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25" windowWidth="27495" windowHeight="12210" activeTab="2"/>
  </bookViews>
  <sheets>
    <sheet name="Rekapitulace stavby" sheetId="1" r:id="rId1"/>
    <sheet name="VON - Vedlejší a ostatní ..." sheetId="2" r:id="rId2"/>
    <sheet name="D.1.1-3 - Stavebně techni..." sheetId="3" r:id="rId3"/>
  </sheets>
  <definedNames>
    <definedName name="_xlnm._FilterDatabase" localSheetId="2" hidden="1">'D.1.1-3 - Stavebně techni...'!$C$97:$K$491</definedName>
    <definedName name="_xlnm._FilterDatabase" localSheetId="1" hidden="1">'VON - Vedlejší a ostatní ...'!$C$84:$K$115</definedName>
    <definedName name="_xlnm.Print_Titles" localSheetId="2">'D.1.1-3 - Stavebně techni...'!$97:$97</definedName>
    <definedName name="_xlnm.Print_Titles" localSheetId="0">'Rekapitulace stavby'!$52:$52</definedName>
    <definedName name="_xlnm.Print_Titles" localSheetId="1">'VON - Vedlejší a ostatní ...'!$84:$84</definedName>
    <definedName name="_xlnm.Print_Area" localSheetId="2">'D.1.1-3 - Stavebně techni...'!$C$4:$J$39,'D.1.1-3 - Stavebně techni...'!$C$45:$J$79,'D.1.1-3 - Stavebně techni...'!$C$85:$K$491</definedName>
    <definedName name="_xlnm.Print_Area" localSheetId="0">'Rekapitulace stavby'!$D$4:$AO$36,'Rekapitulace stavby'!$C$42:$AQ$57</definedName>
    <definedName name="_xlnm.Print_Area" localSheetId="1">'VON - Vedlejší a ostatní ...'!$C$4:$J$39,'VON - Vedlejší a ostatní ...'!$C$45:$J$66,'VON - Vedlejší a ostatní ...'!$C$72:$K$115</definedName>
  </definedNames>
  <calcPr calcId="145621"/>
</workbook>
</file>

<file path=xl/calcChain.xml><?xml version="1.0" encoding="utf-8"?>
<calcChain xmlns="http://schemas.openxmlformats.org/spreadsheetml/2006/main">
  <c r="J37" i="3" l="1"/>
  <c r="J36" i="3"/>
  <c r="AY56" i="1" s="1"/>
  <c r="J35" i="3"/>
  <c r="AX56" i="1" s="1"/>
  <c r="BI490" i="3"/>
  <c r="BH490" i="3"/>
  <c r="BG490" i="3"/>
  <c r="BF490" i="3"/>
  <c r="T490" i="3"/>
  <c r="R490" i="3"/>
  <c r="P490" i="3"/>
  <c r="BK490" i="3"/>
  <c r="J490" i="3"/>
  <c r="BE490" i="3" s="1"/>
  <c r="BI488" i="3"/>
  <c r="BH488" i="3"/>
  <c r="BG488" i="3"/>
  <c r="BF488" i="3"/>
  <c r="T488" i="3"/>
  <c r="R488" i="3"/>
  <c r="P488" i="3"/>
  <c r="BK488" i="3"/>
  <c r="J488" i="3"/>
  <c r="BE488" i="3" s="1"/>
  <c r="BI486" i="3"/>
  <c r="BH486" i="3"/>
  <c r="BG486" i="3"/>
  <c r="BF486" i="3"/>
  <c r="T486" i="3"/>
  <c r="R486" i="3"/>
  <c r="P486" i="3"/>
  <c r="BK486" i="3"/>
  <c r="J486" i="3"/>
  <c r="BE486" i="3" s="1"/>
  <c r="BI484" i="3"/>
  <c r="BH484" i="3"/>
  <c r="BG484" i="3"/>
  <c r="BF484" i="3"/>
  <c r="T484" i="3"/>
  <c r="R484" i="3"/>
  <c r="P484" i="3"/>
  <c r="BK484" i="3"/>
  <c r="J484" i="3"/>
  <c r="BE484" i="3" s="1"/>
  <c r="BI482" i="3"/>
  <c r="BH482" i="3"/>
  <c r="BG482" i="3"/>
  <c r="BF482" i="3"/>
  <c r="T482" i="3"/>
  <c r="R482" i="3"/>
  <c r="R481" i="3" s="1"/>
  <c r="P482" i="3"/>
  <c r="P481" i="3" s="1"/>
  <c r="BK482" i="3"/>
  <c r="BK481" i="3" s="1"/>
  <c r="J481" i="3"/>
  <c r="J78" i="3" s="1"/>
  <c r="J482" i="3"/>
  <c r="BE482" i="3"/>
  <c r="BI476" i="3"/>
  <c r="BH476" i="3"/>
  <c r="BG476" i="3"/>
  <c r="BF476" i="3"/>
  <c r="T476" i="3"/>
  <c r="R476" i="3"/>
  <c r="P476" i="3"/>
  <c r="BK476" i="3"/>
  <c r="J476" i="3"/>
  <c r="BE476" i="3" s="1"/>
  <c r="BI471" i="3"/>
  <c r="BH471" i="3"/>
  <c r="BG471" i="3"/>
  <c r="BF471" i="3"/>
  <c r="T471" i="3"/>
  <c r="R471" i="3"/>
  <c r="P471" i="3"/>
  <c r="BK471" i="3"/>
  <c r="J471" i="3"/>
  <c r="BE471" i="3" s="1"/>
  <c r="BI466" i="3"/>
  <c r="BH466" i="3"/>
  <c r="BG466" i="3"/>
  <c r="BF466" i="3"/>
  <c r="T466" i="3"/>
  <c r="R466" i="3"/>
  <c r="R465" i="3"/>
  <c r="R464" i="3" s="1"/>
  <c r="P466" i="3"/>
  <c r="BK466" i="3"/>
  <c r="BK465" i="3"/>
  <c r="J465" i="3" s="1"/>
  <c r="J77" i="3" s="1"/>
  <c r="J466" i="3"/>
  <c r="BE466" i="3" s="1"/>
  <c r="BI461" i="3"/>
  <c r="BH461" i="3"/>
  <c r="BG461" i="3"/>
  <c r="BF461" i="3"/>
  <c r="T461" i="3"/>
  <c r="T460" i="3" s="1"/>
  <c r="T459" i="3" s="1"/>
  <c r="R461" i="3"/>
  <c r="R460" i="3"/>
  <c r="R459" i="3" s="1"/>
  <c r="P461" i="3"/>
  <c r="P460" i="3" s="1"/>
  <c r="P459" i="3" s="1"/>
  <c r="BK461" i="3"/>
  <c r="BK460" i="3"/>
  <c r="J460" i="3" s="1"/>
  <c r="BK459" i="3"/>
  <c r="J459" i="3" s="1"/>
  <c r="J74" i="3" s="1"/>
  <c r="J461" i="3"/>
  <c r="BE461" i="3" s="1"/>
  <c r="J75" i="3"/>
  <c r="BI455" i="3"/>
  <c r="BH455" i="3"/>
  <c r="BG455" i="3"/>
  <c r="BF455" i="3"/>
  <c r="T455" i="3"/>
  <c r="R455" i="3"/>
  <c r="P455" i="3"/>
  <c r="BK455" i="3"/>
  <c r="J455" i="3"/>
  <c r="BE455" i="3" s="1"/>
  <c r="BI452" i="3"/>
  <c r="BH452" i="3"/>
  <c r="BG452" i="3"/>
  <c r="BF452" i="3"/>
  <c r="T452" i="3"/>
  <c r="R452" i="3"/>
  <c r="P452" i="3"/>
  <c r="BK452" i="3"/>
  <c r="J452" i="3"/>
  <c r="BE452" i="3" s="1"/>
  <c r="BI450" i="3"/>
  <c r="BH450" i="3"/>
  <c r="BG450" i="3"/>
  <c r="BF450" i="3"/>
  <c r="T450" i="3"/>
  <c r="R450" i="3"/>
  <c r="P450" i="3"/>
  <c r="BK450" i="3"/>
  <c r="J450" i="3"/>
  <c r="BE450" i="3" s="1"/>
  <c r="BI448" i="3"/>
  <c r="BH448" i="3"/>
  <c r="BG448" i="3"/>
  <c r="BF448" i="3"/>
  <c r="T448" i="3"/>
  <c r="R448" i="3"/>
  <c r="P448" i="3"/>
  <c r="BK448" i="3"/>
  <c r="J448" i="3"/>
  <c r="BE448" i="3" s="1"/>
  <c r="BI444" i="3"/>
  <c r="BH444" i="3"/>
  <c r="BG444" i="3"/>
  <c r="BF444" i="3"/>
  <c r="T444" i="3"/>
  <c r="R444" i="3"/>
  <c r="R443" i="3" s="1"/>
  <c r="P444" i="3"/>
  <c r="BK444" i="3"/>
  <c r="BK443" i="3" s="1"/>
  <c r="J443" i="3" s="1"/>
  <c r="J73" i="3" s="1"/>
  <c r="J444" i="3"/>
  <c r="BE444" i="3"/>
  <c r="BI441" i="3"/>
  <c r="BH441" i="3"/>
  <c r="BG441" i="3"/>
  <c r="BF441" i="3"/>
  <c r="T441" i="3"/>
  <c r="R441" i="3"/>
  <c r="P441" i="3"/>
  <c r="BK441" i="3"/>
  <c r="J441" i="3"/>
  <c r="BE441" i="3" s="1"/>
  <c r="BI438" i="3"/>
  <c r="BH438" i="3"/>
  <c r="BG438" i="3"/>
  <c r="BF438" i="3"/>
  <c r="T438" i="3"/>
  <c r="R438" i="3"/>
  <c r="P438" i="3"/>
  <c r="BK438" i="3"/>
  <c r="J438" i="3"/>
  <c r="BE438" i="3" s="1"/>
  <c r="BI435" i="3"/>
  <c r="BH435" i="3"/>
  <c r="BG435" i="3"/>
  <c r="BF435" i="3"/>
  <c r="T435" i="3"/>
  <c r="R435" i="3"/>
  <c r="P435" i="3"/>
  <c r="BK435" i="3"/>
  <c r="J435" i="3"/>
  <c r="BE435" i="3" s="1"/>
  <c r="BI430" i="3"/>
  <c r="BH430" i="3"/>
  <c r="BG430" i="3"/>
  <c r="BF430" i="3"/>
  <c r="T430" i="3"/>
  <c r="R430" i="3"/>
  <c r="R429" i="3" s="1"/>
  <c r="P430" i="3"/>
  <c r="BK430" i="3"/>
  <c r="BK429" i="3" s="1"/>
  <c r="J429" i="3" s="1"/>
  <c r="J72" i="3" s="1"/>
  <c r="J430" i="3"/>
  <c r="BE430" i="3"/>
  <c r="BI427" i="3"/>
  <c r="BH427" i="3"/>
  <c r="BG427" i="3"/>
  <c r="BF427" i="3"/>
  <c r="T427" i="3"/>
  <c r="R427" i="3"/>
  <c r="P427" i="3"/>
  <c r="BK427" i="3"/>
  <c r="J427" i="3"/>
  <c r="BE427" i="3" s="1"/>
  <c r="BI424" i="3"/>
  <c r="BH424" i="3"/>
  <c r="BG424" i="3"/>
  <c r="BF424" i="3"/>
  <c r="T424" i="3"/>
  <c r="R424" i="3"/>
  <c r="P424" i="3"/>
  <c r="BK424" i="3"/>
  <c r="J424" i="3"/>
  <c r="BE424" i="3" s="1"/>
  <c r="BI419" i="3"/>
  <c r="BH419" i="3"/>
  <c r="BG419" i="3"/>
  <c r="BF419" i="3"/>
  <c r="T419" i="3"/>
  <c r="R419" i="3"/>
  <c r="P419" i="3"/>
  <c r="BK419" i="3"/>
  <c r="J419" i="3"/>
  <c r="BE419" i="3" s="1"/>
  <c r="BI414" i="3"/>
  <c r="BH414" i="3"/>
  <c r="BG414" i="3"/>
  <c r="BF414" i="3"/>
  <c r="T414" i="3"/>
  <c r="R414" i="3"/>
  <c r="P414" i="3"/>
  <c r="BK414" i="3"/>
  <c r="J414" i="3"/>
  <c r="BE414" i="3" s="1"/>
  <c r="BI409" i="3"/>
  <c r="BH409" i="3"/>
  <c r="BG409" i="3"/>
  <c r="BF409" i="3"/>
  <c r="T409" i="3"/>
  <c r="R409" i="3"/>
  <c r="P409" i="3"/>
  <c r="BK409" i="3"/>
  <c r="J409" i="3"/>
  <c r="BE409" i="3" s="1"/>
  <c r="BI404" i="3"/>
  <c r="BH404" i="3"/>
  <c r="BG404" i="3"/>
  <c r="BF404" i="3"/>
  <c r="T404" i="3"/>
  <c r="R404" i="3"/>
  <c r="P404" i="3"/>
  <c r="BK404" i="3"/>
  <c r="J404" i="3"/>
  <c r="BE404" i="3" s="1"/>
  <c r="BI399" i="3"/>
  <c r="BH399" i="3"/>
  <c r="BG399" i="3"/>
  <c r="BF399" i="3"/>
  <c r="T399" i="3"/>
  <c r="R399" i="3"/>
  <c r="P399" i="3"/>
  <c r="BK399" i="3"/>
  <c r="J399" i="3"/>
  <c r="BE399" i="3" s="1"/>
  <c r="BI394" i="3"/>
  <c r="BH394" i="3"/>
  <c r="BG394" i="3"/>
  <c r="BF394" i="3"/>
  <c r="T394" i="3"/>
  <c r="R394" i="3"/>
  <c r="P394" i="3"/>
  <c r="BK394" i="3"/>
  <c r="J394" i="3"/>
  <c r="BE394" i="3" s="1"/>
  <c r="BI388" i="3"/>
  <c r="BH388" i="3"/>
  <c r="BG388" i="3"/>
  <c r="BF388" i="3"/>
  <c r="T388" i="3"/>
  <c r="R388" i="3"/>
  <c r="P388" i="3"/>
  <c r="BK388" i="3"/>
  <c r="J388" i="3"/>
  <c r="BE388" i="3" s="1"/>
  <c r="BI383" i="3"/>
  <c r="BH383" i="3"/>
  <c r="BG383" i="3"/>
  <c r="BF383" i="3"/>
  <c r="T383" i="3"/>
  <c r="R383" i="3"/>
  <c r="P383" i="3"/>
  <c r="BK383" i="3"/>
  <c r="J383" i="3"/>
  <c r="BE383" i="3" s="1"/>
  <c r="BI377" i="3"/>
  <c r="BH377" i="3"/>
  <c r="BG377" i="3"/>
  <c r="BF377" i="3"/>
  <c r="T377" i="3"/>
  <c r="R377" i="3"/>
  <c r="P377" i="3"/>
  <c r="BK377" i="3"/>
  <c r="J377" i="3"/>
  <c r="BE377" i="3" s="1"/>
  <c r="BI372" i="3"/>
  <c r="BH372" i="3"/>
  <c r="BG372" i="3"/>
  <c r="BF372" i="3"/>
  <c r="T372" i="3"/>
  <c r="R372" i="3"/>
  <c r="P372" i="3"/>
  <c r="BK372" i="3"/>
  <c r="J372" i="3"/>
  <c r="BE372" i="3" s="1"/>
  <c r="BI367" i="3"/>
  <c r="BH367" i="3"/>
  <c r="BG367" i="3"/>
  <c r="BF367" i="3"/>
  <c r="T367" i="3"/>
  <c r="R367" i="3"/>
  <c r="P367" i="3"/>
  <c r="BK367" i="3"/>
  <c r="J367" i="3"/>
  <c r="BE367" i="3" s="1"/>
  <c r="BI365" i="3"/>
  <c r="BH365" i="3"/>
  <c r="BG365" i="3"/>
  <c r="BF365" i="3"/>
  <c r="T365" i="3"/>
  <c r="R365" i="3"/>
  <c r="R364" i="3" s="1"/>
  <c r="P365" i="3"/>
  <c r="BK365" i="3"/>
  <c r="BK364" i="3" s="1"/>
  <c r="J364" i="3" s="1"/>
  <c r="J71" i="3" s="1"/>
  <c r="J365" i="3"/>
  <c r="BE365" i="3"/>
  <c r="BI362" i="3"/>
  <c r="BH362" i="3"/>
  <c r="BG362" i="3"/>
  <c r="BF362" i="3"/>
  <c r="T362" i="3"/>
  <c r="R362" i="3"/>
  <c r="P362" i="3"/>
  <c r="BK362" i="3"/>
  <c r="J362" i="3"/>
  <c r="BE362" i="3" s="1"/>
  <c r="BI356" i="3"/>
  <c r="BH356" i="3"/>
  <c r="BG356" i="3"/>
  <c r="BF356" i="3"/>
  <c r="T356" i="3"/>
  <c r="R356" i="3"/>
  <c r="R355" i="3" s="1"/>
  <c r="P356" i="3"/>
  <c r="BK356" i="3"/>
  <c r="BK355" i="3" s="1"/>
  <c r="J355" i="3" s="1"/>
  <c r="J70" i="3" s="1"/>
  <c r="J356" i="3"/>
  <c r="BE356" i="3"/>
  <c r="BI353" i="3"/>
  <c r="BH353" i="3"/>
  <c r="BG353" i="3"/>
  <c r="BF353" i="3"/>
  <c r="T353" i="3"/>
  <c r="R353" i="3"/>
  <c r="P353" i="3"/>
  <c r="BK353" i="3"/>
  <c r="J353" i="3"/>
  <c r="BE353" i="3" s="1"/>
  <c r="BI349" i="3"/>
  <c r="BH349" i="3"/>
  <c r="BG349" i="3"/>
  <c r="BF349" i="3"/>
  <c r="T349" i="3"/>
  <c r="R349" i="3"/>
  <c r="P349" i="3"/>
  <c r="BK349" i="3"/>
  <c r="J349" i="3"/>
  <c r="BE349" i="3" s="1"/>
  <c r="BI344" i="3"/>
  <c r="BH344" i="3"/>
  <c r="BG344" i="3"/>
  <c r="BF344" i="3"/>
  <c r="T344" i="3"/>
  <c r="R344" i="3"/>
  <c r="P344" i="3"/>
  <c r="BK344" i="3"/>
  <c r="J344" i="3"/>
  <c r="BE344" i="3" s="1"/>
  <c r="BI342" i="3"/>
  <c r="BH342" i="3"/>
  <c r="BG342" i="3"/>
  <c r="BF342" i="3"/>
  <c r="T342" i="3"/>
  <c r="R342" i="3"/>
  <c r="P342" i="3"/>
  <c r="BK342" i="3"/>
  <c r="J342" i="3"/>
  <c r="BE342" i="3" s="1"/>
  <c r="BI340" i="3"/>
  <c r="BH340" i="3"/>
  <c r="BG340" i="3"/>
  <c r="BF340" i="3"/>
  <c r="T340" i="3"/>
  <c r="R340" i="3"/>
  <c r="R339" i="3" s="1"/>
  <c r="P340" i="3"/>
  <c r="P339" i="3" s="1"/>
  <c r="BK340" i="3"/>
  <c r="BK339" i="3" s="1"/>
  <c r="J339" i="3"/>
  <c r="J69" i="3" s="1"/>
  <c r="J340" i="3"/>
  <c r="BE340" i="3"/>
  <c r="BI337" i="3"/>
  <c r="BH337" i="3"/>
  <c r="BG337" i="3"/>
  <c r="BF337" i="3"/>
  <c r="T337" i="3"/>
  <c r="R337" i="3"/>
  <c r="P337" i="3"/>
  <c r="BK337" i="3"/>
  <c r="J337" i="3"/>
  <c r="BE337" i="3" s="1"/>
  <c r="BI334" i="3"/>
  <c r="BH334" i="3"/>
  <c r="BG334" i="3"/>
  <c r="BF334" i="3"/>
  <c r="T334" i="3"/>
  <c r="R334" i="3"/>
  <c r="P334" i="3"/>
  <c r="BK334" i="3"/>
  <c r="J334" i="3"/>
  <c r="BE334" i="3" s="1"/>
  <c r="BI329" i="3"/>
  <c r="BH329" i="3"/>
  <c r="BG329" i="3"/>
  <c r="BF329" i="3"/>
  <c r="T329" i="3"/>
  <c r="R329" i="3"/>
  <c r="P329" i="3"/>
  <c r="BK329" i="3"/>
  <c r="J329" i="3"/>
  <c r="BE329" i="3" s="1"/>
  <c r="BI326" i="3"/>
  <c r="BH326" i="3"/>
  <c r="BG326" i="3"/>
  <c r="BF326" i="3"/>
  <c r="T326" i="3"/>
  <c r="R326" i="3"/>
  <c r="P326" i="3"/>
  <c r="BK326" i="3"/>
  <c r="J326" i="3"/>
  <c r="BE326" i="3" s="1"/>
  <c r="BI322" i="3"/>
  <c r="BH322" i="3"/>
  <c r="BG322" i="3"/>
  <c r="BF322" i="3"/>
  <c r="T322" i="3"/>
  <c r="R322" i="3"/>
  <c r="P322" i="3"/>
  <c r="BK322" i="3"/>
  <c r="J322" i="3"/>
  <c r="BE322" i="3" s="1"/>
  <c r="BI319" i="3"/>
  <c r="BH319" i="3"/>
  <c r="BG319" i="3"/>
  <c r="BF319" i="3"/>
  <c r="T319" i="3"/>
  <c r="R319" i="3"/>
  <c r="P319" i="3"/>
  <c r="BK319" i="3"/>
  <c r="J319" i="3"/>
  <c r="BE319" i="3" s="1"/>
  <c r="BI315" i="3"/>
  <c r="BH315" i="3"/>
  <c r="BG315" i="3"/>
  <c r="BF315" i="3"/>
  <c r="T315" i="3"/>
  <c r="R315" i="3"/>
  <c r="P315" i="3"/>
  <c r="BK315" i="3"/>
  <c r="J315" i="3"/>
  <c r="BE315" i="3" s="1"/>
  <c r="BI312" i="3"/>
  <c r="BH312" i="3"/>
  <c r="BG312" i="3"/>
  <c r="BF312" i="3"/>
  <c r="T312" i="3"/>
  <c r="R312" i="3"/>
  <c r="P312" i="3"/>
  <c r="BK312" i="3"/>
  <c r="J312" i="3"/>
  <c r="BE312" i="3" s="1"/>
  <c r="BI308" i="3"/>
  <c r="BH308" i="3"/>
  <c r="BG308" i="3"/>
  <c r="BF308" i="3"/>
  <c r="T308" i="3"/>
  <c r="R308" i="3"/>
  <c r="P308" i="3"/>
  <c r="BK308" i="3"/>
  <c r="J308" i="3"/>
  <c r="BE308" i="3" s="1"/>
  <c r="BI305" i="3"/>
  <c r="BH305" i="3"/>
  <c r="BG305" i="3"/>
  <c r="BF305" i="3"/>
  <c r="T305" i="3"/>
  <c r="R305" i="3"/>
  <c r="P305" i="3"/>
  <c r="BK305" i="3"/>
  <c r="J305" i="3"/>
  <c r="BE305" i="3" s="1"/>
  <c r="BI301" i="3"/>
  <c r="BH301" i="3"/>
  <c r="BG301" i="3"/>
  <c r="BF301" i="3"/>
  <c r="T301" i="3"/>
  <c r="R301" i="3"/>
  <c r="P301" i="3"/>
  <c r="BK301" i="3"/>
  <c r="J301" i="3"/>
  <c r="BE301" i="3" s="1"/>
  <c r="BI298" i="3"/>
  <c r="BH298" i="3"/>
  <c r="BG298" i="3"/>
  <c r="BF298" i="3"/>
  <c r="T298" i="3"/>
  <c r="R298" i="3"/>
  <c r="P298" i="3"/>
  <c r="BK298" i="3"/>
  <c r="J298" i="3"/>
  <c r="BE298" i="3" s="1"/>
  <c r="BI294" i="3"/>
  <c r="BH294" i="3"/>
  <c r="BG294" i="3"/>
  <c r="BF294" i="3"/>
  <c r="T294" i="3"/>
  <c r="R294" i="3"/>
  <c r="P294" i="3"/>
  <c r="BK294" i="3"/>
  <c r="J294" i="3"/>
  <c r="BE294" i="3" s="1"/>
  <c r="BI291" i="3"/>
  <c r="BH291" i="3"/>
  <c r="BG291" i="3"/>
  <c r="BF291" i="3"/>
  <c r="T291" i="3"/>
  <c r="R291" i="3"/>
  <c r="P291" i="3"/>
  <c r="BK291" i="3"/>
  <c r="J291" i="3"/>
  <c r="BE291" i="3" s="1"/>
  <c r="BI286" i="3"/>
  <c r="BH286" i="3"/>
  <c r="BG286" i="3"/>
  <c r="BF286" i="3"/>
  <c r="T286" i="3"/>
  <c r="R286" i="3"/>
  <c r="P286" i="3"/>
  <c r="BK286" i="3"/>
  <c r="J286" i="3"/>
  <c r="BE286" i="3" s="1"/>
  <c r="BI283" i="3"/>
  <c r="BH283" i="3"/>
  <c r="BG283" i="3"/>
  <c r="BF283" i="3"/>
  <c r="T283" i="3"/>
  <c r="R283" i="3"/>
  <c r="P283" i="3"/>
  <c r="BK283" i="3"/>
  <c r="J283" i="3"/>
  <c r="BE283" i="3" s="1"/>
  <c r="BI277" i="3"/>
  <c r="BH277" i="3"/>
  <c r="BG277" i="3"/>
  <c r="BF277" i="3"/>
  <c r="T277" i="3"/>
  <c r="R277" i="3"/>
  <c r="P277" i="3"/>
  <c r="BK277" i="3"/>
  <c r="J277" i="3"/>
  <c r="BE277" i="3" s="1"/>
  <c r="BI274" i="3"/>
  <c r="BH274" i="3"/>
  <c r="BG274" i="3"/>
  <c r="BF274" i="3"/>
  <c r="T274" i="3"/>
  <c r="R274" i="3"/>
  <c r="P274" i="3"/>
  <c r="BK274" i="3"/>
  <c r="J274" i="3"/>
  <c r="BE274" i="3" s="1"/>
  <c r="BI270" i="3"/>
  <c r="BH270" i="3"/>
  <c r="BG270" i="3"/>
  <c r="BF270" i="3"/>
  <c r="T270" i="3"/>
  <c r="R270" i="3"/>
  <c r="P270" i="3"/>
  <c r="BK270" i="3"/>
  <c r="J270" i="3"/>
  <c r="BE270" i="3" s="1"/>
  <c r="BI263" i="3"/>
  <c r="BH263" i="3"/>
  <c r="BG263" i="3"/>
  <c r="BF263" i="3"/>
  <c r="T263" i="3"/>
  <c r="R263" i="3"/>
  <c r="P263" i="3"/>
  <c r="BK263" i="3"/>
  <c r="J263" i="3"/>
  <c r="BE263" i="3" s="1"/>
  <c r="BI260" i="3"/>
  <c r="BH260" i="3"/>
  <c r="BG260" i="3"/>
  <c r="BF260" i="3"/>
  <c r="T260" i="3"/>
  <c r="R260" i="3"/>
  <c r="P260" i="3"/>
  <c r="BK260" i="3"/>
  <c r="J260" i="3"/>
  <c r="BE260" i="3" s="1"/>
  <c r="BI256" i="3"/>
  <c r="BH256" i="3"/>
  <c r="BG256" i="3"/>
  <c r="BF256" i="3"/>
  <c r="T256" i="3"/>
  <c r="R256" i="3"/>
  <c r="P256" i="3"/>
  <c r="BK256" i="3"/>
  <c r="J256" i="3"/>
  <c r="BE256" i="3" s="1"/>
  <c r="BI253" i="3"/>
  <c r="BH253" i="3"/>
  <c r="BG253" i="3"/>
  <c r="BF253" i="3"/>
  <c r="T253" i="3"/>
  <c r="R253" i="3"/>
  <c r="P253" i="3"/>
  <c r="BK253" i="3"/>
  <c r="J253" i="3"/>
  <c r="BE253" i="3" s="1"/>
  <c r="BI249" i="3"/>
  <c r="BH249" i="3"/>
  <c r="BG249" i="3"/>
  <c r="BF249" i="3"/>
  <c r="T249" i="3"/>
  <c r="R249" i="3"/>
  <c r="P249" i="3"/>
  <c r="BK249" i="3"/>
  <c r="J249" i="3"/>
  <c r="BE249" i="3" s="1"/>
  <c r="BI246" i="3"/>
  <c r="BH246" i="3"/>
  <c r="BG246" i="3"/>
  <c r="BF246" i="3"/>
  <c r="T246" i="3"/>
  <c r="R246" i="3"/>
  <c r="P246" i="3"/>
  <c r="BK246" i="3"/>
  <c r="J246" i="3"/>
  <c r="BE246" i="3" s="1"/>
  <c r="BI242" i="3"/>
  <c r="BH242" i="3"/>
  <c r="BG242" i="3"/>
  <c r="BF242" i="3"/>
  <c r="T242" i="3"/>
  <c r="R242" i="3"/>
  <c r="P242" i="3"/>
  <c r="BK242" i="3"/>
  <c r="J242" i="3"/>
  <c r="BE242" i="3" s="1"/>
  <c r="BI238" i="3"/>
  <c r="BH238" i="3"/>
  <c r="BG238" i="3"/>
  <c r="BF238" i="3"/>
  <c r="T238" i="3"/>
  <c r="R238" i="3"/>
  <c r="R237" i="3" s="1"/>
  <c r="P238" i="3"/>
  <c r="BK238" i="3"/>
  <c r="BK237" i="3" s="1"/>
  <c r="J237" i="3" s="1"/>
  <c r="J68" i="3" s="1"/>
  <c r="J238" i="3"/>
  <c r="BE238" i="3"/>
  <c r="BI235" i="3"/>
  <c r="BH235" i="3"/>
  <c r="BG235" i="3"/>
  <c r="BF235" i="3"/>
  <c r="T235" i="3"/>
  <c r="R235" i="3"/>
  <c r="P235" i="3"/>
  <c r="BK235" i="3"/>
  <c r="J235" i="3"/>
  <c r="BE235" i="3" s="1"/>
  <c r="BI232" i="3"/>
  <c r="BH232" i="3"/>
  <c r="BG232" i="3"/>
  <c r="BF232" i="3"/>
  <c r="T232" i="3"/>
  <c r="R232" i="3"/>
  <c r="P232" i="3"/>
  <c r="BK232" i="3"/>
  <c r="J232" i="3"/>
  <c r="BE232" i="3" s="1"/>
  <c r="BI226" i="3"/>
  <c r="BH226" i="3"/>
  <c r="BG226" i="3"/>
  <c r="BF226" i="3"/>
  <c r="T226" i="3"/>
  <c r="R226" i="3"/>
  <c r="P226" i="3"/>
  <c r="BK226" i="3"/>
  <c r="J226" i="3"/>
  <c r="BE226" i="3" s="1"/>
  <c r="BI223" i="3"/>
  <c r="BH223" i="3"/>
  <c r="BG223" i="3"/>
  <c r="BF223" i="3"/>
  <c r="T223" i="3"/>
  <c r="R223" i="3"/>
  <c r="P223" i="3"/>
  <c r="BK223" i="3"/>
  <c r="J223" i="3"/>
  <c r="BE223" i="3" s="1"/>
  <c r="BI217" i="3"/>
  <c r="BH217" i="3"/>
  <c r="BG217" i="3"/>
  <c r="BF217" i="3"/>
  <c r="T217" i="3"/>
  <c r="R217" i="3"/>
  <c r="P217" i="3"/>
  <c r="BK217" i="3"/>
  <c r="J217" i="3"/>
  <c r="BE217" i="3" s="1"/>
  <c r="BI201" i="3"/>
  <c r="BH201" i="3"/>
  <c r="BG201" i="3"/>
  <c r="BF201" i="3"/>
  <c r="T201" i="3"/>
  <c r="R201" i="3"/>
  <c r="P201" i="3"/>
  <c r="BK201" i="3"/>
  <c r="J201" i="3"/>
  <c r="BE201" i="3" s="1"/>
  <c r="BI198" i="3"/>
  <c r="BH198" i="3"/>
  <c r="BG198" i="3"/>
  <c r="BF198" i="3"/>
  <c r="T198" i="3"/>
  <c r="R198" i="3"/>
  <c r="P198" i="3"/>
  <c r="BK198" i="3"/>
  <c r="J198" i="3"/>
  <c r="BE198" i="3" s="1"/>
  <c r="BI194" i="3"/>
  <c r="BH194" i="3"/>
  <c r="BG194" i="3"/>
  <c r="BF194" i="3"/>
  <c r="T194" i="3"/>
  <c r="R194" i="3"/>
  <c r="P194" i="3"/>
  <c r="BK194" i="3"/>
  <c r="J194" i="3"/>
  <c r="BE194" i="3" s="1"/>
  <c r="BI191" i="3"/>
  <c r="BH191" i="3"/>
  <c r="BG191" i="3"/>
  <c r="BF191" i="3"/>
  <c r="T191" i="3"/>
  <c r="R191" i="3"/>
  <c r="P191" i="3"/>
  <c r="BK191" i="3"/>
  <c r="J191" i="3"/>
  <c r="BE191" i="3" s="1"/>
  <c r="BI186" i="3"/>
  <c r="BH186" i="3"/>
  <c r="BG186" i="3"/>
  <c r="BF186" i="3"/>
  <c r="T186" i="3"/>
  <c r="R186" i="3"/>
  <c r="P186" i="3"/>
  <c r="BK186" i="3"/>
  <c r="J186" i="3"/>
  <c r="BE186" i="3" s="1"/>
  <c r="BI183" i="3"/>
  <c r="BH183" i="3"/>
  <c r="BG183" i="3"/>
  <c r="BF183" i="3"/>
  <c r="T183" i="3"/>
  <c r="R183" i="3"/>
  <c r="P183" i="3"/>
  <c r="BK183" i="3"/>
  <c r="J183" i="3"/>
  <c r="BE183" i="3" s="1"/>
  <c r="BI178" i="3"/>
  <c r="BH178" i="3"/>
  <c r="BG178" i="3"/>
  <c r="BF178" i="3"/>
  <c r="T178" i="3"/>
  <c r="R178" i="3"/>
  <c r="P178" i="3"/>
  <c r="BK178" i="3"/>
  <c r="J178" i="3"/>
  <c r="BE178" i="3" s="1"/>
  <c r="BI170" i="3"/>
  <c r="BH170" i="3"/>
  <c r="BG170" i="3"/>
  <c r="BF170" i="3"/>
  <c r="T170" i="3"/>
  <c r="R170" i="3"/>
  <c r="P170" i="3"/>
  <c r="BK170" i="3"/>
  <c r="J170" i="3"/>
  <c r="BE170" i="3" s="1"/>
  <c r="BI167" i="3"/>
  <c r="BH167" i="3"/>
  <c r="BG167" i="3"/>
  <c r="BF167" i="3"/>
  <c r="T167" i="3"/>
  <c r="R167" i="3"/>
  <c r="P167" i="3"/>
  <c r="BK167" i="3"/>
  <c r="J167" i="3"/>
  <c r="BE167" i="3" s="1"/>
  <c r="BI163" i="3"/>
  <c r="BH163" i="3"/>
  <c r="BG163" i="3"/>
  <c r="BF163" i="3"/>
  <c r="T163" i="3"/>
  <c r="T162" i="3" s="1"/>
  <c r="R163" i="3"/>
  <c r="R162" i="3"/>
  <c r="P163" i="3"/>
  <c r="P162" i="3" s="1"/>
  <c r="BK163" i="3"/>
  <c r="BK162" i="3"/>
  <c r="J162" i="3" s="1"/>
  <c r="BK161" i="3"/>
  <c r="J161" i="3" s="1"/>
  <c r="J66" i="3" s="1"/>
  <c r="J163" i="3"/>
  <c r="BE163" i="3" s="1"/>
  <c r="J67" i="3"/>
  <c r="BI159" i="3"/>
  <c r="BH159" i="3"/>
  <c r="BG159" i="3"/>
  <c r="BF159" i="3"/>
  <c r="T159" i="3"/>
  <c r="T158" i="3" s="1"/>
  <c r="R159" i="3"/>
  <c r="R158" i="3" s="1"/>
  <c r="R99" i="3" s="1"/>
  <c r="P159" i="3"/>
  <c r="P158" i="3" s="1"/>
  <c r="BK159" i="3"/>
  <c r="BK158" i="3" s="1"/>
  <c r="J158" i="3" s="1"/>
  <c r="J65" i="3" s="1"/>
  <c r="J159" i="3"/>
  <c r="BE159" i="3"/>
  <c r="BI155" i="3"/>
  <c r="BH155" i="3"/>
  <c r="BG155" i="3"/>
  <c r="BF155" i="3"/>
  <c r="T155" i="3"/>
  <c r="R155" i="3"/>
  <c r="P155" i="3"/>
  <c r="BK155" i="3"/>
  <c r="J155" i="3"/>
  <c r="BE155" i="3" s="1"/>
  <c r="BI153" i="3"/>
  <c r="BH153" i="3"/>
  <c r="BG153" i="3"/>
  <c r="BF153" i="3"/>
  <c r="T153" i="3"/>
  <c r="R153" i="3"/>
  <c r="P153" i="3"/>
  <c r="BK153" i="3"/>
  <c r="J153" i="3"/>
  <c r="BE153" i="3" s="1"/>
  <c r="BI150" i="3"/>
  <c r="BH150" i="3"/>
  <c r="BG150" i="3"/>
  <c r="BF150" i="3"/>
  <c r="T150" i="3"/>
  <c r="R150" i="3"/>
  <c r="P150" i="3"/>
  <c r="BK150" i="3"/>
  <c r="J150" i="3"/>
  <c r="BE150" i="3" s="1"/>
  <c r="BI148" i="3"/>
  <c r="BH148" i="3"/>
  <c r="BG148" i="3"/>
  <c r="BF148" i="3"/>
  <c r="T148" i="3"/>
  <c r="R148" i="3"/>
  <c r="R147" i="3" s="1"/>
  <c r="P148" i="3"/>
  <c r="BK148" i="3"/>
  <c r="BK147" i="3" s="1"/>
  <c r="J147" i="3" s="1"/>
  <c r="J64" i="3" s="1"/>
  <c r="J148" i="3"/>
  <c r="BE148" i="3"/>
  <c r="BI143" i="3"/>
  <c r="BH143" i="3"/>
  <c r="BG143" i="3"/>
  <c r="BF143" i="3"/>
  <c r="T143" i="3"/>
  <c r="R143" i="3"/>
  <c r="P143" i="3"/>
  <c r="BK143" i="3"/>
  <c r="J143" i="3"/>
  <c r="BE143" i="3" s="1"/>
  <c r="BI138" i="3"/>
  <c r="BH138" i="3"/>
  <c r="BG138" i="3"/>
  <c r="BF138" i="3"/>
  <c r="T138" i="3"/>
  <c r="R138" i="3"/>
  <c r="P138" i="3"/>
  <c r="BK138" i="3"/>
  <c r="J138" i="3"/>
  <c r="BE138" i="3" s="1"/>
  <c r="BI133" i="3"/>
  <c r="BH133" i="3"/>
  <c r="BG133" i="3"/>
  <c r="BF133" i="3"/>
  <c r="T133" i="3"/>
  <c r="R133" i="3"/>
  <c r="P133" i="3"/>
  <c r="BK133" i="3"/>
  <c r="J133" i="3"/>
  <c r="BE133" i="3" s="1"/>
  <c r="BI129" i="3"/>
  <c r="BH129" i="3"/>
  <c r="BG129" i="3"/>
  <c r="BF129" i="3"/>
  <c r="T129" i="3"/>
  <c r="R129" i="3"/>
  <c r="P129" i="3"/>
  <c r="BK129" i="3"/>
  <c r="J129" i="3"/>
  <c r="BE129" i="3" s="1"/>
  <c r="BI125" i="3"/>
  <c r="BH125" i="3"/>
  <c r="BG125" i="3"/>
  <c r="BF125" i="3"/>
  <c r="T125" i="3"/>
  <c r="R125" i="3"/>
  <c r="P125" i="3"/>
  <c r="BK125" i="3"/>
  <c r="J125" i="3"/>
  <c r="BE125" i="3" s="1"/>
  <c r="BI123" i="3"/>
  <c r="BH123" i="3"/>
  <c r="BG123" i="3"/>
  <c r="BF123" i="3"/>
  <c r="T123" i="3"/>
  <c r="R123" i="3"/>
  <c r="R122" i="3" s="1"/>
  <c r="P123" i="3"/>
  <c r="BK123" i="3"/>
  <c r="BK122" i="3" s="1"/>
  <c r="J122" i="3" s="1"/>
  <c r="J63" i="3" s="1"/>
  <c r="J123" i="3"/>
  <c r="BE123" i="3"/>
  <c r="BI117" i="3"/>
  <c r="BH117" i="3"/>
  <c r="BG117" i="3"/>
  <c r="BF117" i="3"/>
  <c r="T117" i="3"/>
  <c r="R117" i="3"/>
  <c r="P117" i="3"/>
  <c r="BK117" i="3"/>
  <c r="J117" i="3"/>
  <c r="BE117" i="3" s="1"/>
  <c r="BI115" i="3"/>
  <c r="BH115" i="3"/>
  <c r="BG115" i="3"/>
  <c r="BF115" i="3"/>
  <c r="T115" i="3"/>
  <c r="R115" i="3"/>
  <c r="P115" i="3"/>
  <c r="BK115" i="3"/>
  <c r="J115" i="3"/>
  <c r="BE115" i="3" s="1"/>
  <c r="BI110" i="3"/>
  <c r="BH110" i="3"/>
  <c r="BG110" i="3"/>
  <c r="BF110" i="3"/>
  <c r="T110" i="3"/>
  <c r="R110" i="3"/>
  <c r="R109" i="3" s="1"/>
  <c r="P110" i="3"/>
  <c r="P109" i="3" s="1"/>
  <c r="BK110" i="3"/>
  <c r="BK109" i="3" s="1"/>
  <c r="J109" i="3"/>
  <c r="J62" i="3" s="1"/>
  <c r="J110" i="3"/>
  <c r="BE110" i="3"/>
  <c r="BI105" i="3"/>
  <c r="BH105" i="3"/>
  <c r="BG105" i="3"/>
  <c r="BF105" i="3"/>
  <c r="T105" i="3"/>
  <c r="R105" i="3"/>
  <c r="P105" i="3"/>
  <c r="BK105" i="3"/>
  <c r="J105" i="3"/>
  <c r="BE105" i="3" s="1"/>
  <c r="BI101" i="3"/>
  <c r="BH101" i="3"/>
  <c r="F36" i="3"/>
  <c r="BC56" i="1" s="1"/>
  <c r="BG101" i="3"/>
  <c r="BF101" i="3"/>
  <c r="J34" i="3"/>
  <c r="AW56" i="1" s="1"/>
  <c r="F34" i="3"/>
  <c r="BA56" i="1" s="1"/>
  <c r="T101" i="3"/>
  <c r="T100" i="3" s="1"/>
  <c r="R101" i="3"/>
  <c r="R100" i="3" s="1"/>
  <c r="P101" i="3"/>
  <c r="P100" i="3" s="1"/>
  <c r="BK101" i="3"/>
  <c r="BK100" i="3"/>
  <c r="J100" i="3" s="1"/>
  <c r="J61" i="3" s="1"/>
  <c r="J101" i="3"/>
  <c r="BE101" i="3"/>
  <c r="J33" i="3" s="1"/>
  <c r="AV56" i="1" s="1"/>
  <c r="AT56" i="1" s="1"/>
  <c r="J95" i="3"/>
  <c r="J94" i="3"/>
  <c r="F94" i="3"/>
  <c r="F92" i="3"/>
  <c r="E90" i="3"/>
  <c r="J55" i="3"/>
  <c r="J54" i="3"/>
  <c r="F54" i="3"/>
  <c r="F52" i="3"/>
  <c r="E50" i="3"/>
  <c r="J18" i="3"/>
  <c r="E18" i="3"/>
  <c r="F55" i="3" s="1"/>
  <c r="F95" i="3"/>
  <c r="J17" i="3"/>
  <c r="J12" i="3"/>
  <c r="J52" i="3" s="1"/>
  <c r="J92" i="3"/>
  <c r="E7" i="3"/>
  <c r="E88" i="3" s="1"/>
  <c r="J37" i="2"/>
  <c r="J36" i="2"/>
  <c r="AY55" i="1" s="1"/>
  <c r="J35" i="2"/>
  <c r="AX55" i="1" s="1"/>
  <c r="BI113" i="2"/>
  <c r="BH113" i="2"/>
  <c r="BG113" i="2"/>
  <c r="BF113" i="2"/>
  <c r="T113" i="2"/>
  <c r="R113" i="2"/>
  <c r="P113" i="2"/>
  <c r="BK113" i="2"/>
  <c r="J113" i="2"/>
  <c r="BE113" i="2" s="1"/>
  <c r="BI110" i="2"/>
  <c r="BH110" i="2"/>
  <c r="BG110" i="2"/>
  <c r="BF110" i="2"/>
  <c r="T110" i="2"/>
  <c r="T109" i="2" s="1"/>
  <c r="R110" i="2"/>
  <c r="R109" i="2" s="1"/>
  <c r="P110" i="2"/>
  <c r="P109" i="2" s="1"/>
  <c r="BK110" i="2"/>
  <c r="BK109" i="2" s="1"/>
  <c r="J109" i="2" s="1"/>
  <c r="J65" i="2" s="1"/>
  <c r="J110" i="2"/>
  <c r="BE110" i="2"/>
  <c r="BI106" i="2"/>
  <c r="BH106" i="2"/>
  <c r="BG106" i="2"/>
  <c r="BF106" i="2"/>
  <c r="T106" i="2"/>
  <c r="R106" i="2"/>
  <c r="P106" i="2"/>
  <c r="BK106" i="2"/>
  <c r="J106" i="2"/>
  <c r="BE106" i="2" s="1"/>
  <c r="BI103" i="2"/>
  <c r="BH103" i="2"/>
  <c r="BG103" i="2"/>
  <c r="BF103" i="2"/>
  <c r="T103" i="2"/>
  <c r="T102" i="2" s="1"/>
  <c r="R103" i="2"/>
  <c r="R102" i="2" s="1"/>
  <c r="P103" i="2"/>
  <c r="P102" i="2" s="1"/>
  <c r="BK103" i="2"/>
  <c r="BK102" i="2" s="1"/>
  <c r="J102" i="2" s="1"/>
  <c r="J64" i="2" s="1"/>
  <c r="J103" i="2"/>
  <c r="BE103" i="2"/>
  <c r="BI99" i="2"/>
  <c r="BH99" i="2"/>
  <c r="BG99" i="2"/>
  <c r="BF99" i="2"/>
  <c r="T99" i="2"/>
  <c r="R99" i="2"/>
  <c r="P99" i="2"/>
  <c r="BK99" i="2"/>
  <c r="J99" i="2"/>
  <c r="BE99" i="2" s="1"/>
  <c r="BI96" i="2"/>
  <c r="BH96" i="2"/>
  <c r="BG96" i="2"/>
  <c r="BF96" i="2"/>
  <c r="T96" i="2"/>
  <c r="T95" i="2" s="1"/>
  <c r="R96" i="2"/>
  <c r="R95" i="2" s="1"/>
  <c r="P96" i="2"/>
  <c r="P95" i="2" s="1"/>
  <c r="BK96" i="2"/>
  <c r="BK95" i="2" s="1"/>
  <c r="J95" i="2" s="1"/>
  <c r="J63" i="2" s="1"/>
  <c r="J96" i="2"/>
  <c r="BE96" i="2"/>
  <c r="BI92" i="2"/>
  <c r="BH92" i="2"/>
  <c r="BG92" i="2"/>
  <c r="BF92" i="2"/>
  <c r="T92" i="2"/>
  <c r="T91" i="2" s="1"/>
  <c r="R92" i="2"/>
  <c r="R91" i="2" s="1"/>
  <c r="P92" i="2"/>
  <c r="P91" i="2" s="1"/>
  <c r="BK92" i="2"/>
  <c r="BK91" i="2" s="1"/>
  <c r="J92" i="2"/>
  <c r="BE92" i="2"/>
  <c r="BI88" i="2"/>
  <c r="F37" i="2" s="1"/>
  <c r="BD55" i="1" s="1"/>
  <c r="BH88" i="2"/>
  <c r="F36" i="2"/>
  <c r="BC55" i="1" s="1"/>
  <c r="BC54" i="1" s="1"/>
  <c r="BG88" i="2"/>
  <c r="F35" i="2" s="1"/>
  <c r="BB55" i="1" s="1"/>
  <c r="BF88" i="2"/>
  <c r="J34" i="2"/>
  <c r="AW55" i="1" s="1"/>
  <c r="F34" i="2"/>
  <c r="BA55" i="1" s="1"/>
  <c r="BA54" i="1" s="1"/>
  <c r="T88" i="2"/>
  <c r="T87" i="2" s="1"/>
  <c r="R88" i="2"/>
  <c r="R87" i="2" s="1"/>
  <c r="P88" i="2"/>
  <c r="P87" i="2" s="1"/>
  <c r="P86" i="2" s="1"/>
  <c r="P85" i="2" s="1"/>
  <c r="AU55" i="1" s="1"/>
  <c r="BK88" i="2"/>
  <c r="BK87" i="2"/>
  <c r="J87" i="2" s="1"/>
  <c r="J61" i="2" s="1"/>
  <c r="J88" i="2"/>
  <c r="BE88" i="2"/>
  <c r="F33" i="2" s="1"/>
  <c r="AZ55" i="1" s="1"/>
  <c r="J82" i="2"/>
  <c r="J81" i="2"/>
  <c r="F81" i="2"/>
  <c r="F79" i="2"/>
  <c r="E77" i="2"/>
  <c r="J55" i="2"/>
  <c r="J54" i="2"/>
  <c r="F54" i="2"/>
  <c r="F52" i="2"/>
  <c r="E50" i="2"/>
  <c r="J18" i="2"/>
  <c r="E18" i="2"/>
  <c r="F82" i="2"/>
  <c r="F55" i="2"/>
  <c r="J17" i="2"/>
  <c r="J12" i="2"/>
  <c r="J79" i="2"/>
  <c r="J52" i="2"/>
  <c r="E7" i="2"/>
  <c r="E75" i="2" s="1"/>
  <c r="E48" i="2"/>
  <c r="AS54" i="1"/>
  <c r="L50" i="1"/>
  <c r="AM50" i="1"/>
  <c r="AM49" i="1"/>
  <c r="L49" i="1"/>
  <c r="AM47" i="1"/>
  <c r="L47" i="1"/>
  <c r="L45" i="1"/>
  <c r="L44" i="1"/>
  <c r="J91" i="2" l="1"/>
  <c r="J62" i="2" s="1"/>
  <c r="BK86" i="2"/>
  <c r="T86" i="2"/>
  <c r="T85" i="2" s="1"/>
  <c r="W30" i="1"/>
  <c r="AW54" i="1"/>
  <c r="AK30" i="1" s="1"/>
  <c r="AY54" i="1"/>
  <c r="W32" i="1"/>
  <c r="R86" i="2"/>
  <c r="R85" i="2" s="1"/>
  <c r="R98" i="3"/>
  <c r="E48" i="3"/>
  <c r="BK99" i="3"/>
  <c r="F35" i="3"/>
  <c r="BB56" i="1" s="1"/>
  <c r="BB54" i="1" s="1"/>
  <c r="F37" i="3"/>
  <c r="BD56" i="1" s="1"/>
  <c r="BD54" i="1" s="1"/>
  <c r="W33" i="1" s="1"/>
  <c r="T109" i="3"/>
  <c r="T99" i="3" s="1"/>
  <c r="T339" i="3"/>
  <c r="T481" i="3"/>
  <c r="J33" i="2"/>
  <c r="AV55" i="1" s="1"/>
  <c r="AT55" i="1" s="1"/>
  <c r="F33" i="3"/>
  <c r="AZ56" i="1" s="1"/>
  <c r="AZ54" i="1" s="1"/>
  <c r="T122" i="3"/>
  <c r="T147" i="3"/>
  <c r="P237" i="3"/>
  <c r="P161" i="3" s="1"/>
  <c r="P355" i="3"/>
  <c r="P364" i="3"/>
  <c r="P429" i="3"/>
  <c r="T443" i="3"/>
  <c r="P122" i="3"/>
  <c r="P99" i="3" s="1"/>
  <c r="P147" i="3"/>
  <c r="R161" i="3"/>
  <c r="T237" i="3"/>
  <c r="T355" i="3"/>
  <c r="T161" i="3" s="1"/>
  <c r="T364" i="3"/>
  <c r="T429" i="3"/>
  <c r="P443" i="3"/>
  <c r="BK464" i="3"/>
  <c r="J464" i="3" s="1"/>
  <c r="J76" i="3" s="1"/>
  <c r="P465" i="3"/>
  <c r="P464" i="3" s="1"/>
  <c r="T465" i="3"/>
  <c r="T464" i="3" s="1"/>
  <c r="AV54" i="1" l="1"/>
  <c r="W29" i="1"/>
  <c r="AX54" i="1"/>
  <c r="W31" i="1"/>
  <c r="T98" i="3"/>
  <c r="P98" i="3"/>
  <c r="AU56" i="1" s="1"/>
  <c r="AU54" i="1" s="1"/>
  <c r="J86" i="2"/>
  <c r="J60" i="2" s="1"/>
  <c r="BK85" i="2"/>
  <c r="J85" i="2" s="1"/>
  <c r="J99" i="3"/>
  <c r="J60" i="3" s="1"/>
  <c r="BK98" i="3"/>
  <c r="J98" i="3" s="1"/>
  <c r="J30" i="3" l="1"/>
  <c r="J59" i="3"/>
  <c r="AT54" i="1"/>
  <c r="AK29" i="1"/>
  <c r="J59" i="2"/>
  <c r="J30" i="2"/>
  <c r="J39" i="2" l="1"/>
  <c r="AG55" i="1"/>
  <c r="J39" i="3"/>
  <c r="AG56" i="1"/>
  <c r="AN56" i="1" s="1"/>
  <c r="AG54" i="1" l="1"/>
  <c r="AN55" i="1"/>
  <c r="AK26" i="1" l="1"/>
  <c r="AK35" i="1" s="1"/>
  <c r="AN54" i="1"/>
</calcChain>
</file>

<file path=xl/sharedStrings.xml><?xml version="1.0" encoding="utf-8"?>
<sst xmlns="http://schemas.openxmlformats.org/spreadsheetml/2006/main" count="4049" uniqueCount="660">
  <si>
    <t>Export Komplet</t>
  </si>
  <si>
    <t/>
  </si>
  <si>
    <t>2.0</t>
  </si>
  <si>
    <t>ZAMOK</t>
  </si>
  <si>
    <t>False</t>
  </si>
  <si>
    <t>{cf670ad7-f185-4122-afc1-b39ea873c603}</t>
  </si>
  <si>
    <t>0,01</t>
  </si>
  <si>
    <t>21</t>
  </si>
  <si>
    <t>15</t>
  </si>
  <si>
    <t>REKAPITULACE STAVBY</t>
  </si>
  <si>
    <t>v ---  níže se nacházejí doplnkové a pomocné údaje k sestavám  --- v</t>
  </si>
  <si>
    <t>Návod na vyplnění</t>
  </si>
  <si>
    <t>0,001</t>
  </si>
  <si>
    <t>Kód:</t>
  </si>
  <si>
    <t>N17-138_exp7_VR1</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</si>
  <si>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</si>
  <si>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</si>
  <si>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PROJEKT OPATŘENÍ PRO SNÍŽENÍ ENERGETICKÉ NÁROČNOSTI OBJEKTU DOMU KULTURY</t>
  </si>
  <si>
    <t>KSO:</t>
  </si>
  <si>
    <t>CC-CZ:</t>
  </si>
  <si>
    <t>Místo:</t>
  </si>
  <si>
    <t>Uherský Brod</t>
  </si>
  <si>
    <t>Datum:</t>
  </si>
  <si>
    <t>15. 3. 2019</t>
  </si>
  <si>
    <t>Zadavatel:</t>
  </si>
  <si>
    <t>IČ:</t>
  </si>
  <si>
    <t>MĚSTO UHERSKÝ BROD</t>
  </si>
  <si>
    <t>DIČ:</t>
  </si>
  <si>
    <t>Uchazeč:</t>
  </si>
  <si>
    <t>Vyplň údaj</t>
  </si>
  <si>
    <t>Projektant:</t>
  </si>
  <si>
    <t>DEKPROJEKT s.r.o.</t>
  </si>
  <si>
    <t>True</t>
  </si>
  <si>
    <t>Zpracovatel:</t>
  </si>
  <si>
    <t xml:space="preserve"> </t>
  </si>
  <si>
    <t>Poznámka:</t>
  </si>
  <si>
    <t>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</si>
  <si>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</si>
  <si>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</si>
  <si>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</si>
  <si>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</si>
  <si>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</si>
  <si>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</si>
  <si>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</si>
  <si>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</si>
  <si>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</si>
  <si>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</si>
  <si>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</si>
  <si>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</si>
  <si>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</si>
  <si>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</si>
  <si>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</si>
  <si>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</si>
  <si>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</si>
  <si>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</si>
  <si>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</si>
  <si>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</si>
  <si>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</si>
  <si>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</si>
  <si>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</si>
  <si>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</si>
  <si>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</si>
  <si>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</si>
  <si>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</si>
  <si>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</si>
  <si>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</si>
  <si>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</si>
  <si>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</si>
  <si>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</si>
  <si>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</si>
  <si>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</si>
  <si>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</si>
  <si>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</si>
  <si>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</si>
  <si>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</si>
  <si>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</si>
  <si>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VON</t>
  </si>
  <si>
    <t>Vedlejší a ostatní náklady stavby</t>
  </si>
  <si>
    <t>STA</t>
  </si>
  <si>
    <t>1</t>
  </si>
  <si>
    <t>{071e293c-cc2a-4a9b-b6a7-2640397d84f7}</t>
  </si>
  <si>
    <t>2</t>
  </si>
  <si>
    <t>D.1.1-3</t>
  </si>
  <si>
    <t>Stavebně technické řešení - střechy F, E1, E2</t>
  </si>
  <si>
    <t>{f47defe0-4851-4578-ae31-c64cbe9024ff}</t>
  </si>
  <si>
    <t>KRYCÍ LIST SOUPISU PRACÍ</t>
  </si>
  <si>
    <t>Objekt:</t>
  </si>
  <si>
    <t>VON - Vedlejší a ostatní náklady stavby</t>
  </si>
  <si>
    <t>REKAPITULACE ČLENĚNÍ SOUPISU PRACÍ</t>
  </si>
  <si>
    <t>Kód dílu - Popis</t>
  </si>
  <si>
    <t>Cena celkem [CZK]</t>
  </si>
  <si>
    <t>Náklady ze soupisu prací</t>
  </si>
  <si>
    <t>-1</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</si>
  <si>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</si>
  <si>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</si>
  <si>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</si>
  <si>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</si>
  <si>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</si>
  <si>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</si>
  <si>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</si>
  <si>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</si>
  <si>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</si>
  <si>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</si>
  <si>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</si>
  <si>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</si>
  <si>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</si>
  <si>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</si>
  <si>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</si>
  <si>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</si>
  <si>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</si>
  <si>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</si>
  <si>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</si>
  <si>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</si>
  <si>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5</t>
  </si>
  <si>
    <t>ROZPOCET</t>
  </si>
  <si>
    <t>VRN1</t>
  </si>
  <si>
    <t>Průzkumné, geodetické a projektové práce</t>
  </si>
  <si>
    <t>K</t>
  </si>
  <si>
    <t>013254000</t>
  </si>
  <si>
    <t>Dokumentace skutečného provedení stavby</t>
  </si>
  <si>
    <t>kpl.</t>
  </si>
  <si>
    <t>CS ÚRS 2019 01</t>
  </si>
  <si>
    <t>1024</t>
  </si>
  <si>
    <t>-1241279247</t>
  </si>
  <si>
    <t>PP</t>
  </si>
  <si>
    <t>P</t>
  </si>
  <si>
    <t>Poznámka k položce:_x000D_
VEŠKERÉ FORMY A PŘEDÁNÍ SE ŘÍDÍ PODMÍNKAMI ZADÁVACÍ DOKUMENTACE STAVBY</t>
  </si>
  <si>
    <t>VRN2</t>
  </si>
  <si>
    <t>Příprava staveniště</t>
  </si>
  <si>
    <t>020001000</t>
  </si>
  <si>
    <t xml:space="preserve">Příprava staveniště </t>
  </si>
  <si>
    <t>-882303023</t>
  </si>
  <si>
    <t>Poznámka k položce:_x000D_
-zřízení příjezdů a přístupů na staveniště_x000D_
-dodržení podmínek pro provádění staveb z hlediska BOZP (vč. označení stavby)_x000D_
-dodržování podmínek pro ochranu životního prostředí při výstavbě_x000D_
-splnění zvláštních požadavků na provádění stavby, které vyžadují zvláštní bezpečnostní opatření</t>
  </si>
  <si>
    <t>VRN3</t>
  </si>
  <si>
    <t>Zařízení staveniště</t>
  </si>
  <si>
    <t>3</t>
  </si>
  <si>
    <t>030001000</t>
  </si>
  <si>
    <t xml:space="preserve">Zařízení staveniště </t>
  </si>
  <si>
    <t>1381797473</t>
  </si>
  <si>
    <t>Poznámka k položce:_x000D_
-kancelářské/skladovací/sociální objekty, oplocení stavby, ostraha staveniště, kompletní vnitrostaveništní rozvody všech potřebných energií vč. jejich poplatků, zajištění podružných měření spotřeby</t>
  </si>
  <si>
    <t>4</t>
  </si>
  <si>
    <t>039002000</t>
  </si>
  <si>
    <t>Zrušení zařízení staveniště</t>
  </si>
  <si>
    <t>-1873332474</t>
  </si>
  <si>
    <t>Poznámka k položce:_x000D_
-náklady zhotovitele spojené s kompletní likvidací zařízení staveniště vč. uvedení všech dotčených ploch do bezvadného stavu</t>
  </si>
  <si>
    <t>VRN4</t>
  </si>
  <si>
    <t>Inženýrská činnost</t>
  </si>
  <si>
    <t>043103000</t>
  </si>
  <si>
    <t>Zkoušky bez rozlišení</t>
  </si>
  <si>
    <t>1964886916</t>
  </si>
  <si>
    <t>Poznámka k položce:_x000D_
Provedení všech zkoušek a revizí předepsaných projektovou a zadávací dokumentací, platnými normami, návodů k obsluze - (neuvedených v jednotlivých soupisech prací)</t>
  </si>
  <si>
    <t>6</t>
  </si>
  <si>
    <t>045002000</t>
  </si>
  <si>
    <t xml:space="preserve">Kompletační a koordinační činnost </t>
  </si>
  <si>
    <t>528198730</t>
  </si>
  <si>
    <t>Poznámka k položce:_x000D_
-příprava předávací dokumentace dle ZD_x000D_
-ostatní kompletační činnost</t>
  </si>
  <si>
    <t>VRN7</t>
  </si>
  <si>
    <t>Provozní vlivy</t>
  </si>
  <si>
    <t>7</t>
  </si>
  <si>
    <t>071103000</t>
  </si>
  <si>
    <t>Provoz investora</t>
  </si>
  <si>
    <t>-1143159540</t>
  </si>
  <si>
    <t>Poznámka k položce:_x000D_
Náklady související se ztíženými podmínkami při provádění díla v závislosti na okolním provozu (pro práce prováděné za nepřerušeného nebo omezeného provozu v dotčených objektech nebo samotném areálu)_x000D_
(+ případná ochrana a zakrytí určených prvků a konstrukcí - ZABEZPEČENÍ PŘED POŠKOZENÍM STAVEBNÍ ČINNOSTÍ)</t>
  </si>
  <si>
    <t>8</t>
  </si>
  <si>
    <t>07110300R</t>
  </si>
  <si>
    <t>Bezpečnostní opatření proti zatečení</t>
  </si>
  <si>
    <t>1214140289</t>
  </si>
  <si>
    <t xml:space="preserve">Poznámka k položce:_x000D_
Proti zatečení bude objekt chráněn především vhodně zvoleným technologickým postupem prací, střecha nebude odkrývána v deštivém počasí, odkryté části budou neprodleně uzavřeny proti možnému zatečení. _x000D_
Na základě předchozích realizací obdobného charakteru nepovažujeme za nutné instalovat pomocné zastřešení nad celou plochou střechy._x000D_
</t>
  </si>
  <si>
    <t>D.1.1-3 - Stavebně technické řešení - střechy F, E1, E2</t>
  </si>
  <si>
    <t>HSV - Práce a dodávky HSV</t>
  </si>
  <si>
    <t xml:space="preserve">    2 - Zakládání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</si>
  <si>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</si>
  <si>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</si>
  <si>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</si>
  <si>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</si>
  <si>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</si>
  <si>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</si>
  <si>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</si>
  <si>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721 - Zdravotechnika</t>
  </si>
  <si>
    <t xml:space="preserve">    762 - Konstrukce tesařské</t>
  </si>
  <si>
    <t xml:space="preserve">    764 - Konstrukce klempířské</t>
  </si>
  <si>
    <t xml:space="preserve">    767 - Konstrukce zámečnické</t>
  </si>
  <si>
    <t xml:space="preserve">    783 - Dokončovací práce - nátěry</t>
  </si>
  <si>
    <t>M - Práce a dodávky M</t>
  </si>
  <si>
    <t xml:space="preserve">    21-M - Elektromontáže</t>
  </si>
  <si>
    <t>Ostatní - Ostatní</t>
  </si>
  <si>
    <t xml:space="preserve">    OST1 - Ostatní prvky, konstrukce a práce</t>
  </si>
  <si>
    <t xml:space="preserve">    OST2 - Záchytný systém proti pádu</t>
  </si>
  <si>
    <t>HSV</t>
  </si>
  <si>
    <t>Práce a dodávky HSV</t>
  </si>
  <si>
    <t>Zakládání</t>
  </si>
  <si>
    <t>275321411</t>
  </si>
  <si>
    <t>Základové patky ze ŽB bez zvýšených nároků na prostředí tř. C 20/25</t>
  </si>
  <si>
    <t>m3</t>
  </si>
  <si>
    <t>1439493629</t>
  </si>
  <si>
    <t>VV</t>
  </si>
  <si>
    <t>"patky ke kotvení záchytného systému" 0,5*0,5*0,35*14</t>
  </si>
  <si>
    <t>Součet</t>
  </si>
  <si>
    <t>275361116</t>
  </si>
  <si>
    <t>Výztuž základových patek a bloků z betonářské oceli 10 505</t>
  </si>
  <si>
    <t>t</t>
  </si>
  <si>
    <t>1115262422</t>
  </si>
  <si>
    <t>"předpoklad_bude upřesněno v dílenské dokumentaci" 75/1000*1,225</t>
  </si>
  <si>
    <t>Úpravy povrchů, podlahy a osazování výplní</t>
  </si>
  <si>
    <t>622131101</t>
  </si>
  <si>
    <t>Cementový postřik vnějších stěn nanášený celoplošně ručně</t>
  </si>
  <si>
    <t>m2</t>
  </si>
  <si>
    <t>-431212210</t>
  </si>
  <si>
    <t>"skladba_viz detail F" (15,06+27,7+15,0)*0,5</t>
  </si>
  <si>
    <t>"skladba_viz detail B" (14,2+17,79+6,018+7,605)*0,4</t>
  </si>
  <si>
    <t>622331111</t>
  </si>
  <si>
    <t>Cementová omítka hrubá jednovrstvá zatřená vnějších stěn nanášená ručně</t>
  </si>
  <si>
    <t>-121411047</t>
  </si>
  <si>
    <t>632450132</t>
  </si>
  <si>
    <t>Vyrovnávací cementový potěr tl do 30 mm ze suchých směsí provedený v ploše</t>
  </si>
  <si>
    <t>-1943977710</t>
  </si>
  <si>
    <t>"BP_skladba_S3,S3w" (67,3+16,3)</t>
  </si>
  <si>
    <t>(PŘEDPOKLAD_BUDE UPŘESNĚNO PŘI REALIZACI STAVBY)</t>
  </si>
  <si>
    <t>9</t>
  </si>
  <si>
    <t>Ostatní konstrukce a práce, bourání</t>
  </si>
  <si>
    <t>941210R00</t>
  </si>
  <si>
    <t xml:space="preserve">Lešeňová technika _ (nacenění dle potřeb a technologických postupů navržených zhotovitelem_montáže/nájem/demontáže + přesuny ) </t>
  </si>
  <si>
    <t>CS VLASTNÍ</t>
  </si>
  <si>
    <t>-213603941</t>
  </si>
  <si>
    <t>952902121</t>
  </si>
  <si>
    <t>Čištění budov zametení drsných podlah</t>
  </si>
  <si>
    <t>380107373</t>
  </si>
  <si>
    <t>965041441</t>
  </si>
  <si>
    <t>Bourání podkladů perlitbetonových tl přes 100 mm pl přes 4 m2</t>
  </si>
  <si>
    <t>-1766367648</t>
  </si>
  <si>
    <t>"BP_skladba_S3,S3w" (67,3+16,3)*0,15</t>
  </si>
  <si>
    <t>965045R00</t>
  </si>
  <si>
    <t>Bourání kompletní skladby střešního pláště v tl. do 350 mm , plochy do 1 m2</t>
  </si>
  <si>
    <t>985772961</t>
  </si>
  <si>
    <t>Poznámka k položce:_x000D_
Kompletní provedení dle specifikace PD a TZ včetně všech přímo souvisejících prací a dodávek.</t>
  </si>
  <si>
    <t>"BP_pro betonové patky záchytného systému" 0,5*0,5*14</t>
  </si>
  <si>
    <t>10</t>
  </si>
  <si>
    <t>978015391</t>
  </si>
  <si>
    <t>Otlučení (osekání) vnější vápenné nebo vápenocementové omítky stupně členitosti 1 a 2 do 100%</t>
  </si>
  <si>
    <t>-1565111569</t>
  </si>
  <si>
    <t>11</t>
  </si>
  <si>
    <t>985331211</t>
  </si>
  <si>
    <t>Dodatečné vlepování betonářské výztuže D 8 mm do chemické malty včetně vyvrtání otvoru</t>
  </si>
  <si>
    <t>m</t>
  </si>
  <si>
    <t>1715401714</t>
  </si>
  <si>
    <t>"betonové základové bloky_záchytný systém" 0,1*8*14</t>
  </si>
  <si>
    <t>997</t>
  </si>
  <si>
    <t>Přesun sutě</t>
  </si>
  <si>
    <t>12</t>
  </si>
  <si>
    <t>997013154</t>
  </si>
  <si>
    <t>Vnitrostaveništní doprava suti a vybouraných hmot pro budovy v do 15 m s omezením mechanizace</t>
  </si>
  <si>
    <t>-1833818269</t>
  </si>
  <si>
    <t>13</t>
  </si>
  <si>
    <t>997013R31</t>
  </si>
  <si>
    <t xml:space="preserve">Poplatek za uložení na skládce (skládkovné) stavebního odpadu bez rozlišení </t>
  </si>
  <si>
    <t>-576551621</t>
  </si>
  <si>
    <t>Poznámka k položce:_x000D_
Stavební odpad bez rozlišení.</t>
  </si>
  <si>
    <t>14</t>
  </si>
  <si>
    <t>997321511</t>
  </si>
  <si>
    <t>Vodorovná doprava suti a vybouraných hmot po suchu do 1 km</t>
  </si>
  <si>
    <t>-167180156</t>
  </si>
  <si>
    <t>997321519</t>
  </si>
  <si>
    <t>Příplatek ZKD 1km vodorovné dopravy suti a vybouraných hmot po suchu</t>
  </si>
  <si>
    <t>764695872</t>
  </si>
  <si>
    <t>38,229*15 "Přepočtené koeficientem množství</t>
  </si>
  <si>
    <t>998</t>
  </si>
  <si>
    <t>Přesun hmot</t>
  </si>
  <si>
    <t>16</t>
  </si>
  <si>
    <t>998017003</t>
  </si>
  <si>
    <t>Přesun hmot s omezením mechanizace pro budovy v do 24 m</t>
  </si>
  <si>
    <t>517211599</t>
  </si>
  <si>
    <t>PSV</t>
  </si>
  <si>
    <t>Práce a dodávky PSV</t>
  </si>
  <si>
    <t>712</t>
  </si>
  <si>
    <t>Povlakové krytiny</t>
  </si>
  <si>
    <t>17</t>
  </si>
  <si>
    <t>712300831</t>
  </si>
  <si>
    <t>Odstranění povlakové krytiny střech do 10° jednovrstvé</t>
  </si>
  <si>
    <t>1874519766</t>
  </si>
  <si>
    <t>18</t>
  </si>
  <si>
    <t>712300834</t>
  </si>
  <si>
    <t>Příplatek k odstranění povlakové krytiny střech do 10° ZKD vrstvu</t>
  </si>
  <si>
    <t>-1574707736</t>
  </si>
  <si>
    <t>83,6*6 "Přepočtené koeficientem množství</t>
  </si>
  <si>
    <t>19</t>
  </si>
  <si>
    <t>712300921</t>
  </si>
  <si>
    <t>Oprava povlakové krytiny do 10° včetně správkových kus NAIP přitavením</t>
  </si>
  <si>
    <t>-1404519693</t>
  </si>
  <si>
    <t>Poznámka k položce:_x000D_
-vyčištění+prořezání+odmaštění a odstranění prachu a nečistot_x000D_
-vyspravení poruch a defektů_x000D_
-vyrovnání povrchu - provedení do stavu, aby stávající střešní krytina plnila funkci parozábrany)_x000D_
--------------------------------------------------------------------------------------------------------------------_x000D_
-přetavení přířezy z oxidovaného asfaltového pásu tl. 4 mm s nenasákavou vložkou (oprava - předpoklad 25%)_x000D_
-vyrovnání větších prohlubní provést vrstvou z horkého asfaltu AOSI 85/25 se silikátovým plnivem</t>
  </si>
  <si>
    <t>"skladba_viz detail C" (7,067+20,915+16,24)*0,55</t>
  </si>
  <si>
    <t>"skladba_S1" (201,2+45,75)</t>
  </si>
  <si>
    <t>"skladba_S2" (125,9)</t>
  </si>
  <si>
    <t>"skladba_S2w" (18,3)</t>
  </si>
  <si>
    <t>20</t>
  </si>
  <si>
    <t>712311101</t>
  </si>
  <si>
    <t>Provedení povlakové krytiny střech do 10° za studena lakem penetračním nebo asfaltovým</t>
  </si>
  <si>
    <t>-289566453</t>
  </si>
  <si>
    <t>"skladba_S3" (67,3)</t>
  </si>
  <si>
    <t>"skladba_S3w" (16,3)</t>
  </si>
  <si>
    <t>M</t>
  </si>
  <si>
    <t>11163150</t>
  </si>
  <si>
    <t>lak penetrační asfaltový</t>
  </si>
  <si>
    <t>32</t>
  </si>
  <si>
    <t>-1165616411</t>
  </si>
  <si>
    <t>83,6*0,0003 "Přepočtené koeficientem množství</t>
  </si>
  <si>
    <t>22</t>
  </si>
  <si>
    <t>712341559</t>
  </si>
  <si>
    <t>Provedení povlakové krytiny střech do 10° pásy NAIP přitavením v plné ploše</t>
  </si>
  <si>
    <t>-1381144067</t>
  </si>
  <si>
    <t>23</t>
  </si>
  <si>
    <t>62856011</t>
  </si>
  <si>
    <t xml:space="preserve">pás asfaltový natavitelný modifikovaný SBS tl 4,0mm s vložkou z hliníkové fólie, hliníkové fólie s nakašírovanou sklen. vložkou </t>
  </si>
  <si>
    <t>-1900995687</t>
  </si>
  <si>
    <t>83,6*1,15 "Přepočtené koeficientem množství</t>
  </si>
  <si>
    <t>24</t>
  </si>
  <si>
    <t>712361703</t>
  </si>
  <si>
    <t>Provedení povlakové krytiny střech do 10° fólií přilepenou v plné ploše</t>
  </si>
  <si>
    <t>-1194025812</t>
  </si>
  <si>
    <t>"pochozí chodníček" 40,0</t>
  </si>
  <si>
    <t>25</t>
  </si>
  <si>
    <t>28322R00</t>
  </si>
  <si>
    <t>fólie hydroizolační střešní PVC S "POCHOZÍ ÚPRAVOU"</t>
  </si>
  <si>
    <t>-437899386</t>
  </si>
  <si>
    <t>40*1,15 "Přepočtené koeficientem množství</t>
  </si>
  <si>
    <t>26</t>
  </si>
  <si>
    <t>712525R01</t>
  </si>
  <si>
    <t xml:space="preserve">Střešní povlaková krytina , mechanicky kotvená do nosného podkladu, PVC-P folie tl. 1,5 mm - kompletní, systémové provedení </t>
  </si>
  <si>
    <t>-1107231099</t>
  </si>
  <si>
    <t>Poznámka k položce:_x000D_
Cena obsahuje kompletní systémové řešení jednoho výrobce_x000D_
(lišty, doplňky, příslušenství, řešení detailů a ukončení)_x000D_
--------------------------------------------------------------------------_x000D_
-střešní krytina je navržena rozměrově stálá střešní hydroizolační fólie z PVC-P tloušťky DLE ZADÁVACÍ DOKUMENTACE ; fólie vyztužena PES tkaninou;. Součásti dodávky střešní krytiny jsou veškeré přechodové a ukončovací profily z poplastovaného plechu (přechod krytiny na svislé konstrukce, ukončovací a přítlačné lišty apod.) _x000D_
-podkladní a ochranná separační vrstva  _x000D_
Součásti dodávky povlakové krytiny je dále ošetření prostupů střechou/terasou - budou využity typové doplňky ze sortimentu použité povlakové krytiny _x000D_
(tj. manžety s otvorem 2/3 průměru prostupu, doplňková fólie bude vytažena na prostupující potrubí do výšky min.150mm na úroveň střešní krytiny, fólie bude stažena systémovou plechovou objímkou a spoj zatmelen PU tmelem)_x000D_
Hydroizolace bude ukončena na prostupujících konstrukcích a u stěn min. 150 mm nad vnější povrch přiléhající střešní plochy, u atiky bude ukončena na koruně._x000D_
--------------------------------------------------------------------------</t>
  </si>
  <si>
    <t>"kompletní provedení dle specifikace PD a TZ vč. všech souvisejících prací a dodávek"</t>
  </si>
  <si>
    <t>KOMPLETNÍ SYSTÉMOVÉ ŘEŠENÍ ROVNÝCH STŘECH / TERAS</t>
  </si>
  <si>
    <t>-mechanické kotvení přes všechny vrstvy střešního pláště do nosné konstrukce</t>
  </si>
  <si>
    <t>v jednotkové ceně zahrnuty náklady na veškeré, JINDE NEUVEDENÉ, systémové lišty, profily, doplňky, příslušenství, detaily</t>
  </si>
  <si>
    <t>v jednotkové ceně zahrnuty všechny prořezy a navýšení materiálů</t>
  </si>
  <si>
    <t>"skladba_viz detail F" (15,06+27,7+15,0)*0,3</t>
  </si>
  <si>
    <t>"skladba_viz detail B" (14,2+17,79+6,018+7,605)*0,2</t>
  </si>
  <si>
    <t>27</t>
  </si>
  <si>
    <t>712811101</t>
  </si>
  <si>
    <t>Provedení povlakové krytiny vytažením na konstrukce za studena nátěrem penetračním</t>
  </si>
  <si>
    <t>414670975</t>
  </si>
  <si>
    <t>"skladba_viz detail C" (7,067+20,915+16,24)*0,69</t>
  </si>
  <si>
    <t>"skladba_viz detail F" (15,06+27,7+15,0)*0,45</t>
  </si>
  <si>
    <t>"skladba_viz detail B" (14,2+17,79+6,018+7,605)*0,85</t>
  </si>
  <si>
    <t>28</t>
  </si>
  <si>
    <t>493313960</t>
  </si>
  <si>
    <t>95,276*0,00035 "Přepočtené koeficientem množství</t>
  </si>
  <si>
    <t>29</t>
  </si>
  <si>
    <t>712841559</t>
  </si>
  <si>
    <t>Provedení povlakové krytiny vytažením na konstrukce pásy přitavením NAIP</t>
  </si>
  <si>
    <t>657307595</t>
  </si>
  <si>
    <t>30</t>
  </si>
  <si>
    <t>188365229</t>
  </si>
  <si>
    <t>95,276*1,2 "Přepočtené koeficientem množství</t>
  </si>
  <si>
    <t>31</t>
  </si>
  <si>
    <t>998712203</t>
  </si>
  <si>
    <t xml:space="preserve">Přesun hmot procentní pro krytiny povlakové </t>
  </si>
  <si>
    <t>%</t>
  </si>
  <si>
    <t>1867961509</t>
  </si>
  <si>
    <t>713</t>
  </si>
  <si>
    <t>Izolace tepelné</t>
  </si>
  <si>
    <t>713140825</t>
  </si>
  <si>
    <t>Odstranění tepelné izolace střech nadstřešní z desek polsid tl do 100 mm</t>
  </si>
  <si>
    <t>389361742</t>
  </si>
  <si>
    <t>33</t>
  </si>
  <si>
    <t>713141131</t>
  </si>
  <si>
    <t>Montáž izolace tepelné střech plochých lepené za studena plně 1 vrstva rohoží, pásů, dílců, desek</t>
  </si>
  <si>
    <t>-2102030845</t>
  </si>
  <si>
    <t>"skladba_viz detail C" (7,067+20,915+16,24)*0,27</t>
  </si>
  <si>
    <t>34</t>
  </si>
  <si>
    <t>28375909</t>
  </si>
  <si>
    <t>deska EPS 150 pro trvalé zatížení v tlaku tl 50mm</t>
  </si>
  <si>
    <t>1676079277</t>
  </si>
  <si>
    <t>11,94*1,1 "Přepočtené koeficientem množství</t>
  </si>
  <si>
    <t>35</t>
  </si>
  <si>
    <t>-2140283556</t>
  </si>
  <si>
    <t>36</t>
  </si>
  <si>
    <t>28376366</t>
  </si>
  <si>
    <t>deska XPS hladký povrch tl 50mm</t>
  </si>
  <si>
    <t>-777144700</t>
  </si>
  <si>
    <t>18,245*1,1 "Přepočtené koeficientem množství</t>
  </si>
  <si>
    <t>37</t>
  </si>
  <si>
    <t>-908685624</t>
  </si>
  <si>
    <t>"skladba_viz detail B" (14,2+17,79+6,018+7,605)*0,20</t>
  </si>
  <si>
    <t>38</t>
  </si>
  <si>
    <t>28372306</t>
  </si>
  <si>
    <t>deska EPS 100 pro trvalé zatížení v tlaku (max. 2000 kg/m2) tl 60mm</t>
  </si>
  <si>
    <t>-499528782</t>
  </si>
  <si>
    <t>9,123*1,1 "Přepočtené koeficientem množství</t>
  </si>
  <si>
    <t>39</t>
  </si>
  <si>
    <t>712363501</t>
  </si>
  <si>
    <t>Kotvení izolace střech mechanicky _ TI tl do 200 mm , budova v do 18m</t>
  </si>
  <si>
    <t>-960900492</t>
  </si>
  <si>
    <t>Poznámka k položce:_x000D_
MONTÁŽNÍ KOTVENÍ !!teleskopické kotvy (2kus / desku izolace)</t>
  </si>
  <si>
    <t xml:space="preserve">"skladba_S1,S2,S2w,S3,S3w" </t>
  </si>
  <si>
    <t>(6,44*19,65)+(9,2*5,25)</t>
  </si>
  <si>
    <t>(17,35*14,55)-(7,6*6,02)+(6,95*5,35)</t>
  </si>
  <si>
    <t>40</t>
  </si>
  <si>
    <t>713141135</t>
  </si>
  <si>
    <t>Montáž izolace tepelné střech plochých lepené za studena bodově 1 vrstva rohoží, pásů, dílců, desek</t>
  </si>
  <si>
    <t>-2036498507</t>
  </si>
  <si>
    <t>"skladba střechy kolem vpustí" 1,0*1,0*4</t>
  </si>
  <si>
    <t>41</t>
  </si>
  <si>
    <t>28376143</t>
  </si>
  <si>
    <t xml:space="preserve">izolační deska z pěnového polystyrenu EPS 200 </t>
  </si>
  <si>
    <t>-1300274433</t>
  </si>
  <si>
    <t>4*0,165 "Přepočtené koeficientem množství</t>
  </si>
  <si>
    <t>42</t>
  </si>
  <si>
    <t>-2069536972</t>
  </si>
  <si>
    <t>"skladba_S1" ((15,9*20,25)-(8,8*14,35)+(6,93*5,3))</t>
  </si>
  <si>
    <t>"skladba_S2" ((17,35*8,72)-(9,9*2,0)-(2,0*8,53))</t>
  </si>
  <si>
    <t>"skladba_S2w" (2,0*8,53)</t>
  </si>
  <si>
    <t>43</t>
  </si>
  <si>
    <t>28372309</t>
  </si>
  <si>
    <t>deska EPS 100 pro trvalé zatížení v tlaku (max. 2000 kg/m2) tl 100mm</t>
  </si>
  <si>
    <t>-1080864861</t>
  </si>
  <si>
    <t>363,916*1,1 "Přepočtené koeficientem množství</t>
  </si>
  <si>
    <t>44</t>
  </si>
  <si>
    <t>-180271362</t>
  </si>
  <si>
    <t>"skladba_S3w" (7,67*2,0)</t>
  </si>
  <si>
    <t>45</t>
  </si>
  <si>
    <t>ISV.8592248020855</t>
  </si>
  <si>
    <t>deska minerální T tl. 40 mm , izolace do pochůzích plochých střech.</t>
  </si>
  <si>
    <t>1958618643</t>
  </si>
  <si>
    <t>32,4*1,1 "Přepočtené koeficientem množství</t>
  </si>
  <si>
    <t>46</t>
  </si>
  <si>
    <t>2007480392</t>
  </si>
  <si>
    <t>"skladba_S3" ((10,27*8,03)-(7,67*2,0))</t>
  </si>
  <si>
    <t>47</t>
  </si>
  <si>
    <t>28376R00</t>
  </si>
  <si>
    <t>deska izolační PIR tl. 140 mm _ specifikace dle PD a TZ</t>
  </si>
  <si>
    <t>749403421</t>
  </si>
  <si>
    <t>67,128*1,1 "Přepočtené koeficientem množství</t>
  </si>
  <si>
    <t>48</t>
  </si>
  <si>
    <t>-1404140058</t>
  </si>
  <si>
    <t>49</t>
  </si>
  <si>
    <t>28376R11</t>
  </si>
  <si>
    <t xml:space="preserve">deska izolační PIR tl. 100 mm </t>
  </si>
  <si>
    <t>-1260405523</t>
  </si>
  <si>
    <t>15,34*1,1 "Přepočtené koeficientem množství</t>
  </si>
  <si>
    <t>50</t>
  </si>
  <si>
    <t>713141335</t>
  </si>
  <si>
    <t>Montáž izolace tepelné střech plochých lepené za studena bodově, spádová vrstva</t>
  </si>
  <si>
    <t>506193802</t>
  </si>
  <si>
    <t>51</t>
  </si>
  <si>
    <t>28376141</t>
  </si>
  <si>
    <t>klín izolační z pěnového polystyrenu EPS 100 spádový</t>
  </si>
  <si>
    <t>-346435936</t>
  </si>
  <si>
    <t>232,424*0,11 "Přepočtené koeficientem množství</t>
  </si>
  <si>
    <t>52</t>
  </si>
  <si>
    <t>1521081339</t>
  </si>
  <si>
    <t>53</t>
  </si>
  <si>
    <t>1644895544</t>
  </si>
  <si>
    <t>114,432*0,077 "Přepočtené koeficientem množství</t>
  </si>
  <si>
    <t>54</t>
  </si>
  <si>
    <t>-821919973</t>
  </si>
  <si>
    <t>55</t>
  </si>
  <si>
    <t>-317888926</t>
  </si>
  <si>
    <t>17,06*0,033 "Přepočtené koeficientem množství</t>
  </si>
  <si>
    <t>56</t>
  </si>
  <si>
    <t>-1721605305</t>
  </si>
  <si>
    <t>57</t>
  </si>
  <si>
    <t>2109871067</t>
  </si>
  <si>
    <t>82,468*0,0495 "Přepočtené koeficientem množství</t>
  </si>
  <si>
    <t>58</t>
  </si>
  <si>
    <t>998713203</t>
  </si>
  <si>
    <t xml:space="preserve">Přesun hmot procentní pro izolace tepelné </t>
  </si>
  <si>
    <t>-1352170391</t>
  </si>
  <si>
    <t>721</t>
  </si>
  <si>
    <t>Zdravotechnika</t>
  </si>
  <si>
    <t>59</t>
  </si>
  <si>
    <t>721174044</t>
  </si>
  <si>
    <t>Potrubí kanalizační z PP připojovací DN 75</t>
  </si>
  <si>
    <t>110734575</t>
  </si>
  <si>
    <t>60</t>
  </si>
  <si>
    <t>721210823</t>
  </si>
  <si>
    <t>Demontáž vpustí střešních DN do 125</t>
  </si>
  <si>
    <t>kus</t>
  </si>
  <si>
    <t>671600917</t>
  </si>
  <si>
    <t>61</t>
  </si>
  <si>
    <t>721233213</t>
  </si>
  <si>
    <t>Střešní vtok SANAČNÍ pro pochůzné střechy svislý odtok DN 125</t>
  </si>
  <si>
    <t>1191176407</t>
  </si>
  <si>
    <t>Poznámka k položce:_x000D_
Vtok dvoustupňový s integrovaným přířezem z asfaltového pásu + nástavec s integrovaným přířezem z PVC folie + ochranný koš</t>
  </si>
  <si>
    <t>4,0</t>
  </si>
  <si>
    <t>62</t>
  </si>
  <si>
    <t>721233221</t>
  </si>
  <si>
    <t>Střešní vtok polypropylen PP pro pochůzné střechy vodorovný odtok DN 110</t>
  </si>
  <si>
    <t>80669096</t>
  </si>
  <si>
    <t>"viz bezpečnostní přepady" 2,0</t>
  </si>
  <si>
    <t>63</t>
  </si>
  <si>
    <t>998721203</t>
  </si>
  <si>
    <t xml:space="preserve">Přesun hmot procentní pro kanalizace </t>
  </si>
  <si>
    <t>-1377160547</t>
  </si>
  <si>
    <t>762</t>
  </si>
  <si>
    <t>Konstrukce tesařské</t>
  </si>
  <si>
    <t>64</t>
  </si>
  <si>
    <t>762341R36</t>
  </si>
  <si>
    <t xml:space="preserve">Bednění střech rovných a ostatní konstrukce z vodovzdorné překližky tl 21 mm šroubovaných a mechanicky kotvených </t>
  </si>
  <si>
    <t>269336763</t>
  </si>
  <si>
    <t>"skladba_viz detail C" (7,067+20,915+16,24)*1,4</t>
  </si>
  <si>
    <t>65</t>
  </si>
  <si>
    <t>998762203</t>
  </si>
  <si>
    <t xml:space="preserve">Přesun hmot procentní pro kce tesařské </t>
  </si>
  <si>
    <t>661325400</t>
  </si>
  <si>
    <t>764</t>
  </si>
  <si>
    <t>Konstrukce klempířské</t>
  </si>
  <si>
    <t>66</t>
  </si>
  <si>
    <t>764002801</t>
  </si>
  <si>
    <t>Demontáž oplechování konstrukcí a prvků do suti</t>
  </si>
  <si>
    <t>749832071</t>
  </si>
  <si>
    <t>67</t>
  </si>
  <si>
    <t>764432R01</t>
  </si>
  <si>
    <t>K-01 - D+M _ okapnice _ rš 250 mm</t>
  </si>
  <si>
    <t>1093077833</t>
  </si>
  <si>
    <t>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klempířských výrobků.</t>
  </si>
  <si>
    <t>"skladba_viz detail C" (7,067+20,915+16,24)</t>
  </si>
  <si>
    <t>68</t>
  </si>
  <si>
    <t>764432R05</t>
  </si>
  <si>
    <t xml:space="preserve">K-05 - D+M _ příponka _ rš 195 mm </t>
  </si>
  <si>
    <t>-1279870427</t>
  </si>
  <si>
    <t>69</t>
  </si>
  <si>
    <t>764432R06</t>
  </si>
  <si>
    <t xml:space="preserve">K-06 - D+M _ lišta _ rš 100 mm </t>
  </si>
  <si>
    <t>-89629427</t>
  </si>
  <si>
    <t>"skladba_viz detail B" (14,2+17,79+6,018+7,605)</t>
  </si>
  <si>
    <t>70</t>
  </si>
  <si>
    <t>764432R07</t>
  </si>
  <si>
    <t xml:space="preserve">K-07 - D+M _ závětrnná lišta _ rš 370 mm </t>
  </si>
  <si>
    <t>-2018709737</t>
  </si>
  <si>
    <t>71</t>
  </si>
  <si>
    <t>764432R08</t>
  </si>
  <si>
    <t xml:space="preserve">K-08 - D+M _ lišta _ rš 100 mm </t>
  </si>
  <si>
    <t>555199233</t>
  </si>
  <si>
    <t>"skladba_viz detail F" (15,06+27,7+15,0)</t>
  </si>
  <si>
    <t>72</t>
  </si>
  <si>
    <t>764432R09</t>
  </si>
  <si>
    <t xml:space="preserve">K-09 - D+M _ krycí plech _ rš 120 mm </t>
  </si>
  <si>
    <t>-470415507</t>
  </si>
  <si>
    <t>73</t>
  </si>
  <si>
    <t>764432R10</t>
  </si>
  <si>
    <t xml:space="preserve">K-10 - D+M _ krycí plech _ rš 530 mm </t>
  </si>
  <si>
    <t>-1838454097</t>
  </si>
  <si>
    <t>74</t>
  </si>
  <si>
    <t>764432R11</t>
  </si>
  <si>
    <t xml:space="preserve">K-11 - D+M _ lišta _ rš 70 mm </t>
  </si>
  <si>
    <t>310308731</t>
  </si>
  <si>
    <t>75</t>
  </si>
  <si>
    <t>764432R14</t>
  </si>
  <si>
    <t xml:space="preserve">K-14 - D+M _ krycí lišta _ rš 170 mm </t>
  </si>
  <si>
    <t>-406620671</t>
  </si>
  <si>
    <t>76</t>
  </si>
  <si>
    <t>764432R15</t>
  </si>
  <si>
    <t xml:space="preserve">K-15 - D+M _ příponka _ rš 190 mm </t>
  </si>
  <si>
    <t>1975420903</t>
  </si>
  <si>
    <t>77</t>
  </si>
  <si>
    <t>764432R17</t>
  </si>
  <si>
    <t xml:space="preserve">K-17 - D+M _ krycí plech _ rš 276 mm </t>
  </si>
  <si>
    <t>1595794708</t>
  </si>
  <si>
    <t>78</t>
  </si>
  <si>
    <t>764432R50</t>
  </si>
  <si>
    <t xml:space="preserve">D+M bezpečnostní přepadový chrlič </t>
  </si>
  <si>
    <t>-187943144</t>
  </si>
  <si>
    <t>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t>
  </si>
  <si>
    <t>79</t>
  </si>
  <si>
    <t>998764203</t>
  </si>
  <si>
    <t xml:space="preserve">Přesun hmot procentní pro konstrukce klempířské </t>
  </si>
  <si>
    <t>-1284513235</t>
  </si>
  <si>
    <t>767</t>
  </si>
  <si>
    <t>Konstrukce zámečnické</t>
  </si>
  <si>
    <t>80</t>
  </si>
  <si>
    <t>767431R01</t>
  </si>
  <si>
    <t xml:space="preserve">Z-06 - D+M _ ocelový úhelník z PZ plechu tl. 2 mm </t>
  </si>
  <si>
    <t>-2116667763</t>
  </si>
  <si>
    <t>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zámečnických výrobků.</t>
  </si>
  <si>
    <t>81</t>
  </si>
  <si>
    <t>767431R03</t>
  </si>
  <si>
    <t xml:space="preserve">Z-03 - D+M _ ocelový žebřk </t>
  </si>
  <si>
    <t>-1633399357</t>
  </si>
  <si>
    <t>82</t>
  </si>
  <si>
    <t>767431R04</t>
  </si>
  <si>
    <t xml:space="preserve">Z-04 - D+M _ ocelový žebřk </t>
  </si>
  <si>
    <t>2005555601</t>
  </si>
  <si>
    <t>83</t>
  </si>
  <si>
    <t>998767203</t>
  </si>
  <si>
    <t xml:space="preserve">Přesun hmot procentní pro zámečnické konstrukce </t>
  </si>
  <si>
    <t>698499342</t>
  </si>
  <si>
    <t>783</t>
  </si>
  <si>
    <t>Dokončovací práce - nátěry</t>
  </si>
  <si>
    <t>84</t>
  </si>
  <si>
    <t>783306801</t>
  </si>
  <si>
    <t>Odstranění nátěru ze zámečnických konstrukcí obroušením</t>
  </si>
  <si>
    <t>-1044978969</t>
  </si>
  <si>
    <t>"ostatní prvky-předpoklad_BUDE UPŘESNĚNO PŘI REALIZACI STAVBY" 21,5</t>
  </si>
  <si>
    <t>85</t>
  </si>
  <si>
    <t>783306809</t>
  </si>
  <si>
    <t>Odstranění nátěru ze zámečnických konstrukcí okartáčováním</t>
  </si>
  <si>
    <t>346998089</t>
  </si>
  <si>
    <t>86</t>
  </si>
  <si>
    <t>783344201</t>
  </si>
  <si>
    <t>Základní antikorozní jednonásobný polyuretanový nátěr zámečnických konstrukcí</t>
  </si>
  <si>
    <t>288297084</t>
  </si>
  <si>
    <t>87</t>
  </si>
  <si>
    <t>783347101</t>
  </si>
  <si>
    <t>Krycí jednonásobný polyuretanový nátěr zámečnických konstrukcí</t>
  </si>
  <si>
    <t>35215855</t>
  </si>
  <si>
    <t>21,5*2 "Přepočtené koeficientem množství</t>
  </si>
  <si>
    <t>88</t>
  </si>
  <si>
    <t>783923171</t>
  </si>
  <si>
    <t xml:space="preserve">Penetrační nátěr hrubých betonových podkladů </t>
  </si>
  <si>
    <t>-1303546608</t>
  </si>
  <si>
    <t>Práce a dodávky M</t>
  </si>
  <si>
    <t>21-M</t>
  </si>
  <si>
    <t>Elektromontáže</t>
  </si>
  <si>
    <t>89</t>
  </si>
  <si>
    <t>21-M_R01</t>
  </si>
  <si>
    <t>Hromosvodová soustava včetně revize (dle upřesnění a specifikace PD a TZ)</t>
  </si>
  <si>
    <t>-242884124</t>
  </si>
  <si>
    <t>Poznámka k položce:_x000D_
Kompletní provedení dle specoifikace PD a TZ včetně všech přímo souvisejících prací dodávek._x000D_
-------------------------------------------------------------------------------------------------------------------_x000D_
Upřesnění _ viz TZ:_x000D_
5.5. BLESKOSVOD_x000D_
Původní bleskosvodná ochrana bude demontována. Po provedení opravy střechy může být stávající bleskosvodná soustava namontována zpět nebo může být v rámci opravy střechy provedena soustava nová. Na bleskosvodnou ochranu musí být napojeny všechny kovové konstrukce na střeše. Bleskosvodná ochrana objektu musí být provedena v souladu s ČSN 33 1500 platné k datu provádění. V rámci nové montáže bleskosvodné ochrany objektu bude zpracována revizní zpráva dle platné ČSN 33 1500._x000D_
Vlastní provedení musí být překontrolováno a schváleno revizním technikem. Budou zkontrolovány svody včetně upevnění, spoj. prvků i zkušebních svorek. Údržba bude prováděna dle odpovídajících norem a technických zásad._x000D_
Návrh bleskosvodné ochrany není součástí této projektové dokumentace.</t>
  </si>
  <si>
    <t>Ostatní</t>
  </si>
  <si>
    <t>OST1</t>
  </si>
  <si>
    <t>Ostatní prvky, konstrukce a práce</t>
  </si>
  <si>
    <t>90</t>
  </si>
  <si>
    <t>OST1_R01</t>
  </si>
  <si>
    <t xml:space="preserve">Související lešenová / zdvihací technika _ pro provedení bezpečnostních přepadových chrličů </t>
  </si>
  <si>
    <t>512</t>
  </si>
  <si>
    <t>-2048798105</t>
  </si>
  <si>
    <t>Poznámka k položce:_x000D_
Kompletní provedení dle specifikace PD a TZ včetně všech přímo souvisejících prací adodávek.</t>
  </si>
  <si>
    <t>"předpoklad_bude upřesněno při realizaci stavby" 2,0</t>
  </si>
  <si>
    <t>91</t>
  </si>
  <si>
    <t>OST1_R02</t>
  </si>
  <si>
    <t>Doplnění kompletní skladby stávajícího střešního pláště po provedení betonových patek pro záchytný systém</t>
  </si>
  <si>
    <t>349421282</t>
  </si>
  <si>
    <t>"NS_po provedení betonových patek záchytného systému" 0,5*0,5*14</t>
  </si>
  <si>
    <t>92</t>
  </si>
  <si>
    <t>OST1_R03</t>
  </si>
  <si>
    <t>Dodávka a montáž - úpravy a opláštění nástaveb instalačních šachet</t>
  </si>
  <si>
    <t>-476424507</t>
  </si>
  <si>
    <t>Poznámka k položce:_x000D_
Kompletní provedení dle specifikace PD a TZ včetně všech přímo souvisejících prací adodávek._x000D_
----------------------------------------------------------------------------------------------------------------_x000D_
Úprava skladby v místě nástaveb instalačních šachet_x000D_
Skladba střechy v místech instalačních šachet pod prostupy odtahových komínů VZT bude kotvena do odlišné roznášecí vrstvy tvořené cementotřískovými deskami. Provedení úpravy ukončení a překrytí nástaveb instalačních šachet bude provedeno následujícím způsobem:_x000D_
Koruny instalačních šachet včetně oplechování budou demontovány. Stěny nástaveb instalačních šachet budou demontovány a odbourány (případně dozděny) pod úroveň hydroizolace stávajícího střešního pláště. Dále bude provedeno překrytí otvoru deskou z cementotřískových desek upravené do požadovaných rozměrů dle rozměrů konstrukce instalační šachty. Desky budou přikotveny do vyzdívky stěn instalačních šachet pomocí šroubů do zdiva nebo betonu. Na desce bude provedena parozábrana navazující na rovinu střechy v úrovni stávající hydroizolace z asfaltových pásů. Následně budou provedeny další vrstvy nového střešního pláště uvedené v tabulkách skladeb pro příslušné části střech._x000D_
-------------------_x000D_
Ostatní, jinde neuvedené, související prvky/konstrukce/doplňky</t>
  </si>
  <si>
    <t>OST2</t>
  </si>
  <si>
    <t>Záchytný systém proti pádu</t>
  </si>
  <si>
    <t>93</t>
  </si>
  <si>
    <t>OST2_R01</t>
  </si>
  <si>
    <t>Dodávka _ kotvící bd U1 (specifikace dle PD a TZ)</t>
  </si>
  <si>
    <t>-1589916058</t>
  </si>
  <si>
    <t>94</t>
  </si>
  <si>
    <t>OST2_R02</t>
  </si>
  <si>
    <t>Dodávka _ montážní lano (specifikace dle PD a TZ)</t>
  </si>
  <si>
    <t>-815617145</t>
  </si>
  <si>
    <t>95</t>
  </si>
  <si>
    <t>OST2_R03</t>
  </si>
  <si>
    <t>Dodávka _ permanentní nerez lano tl. 6 mm (specifikace dle PD a TZ)</t>
  </si>
  <si>
    <t>126575305</t>
  </si>
  <si>
    <t>96</t>
  </si>
  <si>
    <t>OST2_R04</t>
  </si>
  <si>
    <t>Dodávka _ ostatní drobné, jinde neuvedené, doplňky a příslušenství (specifikace dle PD a TZ)</t>
  </si>
  <si>
    <t>-1277059015</t>
  </si>
  <si>
    <t>97</t>
  </si>
  <si>
    <t>OST2_R05</t>
  </si>
  <si>
    <t xml:space="preserve">Kompletní montážní práce, předávací dokumentace, uvedení do provozu </t>
  </si>
  <si>
    <t>112454705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</si>
</sst>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4">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3" fillId="0" borderId="0" applyNumberFormat="0" applyFill="0" applyBorder="0" applyAlignment="0" applyProtection="0"/>
  </cellStyleXfs>
  <cellXfs count="28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3" xfId="0" applyFont="1" applyBorder="1" applyAlignment="1">
      <alignment vertical="center"/>
    </xf>
    <xf numFmtId="0" fontId="17"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4" fillId="0" borderId="3"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4"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7"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protection locked="0"/>
    </xf>
    <xf numFmtId="0" fontId="19"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1" fillId="0" borderId="0" xfId="0" applyNumberFormat="1" applyFont="1" applyAlignment="1" applyProtection="1"/>
    <xf numFmtId="166" fontId="28" fillId="0" borderId="12" xfId="0" applyNumberFormat="1" applyFont="1" applyBorder="1" applyAlignment="1" applyProtection="1"/>
    <xf numFmtId="166" fontId="28" fillId="0" borderId="13" xfId="0" applyNumberFormat="1" applyFont="1" applyBorder="1" applyAlignment="1" applyProtection="1"/>
    <xf numFmtId="4" fontId="17"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horizontal="left" vertical="center" wrapText="1"/>
    </xf>
    <xf numFmtId="0" fontId="0" fillId="0" borderId="14" xfId="0" applyFont="1" applyBorder="1" applyAlignment="1" applyProtection="1">
      <alignment vertical="center"/>
    </xf>
    <xf numFmtId="0" fontId="31"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2"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xf>
    <xf numFmtId="0" fontId="32" fillId="0" borderId="3" xfId="0" applyFont="1" applyBorder="1" applyAlignment="1">
      <alignment vertical="center"/>
    </xf>
    <xf numFmtId="0" fontId="32" fillId="2" borderId="14"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167" fontId="0" fillId="2" borderId="22" xfId="0" applyNumberFormat="1" applyFont="1" applyFill="1" applyBorder="1" applyAlignment="1" applyProtection="1">
      <alignment vertical="center"/>
      <protection locked="0"/>
    </xf>
    <xf numFmtId="4" fontId="15" fillId="0" borderId="0" xfId="0" applyNumberFormat="1" applyFont="1" applyAlignment="1" applyProtection="1">
      <alignment vertical="center"/>
    </xf>
    <xf numFmtId="0" fontId="1" fillId="0" borderId="0" xfId="0"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3"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righ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lignment vertical="center"/>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8"/>
  <sheetViews>
    <sheetView showGridLines="0" topLeftCell="A43"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4" t="s">
        <v>0</v>
      </c>
      <c r="AZ1" s="14" t="s">
        <v>1</v>
      </c>
      <c r="BA1" s="14" t="s">
        <v>2</v>
      </c>
      <c r="BB1" s="14" t="s">
        <v>3</v>
      </c>
      <c r="BT1" s="14" t="s">
        <v>4</v>
      </c>
      <c r="BU1" s="14" t="s">
        <v>4</v>
      </c>
      <c r="BV1" s="14" t="s">
        <v>5</v>
      </c>
    </row>
    <row r="2" spans="1:74" ht="36.950000000000003" customHeight="1">
      <c r="AR2" s="244"/>
      <c r="AS2" s="244"/>
      <c r="AT2" s="244"/>
      <c r="AU2" s="244"/>
      <c r="AV2" s="244"/>
      <c r="AW2" s="244"/>
      <c r="AX2" s="244"/>
      <c r="AY2" s="244"/>
      <c r="AZ2" s="244"/>
      <c r="BA2" s="244"/>
      <c r="BB2" s="244"/>
      <c r="BC2" s="244"/>
      <c r="BD2" s="244"/>
      <c r="BE2" s="244"/>
      <c r="BS2" s="15" t="s">
        <v>6</v>
      </c>
      <c r="BT2" s="15" t="s">
        <v>7</v>
      </c>
    </row>
    <row r="3" spans="1:74"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ht="24.95"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pans="1:74" ht="12" customHeight="1">
      <c r="B5" s="19"/>
      <c r="C5" s="20"/>
      <c r="D5" s="24" t="s">
        <v>13</v>
      </c>
      <c r="E5" s="20"/>
      <c r="F5" s="20"/>
      <c r="G5" s="20"/>
      <c r="H5" s="20"/>
      <c r="I5" s="20"/>
      <c r="J5" s="20"/>
      <c r="K5" s="256" t="s">
        <v>14</v>
      </c>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0"/>
      <c r="AQ5" s="20"/>
      <c r="AR5" s="18"/>
      <c r="BE5" s="236" t="s">
        <v>15</v>
      </c>
      <c r="BS5" s="15" t="s">
        <v>6</v>
      </c>
    </row>
    <row r="6" spans="1:74" ht="36.950000000000003" customHeight="1">
      <c r="B6" s="19"/>
      <c r="C6" s="20"/>
      <c r="D6" s="26" t="s">
        <v>16</v>
      </c>
      <c r="E6" s="20"/>
      <c r="F6" s="20"/>
      <c r="G6" s="20"/>
      <c r="H6" s="20"/>
      <c r="I6" s="20"/>
      <c r="J6" s="20"/>
      <c r="K6" s="258" t="s">
        <v>17</v>
      </c>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c r="AP6" s="20"/>
      <c r="AQ6" s="20"/>
      <c r="AR6" s="18"/>
      <c r="BE6" s="237"/>
      <c r="BS6" s="15" t="s">
        <v>6</v>
      </c>
    </row>
    <row r="7" spans="1:74" ht="12" customHeight="1">
      <c r="B7" s="19"/>
      <c r="C7" s="20"/>
      <c r="D7" s="27"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27" t="s">
        <v>19</v>
      </c>
      <c r="AL7" s="20"/>
      <c r="AM7" s="20"/>
      <c r="AN7" s="25" t="s">
        <v>1</v>
      </c>
      <c r="AO7" s="20"/>
      <c r="AP7" s="20"/>
      <c r="AQ7" s="20"/>
      <c r="AR7" s="18"/>
      <c r="BE7" s="237"/>
      <c r="BS7" s="15" t="s">
        <v>6</v>
      </c>
    </row>
    <row r="8" spans="1:74" ht="12" customHeight="1">
      <c r="B8" s="19"/>
      <c r="C8" s="20"/>
      <c r="D8" s="27"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27" t="s">
        <v>22</v>
      </c>
      <c r="AL8" s="20"/>
      <c r="AM8" s="20"/>
      <c r="AN8" s="28" t="s">
        <v>23</v>
      </c>
      <c r="AO8" s="20"/>
      <c r="AP8" s="20"/>
      <c r="AQ8" s="20"/>
      <c r="AR8" s="18"/>
      <c r="BE8" s="237"/>
      <c r="BS8" s="15" t="s">
        <v>6</v>
      </c>
    </row>
    <row r="9" spans="1:74" ht="14.45"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37"/>
      <c r="BS9" s="15" t="s">
        <v>6</v>
      </c>
    </row>
    <row r="10" spans="1:74" ht="12" customHeight="1">
      <c r="B10" s="19"/>
      <c r="C10" s="20"/>
      <c r="D10" s="27"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7" t="s">
        <v>25</v>
      </c>
      <c r="AL10" s="20"/>
      <c r="AM10" s="20"/>
      <c r="AN10" s="25" t="s">
        <v>1</v>
      </c>
      <c r="AO10" s="20"/>
      <c r="AP10" s="20"/>
      <c r="AQ10" s="20"/>
      <c r="AR10" s="18"/>
      <c r="BE10" s="237"/>
      <c r="BS10" s="15" t="s">
        <v>6</v>
      </c>
    </row>
    <row r="11" spans="1:74" ht="18.399999999999999" customHeight="1">
      <c r="B11" s="19"/>
      <c r="C11" s="20"/>
      <c r="D11" s="20"/>
      <c r="E11" s="25" t="s">
        <v>26</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7" t="s">
        <v>27</v>
      </c>
      <c r="AL11" s="20"/>
      <c r="AM11" s="20"/>
      <c r="AN11" s="25" t="s">
        <v>1</v>
      </c>
      <c r="AO11" s="20"/>
      <c r="AP11" s="20"/>
      <c r="AQ11" s="20"/>
      <c r="AR11" s="18"/>
      <c r="BE11" s="237"/>
      <c r="BS11" s="15" t="s">
        <v>6</v>
      </c>
    </row>
    <row r="12" spans="1:74" ht="6.95"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37"/>
      <c r="BS12" s="15" t="s">
        <v>6</v>
      </c>
    </row>
    <row r="13" spans="1:74" ht="12" customHeight="1">
      <c r="B13" s="19"/>
      <c r="C13" s="20"/>
      <c r="D13" s="27" t="s">
        <v>28</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7" t="s">
        <v>25</v>
      </c>
      <c r="AL13" s="20"/>
      <c r="AM13" s="20"/>
      <c r="AN13" s="29" t="s">
        <v>29</v>
      </c>
      <c r="AO13" s="20"/>
      <c r="AP13" s="20"/>
      <c r="AQ13" s="20"/>
      <c r="AR13" s="18"/>
      <c r="BE13" s="237"/>
      <c r="BS13" s="15" t="s">
        <v>6</v>
      </c>
    </row>
    <row r="14" spans="1:74" ht="11.25">
      <c r="B14" s="19"/>
      <c r="C14" s="20"/>
      <c r="D14" s="20"/>
      <c r="E14" s="259" t="s">
        <v>29</v>
      </c>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7" t="s">
        <v>27</v>
      </c>
      <c r="AL14" s="20"/>
      <c r="AM14" s="20"/>
      <c r="AN14" s="29" t="s">
        <v>29</v>
      </c>
      <c r="AO14" s="20"/>
      <c r="AP14" s="20"/>
      <c r="AQ14" s="20"/>
      <c r="AR14" s="18"/>
      <c r="BE14" s="237"/>
      <c r="BS14" s="15" t="s">
        <v>6</v>
      </c>
    </row>
    <row r="15" spans="1:74" ht="6.95"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37"/>
      <c r="BS15" s="15" t="s">
        <v>4</v>
      </c>
    </row>
    <row r="16" spans="1:74" ht="12" customHeight="1">
      <c r="B16" s="19"/>
      <c r="C16" s="20"/>
      <c r="D16" s="27" t="s">
        <v>30</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7" t="s">
        <v>25</v>
      </c>
      <c r="AL16" s="20"/>
      <c r="AM16" s="20"/>
      <c r="AN16" s="25" t="s">
        <v>1</v>
      </c>
      <c r="AO16" s="20"/>
      <c r="AP16" s="20"/>
      <c r="AQ16" s="20"/>
      <c r="AR16" s="18"/>
      <c r="BE16" s="237"/>
      <c r="BS16" s="15" t="s">
        <v>4</v>
      </c>
    </row>
    <row r="17" spans="2:71" ht="18.399999999999999" customHeight="1">
      <c r="B17" s="19"/>
      <c r="C17" s="20"/>
      <c r="D17" s="20"/>
      <c r="E17" s="25" t="s">
        <v>31</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7" t="s">
        <v>27</v>
      </c>
      <c r="AL17" s="20"/>
      <c r="AM17" s="20"/>
      <c r="AN17" s="25" t="s">
        <v>1</v>
      </c>
      <c r="AO17" s="20"/>
      <c r="AP17" s="20"/>
      <c r="AQ17" s="20"/>
      <c r="AR17" s="18"/>
      <c r="BE17" s="237"/>
      <c r="BS17" s="15" t="s">
        <v>32</v>
      </c>
    </row>
    <row r="18" spans="2:71" ht="6.95"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37"/>
      <c r="BS18" s="15" t="s">
        <v>6</v>
      </c>
    </row>
    <row r="19" spans="2:71" ht="12" customHeight="1">
      <c r="B19" s="19"/>
      <c r="C19" s="20"/>
      <c r="D19" s="27" t="s">
        <v>33</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7" t="s">
        <v>25</v>
      </c>
      <c r="AL19" s="20"/>
      <c r="AM19" s="20"/>
      <c r="AN19" s="25" t="s">
        <v>1</v>
      </c>
      <c r="AO19" s="20"/>
      <c r="AP19" s="20"/>
      <c r="AQ19" s="20"/>
      <c r="AR19" s="18"/>
      <c r="BE19" s="237"/>
      <c r="BS19" s="15" t="s">
        <v>6</v>
      </c>
    </row>
    <row r="20" spans="2:71" ht="18.399999999999999" customHeight="1">
      <c r="B20" s="19"/>
      <c r="C20" s="20"/>
      <c r="D20" s="20"/>
      <c r="E20" s="25" t="s">
        <v>34</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7" t="s">
        <v>27</v>
      </c>
      <c r="AL20" s="20"/>
      <c r="AM20" s="20"/>
      <c r="AN20" s="25" t="s">
        <v>1</v>
      </c>
      <c r="AO20" s="20"/>
      <c r="AP20" s="20"/>
      <c r="AQ20" s="20"/>
      <c r="AR20" s="18"/>
      <c r="BE20" s="237"/>
      <c r="BS20" s="15" t="s">
        <v>32</v>
      </c>
    </row>
    <row r="21" spans="2:71" ht="6.95"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37"/>
    </row>
    <row r="22" spans="2:71" ht="12" customHeight="1">
      <c r="B22" s="19"/>
      <c r="C22" s="20"/>
      <c r="D22" s="27" t="s">
        <v>35</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37"/>
    </row>
    <row r="23" spans="2:71" ht="56.25" customHeight="1">
      <c r="B23" s="19"/>
      <c r="C23" s="20"/>
      <c r="D23" s="20"/>
      <c r="E23" s="261" t="s">
        <v>36</v>
      </c>
      <c r="F23" s="261"/>
      <c r="G23" s="261"/>
      <c r="H23" s="261"/>
      <c r="I23" s="261"/>
      <c r="J23" s="261"/>
      <c r="K23" s="261"/>
      <c r="L23" s="261"/>
      <c r="M23" s="261"/>
      <c r="N23" s="261"/>
      <c r="O23" s="261"/>
      <c r="P23" s="261"/>
      <c r="Q23" s="261"/>
      <c r="R23" s="261"/>
      <c r="S23" s="261"/>
      <c r="T23" s="261"/>
      <c r="U23" s="261"/>
      <c r="V23" s="261"/>
      <c r="W23" s="261"/>
      <c r="X23" s="261"/>
      <c r="Y23" s="261"/>
      <c r="Z23" s="261"/>
      <c r="AA23" s="261"/>
      <c r="AB23" s="261"/>
      <c r="AC23" s="261"/>
      <c r="AD23" s="261"/>
      <c r="AE23" s="261"/>
      <c r="AF23" s="261"/>
      <c r="AG23" s="261"/>
      <c r="AH23" s="261"/>
      <c r="AI23" s="261"/>
      <c r="AJ23" s="261"/>
      <c r="AK23" s="261"/>
      <c r="AL23" s="261"/>
      <c r="AM23" s="261"/>
      <c r="AN23" s="261"/>
      <c r="AO23" s="20"/>
      <c r="AP23" s="20"/>
      <c r="AQ23" s="20"/>
      <c r="AR23" s="18"/>
      <c r="BE23" s="237"/>
    </row>
    <row r="24" spans="2:71" ht="6.95"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37"/>
    </row>
    <row r="25" spans="2:71" ht="6.95" customHeight="1">
      <c r="B25" s="19"/>
      <c r="C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20"/>
      <c r="AQ25" s="20"/>
      <c r="AR25" s="18"/>
      <c r="BE25" s="237"/>
    </row>
    <row r="26" spans="2:71" s="1" customFormat="1" ht="25.9" customHeight="1">
      <c r="B26" s="32"/>
      <c r="C26" s="33"/>
      <c r="D26" s="34" t="s">
        <v>37</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38">
        <f>ROUND(AG54,2)</f>
        <v>0</v>
      </c>
      <c r="AL26" s="239"/>
      <c r="AM26" s="239"/>
      <c r="AN26" s="239"/>
      <c r="AO26" s="239"/>
      <c r="AP26" s="33"/>
      <c r="AQ26" s="33"/>
      <c r="AR26" s="36"/>
      <c r="BE26" s="237"/>
    </row>
    <row r="27" spans="2:71" s="1" customFormat="1" ht="6.95" customHeight="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237"/>
    </row>
    <row r="28" spans="2:71" s="1" customFormat="1" ht="11.25">
      <c r="B28" s="32"/>
      <c r="C28" s="33"/>
      <c r="D28" s="33"/>
      <c r="E28" s="33"/>
      <c r="F28" s="33"/>
      <c r="G28" s="33"/>
      <c r="H28" s="33"/>
      <c r="I28" s="33"/>
      <c r="J28" s="33"/>
      <c r="K28" s="33"/>
      <c r="L28" s="262" t="s">
        <v>38</v>
      </c>
      <c r="M28" s="262"/>
      <c r="N28" s="262"/>
      <c r="O28" s="262"/>
      <c r="P28" s="262"/>
      <c r="Q28" s="33"/>
      <c r="R28" s="33"/>
      <c r="S28" s="33"/>
      <c r="T28" s="33"/>
      <c r="U28" s="33"/>
      <c r="V28" s="33"/>
      <c r="W28" s="262" t="s">
        <v>39</v>
      </c>
      <c r="X28" s="262"/>
      <c r="Y28" s="262"/>
      <c r="Z28" s="262"/>
      <c r="AA28" s="262"/>
      <c r="AB28" s="262"/>
      <c r="AC28" s="262"/>
      <c r="AD28" s="262"/>
      <c r="AE28" s="262"/>
      <c r="AF28" s="33"/>
      <c r="AG28" s="33"/>
      <c r="AH28" s="33"/>
      <c r="AI28" s="33"/>
      <c r="AJ28" s="33"/>
      <c r="AK28" s="262" t="s">
        <v>40</v>
      </c>
      <c r="AL28" s="262"/>
      <c r="AM28" s="262"/>
      <c r="AN28" s="262"/>
      <c r="AO28" s="262"/>
      <c r="AP28" s="33"/>
      <c r="AQ28" s="33"/>
      <c r="AR28" s="36"/>
      <c r="BE28" s="237"/>
    </row>
    <row r="29" spans="2:71" s="2" customFormat="1" ht="14.45" customHeight="1">
      <c r="B29" s="37"/>
      <c r="C29" s="38"/>
      <c r="D29" s="27" t="s">
        <v>41</v>
      </c>
      <c r="E29" s="38"/>
      <c r="F29" s="27" t="s">
        <v>42</v>
      </c>
      <c r="G29" s="38"/>
      <c r="H29" s="38"/>
      <c r="I29" s="38"/>
      <c r="J29" s="38"/>
      <c r="K29" s="38"/>
      <c r="L29" s="263">
        <v>0.21</v>
      </c>
      <c r="M29" s="235"/>
      <c r="N29" s="235"/>
      <c r="O29" s="235"/>
      <c r="P29" s="235"/>
      <c r="Q29" s="38"/>
      <c r="R29" s="38"/>
      <c r="S29" s="38"/>
      <c r="T29" s="38"/>
      <c r="U29" s="38"/>
      <c r="V29" s="38"/>
      <c r="W29" s="234">
        <f>ROUND(AZ54, 2)</f>
        <v>0</v>
      </c>
      <c r="X29" s="235"/>
      <c r="Y29" s="235"/>
      <c r="Z29" s="235"/>
      <c r="AA29" s="235"/>
      <c r="AB29" s="235"/>
      <c r="AC29" s="235"/>
      <c r="AD29" s="235"/>
      <c r="AE29" s="235"/>
      <c r="AF29" s="38"/>
      <c r="AG29" s="38"/>
      <c r="AH29" s="38"/>
      <c r="AI29" s="38"/>
      <c r="AJ29" s="38"/>
      <c r="AK29" s="234">
        <f>ROUND(AV54, 2)</f>
        <v>0</v>
      </c>
      <c r="AL29" s="235"/>
      <c r="AM29" s="235"/>
      <c r="AN29" s="235"/>
      <c r="AO29" s="235"/>
      <c r="AP29" s="38"/>
      <c r="AQ29" s="38"/>
      <c r="AR29" s="39"/>
      <c r="BE29" s="237"/>
    </row>
    <row r="30" spans="2:71" s="2" customFormat="1" ht="14.45" customHeight="1">
      <c r="B30" s="37"/>
      <c r="C30" s="38"/>
      <c r="D30" s="38"/>
      <c r="E30" s="38"/>
      <c r="F30" s="27" t="s">
        <v>43</v>
      </c>
      <c r="G30" s="38"/>
      <c r="H30" s="38"/>
      <c r="I30" s="38"/>
      <c r="J30" s="38"/>
      <c r="K30" s="38"/>
      <c r="L30" s="263">
        <v>0.15</v>
      </c>
      <c r="M30" s="235"/>
      <c r="N30" s="235"/>
      <c r="O30" s="235"/>
      <c r="P30" s="235"/>
      <c r="Q30" s="38"/>
      <c r="R30" s="38"/>
      <c r="S30" s="38"/>
      <c r="T30" s="38"/>
      <c r="U30" s="38"/>
      <c r="V30" s="38"/>
      <c r="W30" s="234">
        <f>ROUND(BA54, 2)</f>
        <v>0</v>
      </c>
      <c r="X30" s="235"/>
      <c r="Y30" s="235"/>
      <c r="Z30" s="235"/>
      <c r="AA30" s="235"/>
      <c r="AB30" s="235"/>
      <c r="AC30" s="235"/>
      <c r="AD30" s="235"/>
      <c r="AE30" s="235"/>
      <c r="AF30" s="38"/>
      <c r="AG30" s="38"/>
      <c r="AH30" s="38"/>
      <c r="AI30" s="38"/>
      <c r="AJ30" s="38"/>
      <c r="AK30" s="234">
        <f>ROUND(AW54, 2)</f>
        <v>0</v>
      </c>
      <c r="AL30" s="235"/>
      <c r="AM30" s="235"/>
      <c r="AN30" s="235"/>
      <c r="AO30" s="235"/>
      <c r="AP30" s="38"/>
      <c r="AQ30" s="38"/>
      <c r="AR30" s="39"/>
      <c r="BE30" s="237"/>
    </row>
    <row r="31" spans="2:71" s="2" customFormat="1" ht="14.45" hidden="1" customHeight="1">
      <c r="B31" s="37"/>
      <c r="C31" s="38"/>
      <c r="D31" s="38"/>
      <c r="E31" s="38"/>
      <c r="F31" s="27" t="s">
        <v>44</v>
      </c>
      <c r="G31" s="38"/>
      <c r="H31" s="38"/>
      <c r="I31" s="38"/>
      <c r="J31" s="38"/>
      <c r="K31" s="38"/>
      <c r="L31" s="263">
        <v>0.21</v>
      </c>
      <c r="M31" s="235"/>
      <c r="N31" s="235"/>
      <c r="O31" s="235"/>
      <c r="P31" s="235"/>
      <c r="Q31" s="38"/>
      <c r="R31" s="38"/>
      <c r="S31" s="38"/>
      <c r="T31" s="38"/>
      <c r="U31" s="38"/>
      <c r="V31" s="38"/>
      <c r="W31" s="234">
        <f>ROUND(BB54, 2)</f>
        <v>0</v>
      </c>
      <c r="X31" s="235"/>
      <c r="Y31" s="235"/>
      <c r="Z31" s="235"/>
      <c r="AA31" s="235"/>
      <c r="AB31" s="235"/>
      <c r="AC31" s="235"/>
      <c r="AD31" s="235"/>
      <c r="AE31" s="235"/>
      <c r="AF31" s="38"/>
      <c r="AG31" s="38"/>
      <c r="AH31" s="38"/>
      <c r="AI31" s="38"/>
      <c r="AJ31" s="38"/>
      <c r="AK31" s="234">
        <v>0</v>
      </c>
      <c r="AL31" s="235"/>
      <c r="AM31" s="235"/>
      <c r="AN31" s="235"/>
      <c r="AO31" s="235"/>
      <c r="AP31" s="38"/>
      <c r="AQ31" s="38"/>
      <c r="AR31" s="39"/>
      <c r="BE31" s="237"/>
    </row>
    <row r="32" spans="2:71" s="2" customFormat="1" ht="14.45" hidden="1" customHeight="1">
      <c r="B32" s="37"/>
      <c r="C32" s="38"/>
      <c r="D32" s="38"/>
      <c r="E32" s="38"/>
      <c r="F32" s="27" t="s">
        <v>45</v>
      </c>
      <c r="G32" s="38"/>
      <c r="H32" s="38"/>
      <c r="I32" s="38"/>
      <c r="J32" s="38"/>
      <c r="K32" s="38"/>
      <c r="L32" s="263">
        <v>0.15</v>
      </c>
      <c r="M32" s="235"/>
      <c r="N32" s="235"/>
      <c r="O32" s="235"/>
      <c r="P32" s="235"/>
      <c r="Q32" s="38"/>
      <c r="R32" s="38"/>
      <c r="S32" s="38"/>
      <c r="T32" s="38"/>
      <c r="U32" s="38"/>
      <c r="V32" s="38"/>
      <c r="W32" s="234">
        <f>ROUND(BC54, 2)</f>
        <v>0</v>
      </c>
      <c r="X32" s="235"/>
      <c r="Y32" s="235"/>
      <c r="Z32" s="235"/>
      <c r="AA32" s="235"/>
      <c r="AB32" s="235"/>
      <c r="AC32" s="235"/>
      <c r="AD32" s="235"/>
      <c r="AE32" s="235"/>
      <c r="AF32" s="38"/>
      <c r="AG32" s="38"/>
      <c r="AH32" s="38"/>
      <c r="AI32" s="38"/>
      <c r="AJ32" s="38"/>
      <c r="AK32" s="234">
        <v>0</v>
      </c>
      <c r="AL32" s="235"/>
      <c r="AM32" s="235"/>
      <c r="AN32" s="235"/>
      <c r="AO32" s="235"/>
      <c r="AP32" s="38"/>
      <c r="AQ32" s="38"/>
      <c r="AR32" s="39"/>
      <c r="BE32" s="237"/>
    </row>
    <row r="33" spans="2:57" s="2" customFormat="1" ht="14.45" hidden="1" customHeight="1">
      <c r="B33" s="37"/>
      <c r="C33" s="38"/>
      <c r="D33" s="38"/>
      <c r="E33" s="38"/>
      <c r="F33" s="27" t="s">
        <v>46</v>
      </c>
      <c r="G33" s="38"/>
      <c r="H33" s="38"/>
      <c r="I33" s="38"/>
      <c r="J33" s="38"/>
      <c r="K33" s="38"/>
      <c r="L33" s="263">
        <v>0</v>
      </c>
      <c r="M33" s="235"/>
      <c r="N33" s="235"/>
      <c r="O33" s="235"/>
      <c r="P33" s="235"/>
      <c r="Q33" s="38"/>
      <c r="R33" s="38"/>
      <c r="S33" s="38"/>
      <c r="T33" s="38"/>
      <c r="U33" s="38"/>
      <c r="V33" s="38"/>
      <c r="W33" s="234">
        <f>ROUND(BD54, 2)</f>
        <v>0</v>
      </c>
      <c r="X33" s="235"/>
      <c r="Y33" s="235"/>
      <c r="Z33" s="235"/>
      <c r="AA33" s="235"/>
      <c r="AB33" s="235"/>
      <c r="AC33" s="235"/>
      <c r="AD33" s="235"/>
      <c r="AE33" s="235"/>
      <c r="AF33" s="38"/>
      <c r="AG33" s="38"/>
      <c r="AH33" s="38"/>
      <c r="AI33" s="38"/>
      <c r="AJ33" s="38"/>
      <c r="AK33" s="234">
        <v>0</v>
      </c>
      <c r="AL33" s="235"/>
      <c r="AM33" s="235"/>
      <c r="AN33" s="235"/>
      <c r="AO33" s="235"/>
      <c r="AP33" s="38"/>
      <c r="AQ33" s="38"/>
      <c r="AR33" s="39"/>
      <c r="BE33" s="237"/>
    </row>
    <row r="34" spans="2:57" s="1" customFormat="1" ht="6.95" customHeight="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237"/>
    </row>
    <row r="35" spans="2:57" s="1" customFormat="1" ht="25.9" customHeight="1">
      <c r="B35" s="32"/>
      <c r="C35" s="40"/>
      <c r="D35" s="41" t="s">
        <v>47</v>
      </c>
      <c r="E35" s="42"/>
      <c r="F35" s="42"/>
      <c r="G35" s="42"/>
      <c r="H35" s="42"/>
      <c r="I35" s="42"/>
      <c r="J35" s="42"/>
      <c r="K35" s="42"/>
      <c r="L35" s="42"/>
      <c r="M35" s="42"/>
      <c r="N35" s="42"/>
      <c r="O35" s="42"/>
      <c r="P35" s="42"/>
      <c r="Q35" s="42"/>
      <c r="R35" s="42"/>
      <c r="S35" s="42"/>
      <c r="T35" s="43" t="s">
        <v>48</v>
      </c>
      <c r="U35" s="42"/>
      <c r="V35" s="42"/>
      <c r="W35" s="42"/>
      <c r="X35" s="240" t="s">
        <v>49</v>
      </c>
      <c r="Y35" s="241"/>
      <c r="Z35" s="241"/>
      <c r="AA35" s="241"/>
      <c r="AB35" s="241"/>
      <c r="AC35" s="42"/>
      <c r="AD35" s="42"/>
      <c r="AE35" s="42"/>
      <c r="AF35" s="42"/>
      <c r="AG35" s="42"/>
      <c r="AH35" s="42"/>
      <c r="AI35" s="42"/>
      <c r="AJ35" s="42"/>
      <c r="AK35" s="242">
        <f>SUM(AK26:AK33)</f>
        <v>0</v>
      </c>
      <c r="AL35" s="241"/>
      <c r="AM35" s="241"/>
      <c r="AN35" s="241"/>
      <c r="AO35" s="243"/>
      <c r="AP35" s="40"/>
      <c r="AQ35" s="40"/>
      <c r="AR35" s="36"/>
    </row>
    <row r="36" spans="2:57" s="1" customFormat="1" ht="6.95" customHeight="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row>
    <row r="37" spans="2:57" s="1" customFormat="1" ht="6.95" customHeight="1">
      <c r="B37" s="44"/>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36"/>
    </row>
    <row r="41" spans="2:57" s="1" customFormat="1" ht="6.95" customHeight="1">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36"/>
    </row>
    <row r="42" spans="2:57" s="1" customFormat="1" ht="24.95" customHeight="1">
      <c r="B42" s="32"/>
      <c r="C42" s="21" t="s">
        <v>50</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6"/>
    </row>
    <row r="43" spans="2:57" s="1" customFormat="1" ht="6.95" customHeight="1">
      <c r="B43" s="32"/>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6"/>
    </row>
    <row r="44" spans="2:57" s="1" customFormat="1" ht="12" customHeight="1">
      <c r="B44" s="32"/>
      <c r="C44" s="27" t="s">
        <v>13</v>
      </c>
      <c r="D44" s="33"/>
      <c r="E44" s="33"/>
      <c r="F44" s="33"/>
      <c r="G44" s="33"/>
      <c r="H44" s="33"/>
      <c r="I44" s="33"/>
      <c r="J44" s="33"/>
      <c r="K44" s="33"/>
      <c r="L44" s="33" t="str">
        <f>K5</f>
        <v>N17-138_exp7_VR1</v>
      </c>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6"/>
    </row>
    <row r="45" spans="2:57" s="3" customFormat="1" ht="36.950000000000003" customHeight="1">
      <c r="B45" s="48"/>
      <c r="C45" s="49" t="s">
        <v>16</v>
      </c>
      <c r="D45" s="50"/>
      <c r="E45" s="50"/>
      <c r="F45" s="50"/>
      <c r="G45" s="50"/>
      <c r="H45" s="50"/>
      <c r="I45" s="50"/>
      <c r="J45" s="50"/>
      <c r="K45" s="50"/>
      <c r="L45" s="253" t="str">
        <f>K6</f>
        <v>PROJEKT OPATŘENÍ PRO SNÍŽENÍ ENERGETICKÉ NÁROČNOSTI OBJEKTU DOMU KULTURY</v>
      </c>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4"/>
      <c r="AL45" s="254"/>
      <c r="AM45" s="254"/>
      <c r="AN45" s="254"/>
      <c r="AO45" s="254"/>
      <c r="AP45" s="50"/>
      <c r="AQ45" s="50"/>
      <c r="AR45" s="51"/>
    </row>
    <row r="46" spans="2:57" s="1" customFormat="1" ht="6.95" customHeight="1">
      <c r="B46" s="32"/>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6"/>
    </row>
    <row r="47" spans="2:57" s="1" customFormat="1" ht="12" customHeight="1">
      <c r="B47" s="32"/>
      <c r="C47" s="27" t="s">
        <v>20</v>
      </c>
      <c r="D47" s="33"/>
      <c r="E47" s="33"/>
      <c r="F47" s="33"/>
      <c r="G47" s="33"/>
      <c r="H47" s="33"/>
      <c r="I47" s="33"/>
      <c r="J47" s="33"/>
      <c r="K47" s="33"/>
      <c r="L47" s="52" t="str">
        <f>IF(K8="","",K8)</f>
        <v>Uherský Brod</v>
      </c>
      <c r="M47" s="33"/>
      <c r="N47" s="33"/>
      <c r="O47" s="33"/>
      <c r="P47" s="33"/>
      <c r="Q47" s="33"/>
      <c r="R47" s="33"/>
      <c r="S47" s="33"/>
      <c r="T47" s="33"/>
      <c r="U47" s="33"/>
      <c r="V47" s="33"/>
      <c r="W47" s="33"/>
      <c r="X47" s="33"/>
      <c r="Y47" s="33"/>
      <c r="Z47" s="33"/>
      <c r="AA47" s="33"/>
      <c r="AB47" s="33"/>
      <c r="AC47" s="33"/>
      <c r="AD47" s="33"/>
      <c r="AE47" s="33"/>
      <c r="AF47" s="33"/>
      <c r="AG47" s="33"/>
      <c r="AH47" s="33"/>
      <c r="AI47" s="27" t="s">
        <v>22</v>
      </c>
      <c r="AJ47" s="33"/>
      <c r="AK47" s="33"/>
      <c r="AL47" s="33"/>
      <c r="AM47" s="255" t="str">
        <f>IF(AN8= "","",AN8)</f>
        <v>15. 3. 2019</v>
      </c>
      <c r="AN47" s="255"/>
      <c r="AO47" s="33"/>
      <c r="AP47" s="33"/>
      <c r="AQ47" s="33"/>
      <c r="AR47" s="36"/>
    </row>
    <row r="48" spans="2:57" s="1" customFormat="1" ht="6.95" customHeight="1">
      <c r="B48" s="32"/>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6"/>
    </row>
    <row r="49" spans="1:91" s="1" customFormat="1" ht="13.7" customHeight="1">
      <c r="B49" s="32"/>
      <c r="C49" s="27" t="s">
        <v>24</v>
      </c>
      <c r="D49" s="33"/>
      <c r="E49" s="33"/>
      <c r="F49" s="33"/>
      <c r="G49" s="33"/>
      <c r="H49" s="33"/>
      <c r="I49" s="33"/>
      <c r="J49" s="33"/>
      <c r="K49" s="33"/>
      <c r="L49" s="33" t="str">
        <f>IF(E11= "","",E11)</f>
        <v>MĚSTO UHERSKÝ BROD</v>
      </c>
      <c r="M49" s="33"/>
      <c r="N49" s="33"/>
      <c r="O49" s="33"/>
      <c r="P49" s="33"/>
      <c r="Q49" s="33"/>
      <c r="R49" s="33"/>
      <c r="S49" s="33"/>
      <c r="T49" s="33"/>
      <c r="U49" s="33"/>
      <c r="V49" s="33"/>
      <c r="W49" s="33"/>
      <c r="X49" s="33"/>
      <c r="Y49" s="33"/>
      <c r="Z49" s="33"/>
      <c r="AA49" s="33"/>
      <c r="AB49" s="33"/>
      <c r="AC49" s="33"/>
      <c r="AD49" s="33"/>
      <c r="AE49" s="33"/>
      <c r="AF49" s="33"/>
      <c r="AG49" s="33"/>
      <c r="AH49" s="33"/>
      <c r="AI49" s="27" t="s">
        <v>30</v>
      </c>
      <c r="AJ49" s="33"/>
      <c r="AK49" s="33"/>
      <c r="AL49" s="33"/>
      <c r="AM49" s="251" t="str">
        <f>IF(E17="","",E17)</f>
        <v>DEKPROJEKT s.r.o.</v>
      </c>
      <c r="AN49" s="252"/>
      <c r="AO49" s="252"/>
      <c r="AP49" s="252"/>
      <c r="AQ49" s="33"/>
      <c r="AR49" s="36"/>
      <c r="AS49" s="245" t="s">
        <v>51</v>
      </c>
      <c r="AT49" s="246"/>
      <c r="AU49" s="54"/>
      <c r="AV49" s="54"/>
      <c r="AW49" s="54"/>
      <c r="AX49" s="54"/>
      <c r="AY49" s="54"/>
      <c r="AZ49" s="54"/>
      <c r="BA49" s="54"/>
      <c r="BB49" s="54"/>
      <c r="BC49" s="54"/>
      <c r="BD49" s="55"/>
    </row>
    <row r="50" spans="1:91" s="1" customFormat="1" ht="13.7" customHeight="1">
      <c r="B50" s="32"/>
      <c r="C50" s="27" t="s">
        <v>28</v>
      </c>
      <c r="D50" s="33"/>
      <c r="E50" s="33"/>
      <c r="F50" s="33"/>
      <c r="G50" s="33"/>
      <c r="H50" s="33"/>
      <c r="I50" s="33"/>
      <c r="J50" s="33"/>
      <c r="K50" s="33"/>
      <c r="L50" s="33" t="str">
        <f>IF(E14= "Vyplň údaj","",E14)</f>
        <v/>
      </c>
      <c r="M50" s="33"/>
      <c r="N50" s="33"/>
      <c r="O50" s="33"/>
      <c r="P50" s="33"/>
      <c r="Q50" s="33"/>
      <c r="R50" s="33"/>
      <c r="S50" s="33"/>
      <c r="T50" s="33"/>
      <c r="U50" s="33"/>
      <c r="V50" s="33"/>
      <c r="W50" s="33"/>
      <c r="X50" s="33"/>
      <c r="Y50" s="33"/>
      <c r="Z50" s="33"/>
      <c r="AA50" s="33"/>
      <c r="AB50" s="33"/>
      <c r="AC50" s="33"/>
      <c r="AD50" s="33"/>
      <c r="AE50" s="33"/>
      <c r="AF50" s="33"/>
      <c r="AG50" s="33"/>
      <c r="AH50" s="33"/>
      <c r="AI50" s="27" t="s">
        <v>33</v>
      </c>
      <c r="AJ50" s="33"/>
      <c r="AK50" s="33"/>
      <c r="AL50" s="33"/>
      <c r="AM50" s="251" t="str">
        <f>IF(E20="","",E20)</f>
        <v xml:space="preserve"> </v>
      </c>
      <c r="AN50" s="252"/>
      <c r="AO50" s="252"/>
      <c r="AP50" s="252"/>
      <c r="AQ50" s="33"/>
      <c r="AR50" s="36"/>
      <c r="AS50" s="247"/>
      <c r="AT50" s="248"/>
      <c r="AU50" s="56"/>
      <c r="AV50" s="56"/>
      <c r="AW50" s="56"/>
      <c r="AX50" s="56"/>
      <c r="AY50" s="56"/>
      <c r="AZ50" s="56"/>
      <c r="BA50" s="56"/>
      <c r="BB50" s="56"/>
      <c r="BC50" s="56"/>
      <c r="BD50" s="57"/>
    </row>
    <row r="51" spans="1:91" s="1" customFormat="1" ht="10.9" customHeight="1">
      <c r="B51" s="32"/>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6"/>
      <c r="AS51" s="249"/>
      <c r="AT51" s="250"/>
      <c r="AU51" s="58"/>
      <c r="AV51" s="58"/>
      <c r="AW51" s="58"/>
      <c r="AX51" s="58"/>
      <c r="AY51" s="58"/>
      <c r="AZ51" s="58"/>
      <c r="BA51" s="58"/>
      <c r="BB51" s="58"/>
      <c r="BC51" s="58"/>
      <c r="BD51" s="59"/>
    </row>
    <row r="52" spans="1:91" s="1" customFormat="1" ht="29.25" customHeight="1">
      <c r="B52" s="32"/>
      <c r="C52" s="264" t="s">
        <v>52</v>
      </c>
      <c r="D52" s="265"/>
      <c r="E52" s="265"/>
      <c r="F52" s="265"/>
      <c r="G52" s="265"/>
      <c r="H52" s="60"/>
      <c r="I52" s="266" t="s">
        <v>53</v>
      </c>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7" t="s">
        <v>54</v>
      </c>
      <c r="AH52" s="265"/>
      <c r="AI52" s="265"/>
      <c r="AJ52" s="265"/>
      <c r="AK52" s="265"/>
      <c r="AL52" s="265"/>
      <c r="AM52" s="265"/>
      <c r="AN52" s="266" t="s">
        <v>55</v>
      </c>
      <c r="AO52" s="265"/>
      <c r="AP52" s="268"/>
      <c r="AQ52" s="61" t="s">
        <v>56</v>
      </c>
      <c r="AR52" s="36"/>
      <c r="AS52" s="62" t="s">
        <v>57</v>
      </c>
      <c r="AT52" s="63" t="s">
        <v>58</v>
      </c>
      <c r="AU52" s="63" t="s">
        <v>59</v>
      </c>
      <c r="AV52" s="63" t="s">
        <v>60</v>
      </c>
      <c r="AW52" s="63" t="s">
        <v>61</v>
      </c>
      <c r="AX52" s="63" t="s">
        <v>62</v>
      </c>
      <c r="AY52" s="63" t="s">
        <v>63</v>
      </c>
      <c r="AZ52" s="63" t="s">
        <v>64</v>
      </c>
      <c r="BA52" s="63" t="s">
        <v>65</v>
      </c>
      <c r="BB52" s="63" t="s">
        <v>66</v>
      </c>
      <c r="BC52" s="63" t="s">
        <v>67</v>
      </c>
      <c r="BD52" s="64" t="s">
        <v>68</v>
      </c>
    </row>
    <row r="53" spans="1:91" s="1" customFormat="1" ht="10.9" customHeight="1">
      <c r="B53" s="32"/>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6"/>
      <c r="AS53" s="65"/>
      <c r="AT53" s="66"/>
      <c r="AU53" s="66"/>
      <c r="AV53" s="66"/>
      <c r="AW53" s="66"/>
      <c r="AX53" s="66"/>
      <c r="AY53" s="66"/>
      <c r="AZ53" s="66"/>
      <c r="BA53" s="66"/>
      <c r="BB53" s="66"/>
      <c r="BC53" s="66"/>
      <c r="BD53" s="67"/>
    </row>
    <row r="54" spans="1:91" s="4" customFormat="1" ht="32.450000000000003" customHeight="1">
      <c r="B54" s="68"/>
      <c r="C54" s="69" t="s">
        <v>69</v>
      </c>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272">
        <f>ROUND(SUM(AG55:AG56),2)</f>
        <v>0</v>
      </c>
      <c r="AH54" s="272"/>
      <c r="AI54" s="272"/>
      <c r="AJ54" s="272"/>
      <c r="AK54" s="272"/>
      <c r="AL54" s="272"/>
      <c r="AM54" s="272"/>
      <c r="AN54" s="273">
        <f>SUM(AG54,AT54)</f>
        <v>0</v>
      </c>
      <c r="AO54" s="273"/>
      <c r="AP54" s="273"/>
      <c r="AQ54" s="72" t="s">
        <v>1</v>
      </c>
      <c r="AR54" s="73"/>
      <c r="AS54" s="74">
        <f>ROUND(SUM(AS55:AS56),2)</f>
        <v>0</v>
      </c>
      <c r="AT54" s="75">
        <f>ROUND(SUM(AV54:AW54),2)</f>
        <v>0</v>
      </c>
      <c r="AU54" s="76">
        <f>ROUND(SUM(AU55:AU56),5)</f>
        <v>0</v>
      </c>
      <c r="AV54" s="75">
        <f>ROUND(AZ54*L29,2)</f>
        <v>0</v>
      </c>
      <c r="AW54" s="75">
        <f>ROUND(BA54*L30,2)</f>
        <v>0</v>
      </c>
      <c r="AX54" s="75">
        <f>ROUND(BB54*L29,2)</f>
        <v>0</v>
      </c>
      <c r="AY54" s="75">
        <f>ROUND(BC54*L30,2)</f>
        <v>0</v>
      </c>
      <c r="AZ54" s="75">
        <f>ROUND(SUM(AZ55:AZ56),2)</f>
        <v>0</v>
      </c>
      <c r="BA54" s="75">
        <f>ROUND(SUM(BA55:BA56),2)</f>
        <v>0</v>
      </c>
      <c r="BB54" s="75">
        <f>ROUND(SUM(BB55:BB56),2)</f>
        <v>0</v>
      </c>
      <c r="BC54" s="75">
        <f>ROUND(SUM(BC55:BC56),2)</f>
        <v>0</v>
      </c>
      <c r="BD54" s="77">
        <f>ROUND(SUM(BD55:BD56),2)</f>
        <v>0</v>
      </c>
      <c r="BS54" s="78" t="s">
        <v>70</v>
      </c>
      <c r="BT54" s="78" t="s">
        <v>71</v>
      </c>
      <c r="BU54" s="79" t="s">
        <v>72</v>
      </c>
      <c r="BV54" s="78" t="s">
        <v>73</v>
      </c>
      <c r="BW54" s="78" t="s">
        <v>5</v>
      </c>
      <c r="BX54" s="78" t="s">
        <v>74</v>
      </c>
      <c r="CL54" s="78" t="s">
        <v>1</v>
      </c>
    </row>
    <row r="55" spans="1:91" s="5" customFormat="1" ht="16.5" customHeight="1">
      <c r="A55" s="80" t="s">
        <v>75</v>
      </c>
      <c r="B55" s="81"/>
      <c r="C55" s="82"/>
      <c r="D55" s="271" t="s">
        <v>76</v>
      </c>
      <c r="E55" s="271"/>
      <c r="F55" s="271"/>
      <c r="G55" s="271"/>
      <c r="H55" s="271"/>
      <c r="I55" s="83"/>
      <c r="J55" s="271" t="s">
        <v>77</v>
      </c>
      <c r="K55" s="271"/>
      <c r="L55" s="271"/>
      <c r="M55" s="271"/>
      <c r="N55" s="271"/>
      <c r="O55" s="271"/>
      <c r="P55" s="271"/>
      <c r="Q55" s="271"/>
      <c r="R55" s="271"/>
      <c r="S55" s="271"/>
      <c r="T55" s="271"/>
      <c r="U55" s="271"/>
      <c r="V55" s="271"/>
      <c r="W55" s="271"/>
      <c r="X55" s="271"/>
      <c r="Y55" s="271"/>
      <c r="Z55" s="271"/>
      <c r="AA55" s="271"/>
      <c r="AB55" s="271"/>
      <c r="AC55" s="271"/>
      <c r="AD55" s="271"/>
      <c r="AE55" s="271"/>
      <c r="AF55" s="271"/>
      <c r="AG55" s="269">
        <f>'VON - Vedlejší a ostatní ...'!J30</f>
        <v>0</v>
      </c>
      <c r="AH55" s="270"/>
      <c r="AI55" s="270"/>
      <c r="AJ55" s="270"/>
      <c r="AK55" s="270"/>
      <c r="AL55" s="270"/>
      <c r="AM55" s="270"/>
      <c r="AN55" s="269">
        <f>SUM(AG55,AT55)</f>
        <v>0</v>
      </c>
      <c r="AO55" s="270"/>
      <c r="AP55" s="270"/>
      <c r="AQ55" s="84" t="s">
        <v>78</v>
      </c>
      <c r="AR55" s="85"/>
      <c r="AS55" s="86">
        <v>0</v>
      </c>
      <c r="AT55" s="87">
        <f>ROUND(SUM(AV55:AW55),2)</f>
        <v>0</v>
      </c>
      <c r="AU55" s="88">
        <f>'VON - Vedlejší a ostatní ...'!P85</f>
        <v>0</v>
      </c>
      <c r="AV55" s="87">
        <f>'VON - Vedlejší a ostatní ...'!J33</f>
        <v>0</v>
      </c>
      <c r="AW55" s="87">
        <f>'VON - Vedlejší a ostatní ...'!J34</f>
        <v>0</v>
      </c>
      <c r="AX55" s="87">
        <f>'VON - Vedlejší a ostatní ...'!J35</f>
        <v>0</v>
      </c>
      <c r="AY55" s="87">
        <f>'VON - Vedlejší a ostatní ...'!J36</f>
        <v>0</v>
      </c>
      <c r="AZ55" s="87">
        <f>'VON - Vedlejší a ostatní ...'!F33</f>
        <v>0</v>
      </c>
      <c r="BA55" s="87">
        <f>'VON - Vedlejší a ostatní ...'!F34</f>
        <v>0</v>
      </c>
      <c r="BB55" s="87">
        <f>'VON - Vedlejší a ostatní ...'!F35</f>
        <v>0</v>
      </c>
      <c r="BC55" s="87">
        <f>'VON - Vedlejší a ostatní ...'!F36</f>
        <v>0</v>
      </c>
      <c r="BD55" s="89">
        <f>'VON - Vedlejší a ostatní ...'!F37</f>
        <v>0</v>
      </c>
      <c r="BT55" s="90" t="s">
        <v>79</v>
      </c>
      <c r="BV55" s="90" t="s">
        <v>73</v>
      </c>
      <c r="BW55" s="90" t="s">
        <v>80</v>
      </c>
      <c r="BX55" s="90" t="s">
        <v>5</v>
      </c>
      <c r="CL55" s="90" t="s">
        <v>1</v>
      </c>
      <c r="CM55" s="90" t="s">
        <v>81</v>
      </c>
    </row>
    <row r="56" spans="1:91" s="5" customFormat="1" ht="27" customHeight="1">
      <c r="A56" s="80" t="s">
        <v>75</v>
      </c>
      <c r="B56" s="81"/>
      <c r="C56" s="82"/>
      <c r="D56" s="271" t="s">
        <v>82</v>
      </c>
      <c r="E56" s="271"/>
      <c r="F56" s="271"/>
      <c r="G56" s="271"/>
      <c r="H56" s="271"/>
      <c r="I56" s="83"/>
      <c r="J56" s="271" t="s">
        <v>83</v>
      </c>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69">
        <f>'D.1.1-3 - Stavebně techni...'!J30</f>
        <v>0</v>
      </c>
      <c r="AH56" s="270"/>
      <c r="AI56" s="270"/>
      <c r="AJ56" s="270"/>
      <c r="AK56" s="270"/>
      <c r="AL56" s="270"/>
      <c r="AM56" s="270"/>
      <c r="AN56" s="269">
        <f>SUM(AG56,AT56)</f>
        <v>0</v>
      </c>
      <c r="AO56" s="270"/>
      <c r="AP56" s="270"/>
      <c r="AQ56" s="84" t="s">
        <v>78</v>
      </c>
      <c r="AR56" s="85"/>
      <c r="AS56" s="91">
        <v>0</v>
      </c>
      <c r="AT56" s="92">
        <f>ROUND(SUM(AV56:AW56),2)</f>
        <v>0</v>
      </c>
      <c r="AU56" s="93">
        <f>'D.1.1-3 - Stavebně techni...'!P98</f>
        <v>0</v>
      </c>
      <c r="AV56" s="92">
        <f>'D.1.1-3 - Stavebně techni...'!J33</f>
        <v>0</v>
      </c>
      <c r="AW56" s="92">
        <f>'D.1.1-3 - Stavebně techni...'!J34</f>
        <v>0</v>
      </c>
      <c r="AX56" s="92">
        <f>'D.1.1-3 - Stavebně techni...'!J35</f>
        <v>0</v>
      </c>
      <c r="AY56" s="92">
        <f>'D.1.1-3 - Stavebně techni...'!J36</f>
        <v>0</v>
      </c>
      <c r="AZ56" s="92">
        <f>'D.1.1-3 - Stavebně techni...'!F33</f>
        <v>0</v>
      </c>
      <c r="BA56" s="92">
        <f>'D.1.1-3 - Stavebně techni...'!F34</f>
        <v>0</v>
      </c>
      <c r="BB56" s="92">
        <f>'D.1.1-3 - Stavebně techni...'!F35</f>
        <v>0</v>
      </c>
      <c r="BC56" s="92">
        <f>'D.1.1-3 - Stavebně techni...'!F36</f>
        <v>0</v>
      </c>
      <c r="BD56" s="94">
        <f>'D.1.1-3 - Stavebně techni...'!F37</f>
        <v>0</v>
      </c>
      <c r="BT56" s="90" t="s">
        <v>79</v>
      </c>
      <c r="BV56" s="90" t="s">
        <v>73</v>
      </c>
      <c r="BW56" s="90" t="s">
        <v>84</v>
      </c>
      <c r="BX56" s="90" t="s">
        <v>5</v>
      </c>
      <c r="CL56" s="90" t="s">
        <v>1</v>
      </c>
      <c r="CM56" s="90" t="s">
        <v>81</v>
      </c>
    </row>
    <row r="57" spans="1:91" s="1" customFormat="1" ht="30" customHeight="1">
      <c r="B57" s="32"/>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6"/>
    </row>
    <row r="58" spans="1:91" s="1" customFormat="1" ht="6.95" customHeight="1">
      <c r="B58" s="44"/>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36"/>
    </row>
  </sheetData>
  <sheetProtection algorithmName="SHA-512" hashValue="Al42wHSXmp/mOPz4VlK4NMS4lu4OQ7hCOzOPQiz0oYoLg0Xkp/VP/McaxgSCFW6wmpVIrvA4tvuKTnHEvcNelw==" saltValue="t3mRolF63zR/5/vOh8xlcL6hrk2z9ZnCgTixLl9mfX24t24cWbiXIDn1JMkCF2HYPc1ds//CG1Bo9Eay6rXDOA==" spinCount="100000" sheet="1" objects="1" scenarios="1" formatColumns="0" formatRows="0"/>
  <mergeCells count="46">
    <mergeCell ref="AN56:AP56"/>
    <mergeCell ref="AG56:AM56"/>
    <mergeCell ref="D56:H56"/>
    <mergeCell ref="J56:AF56"/>
    <mergeCell ref="AG54:AM54"/>
    <mergeCell ref="AN54:AP54"/>
    <mergeCell ref="AG52:AM52"/>
    <mergeCell ref="AN52:AP52"/>
    <mergeCell ref="AN55:AP55"/>
    <mergeCell ref="AG55:AM55"/>
    <mergeCell ref="D55:H55"/>
    <mergeCell ref="J55:AF55"/>
    <mergeCell ref="L30:P30"/>
    <mergeCell ref="L31:P31"/>
    <mergeCell ref="L32:P32"/>
    <mergeCell ref="L33:P33"/>
    <mergeCell ref="C52:G52"/>
    <mergeCell ref="I52:AF52"/>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55" location="'VON - Vedlejší a ostatní ...'!C2" display="/"/>
    <hyperlink ref="A56" location="'D.1.1-3 - Stavebně techni...'!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16"/>
  <sheetViews>
    <sheetView showGridLines="0" topLeftCell="A98"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5"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44"/>
      <c r="M2" s="244"/>
      <c r="N2" s="244"/>
      <c r="O2" s="244"/>
      <c r="P2" s="244"/>
      <c r="Q2" s="244"/>
      <c r="R2" s="244"/>
      <c r="S2" s="244"/>
      <c r="T2" s="244"/>
      <c r="U2" s="244"/>
      <c r="V2" s="244"/>
      <c r="AT2" s="15" t="s">
        <v>80</v>
      </c>
    </row>
    <row r="3" spans="2:46" ht="6.95" customHeight="1">
      <c r="B3" s="96"/>
      <c r="C3" s="97"/>
      <c r="D3" s="97"/>
      <c r="E3" s="97"/>
      <c r="F3" s="97"/>
      <c r="G3" s="97"/>
      <c r="H3" s="97"/>
      <c r="I3" s="98"/>
      <c r="J3" s="97"/>
      <c r="K3" s="97"/>
      <c r="L3" s="18"/>
      <c r="AT3" s="15" t="s">
        <v>81</v>
      </c>
    </row>
    <row r="4" spans="2:46" ht="24.95" customHeight="1">
      <c r="B4" s="18"/>
      <c r="D4" s="99" t="s">
        <v>85</v>
      </c>
      <c r="L4" s="18"/>
      <c r="M4" s="22" t="s">
        <v>10</v>
      </c>
      <c r="AT4" s="15" t="s">
        <v>4</v>
      </c>
    </row>
    <row r="5" spans="2:46" ht="6.95" customHeight="1">
      <c r="B5" s="18"/>
      <c r="L5" s="18"/>
    </row>
    <row r="6" spans="2:46" ht="12" customHeight="1">
      <c r="B6" s="18"/>
      <c r="D6" s="100" t="s">
        <v>16</v>
      </c>
      <c r="L6" s="18"/>
    </row>
    <row r="7" spans="2:46" ht="16.5" customHeight="1">
      <c r="B7" s="18"/>
      <c r="E7" s="274" t="str">
        <f>'Rekapitulace stavby'!K6</f>
        <v>PROJEKT OPATŘENÍ PRO SNÍŽENÍ ENERGETICKÉ NÁROČNOSTI OBJEKTU DOMU KULTURY</v>
      </c>
      <c r="F7" s="275"/>
      <c r="G7" s="275"/>
      <c r="H7" s="275"/>
      <c r="L7" s="18"/>
    </row>
    <row r="8" spans="2:46" s="1" customFormat="1" ht="12" customHeight="1">
      <c r="B8" s="36"/>
      <c r="D8" s="100" t="s">
        <v>86</v>
      </c>
      <c r="I8" s="101"/>
      <c r="L8" s="36"/>
    </row>
    <row r="9" spans="2:46" s="1" customFormat="1" ht="36.950000000000003" customHeight="1">
      <c r="B9" s="36"/>
      <c r="E9" s="276" t="s">
        <v>87</v>
      </c>
      <c r="F9" s="277"/>
      <c r="G9" s="277"/>
      <c r="H9" s="277"/>
      <c r="I9" s="101"/>
      <c r="L9" s="36"/>
    </row>
    <row r="10" spans="2:46" s="1" customFormat="1" ht="11.25">
      <c r="B10" s="36"/>
      <c r="I10" s="101"/>
      <c r="L10" s="36"/>
    </row>
    <row r="11" spans="2:46" s="1" customFormat="1" ht="12" customHeight="1">
      <c r="B11" s="36"/>
      <c r="D11" s="100" t="s">
        <v>18</v>
      </c>
      <c r="F11" s="15" t="s">
        <v>1</v>
      </c>
      <c r="I11" s="102" t="s">
        <v>19</v>
      </c>
      <c r="J11" s="15" t="s">
        <v>1</v>
      </c>
      <c r="L11" s="36"/>
    </row>
    <row r="12" spans="2:46" s="1" customFormat="1" ht="12" customHeight="1">
      <c r="B12" s="36"/>
      <c r="D12" s="100" t="s">
        <v>20</v>
      </c>
      <c r="F12" s="15" t="s">
        <v>21</v>
      </c>
      <c r="I12" s="102" t="s">
        <v>22</v>
      </c>
      <c r="J12" s="103" t="str">
        <f>'Rekapitulace stavby'!AN8</f>
        <v>15. 3. 2019</v>
      </c>
      <c r="L12" s="36"/>
    </row>
    <row r="13" spans="2:46" s="1" customFormat="1" ht="10.9" customHeight="1">
      <c r="B13" s="36"/>
      <c r="I13" s="101"/>
      <c r="L13" s="36"/>
    </row>
    <row r="14" spans="2:46" s="1" customFormat="1" ht="12" customHeight="1">
      <c r="B14" s="36"/>
      <c r="D14" s="100" t="s">
        <v>24</v>
      </c>
      <c r="I14" s="102" t="s">
        <v>25</v>
      </c>
      <c r="J14" s="15" t="s">
        <v>1</v>
      </c>
      <c r="L14" s="36"/>
    </row>
    <row r="15" spans="2:46" s="1" customFormat="1" ht="18" customHeight="1">
      <c r="B15" s="36"/>
      <c r="E15" s="15" t="s">
        <v>26</v>
      </c>
      <c r="I15" s="102" t="s">
        <v>27</v>
      </c>
      <c r="J15" s="15" t="s">
        <v>1</v>
      </c>
      <c r="L15" s="36"/>
    </row>
    <row r="16" spans="2:46" s="1" customFormat="1" ht="6.95" customHeight="1">
      <c r="B16" s="36"/>
      <c r="I16" s="101"/>
      <c r="L16" s="36"/>
    </row>
    <row r="17" spans="2:12" s="1" customFormat="1" ht="12" customHeight="1">
      <c r="B17" s="36"/>
      <c r="D17" s="100" t="s">
        <v>28</v>
      </c>
      <c r="I17" s="102" t="s">
        <v>25</v>
      </c>
      <c r="J17" s="28" t="str">
        <f>'Rekapitulace stavby'!AN13</f>
        <v>Vyplň údaj</v>
      </c>
      <c r="L17" s="36"/>
    </row>
    <row r="18" spans="2:12" s="1" customFormat="1" ht="18" customHeight="1">
      <c r="B18" s="36"/>
      <c r="E18" s="278" t="str">
        <f>'Rekapitulace stavby'!E14</f>
        <v>Vyplň údaj</v>
      </c>
      <c r="F18" s="279"/>
      <c r="G18" s="279"/>
      <c r="H18" s="279"/>
      <c r="I18" s="102" t="s">
        <v>27</v>
      </c>
      <c r="J18" s="28" t="str">
        <f>'Rekapitulace stavby'!AN14</f>
        <v>Vyplň údaj</v>
      </c>
      <c r="L18" s="36"/>
    </row>
    <row r="19" spans="2:12" s="1" customFormat="1" ht="6.95" customHeight="1">
      <c r="B19" s="36"/>
      <c r="I19" s="101"/>
      <c r="L19" s="36"/>
    </row>
    <row r="20" spans="2:12" s="1" customFormat="1" ht="12" customHeight="1">
      <c r="B20" s="36"/>
      <c r="D20" s="100" t="s">
        <v>30</v>
      </c>
      <c r="I20" s="102" t="s">
        <v>25</v>
      </c>
      <c r="J20" s="15" t="s">
        <v>1</v>
      </c>
      <c r="L20" s="36"/>
    </row>
    <row r="21" spans="2:12" s="1" customFormat="1" ht="18" customHeight="1">
      <c r="B21" s="36"/>
      <c r="E21" s="15" t="s">
        <v>31</v>
      </c>
      <c r="I21" s="102" t="s">
        <v>27</v>
      </c>
      <c r="J21" s="15" t="s">
        <v>1</v>
      </c>
      <c r="L21" s="36"/>
    </row>
    <row r="22" spans="2:12" s="1" customFormat="1" ht="6.95" customHeight="1">
      <c r="B22" s="36"/>
      <c r="I22" s="101"/>
      <c r="L22" s="36"/>
    </row>
    <row r="23" spans="2:12" s="1" customFormat="1" ht="12" customHeight="1">
      <c r="B23" s="36"/>
      <c r="D23" s="100" t="s">
        <v>33</v>
      </c>
      <c r="I23" s="102" t="s">
        <v>25</v>
      </c>
      <c r="J23" s="15" t="s">
        <v>1</v>
      </c>
      <c r="L23" s="36"/>
    </row>
    <row r="24" spans="2:12" s="1" customFormat="1" ht="18" customHeight="1">
      <c r="B24" s="36"/>
      <c r="E24" s="15" t="s">
        <v>34</v>
      </c>
      <c r="I24" s="102" t="s">
        <v>27</v>
      </c>
      <c r="J24" s="15" t="s">
        <v>1</v>
      </c>
      <c r="L24" s="36"/>
    </row>
    <row r="25" spans="2:12" s="1" customFormat="1" ht="6.95" customHeight="1">
      <c r="B25" s="36"/>
      <c r="I25" s="101"/>
      <c r="L25" s="36"/>
    </row>
    <row r="26" spans="2:12" s="1" customFormat="1" ht="12" customHeight="1">
      <c r="B26" s="36"/>
      <c r="D26" s="100" t="s">
        <v>35</v>
      </c>
      <c r="I26" s="101"/>
      <c r="L26" s="36"/>
    </row>
    <row r="27" spans="2:12" s="6" customFormat="1" ht="56.25" customHeight="1">
      <c r="B27" s="104"/>
      <c r="E27" s="280" t="s">
        <v>36</v>
      </c>
      <c r="F27" s="280"/>
      <c r="G27" s="280"/>
      <c r="H27" s="280"/>
      <c r="I27" s="105"/>
      <c r="L27" s="104"/>
    </row>
    <row r="28" spans="2:12" s="1" customFormat="1" ht="6.95" customHeight="1">
      <c r="B28" s="36"/>
      <c r="I28" s="101"/>
      <c r="L28" s="36"/>
    </row>
    <row r="29" spans="2:12" s="1" customFormat="1" ht="6.95" customHeight="1">
      <c r="B29" s="36"/>
      <c r="D29" s="54"/>
      <c r="E29" s="54"/>
      <c r="F29" s="54"/>
      <c r="G29" s="54"/>
      <c r="H29" s="54"/>
      <c r="I29" s="106"/>
      <c r="J29" s="54"/>
      <c r="K29" s="54"/>
      <c r="L29" s="36"/>
    </row>
    <row r="30" spans="2:12" s="1" customFormat="1" ht="25.35" customHeight="1">
      <c r="B30" s="36"/>
      <c r="D30" s="107" t="s">
        <v>37</v>
      </c>
      <c r="I30" s="101"/>
      <c r="J30" s="108">
        <f>ROUND(J85, 2)</f>
        <v>0</v>
      </c>
      <c r="L30" s="36"/>
    </row>
    <row r="31" spans="2:12" s="1" customFormat="1" ht="6.95" customHeight="1">
      <c r="B31" s="36"/>
      <c r="D31" s="54"/>
      <c r="E31" s="54"/>
      <c r="F31" s="54"/>
      <c r="G31" s="54"/>
      <c r="H31" s="54"/>
      <c r="I31" s="106"/>
      <c r="J31" s="54"/>
      <c r="K31" s="54"/>
      <c r="L31" s="36"/>
    </row>
    <row r="32" spans="2:12" s="1" customFormat="1" ht="14.45" customHeight="1">
      <c r="B32" s="36"/>
      <c r="F32" s="109" t="s">
        <v>39</v>
      </c>
      <c r="I32" s="110" t="s">
        <v>38</v>
      </c>
      <c r="J32" s="109" t="s">
        <v>40</v>
      </c>
      <c r="L32" s="36"/>
    </row>
    <row r="33" spans="2:12" s="1" customFormat="1" ht="14.45" customHeight="1">
      <c r="B33" s="36"/>
      <c r="D33" s="100" t="s">
        <v>41</v>
      </c>
      <c r="E33" s="100" t="s">
        <v>42</v>
      </c>
      <c r="F33" s="111">
        <f>ROUND((SUM(BE85:BE115)),  2)</f>
        <v>0</v>
      </c>
      <c r="I33" s="112">
        <v>0.21</v>
      </c>
      <c r="J33" s="111">
        <f>ROUND(((SUM(BE85:BE115))*I33),  2)</f>
        <v>0</v>
      </c>
      <c r="L33" s="36"/>
    </row>
    <row r="34" spans="2:12" s="1" customFormat="1" ht="14.45" customHeight="1">
      <c r="B34" s="36"/>
      <c r="E34" s="100" t="s">
        <v>43</v>
      </c>
      <c r="F34" s="111">
        <f>ROUND((SUM(BF85:BF115)),  2)</f>
        <v>0</v>
      </c>
      <c r="I34" s="112">
        <v>0.15</v>
      </c>
      <c r="J34" s="111">
        <f>ROUND(((SUM(BF85:BF115))*I34),  2)</f>
        <v>0</v>
      </c>
      <c r="L34" s="36"/>
    </row>
    <row r="35" spans="2:12" s="1" customFormat="1" ht="14.45" hidden="1" customHeight="1">
      <c r="B35" s="36"/>
      <c r="E35" s="100" t="s">
        <v>44</v>
      </c>
      <c r="F35" s="111">
        <f>ROUND((SUM(BG85:BG115)),  2)</f>
        <v>0</v>
      </c>
      <c r="I35" s="112">
        <v>0.21</v>
      </c>
      <c r="J35" s="111">
        <f>0</f>
        <v>0</v>
      </c>
      <c r="L35" s="36"/>
    </row>
    <row r="36" spans="2:12" s="1" customFormat="1" ht="14.45" hidden="1" customHeight="1">
      <c r="B36" s="36"/>
      <c r="E36" s="100" t="s">
        <v>45</v>
      </c>
      <c r="F36" s="111">
        <f>ROUND((SUM(BH85:BH115)),  2)</f>
        <v>0</v>
      </c>
      <c r="I36" s="112">
        <v>0.15</v>
      </c>
      <c r="J36" s="111">
        <f>0</f>
        <v>0</v>
      </c>
      <c r="L36" s="36"/>
    </row>
    <row r="37" spans="2:12" s="1" customFormat="1" ht="14.45" hidden="1" customHeight="1">
      <c r="B37" s="36"/>
      <c r="E37" s="100" t="s">
        <v>46</v>
      </c>
      <c r="F37" s="111">
        <f>ROUND((SUM(BI85:BI115)),  2)</f>
        <v>0</v>
      </c>
      <c r="I37" s="112">
        <v>0</v>
      </c>
      <c r="J37" s="111">
        <f>0</f>
        <v>0</v>
      </c>
      <c r="L37" s="36"/>
    </row>
    <row r="38" spans="2:12" s="1" customFormat="1" ht="6.95" customHeight="1">
      <c r="B38" s="36"/>
      <c r="I38" s="101"/>
      <c r="L38" s="36"/>
    </row>
    <row r="39" spans="2:12" s="1" customFormat="1" ht="25.35" customHeight="1">
      <c r="B39" s="36"/>
      <c r="C39" s="113"/>
      <c r="D39" s="114" t="s">
        <v>47</v>
      </c>
      <c r="E39" s="115"/>
      <c r="F39" s="115"/>
      <c r="G39" s="116" t="s">
        <v>48</v>
      </c>
      <c r="H39" s="117" t="s">
        <v>49</v>
      </c>
      <c r="I39" s="118"/>
      <c r="J39" s="119">
        <f>SUM(J30:J37)</f>
        <v>0</v>
      </c>
      <c r="K39" s="120"/>
      <c r="L39" s="36"/>
    </row>
    <row r="40" spans="2:12" s="1" customFormat="1" ht="14.45" customHeight="1">
      <c r="B40" s="121"/>
      <c r="C40" s="122"/>
      <c r="D40" s="122"/>
      <c r="E40" s="122"/>
      <c r="F40" s="122"/>
      <c r="G40" s="122"/>
      <c r="H40" s="122"/>
      <c r="I40" s="123"/>
      <c r="J40" s="122"/>
      <c r="K40" s="122"/>
      <c r="L40" s="36"/>
    </row>
    <row r="44" spans="2:12" s="1" customFormat="1" ht="6.95" customHeight="1">
      <c r="B44" s="124"/>
      <c r="C44" s="125"/>
      <c r="D44" s="125"/>
      <c r="E44" s="125"/>
      <c r="F44" s="125"/>
      <c r="G44" s="125"/>
      <c r="H44" s="125"/>
      <c r="I44" s="126"/>
      <c r="J44" s="125"/>
      <c r="K44" s="125"/>
      <c r="L44" s="36"/>
    </row>
    <row r="45" spans="2:12" s="1" customFormat="1" ht="24.95" customHeight="1">
      <c r="B45" s="32"/>
      <c r="C45" s="21" t="s">
        <v>88</v>
      </c>
      <c r="D45" s="33"/>
      <c r="E45" s="33"/>
      <c r="F45" s="33"/>
      <c r="G45" s="33"/>
      <c r="H45" s="33"/>
      <c r="I45" s="101"/>
      <c r="J45" s="33"/>
      <c r="K45" s="33"/>
      <c r="L45" s="36"/>
    </row>
    <row r="46" spans="2:12" s="1" customFormat="1" ht="6.95" customHeight="1">
      <c r="B46" s="32"/>
      <c r="C46" s="33"/>
      <c r="D46" s="33"/>
      <c r="E46" s="33"/>
      <c r="F46" s="33"/>
      <c r="G46" s="33"/>
      <c r="H46" s="33"/>
      <c r="I46" s="101"/>
      <c r="J46" s="33"/>
      <c r="K46" s="33"/>
      <c r="L46" s="36"/>
    </row>
    <row r="47" spans="2:12" s="1" customFormat="1" ht="12" customHeight="1">
      <c r="B47" s="32"/>
      <c r="C47" s="27" t="s">
        <v>16</v>
      </c>
      <c r="D47" s="33"/>
      <c r="E47" s="33"/>
      <c r="F47" s="33"/>
      <c r="G47" s="33"/>
      <c r="H47" s="33"/>
      <c r="I47" s="101"/>
      <c r="J47" s="33"/>
      <c r="K47" s="33"/>
      <c r="L47" s="36"/>
    </row>
    <row r="48" spans="2:12" s="1" customFormat="1" ht="16.5" customHeight="1">
      <c r="B48" s="32"/>
      <c r="C48" s="33"/>
      <c r="D48" s="33"/>
      <c r="E48" s="281" t="str">
        <f>E7</f>
        <v>PROJEKT OPATŘENÍ PRO SNÍŽENÍ ENERGETICKÉ NÁROČNOSTI OBJEKTU DOMU KULTURY</v>
      </c>
      <c r="F48" s="282"/>
      <c r="G48" s="282"/>
      <c r="H48" s="282"/>
      <c r="I48" s="101"/>
      <c r="J48" s="33"/>
      <c r="K48" s="33"/>
      <c r="L48" s="36"/>
    </row>
    <row r="49" spans="2:47" s="1" customFormat="1" ht="12" customHeight="1">
      <c r="B49" s="32"/>
      <c r="C49" s="27" t="s">
        <v>86</v>
      </c>
      <c r="D49" s="33"/>
      <c r="E49" s="33"/>
      <c r="F49" s="33"/>
      <c r="G49" s="33"/>
      <c r="H49" s="33"/>
      <c r="I49" s="101"/>
      <c r="J49" s="33"/>
      <c r="K49" s="33"/>
      <c r="L49" s="36"/>
    </row>
    <row r="50" spans="2:47" s="1" customFormat="1" ht="16.5" customHeight="1">
      <c r="B50" s="32"/>
      <c r="C50" s="33"/>
      <c r="D50" s="33"/>
      <c r="E50" s="253" t="str">
        <f>E9</f>
        <v>VON - Vedlejší a ostatní náklady stavby</v>
      </c>
      <c r="F50" s="252"/>
      <c r="G50" s="252"/>
      <c r="H50" s="252"/>
      <c r="I50" s="101"/>
      <c r="J50" s="33"/>
      <c r="K50" s="33"/>
      <c r="L50" s="36"/>
    </row>
    <row r="51" spans="2:47" s="1" customFormat="1" ht="6.95" customHeight="1">
      <c r="B51" s="32"/>
      <c r="C51" s="33"/>
      <c r="D51" s="33"/>
      <c r="E51" s="33"/>
      <c r="F51" s="33"/>
      <c r="G51" s="33"/>
      <c r="H51" s="33"/>
      <c r="I51" s="101"/>
      <c r="J51" s="33"/>
      <c r="K51" s="33"/>
      <c r="L51" s="36"/>
    </row>
    <row r="52" spans="2:47" s="1" customFormat="1" ht="12" customHeight="1">
      <c r="B52" s="32"/>
      <c r="C52" s="27" t="s">
        <v>20</v>
      </c>
      <c r="D52" s="33"/>
      <c r="E52" s="33"/>
      <c r="F52" s="25" t="str">
        <f>F12</f>
        <v>Uherský Brod</v>
      </c>
      <c r="G52" s="33"/>
      <c r="H52" s="33"/>
      <c r="I52" s="102" t="s">
        <v>22</v>
      </c>
      <c r="J52" s="53" t="str">
        <f>IF(J12="","",J12)</f>
        <v>15. 3. 2019</v>
      </c>
      <c r="K52" s="33"/>
      <c r="L52" s="36"/>
    </row>
    <row r="53" spans="2:47" s="1" customFormat="1" ht="6.95" customHeight="1">
      <c r="B53" s="32"/>
      <c r="C53" s="33"/>
      <c r="D53" s="33"/>
      <c r="E53" s="33"/>
      <c r="F53" s="33"/>
      <c r="G53" s="33"/>
      <c r="H53" s="33"/>
      <c r="I53" s="101"/>
      <c r="J53" s="33"/>
      <c r="K53" s="33"/>
      <c r="L53" s="36"/>
    </row>
    <row r="54" spans="2:47" s="1" customFormat="1" ht="13.7" customHeight="1">
      <c r="B54" s="32"/>
      <c r="C54" s="27" t="s">
        <v>24</v>
      </c>
      <c r="D54" s="33"/>
      <c r="E54" s="33"/>
      <c r="F54" s="25" t="str">
        <f>E15</f>
        <v>MĚSTO UHERSKÝ BROD</v>
      </c>
      <c r="G54" s="33"/>
      <c r="H54" s="33"/>
      <c r="I54" s="102" t="s">
        <v>30</v>
      </c>
      <c r="J54" s="30" t="str">
        <f>E21</f>
        <v>DEKPROJEKT s.r.o.</v>
      </c>
      <c r="K54" s="33"/>
      <c r="L54" s="36"/>
    </row>
    <row r="55" spans="2:47" s="1" customFormat="1" ht="13.7" customHeight="1">
      <c r="B55" s="32"/>
      <c r="C55" s="27" t="s">
        <v>28</v>
      </c>
      <c r="D55" s="33"/>
      <c r="E55" s="33"/>
      <c r="F55" s="25" t="str">
        <f>IF(E18="","",E18)</f>
        <v>Vyplň údaj</v>
      </c>
      <c r="G55" s="33"/>
      <c r="H55" s="33"/>
      <c r="I55" s="102" t="s">
        <v>33</v>
      </c>
      <c r="J55" s="30" t="str">
        <f>E24</f>
        <v xml:space="preserve"> </v>
      </c>
      <c r="K55" s="33"/>
      <c r="L55" s="36"/>
    </row>
    <row r="56" spans="2:47" s="1" customFormat="1" ht="10.35" customHeight="1">
      <c r="B56" s="32"/>
      <c r="C56" s="33"/>
      <c r="D56" s="33"/>
      <c r="E56" s="33"/>
      <c r="F56" s="33"/>
      <c r="G56" s="33"/>
      <c r="H56" s="33"/>
      <c r="I56" s="101"/>
      <c r="J56" s="33"/>
      <c r="K56" s="33"/>
      <c r="L56" s="36"/>
    </row>
    <row r="57" spans="2:47" s="1" customFormat="1" ht="29.25" customHeight="1">
      <c r="B57" s="32"/>
      <c r="C57" s="127" t="s">
        <v>89</v>
      </c>
      <c r="D57" s="128"/>
      <c r="E57" s="128"/>
      <c r="F57" s="128"/>
      <c r="G57" s="128"/>
      <c r="H57" s="128"/>
      <c r="I57" s="129"/>
      <c r="J57" s="130" t="s">
        <v>90</v>
      </c>
      <c r="K57" s="128"/>
      <c r="L57" s="36"/>
    </row>
    <row r="58" spans="2:47" s="1" customFormat="1" ht="10.35" customHeight="1">
      <c r="B58" s="32"/>
      <c r="C58" s="33"/>
      <c r="D58" s="33"/>
      <c r="E58" s="33"/>
      <c r="F58" s="33"/>
      <c r="G58" s="33"/>
      <c r="H58" s="33"/>
      <c r="I58" s="101"/>
      <c r="J58" s="33"/>
      <c r="K58" s="33"/>
      <c r="L58" s="36"/>
    </row>
    <row r="59" spans="2:47" s="1" customFormat="1" ht="22.9" customHeight="1">
      <c r="B59" s="32"/>
      <c r="C59" s="131" t="s">
        <v>91</v>
      </c>
      <c r="D59" s="33"/>
      <c r="E59" s="33"/>
      <c r="F59" s="33"/>
      <c r="G59" s="33"/>
      <c r="H59" s="33"/>
      <c r="I59" s="101"/>
      <c r="J59" s="71">
        <f>J85</f>
        <v>0</v>
      </c>
      <c r="K59" s="33"/>
      <c r="L59" s="36"/>
      <c r="AU59" s="15" t="s">
        <v>92</v>
      </c>
    </row>
    <row r="60" spans="2:47" s="7" customFormat="1" ht="24.95" customHeight="1">
      <c r="B60" s="132"/>
      <c r="C60" s="133"/>
      <c r="D60" s="134" t="s">
        <v>93</v>
      </c>
      <c r="E60" s="135"/>
      <c r="F60" s="135"/>
      <c r="G60" s="135"/>
      <c r="H60" s="135"/>
      <c r="I60" s="136"/>
      <c r="J60" s="137">
        <f>J86</f>
        <v>0</v>
      </c>
      <c r="K60" s="133"/>
      <c r="L60" s="138"/>
    </row>
    <row r="61" spans="2:47" s="8" customFormat="1" ht="19.899999999999999" customHeight="1">
      <c r="B61" s="139"/>
      <c r="C61" s="140"/>
      <c r="D61" s="141" t="s">
        <v>94</v>
      </c>
      <c r="E61" s="142"/>
      <c r="F61" s="142"/>
      <c r="G61" s="142"/>
      <c r="H61" s="142"/>
      <c r="I61" s="143"/>
      <c r="J61" s="144">
        <f>J87</f>
        <v>0</v>
      </c>
      <c r="K61" s="140"/>
      <c r="L61" s="145"/>
    </row>
    <row r="62" spans="2:47" s="8" customFormat="1" ht="19.899999999999999" customHeight="1">
      <c r="B62" s="139"/>
      <c r="C62" s="140"/>
      <c r="D62" s="141" t="s">
        <v>95</v>
      </c>
      <c r="E62" s="142"/>
      <c r="F62" s="142"/>
      <c r="G62" s="142"/>
      <c r="H62" s="142"/>
      <c r="I62" s="143"/>
      <c r="J62" s="144">
        <f>J91</f>
        <v>0</v>
      </c>
      <c r="K62" s="140"/>
      <c r="L62" s="145"/>
    </row>
    <row r="63" spans="2:47" s="8" customFormat="1" ht="19.899999999999999" customHeight="1">
      <c r="B63" s="139"/>
      <c r="C63" s="140"/>
      <c r="D63" s="141" t="s">
        <v>96</v>
      </c>
      <c r="E63" s="142"/>
      <c r="F63" s="142"/>
      <c r="G63" s="142"/>
      <c r="H63" s="142"/>
      <c r="I63" s="143"/>
      <c r="J63" s="144">
        <f>J95</f>
        <v>0</v>
      </c>
      <c r="K63" s="140"/>
      <c r="L63" s="145"/>
    </row>
    <row r="64" spans="2:47" s="8" customFormat="1" ht="19.899999999999999" customHeight="1">
      <c r="B64" s="139"/>
      <c r="C64" s="140"/>
      <c r="D64" s="141" t="s">
        <v>97</v>
      </c>
      <c r="E64" s="142"/>
      <c r="F64" s="142"/>
      <c r="G64" s="142"/>
      <c r="H64" s="142"/>
      <c r="I64" s="143"/>
      <c r="J64" s="144">
        <f>J102</f>
        <v>0</v>
      </c>
      <c r="K64" s="140"/>
      <c r="L64" s="145"/>
    </row>
    <row r="65" spans="2:12" s="8" customFormat="1" ht="19.899999999999999" customHeight="1">
      <c r="B65" s="139"/>
      <c r="C65" s="140"/>
      <c r="D65" s="141" t="s">
        <v>98</v>
      </c>
      <c r="E65" s="142"/>
      <c r="F65" s="142"/>
      <c r="G65" s="142"/>
      <c r="H65" s="142"/>
      <c r="I65" s="143"/>
      <c r="J65" s="144">
        <f>J109</f>
        <v>0</v>
      </c>
      <c r="K65" s="140"/>
      <c r="L65" s="145"/>
    </row>
    <row r="66" spans="2:12" s="1" customFormat="1" ht="21.75" customHeight="1">
      <c r="B66" s="32"/>
      <c r="C66" s="33"/>
      <c r="D66" s="33"/>
      <c r="E66" s="33"/>
      <c r="F66" s="33"/>
      <c r="G66" s="33"/>
      <c r="H66" s="33"/>
      <c r="I66" s="101"/>
      <c r="J66" s="33"/>
      <c r="K66" s="33"/>
      <c r="L66" s="36"/>
    </row>
    <row r="67" spans="2:12" s="1" customFormat="1" ht="6.95" customHeight="1">
      <c r="B67" s="44"/>
      <c r="C67" s="45"/>
      <c r="D67" s="45"/>
      <c r="E67" s="45"/>
      <c r="F67" s="45"/>
      <c r="G67" s="45"/>
      <c r="H67" s="45"/>
      <c r="I67" s="123"/>
      <c r="J67" s="45"/>
      <c r="K67" s="45"/>
      <c r="L67" s="36"/>
    </row>
    <row r="71" spans="2:12" s="1" customFormat="1" ht="6.95" customHeight="1">
      <c r="B71" s="46"/>
      <c r="C71" s="47"/>
      <c r="D71" s="47"/>
      <c r="E71" s="47"/>
      <c r="F71" s="47"/>
      <c r="G71" s="47"/>
      <c r="H71" s="47"/>
      <c r="I71" s="126"/>
      <c r="J71" s="47"/>
      <c r="K71" s="47"/>
      <c r="L71" s="36"/>
    </row>
    <row r="72" spans="2:12" s="1" customFormat="1" ht="24.95" customHeight="1">
      <c r="B72" s="32"/>
      <c r="C72" s="21" t="s">
        <v>99</v>
      </c>
      <c r="D72" s="33"/>
      <c r="E72" s="33"/>
      <c r="F72" s="33"/>
      <c r="G72" s="33"/>
      <c r="H72" s="33"/>
      <c r="I72" s="101"/>
      <c r="J72" s="33"/>
      <c r="K72" s="33"/>
      <c r="L72" s="36"/>
    </row>
    <row r="73" spans="2:12" s="1" customFormat="1" ht="6.95" customHeight="1">
      <c r="B73" s="32"/>
      <c r="C73" s="33"/>
      <c r="D73" s="33"/>
      <c r="E73" s="33"/>
      <c r="F73" s="33"/>
      <c r="G73" s="33"/>
      <c r="H73" s="33"/>
      <c r="I73" s="101"/>
      <c r="J73" s="33"/>
      <c r="K73" s="33"/>
      <c r="L73" s="36"/>
    </row>
    <row r="74" spans="2:12" s="1" customFormat="1" ht="12" customHeight="1">
      <c r="B74" s="32"/>
      <c r="C74" s="27" t="s">
        <v>16</v>
      </c>
      <c r="D74" s="33"/>
      <c r="E74" s="33"/>
      <c r="F74" s="33"/>
      <c r="G74" s="33"/>
      <c r="H74" s="33"/>
      <c r="I74" s="101"/>
      <c r="J74" s="33"/>
      <c r="K74" s="33"/>
      <c r="L74" s="36"/>
    </row>
    <row r="75" spans="2:12" s="1" customFormat="1" ht="16.5" customHeight="1">
      <c r="B75" s="32"/>
      <c r="C75" s="33"/>
      <c r="D75" s="33"/>
      <c r="E75" s="281" t="str">
        <f>E7</f>
        <v>PROJEKT OPATŘENÍ PRO SNÍŽENÍ ENERGETICKÉ NÁROČNOSTI OBJEKTU DOMU KULTURY</v>
      </c>
      <c r="F75" s="282"/>
      <c r="G75" s="282"/>
      <c r="H75" s="282"/>
      <c r="I75" s="101"/>
      <c r="J75" s="33"/>
      <c r="K75" s="33"/>
      <c r="L75" s="36"/>
    </row>
    <row r="76" spans="2:12" s="1" customFormat="1" ht="12" customHeight="1">
      <c r="B76" s="32"/>
      <c r="C76" s="27" t="s">
        <v>86</v>
      </c>
      <c r="D76" s="33"/>
      <c r="E76" s="33"/>
      <c r="F76" s="33"/>
      <c r="G76" s="33"/>
      <c r="H76" s="33"/>
      <c r="I76" s="101"/>
      <c r="J76" s="33"/>
      <c r="K76" s="33"/>
      <c r="L76" s="36"/>
    </row>
    <row r="77" spans="2:12" s="1" customFormat="1" ht="16.5" customHeight="1">
      <c r="B77" s="32"/>
      <c r="C77" s="33"/>
      <c r="D77" s="33"/>
      <c r="E77" s="253" t="str">
        <f>E9</f>
        <v>VON - Vedlejší a ostatní náklady stavby</v>
      </c>
      <c r="F77" s="252"/>
      <c r="G77" s="252"/>
      <c r="H77" s="252"/>
      <c r="I77" s="101"/>
      <c r="J77" s="33"/>
      <c r="K77" s="33"/>
      <c r="L77" s="36"/>
    </row>
    <row r="78" spans="2:12" s="1" customFormat="1" ht="6.95" customHeight="1">
      <c r="B78" s="32"/>
      <c r="C78" s="33"/>
      <c r="D78" s="33"/>
      <c r="E78" s="33"/>
      <c r="F78" s="33"/>
      <c r="G78" s="33"/>
      <c r="H78" s="33"/>
      <c r="I78" s="101"/>
      <c r="J78" s="33"/>
      <c r="K78" s="33"/>
      <c r="L78" s="36"/>
    </row>
    <row r="79" spans="2:12" s="1" customFormat="1" ht="12" customHeight="1">
      <c r="B79" s="32"/>
      <c r="C79" s="27" t="s">
        <v>20</v>
      </c>
      <c r="D79" s="33"/>
      <c r="E79" s="33"/>
      <c r="F79" s="25" t="str">
        <f>F12</f>
        <v>Uherský Brod</v>
      </c>
      <c r="G79" s="33"/>
      <c r="H79" s="33"/>
      <c r="I79" s="102" t="s">
        <v>22</v>
      </c>
      <c r="J79" s="53" t="str">
        <f>IF(J12="","",J12)</f>
        <v>15. 3. 2019</v>
      </c>
      <c r="K79" s="33"/>
      <c r="L79" s="36"/>
    </row>
    <row r="80" spans="2:12" s="1" customFormat="1" ht="6.95" customHeight="1">
      <c r="B80" s="32"/>
      <c r="C80" s="33"/>
      <c r="D80" s="33"/>
      <c r="E80" s="33"/>
      <c r="F80" s="33"/>
      <c r="G80" s="33"/>
      <c r="H80" s="33"/>
      <c r="I80" s="101"/>
      <c r="J80" s="33"/>
      <c r="K80" s="33"/>
      <c r="L80" s="36"/>
    </row>
    <row r="81" spans="2:65" s="1" customFormat="1" ht="13.7" customHeight="1">
      <c r="B81" s="32"/>
      <c r="C81" s="27" t="s">
        <v>24</v>
      </c>
      <c r="D81" s="33"/>
      <c r="E81" s="33"/>
      <c r="F81" s="25" t="str">
        <f>E15</f>
        <v>MĚSTO UHERSKÝ BROD</v>
      </c>
      <c r="G81" s="33"/>
      <c r="H81" s="33"/>
      <c r="I81" s="102" t="s">
        <v>30</v>
      </c>
      <c r="J81" s="30" t="str">
        <f>E21</f>
        <v>DEKPROJEKT s.r.o.</v>
      </c>
      <c r="K81" s="33"/>
      <c r="L81" s="36"/>
    </row>
    <row r="82" spans="2:65" s="1" customFormat="1" ht="13.7" customHeight="1">
      <c r="B82" s="32"/>
      <c r="C82" s="27" t="s">
        <v>28</v>
      </c>
      <c r="D82" s="33"/>
      <c r="E82" s="33"/>
      <c r="F82" s="25" t="str">
        <f>IF(E18="","",E18)</f>
        <v>Vyplň údaj</v>
      </c>
      <c r="G82" s="33"/>
      <c r="H82" s="33"/>
      <c r="I82" s="102" t="s">
        <v>33</v>
      </c>
      <c r="J82" s="30" t="str">
        <f>E24</f>
        <v xml:space="preserve"> </v>
      </c>
      <c r="K82" s="33"/>
      <c r="L82" s="36"/>
    </row>
    <row r="83" spans="2:65" s="1" customFormat="1" ht="10.35" customHeight="1">
      <c r="B83" s="32"/>
      <c r="C83" s="33"/>
      <c r="D83" s="33"/>
      <c r="E83" s="33"/>
      <c r="F83" s="33"/>
      <c r="G83" s="33"/>
      <c r="H83" s="33"/>
      <c r="I83" s="101"/>
      <c r="J83" s="33"/>
      <c r="K83" s="33"/>
      <c r="L83" s="36"/>
    </row>
    <row r="84" spans="2:65" s="9" customFormat="1" ht="29.25" customHeight="1">
      <c r="B84" s="146"/>
      <c r="C84" s="147" t="s">
        <v>100</v>
      </c>
      <c r="D84" s="148" t="s">
        <v>56</v>
      </c>
      <c r="E84" s="148" t="s">
        <v>52</v>
      </c>
      <c r="F84" s="148" t="s">
        <v>53</v>
      </c>
      <c r="G84" s="148" t="s">
        <v>101</v>
      </c>
      <c r="H84" s="148" t="s">
        <v>102</v>
      </c>
      <c r="I84" s="149" t="s">
        <v>103</v>
      </c>
      <c r="J84" s="148" t="s">
        <v>90</v>
      </c>
      <c r="K84" s="150" t="s">
        <v>104</v>
      </c>
      <c r="L84" s="151"/>
      <c r="M84" s="62" t="s">
        <v>1</v>
      </c>
      <c r="N84" s="63" t="s">
        <v>41</v>
      </c>
      <c r="O84" s="63" t="s">
        <v>105</v>
      </c>
      <c r="P84" s="63" t="s">
        <v>106</v>
      </c>
      <c r="Q84" s="63" t="s">
        <v>107</v>
      </c>
      <c r="R84" s="63" t="s">
        <v>108</v>
      </c>
      <c r="S84" s="63" t="s">
        <v>109</v>
      </c>
      <c r="T84" s="64" t="s">
        <v>110</v>
      </c>
    </row>
    <row r="85" spans="2:65" s="1" customFormat="1" ht="22.9" customHeight="1">
      <c r="B85" s="32"/>
      <c r="C85" s="69" t="s">
        <v>111</v>
      </c>
      <c r="D85" s="33"/>
      <c r="E85" s="33"/>
      <c r="F85" s="33"/>
      <c r="G85" s="33"/>
      <c r="H85" s="33"/>
      <c r="I85" s="101"/>
      <c r="J85" s="152">
        <f>BK85</f>
        <v>0</v>
      </c>
      <c r="K85" s="33"/>
      <c r="L85" s="36"/>
      <c r="M85" s="65"/>
      <c r="N85" s="66"/>
      <c r="O85" s="66"/>
      <c r="P85" s="153">
        <f>P86</f>
        <v>0</v>
      </c>
      <c r="Q85" s="66"/>
      <c r="R85" s="153">
        <f>R86</f>
        <v>0</v>
      </c>
      <c r="S85" s="66"/>
      <c r="T85" s="154">
        <f>T86</f>
        <v>0</v>
      </c>
      <c r="AT85" s="15" t="s">
        <v>70</v>
      </c>
      <c r="AU85" s="15" t="s">
        <v>92</v>
      </c>
      <c r="BK85" s="155">
        <f>BK86</f>
        <v>0</v>
      </c>
    </row>
    <row r="86" spans="2:65" s="10" customFormat="1" ht="25.9" customHeight="1">
      <c r="B86" s="156"/>
      <c r="C86" s="157"/>
      <c r="D86" s="158" t="s">
        <v>70</v>
      </c>
      <c r="E86" s="159" t="s">
        <v>112</v>
      </c>
      <c r="F86" s="159" t="s">
        <v>112</v>
      </c>
      <c r="G86" s="157"/>
      <c r="H86" s="157"/>
      <c r="I86" s="160"/>
      <c r="J86" s="161">
        <f>BK86</f>
        <v>0</v>
      </c>
      <c r="K86" s="157"/>
      <c r="L86" s="162"/>
      <c r="M86" s="163"/>
      <c r="N86" s="164"/>
      <c r="O86" s="164"/>
      <c r="P86" s="165">
        <f>P87+P91+P95+P102+P109</f>
        <v>0</v>
      </c>
      <c r="Q86" s="164"/>
      <c r="R86" s="165">
        <f>R87+R91+R95+R102+R109</f>
        <v>0</v>
      </c>
      <c r="S86" s="164"/>
      <c r="T86" s="166">
        <f>T87+T91+T95+T102+T109</f>
        <v>0</v>
      </c>
      <c r="AR86" s="167" t="s">
        <v>113</v>
      </c>
      <c r="AT86" s="168" t="s">
        <v>70</v>
      </c>
      <c r="AU86" s="168" t="s">
        <v>71</v>
      </c>
      <c r="AY86" s="167" t="s">
        <v>114</v>
      </c>
      <c r="BK86" s="169">
        <f>BK87+BK91+BK95+BK102+BK109</f>
        <v>0</v>
      </c>
    </row>
    <row r="87" spans="2:65" s="10" customFormat="1" ht="22.9" customHeight="1">
      <c r="B87" s="156"/>
      <c r="C87" s="157"/>
      <c r="D87" s="158" t="s">
        <v>70</v>
      </c>
      <c r="E87" s="170" t="s">
        <v>115</v>
      </c>
      <c r="F87" s="170" t="s">
        <v>116</v>
      </c>
      <c r="G87" s="157"/>
      <c r="H87" s="157"/>
      <c r="I87" s="160"/>
      <c r="J87" s="171">
        <f>BK87</f>
        <v>0</v>
      </c>
      <c r="K87" s="157"/>
      <c r="L87" s="162"/>
      <c r="M87" s="163"/>
      <c r="N87" s="164"/>
      <c r="O87" s="164"/>
      <c r="P87" s="165">
        <f>SUM(P88:P90)</f>
        <v>0</v>
      </c>
      <c r="Q87" s="164"/>
      <c r="R87" s="165">
        <f>SUM(R88:R90)</f>
        <v>0</v>
      </c>
      <c r="S87" s="164"/>
      <c r="T87" s="166">
        <f>SUM(T88:T90)</f>
        <v>0</v>
      </c>
      <c r="AR87" s="167" t="s">
        <v>113</v>
      </c>
      <c r="AT87" s="168" t="s">
        <v>70</v>
      </c>
      <c r="AU87" s="168" t="s">
        <v>79</v>
      </c>
      <c r="AY87" s="167" t="s">
        <v>114</v>
      </c>
      <c r="BK87" s="169">
        <f>SUM(BK88:BK90)</f>
        <v>0</v>
      </c>
    </row>
    <row r="88" spans="2:65" s="1" customFormat="1" ht="16.5" customHeight="1">
      <c r="B88" s="32"/>
      <c r="C88" s="172" t="s">
        <v>79</v>
      </c>
      <c r="D88" s="172" t="s">
        <v>117</v>
      </c>
      <c r="E88" s="173" t="s">
        <v>118</v>
      </c>
      <c r="F88" s="174" t="s">
        <v>119</v>
      </c>
      <c r="G88" s="175" t="s">
        <v>120</v>
      </c>
      <c r="H88" s="176">
        <v>1</v>
      </c>
      <c r="I88" s="177"/>
      <c r="J88" s="178">
        <f>ROUND(I88*H88,2)</f>
        <v>0</v>
      </c>
      <c r="K88" s="174" t="s">
        <v>121</v>
      </c>
      <c r="L88" s="36"/>
      <c r="M88" s="179" t="s">
        <v>1</v>
      </c>
      <c r="N88" s="180" t="s">
        <v>42</v>
      </c>
      <c r="O88" s="58"/>
      <c r="P88" s="181">
        <f>O88*H88</f>
        <v>0</v>
      </c>
      <c r="Q88" s="181">
        <v>0</v>
      </c>
      <c r="R88" s="181">
        <f>Q88*H88</f>
        <v>0</v>
      </c>
      <c r="S88" s="181">
        <v>0</v>
      </c>
      <c r="T88" s="182">
        <f>S88*H88</f>
        <v>0</v>
      </c>
      <c r="AR88" s="15" t="s">
        <v>122</v>
      </c>
      <c r="AT88" s="15" t="s">
        <v>117</v>
      </c>
      <c r="AU88" s="15" t="s">
        <v>81</v>
      </c>
      <c r="AY88" s="15" t="s">
        <v>114</v>
      </c>
      <c r="BE88" s="183">
        <f>IF(N88="základní",J88,0)</f>
        <v>0</v>
      </c>
      <c r="BF88" s="183">
        <f>IF(N88="snížená",J88,0)</f>
        <v>0</v>
      </c>
      <c r="BG88" s="183">
        <f>IF(N88="zákl. přenesená",J88,0)</f>
        <v>0</v>
      </c>
      <c r="BH88" s="183">
        <f>IF(N88="sníž. přenesená",J88,0)</f>
        <v>0</v>
      </c>
      <c r="BI88" s="183">
        <f>IF(N88="nulová",J88,0)</f>
        <v>0</v>
      </c>
      <c r="BJ88" s="15" t="s">
        <v>79</v>
      </c>
      <c r="BK88" s="183">
        <f>ROUND(I88*H88,2)</f>
        <v>0</v>
      </c>
      <c r="BL88" s="15" t="s">
        <v>122</v>
      </c>
      <c r="BM88" s="15" t="s">
        <v>123</v>
      </c>
    </row>
    <row r="89" spans="2:65" s="1" customFormat="1" ht="11.25">
      <c r="B89" s="32"/>
      <c r="C89" s="33"/>
      <c r="D89" s="184" t="s">
        <v>124</v>
      </c>
      <c r="E89" s="33"/>
      <c r="F89" s="185" t="s">
        <v>119</v>
      </c>
      <c r="G89" s="33"/>
      <c r="H89" s="33"/>
      <c r="I89" s="101"/>
      <c r="J89" s="33"/>
      <c r="K89" s="33"/>
      <c r="L89" s="36"/>
      <c r="M89" s="186"/>
      <c r="N89" s="58"/>
      <c r="O89" s="58"/>
      <c r="P89" s="58"/>
      <c r="Q89" s="58"/>
      <c r="R89" s="58"/>
      <c r="S89" s="58"/>
      <c r="T89" s="59"/>
      <c r="AT89" s="15" t="s">
        <v>124</v>
      </c>
      <c r="AU89" s="15" t="s">
        <v>81</v>
      </c>
    </row>
    <row r="90" spans="2:65" s="1" customFormat="1" ht="19.5">
      <c r="B90" s="32"/>
      <c r="C90" s="33"/>
      <c r="D90" s="184" t="s">
        <v>125</v>
      </c>
      <c r="E90" s="33"/>
      <c r="F90" s="187" t="s">
        <v>126</v>
      </c>
      <c r="G90" s="33"/>
      <c r="H90" s="33"/>
      <c r="I90" s="101"/>
      <c r="J90" s="33"/>
      <c r="K90" s="33"/>
      <c r="L90" s="36"/>
      <c r="M90" s="186"/>
      <c r="N90" s="58"/>
      <c r="O90" s="58"/>
      <c r="P90" s="58"/>
      <c r="Q90" s="58"/>
      <c r="R90" s="58"/>
      <c r="S90" s="58"/>
      <c r="T90" s="59"/>
      <c r="AT90" s="15" t="s">
        <v>125</v>
      </c>
      <c r="AU90" s="15" t="s">
        <v>81</v>
      </c>
    </row>
    <row r="91" spans="2:65" s="10" customFormat="1" ht="22.9" customHeight="1">
      <c r="B91" s="156"/>
      <c r="C91" s="157"/>
      <c r="D91" s="158" t="s">
        <v>70</v>
      </c>
      <c r="E91" s="170" t="s">
        <v>127</v>
      </c>
      <c r="F91" s="170" t="s">
        <v>128</v>
      </c>
      <c r="G91" s="157"/>
      <c r="H91" s="157"/>
      <c r="I91" s="160"/>
      <c r="J91" s="171">
        <f>BK91</f>
        <v>0</v>
      </c>
      <c r="K91" s="157"/>
      <c r="L91" s="162"/>
      <c r="M91" s="163"/>
      <c r="N91" s="164"/>
      <c r="O91" s="164"/>
      <c r="P91" s="165">
        <f>SUM(P92:P94)</f>
        <v>0</v>
      </c>
      <c r="Q91" s="164"/>
      <c r="R91" s="165">
        <f>SUM(R92:R94)</f>
        <v>0</v>
      </c>
      <c r="S91" s="164"/>
      <c r="T91" s="166">
        <f>SUM(T92:T94)</f>
        <v>0</v>
      </c>
      <c r="AR91" s="167" t="s">
        <v>113</v>
      </c>
      <c r="AT91" s="168" t="s">
        <v>70</v>
      </c>
      <c r="AU91" s="168" t="s">
        <v>79</v>
      </c>
      <c r="AY91" s="167" t="s">
        <v>114</v>
      </c>
      <c r="BK91" s="169">
        <f>SUM(BK92:BK94)</f>
        <v>0</v>
      </c>
    </row>
    <row r="92" spans="2:65" s="1" customFormat="1" ht="16.5" customHeight="1">
      <c r="B92" s="32"/>
      <c r="C92" s="172" t="s">
        <v>81</v>
      </c>
      <c r="D92" s="172" t="s">
        <v>117</v>
      </c>
      <c r="E92" s="173" t="s">
        <v>129</v>
      </c>
      <c r="F92" s="174" t="s">
        <v>130</v>
      </c>
      <c r="G92" s="175" t="s">
        <v>120</v>
      </c>
      <c r="H92" s="176">
        <v>1</v>
      </c>
      <c r="I92" s="177"/>
      <c r="J92" s="178">
        <f>ROUND(I92*H92,2)</f>
        <v>0</v>
      </c>
      <c r="K92" s="174" t="s">
        <v>121</v>
      </c>
      <c r="L92" s="36"/>
      <c r="M92" s="179" t="s">
        <v>1</v>
      </c>
      <c r="N92" s="180" t="s">
        <v>42</v>
      </c>
      <c r="O92" s="58"/>
      <c r="P92" s="181">
        <f>O92*H92</f>
        <v>0</v>
      </c>
      <c r="Q92" s="181">
        <v>0</v>
      </c>
      <c r="R92" s="181">
        <f>Q92*H92</f>
        <v>0</v>
      </c>
      <c r="S92" s="181">
        <v>0</v>
      </c>
      <c r="T92" s="182">
        <f>S92*H92</f>
        <v>0</v>
      </c>
      <c r="AR92" s="15" t="s">
        <v>122</v>
      </c>
      <c r="AT92" s="15" t="s">
        <v>117</v>
      </c>
      <c r="AU92" s="15" t="s">
        <v>81</v>
      </c>
      <c r="AY92" s="15" t="s">
        <v>114</v>
      </c>
      <c r="BE92" s="183">
        <f>IF(N92="základní",J92,0)</f>
        <v>0</v>
      </c>
      <c r="BF92" s="183">
        <f>IF(N92="snížená",J92,0)</f>
        <v>0</v>
      </c>
      <c r="BG92" s="183">
        <f>IF(N92="zákl. přenesená",J92,0)</f>
        <v>0</v>
      </c>
      <c r="BH92" s="183">
        <f>IF(N92="sníž. přenesená",J92,0)</f>
        <v>0</v>
      </c>
      <c r="BI92" s="183">
        <f>IF(N92="nulová",J92,0)</f>
        <v>0</v>
      </c>
      <c r="BJ92" s="15" t="s">
        <v>79</v>
      </c>
      <c r="BK92" s="183">
        <f>ROUND(I92*H92,2)</f>
        <v>0</v>
      </c>
      <c r="BL92" s="15" t="s">
        <v>122</v>
      </c>
      <c r="BM92" s="15" t="s">
        <v>131</v>
      </c>
    </row>
    <row r="93" spans="2:65" s="1" customFormat="1" ht="11.25">
      <c r="B93" s="32"/>
      <c r="C93" s="33"/>
      <c r="D93" s="184" t="s">
        <v>124</v>
      </c>
      <c r="E93" s="33"/>
      <c r="F93" s="185" t="s">
        <v>130</v>
      </c>
      <c r="G93" s="33"/>
      <c r="H93" s="33"/>
      <c r="I93" s="101"/>
      <c r="J93" s="33"/>
      <c r="K93" s="33"/>
      <c r="L93" s="36"/>
      <c r="M93" s="186"/>
      <c r="N93" s="58"/>
      <c r="O93" s="58"/>
      <c r="P93" s="58"/>
      <c r="Q93" s="58"/>
      <c r="R93" s="58"/>
      <c r="S93" s="58"/>
      <c r="T93" s="59"/>
      <c r="AT93" s="15" t="s">
        <v>124</v>
      </c>
      <c r="AU93" s="15" t="s">
        <v>81</v>
      </c>
    </row>
    <row r="94" spans="2:65" s="1" customFormat="1" ht="48.75">
      <c r="B94" s="32"/>
      <c r="C94" s="33"/>
      <c r="D94" s="184" t="s">
        <v>125</v>
      </c>
      <c r="E94" s="33"/>
      <c r="F94" s="187" t="s">
        <v>132</v>
      </c>
      <c r="G94" s="33"/>
      <c r="H94" s="33"/>
      <c r="I94" s="101"/>
      <c r="J94" s="33"/>
      <c r="K94" s="33"/>
      <c r="L94" s="36"/>
      <c r="M94" s="186"/>
      <c r="N94" s="58"/>
      <c r="O94" s="58"/>
      <c r="P94" s="58"/>
      <c r="Q94" s="58"/>
      <c r="R94" s="58"/>
      <c r="S94" s="58"/>
      <c r="T94" s="59"/>
      <c r="AT94" s="15" t="s">
        <v>125</v>
      </c>
      <c r="AU94" s="15" t="s">
        <v>81</v>
      </c>
    </row>
    <row r="95" spans="2:65" s="10" customFormat="1" ht="22.9" customHeight="1">
      <c r="B95" s="156"/>
      <c r="C95" s="157"/>
      <c r="D95" s="158" t="s">
        <v>70</v>
      </c>
      <c r="E95" s="170" t="s">
        <v>133</v>
      </c>
      <c r="F95" s="170" t="s">
        <v>134</v>
      </c>
      <c r="G95" s="157"/>
      <c r="H95" s="157"/>
      <c r="I95" s="160"/>
      <c r="J95" s="171">
        <f>BK95</f>
        <v>0</v>
      </c>
      <c r="K95" s="157"/>
      <c r="L95" s="162"/>
      <c r="M95" s="163"/>
      <c r="N95" s="164"/>
      <c r="O95" s="164"/>
      <c r="P95" s="165">
        <f>SUM(P96:P101)</f>
        <v>0</v>
      </c>
      <c r="Q95" s="164"/>
      <c r="R95" s="165">
        <f>SUM(R96:R101)</f>
        <v>0</v>
      </c>
      <c r="S95" s="164"/>
      <c r="T95" s="166">
        <f>SUM(T96:T101)</f>
        <v>0</v>
      </c>
      <c r="AR95" s="167" t="s">
        <v>113</v>
      </c>
      <c r="AT95" s="168" t="s">
        <v>70</v>
      </c>
      <c r="AU95" s="168" t="s">
        <v>79</v>
      </c>
      <c r="AY95" s="167" t="s">
        <v>114</v>
      </c>
      <c r="BK95" s="169">
        <f>SUM(BK96:BK101)</f>
        <v>0</v>
      </c>
    </row>
    <row r="96" spans="2:65" s="1" customFormat="1" ht="16.5" customHeight="1">
      <c r="B96" s="32"/>
      <c r="C96" s="172" t="s">
        <v>135</v>
      </c>
      <c r="D96" s="172" t="s">
        <v>117</v>
      </c>
      <c r="E96" s="173" t="s">
        <v>136</v>
      </c>
      <c r="F96" s="174" t="s">
        <v>137</v>
      </c>
      <c r="G96" s="175" t="s">
        <v>120</v>
      </c>
      <c r="H96" s="176">
        <v>1</v>
      </c>
      <c r="I96" s="177"/>
      <c r="J96" s="178">
        <f>ROUND(I96*H96,2)</f>
        <v>0</v>
      </c>
      <c r="K96" s="174" t="s">
        <v>121</v>
      </c>
      <c r="L96" s="36"/>
      <c r="M96" s="179" t="s">
        <v>1</v>
      </c>
      <c r="N96" s="180" t="s">
        <v>42</v>
      </c>
      <c r="O96" s="58"/>
      <c r="P96" s="181">
        <f>O96*H96</f>
        <v>0</v>
      </c>
      <c r="Q96" s="181">
        <v>0</v>
      </c>
      <c r="R96" s="181">
        <f>Q96*H96</f>
        <v>0</v>
      </c>
      <c r="S96" s="181">
        <v>0</v>
      </c>
      <c r="T96" s="182">
        <f>S96*H96</f>
        <v>0</v>
      </c>
      <c r="AR96" s="15" t="s">
        <v>122</v>
      </c>
      <c r="AT96" s="15" t="s">
        <v>117</v>
      </c>
      <c r="AU96" s="15" t="s">
        <v>81</v>
      </c>
      <c r="AY96" s="15" t="s">
        <v>114</v>
      </c>
      <c r="BE96" s="183">
        <f>IF(N96="základní",J96,0)</f>
        <v>0</v>
      </c>
      <c r="BF96" s="183">
        <f>IF(N96="snížená",J96,0)</f>
        <v>0</v>
      </c>
      <c r="BG96" s="183">
        <f>IF(N96="zákl. přenesená",J96,0)</f>
        <v>0</v>
      </c>
      <c r="BH96" s="183">
        <f>IF(N96="sníž. přenesená",J96,0)</f>
        <v>0</v>
      </c>
      <c r="BI96" s="183">
        <f>IF(N96="nulová",J96,0)</f>
        <v>0</v>
      </c>
      <c r="BJ96" s="15" t="s">
        <v>79</v>
      </c>
      <c r="BK96" s="183">
        <f>ROUND(I96*H96,2)</f>
        <v>0</v>
      </c>
      <c r="BL96" s="15" t="s">
        <v>122</v>
      </c>
      <c r="BM96" s="15" t="s">
        <v>138</v>
      </c>
    </row>
    <row r="97" spans="2:65" s="1" customFormat="1" ht="11.25">
      <c r="B97" s="32"/>
      <c r="C97" s="33"/>
      <c r="D97" s="184" t="s">
        <v>124</v>
      </c>
      <c r="E97" s="33"/>
      <c r="F97" s="185" t="s">
        <v>137</v>
      </c>
      <c r="G97" s="33"/>
      <c r="H97" s="33"/>
      <c r="I97" s="101"/>
      <c r="J97" s="33"/>
      <c r="K97" s="33"/>
      <c r="L97" s="36"/>
      <c r="M97" s="186"/>
      <c r="N97" s="58"/>
      <c r="O97" s="58"/>
      <c r="P97" s="58"/>
      <c r="Q97" s="58"/>
      <c r="R97" s="58"/>
      <c r="S97" s="58"/>
      <c r="T97" s="59"/>
      <c r="AT97" s="15" t="s">
        <v>124</v>
      </c>
      <c r="AU97" s="15" t="s">
        <v>81</v>
      </c>
    </row>
    <row r="98" spans="2:65" s="1" customFormat="1" ht="29.25">
      <c r="B98" s="32"/>
      <c r="C98" s="33"/>
      <c r="D98" s="184" t="s">
        <v>125</v>
      </c>
      <c r="E98" s="33"/>
      <c r="F98" s="187" t="s">
        <v>139</v>
      </c>
      <c r="G98" s="33"/>
      <c r="H98" s="33"/>
      <c r="I98" s="101"/>
      <c r="J98" s="33"/>
      <c r="K98" s="33"/>
      <c r="L98" s="36"/>
      <c r="M98" s="186"/>
      <c r="N98" s="58"/>
      <c r="O98" s="58"/>
      <c r="P98" s="58"/>
      <c r="Q98" s="58"/>
      <c r="R98" s="58"/>
      <c r="S98" s="58"/>
      <c r="T98" s="59"/>
      <c r="AT98" s="15" t="s">
        <v>125</v>
      </c>
      <c r="AU98" s="15" t="s">
        <v>81</v>
      </c>
    </row>
    <row r="99" spans="2:65" s="1" customFormat="1" ht="16.5" customHeight="1">
      <c r="B99" s="32"/>
      <c r="C99" s="172" t="s">
        <v>140</v>
      </c>
      <c r="D99" s="172" t="s">
        <v>117</v>
      </c>
      <c r="E99" s="173" t="s">
        <v>141</v>
      </c>
      <c r="F99" s="174" t="s">
        <v>142</v>
      </c>
      <c r="G99" s="175" t="s">
        <v>120</v>
      </c>
      <c r="H99" s="176">
        <v>1</v>
      </c>
      <c r="I99" s="177"/>
      <c r="J99" s="178">
        <f>ROUND(I99*H99,2)</f>
        <v>0</v>
      </c>
      <c r="K99" s="174" t="s">
        <v>121</v>
      </c>
      <c r="L99" s="36"/>
      <c r="M99" s="179" t="s">
        <v>1</v>
      </c>
      <c r="N99" s="180" t="s">
        <v>42</v>
      </c>
      <c r="O99" s="58"/>
      <c r="P99" s="181">
        <f>O99*H99</f>
        <v>0</v>
      </c>
      <c r="Q99" s="181">
        <v>0</v>
      </c>
      <c r="R99" s="181">
        <f>Q99*H99</f>
        <v>0</v>
      </c>
      <c r="S99" s="181">
        <v>0</v>
      </c>
      <c r="T99" s="182">
        <f>S99*H99</f>
        <v>0</v>
      </c>
      <c r="AR99" s="15" t="s">
        <v>122</v>
      </c>
      <c r="AT99" s="15" t="s">
        <v>117</v>
      </c>
      <c r="AU99" s="15" t="s">
        <v>81</v>
      </c>
      <c r="AY99" s="15" t="s">
        <v>114</v>
      </c>
      <c r="BE99" s="183">
        <f>IF(N99="základní",J99,0)</f>
        <v>0</v>
      </c>
      <c r="BF99" s="183">
        <f>IF(N99="snížená",J99,0)</f>
        <v>0</v>
      </c>
      <c r="BG99" s="183">
        <f>IF(N99="zákl. přenesená",J99,0)</f>
        <v>0</v>
      </c>
      <c r="BH99" s="183">
        <f>IF(N99="sníž. přenesená",J99,0)</f>
        <v>0</v>
      </c>
      <c r="BI99" s="183">
        <f>IF(N99="nulová",J99,0)</f>
        <v>0</v>
      </c>
      <c r="BJ99" s="15" t="s">
        <v>79</v>
      </c>
      <c r="BK99" s="183">
        <f>ROUND(I99*H99,2)</f>
        <v>0</v>
      </c>
      <c r="BL99" s="15" t="s">
        <v>122</v>
      </c>
      <c r="BM99" s="15" t="s">
        <v>143</v>
      </c>
    </row>
    <row r="100" spans="2:65" s="1" customFormat="1" ht="11.25">
      <c r="B100" s="32"/>
      <c r="C100" s="33"/>
      <c r="D100" s="184" t="s">
        <v>124</v>
      </c>
      <c r="E100" s="33"/>
      <c r="F100" s="185" t="s">
        <v>142</v>
      </c>
      <c r="G100" s="33"/>
      <c r="H100" s="33"/>
      <c r="I100" s="101"/>
      <c r="J100" s="33"/>
      <c r="K100" s="33"/>
      <c r="L100" s="36"/>
      <c r="M100" s="186"/>
      <c r="N100" s="58"/>
      <c r="O100" s="58"/>
      <c r="P100" s="58"/>
      <c r="Q100" s="58"/>
      <c r="R100" s="58"/>
      <c r="S100" s="58"/>
      <c r="T100" s="59"/>
      <c r="AT100" s="15" t="s">
        <v>124</v>
      </c>
      <c r="AU100" s="15" t="s">
        <v>81</v>
      </c>
    </row>
    <row r="101" spans="2:65" s="1" customFormat="1" ht="19.5">
      <c r="B101" s="32"/>
      <c r="C101" s="33"/>
      <c r="D101" s="184" t="s">
        <v>125</v>
      </c>
      <c r="E101" s="33"/>
      <c r="F101" s="187" t="s">
        <v>144</v>
      </c>
      <c r="G101" s="33"/>
      <c r="H101" s="33"/>
      <c r="I101" s="101"/>
      <c r="J101" s="33"/>
      <c r="K101" s="33"/>
      <c r="L101" s="36"/>
      <c r="M101" s="186"/>
      <c r="N101" s="58"/>
      <c r="O101" s="58"/>
      <c r="P101" s="58"/>
      <c r="Q101" s="58"/>
      <c r="R101" s="58"/>
      <c r="S101" s="58"/>
      <c r="T101" s="59"/>
      <c r="AT101" s="15" t="s">
        <v>125</v>
      </c>
      <c r="AU101" s="15" t="s">
        <v>81</v>
      </c>
    </row>
    <row r="102" spans="2:65" s="10" customFormat="1" ht="22.9" customHeight="1">
      <c r="B102" s="156"/>
      <c r="C102" s="157"/>
      <c r="D102" s="158" t="s">
        <v>70</v>
      </c>
      <c r="E102" s="170" t="s">
        <v>145</v>
      </c>
      <c r="F102" s="170" t="s">
        <v>146</v>
      </c>
      <c r="G102" s="157"/>
      <c r="H102" s="157"/>
      <c r="I102" s="160"/>
      <c r="J102" s="171">
        <f>BK102</f>
        <v>0</v>
      </c>
      <c r="K102" s="157"/>
      <c r="L102" s="162"/>
      <c r="M102" s="163"/>
      <c r="N102" s="164"/>
      <c r="O102" s="164"/>
      <c r="P102" s="165">
        <f>SUM(P103:P108)</f>
        <v>0</v>
      </c>
      <c r="Q102" s="164"/>
      <c r="R102" s="165">
        <f>SUM(R103:R108)</f>
        <v>0</v>
      </c>
      <c r="S102" s="164"/>
      <c r="T102" s="166">
        <f>SUM(T103:T108)</f>
        <v>0</v>
      </c>
      <c r="AR102" s="167" t="s">
        <v>113</v>
      </c>
      <c r="AT102" s="168" t="s">
        <v>70</v>
      </c>
      <c r="AU102" s="168" t="s">
        <v>79</v>
      </c>
      <c r="AY102" s="167" t="s">
        <v>114</v>
      </c>
      <c r="BK102" s="169">
        <f>SUM(BK103:BK108)</f>
        <v>0</v>
      </c>
    </row>
    <row r="103" spans="2:65" s="1" customFormat="1" ht="16.5" customHeight="1">
      <c r="B103" s="32"/>
      <c r="C103" s="172" t="s">
        <v>113</v>
      </c>
      <c r="D103" s="172" t="s">
        <v>117</v>
      </c>
      <c r="E103" s="173" t="s">
        <v>147</v>
      </c>
      <c r="F103" s="174" t="s">
        <v>148</v>
      </c>
      <c r="G103" s="175" t="s">
        <v>120</v>
      </c>
      <c r="H103" s="176">
        <v>1</v>
      </c>
      <c r="I103" s="177"/>
      <c r="J103" s="178">
        <f>ROUND(I103*H103,2)</f>
        <v>0</v>
      </c>
      <c r="K103" s="174" t="s">
        <v>121</v>
      </c>
      <c r="L103" s="36"/>
      <c r="M103" s="179" t="s">
        <v>1</v>
      </c>
      <c r="N103" s="180" t="s">
        <v>42</v>
      </c>
      <c r="O103" s="58"/>
      <c r="P103" s="181">
        <f>O103*H103</f>
        <v>0</v>
      </c>
      <c r="Q103" s="181">
        <v>0</v>
      </c>
      <c r="R103" s="181">
        <f>Q103*H103</f>
        <v>0</v>
      </c>
      <c r="S103" s="181">
        <v>0</v>
      </c>
      <c r="T103" s="182">
        <f>S103*H103</f>
        <v>0</v>
      </c>
      <c r="AR103" s="15" t="s">
        <v>122</v>
      </c>
      <c r="AT103" s="15" t="s">
        <v>117</v>
      </c>
      <c r="AU103" s="15" t="s">
        <v>81</v>
      </c>
      <c r="AY103" s="15" t="s">
        <v>114</v>
      </c>
      <c r="BE103" s="183">
        <f>IF(N103="základní",J103,0)</f>
        <v>0</v>
      </c>
      <c r="BF103" s="183">
        <f>IF(N103="snížená",J103,0)</f>
        <v>0</v>
      </c>
      <c r="BG103" s="183">
        <f>IF(N103="zákl. přenesená",J103,0)</f>
        <v>0</v>
      </c>
      <c r="BH103" s="183">
        <f>IF(N103="sníž. přenesená",J103,0)</f>
        <v>0</v>
      </c>
      <c r="BI103" s="183">
        <f>IF(N103="nulová",J103,0)</f>
        <v>0</v>
      </c>
      <c r="BJ103" s="15" t="s">
        <v>79</v>
      </c>
      <c r="BK103" s="183">
        <f>ROUND(I103*H103,2)</f>
        <v>0</v>
      </c>
      <c r="BL103" s="15" t="s">
        <v>122</v>
      </c>
      <c r="BM103" s="15" t="s">
        <v>149</v>
      </c>
    </row>
    <row r="104" spans="2:65" s="1" customFormat="1" ht="11.25">
      <c r="B104" s="32"/>
      <c r="C104" s="33"/>
      <c r="D104" s="184" t="s">
        <v>124</v>
      </c>
      <c r="E104" s="33"/>
      <c r="F104" s="185" t="s">
        <v>148</v>
      </c>
      <c r="G104" s="33"/>
      <c r="H104" s="33"/>
      <c r="I104" s="101"/>
      <c r="J104" s="33"/>
      <c r="K104" s="33"/>
      <c r="L104" s="36"/>
      <c r="M104" s="186"/>
      <c r="N104" s="58"/>
      <c r="O104" s="58"/>
      <c r="P104" s="58"/>
      <c r="Q104" s="58"/>
      <c r="R104" s="58"/>
      <c r="S104" s="58"/>
      <c r="T104" s="59"/>
      <c r="AT104" s="15" t="s">
        <v>124</v>
      </c>
      <c r="AU104" s="15" t="s">
        <v>81</v>
      </c>
    </row>
    <row r="105" spans="2:65" s="1" customFormat="1" ht="29.25">
      <c r="B105" s="32"/>
      <c r="C105" s="33"/>
      <c r="D105" s="184" t="s">
        <v>125</v>
      </c>
      <c r="E105" s="33"/>
      <c r="F105" s="187" t="s">
        <v>150</v>
      </c>
      <c r="G105" s="33"/>
      <c r="H105" s="33"/>
      <c r="I105" s="101"/>
      <c r="J105" s="33"/>
      <c r="K105" s="33"/>
      <c r="L105" s="36"/>
      <c r="M105" s="186"/>
      <c r="N105" s="58"/>
      <c r="O105" s="58"/>
      <c r="P105" s="58"/>
      <c r="Q105" s="58"/>
      <c r="R105" s="58"/>
      <c r="S105" s="58"/>
      <c r="T105" s="59"/>
      <c r="AT105" s="15" t="s">
        <v>125</v>
      </c>
      <c r="AU105" s="15" t="s">
        <v>81</v>
      </c>
    </row>
    <row r="106" spans="2:65" s="1" customFormat="1" ht="16.5" customHeight="1">
      <c r="B106" s="32"/>
      <c r="C106" s="172" t="s">
        <v>151</v>
      </c>
      <c r="D106" s="172" t="s">
        <v>117</v>
      </c>
      <c r="E106" s="173" t="s">
        <v>152</v>
      </c>
      <c r="F106" s="174" t="s">
        <v>153</v>
      </c>
      <c r="G106" s="175" t="s">
        <v>120</v>
      </c>
      <c r="H106" s="176">
        <v>1</v>
      </c>
      <c r="I106" s="177"/>
      <c r="J106" s="178">
        <f>ROUND(I106*H106,2)</f>
        <v>0</v>
      </c>
      <c r="K106" s="174" t="s">
        <v>121</v>
      </c>
      <c r="L106" s="36"/>
      <c r="M106" s="179" t="s">
        <v>1</v>
      </c>
      <c r="N106" s="180" t="s">
        <v>42</v>
      </c>
      <c r="O106" s="58"/>
      <c r="P106" s="181">
        <f>O106*H106</f>
        <v>0</v>
      </c>
      <c r="Q106" s="181">
        <v>0</v>
      </c>
      <c r="R106" s="181">
        <f>Q106*H106</f>
        <v>0</v>
      </c>
      <c r="S106" s="181">
        <v>0</v>
      </c>
      <c r="T106" s="182">
        <f>S106*H106</f>
        <v>0</v>
      </c>
      <c r="AR106" s="15" t="s">
        <v>122</v>
      </c>
      <c r="AT106" s="15" t="s">
        <v>117</v>
      </c>
      <c r="AU106" s="15" t="s">
        <v>81</v>
      </c>
      <c r="AY106" s="15" t="s">
        <v>114</v>
      </c>
      <c r="BE106" s="183">
        <f>IF(N106="základní",J106,0)</f>
        <v>0</v>
      </c>
      <c r="BF106" s="183">
        <f>IF(N106="snížená",J106,0)</f>
        <v>0</v>
      </c>
      <c r="BG106" s="183">
        <f>IF(N106="zákl. přenesená",J106,0)</f>
        <v>0</v>
      </c>
      <c r="BH106" s="183">
        <f>IF(N106="sníž. přenesená",J106,0)</f>
        <v>0</v>
      </c>
      <c r="BI106" s="183">
        <f>IF(N106="nulová",J106,0)</f>
        <v>0</v>
      </c>
      <c r="BJ106" s="15" t="s">
        <v>79</v>
      </c>
      <c r="BK106" s="183">
        <f>ROUND(I106*H106,2)</f>
        <v>0</v>
      </c>
      <c r="BL106" s="15" t="s">
        <v>122</v>
      </c>
      <c r="BM106" s="15" t="s">
        <v>154</v>
      </c>
    </row>
    <row r="107" spans="2:65" s="1" customFormat="1" ht="11.25">
      <c r="B107" s="32"/>
      <c r="C107" s="33"/>
      <c r="D107" s="184" t="s">
        <v>124</v>
      </c>
      <c r="E107" s="33"/>
      <c r="F107" s="185" t="s">
        <v>153</v>
      </c>
      <c r="G107" s="33"/>
      <c r="H107" s="33"/>
      <c r="I107" s="101"/>
      <c r="J107" s="33"/>
      <c r="K107" s="33"/>
      <c r="L107" s="36"/>
      <c r="M107" s="186"/>
      <c r="N107" s="58"/>
      <c r="O107" s="58"/>
      <c r="P107" s="58"/>
      <c r="Q107" s="58"/>
      <c r="R107" s="58"/>
      <c r="S107" s="58"/>
      <c r="T107" s="59"/>
      <c r="AT107" s="15" t="s">
        <v>124</v>
      </c>
      <c r="AU107" s="15" t="s">
        <v>81</v>
      </c>
    </row>
    <row r="108" spans="2:65" s="1" customFormat="1" ht="29.25">
      <c r="B108" s="32"/>
      <c r="C108" s="33"/>
      <c r="D108" s="184" t="s">
        <v>125</v>
      </c>
      <c r="E108" s="33"/>
      <c r="F108" s="187" t="s">
        <v>155</v>
      </c>
      <c r="G108" s="33"/>
      <c r="H108" s="33"/>
      <c r="I108" s="101"/>
      <c r="J108" s="33"/>
      <c r="K108" s="33"/>
      <c r="L108" s="36"/>
      <c r="M108" s="186"/>
      <c r="N108" s="58"/>
      <c r="O108" s="58"/>
      <c r="P108" s="58"/>
      <c r="Q108" s="58"/>
      <c r="R108" s="58"/>
      <c r="S108" s="58"/>
      <c r="T108" s="59"/>
      <c r="AT108" s="15" t="s">
        <v>125</v>
      </c>
      <c r="AU108" s="15" t="s">
        <v>81</v>
      </c>
    </row>
    <row r="109" spans="2:65" s="10" customFormat="1" ht="22.9" customHeight="1">
      <c r="B109" s="156"/>
      <c r="C109" s="157"/>
      <c r="D109" s="158" t="s">
        <v>70</v>
      </c>
      <c r="E109" s="170" t="s">
        <v>156</v>
      </c>
      <c r="F109" s="170" t="s">
        <v>157</v>
      </c>
      <c r="G109" s="157"/>
      <c r="H109" s="157"/>
      <c r="I109" s="160"/>
      <c r="J109" s="171">
        <f>BK109</f>
        <v>0</v>
      </c>
      <c r="K109" s="157"/>
      <c r="L109" s="162"/>
      <c r="M109" s="163"/>
      <c r="N109" s="164"/>
      <c r="O109" s="164"/>
      <c r="P109" s="165">
        <f>SUM(P110:P115)</f>
        <v>0</v>
      </c>
      <c r="Q109" s="164"/>
      <c r="R109" s="165">
        <f>SUM(R110:R115)</f>
        <v>0</v>
      </c>
      <c r="S109" s="164"/>
      <c r="T109" s="166">
        <f>SUM(T110:T115)</f>
        <v>0</v>
      </c>
      <c r="AR109" s="167" t="s">
        <v>113</v>
      </c>
      <c r="AT109" s="168" t="s">
        <v>70</v>
      </c>
      <c r="AU109" s="168" t="s">
        <v>79</v>
      </c>
      <c r="AY109" s="167" t="s">
        <v>114</v>
      </c>
      <c r="BK109" s="169">
        <f>SUM(BK110:BK115)</f>
        <v>0</v>
      </c>
    </row>
    <row r="110" spans="2:65" s="1" customFormat="1" ht="16.5" customHeight="1">
      <c r="B110" s="32"/>
      <c r="C110" s="172" t="s">
        <v>158</v>
      </c>
      <c r="D110" s="172" t="s">
        <v>117</v>
      </c>
      <c r="E110" s="173" t="s">
        <v>159</v>
      </c>
      <c r="F110" s="174" t="s">
        <v>160</v>
      </c>
      <c r="G110" s="175" t="s">
        <v>120</v>
      </c>
      <c r="H110" s="176">
        <v>1</v>
      </c>
      <c r="I110" s="177"/>
      <c r="J110" s="178">
        <f>ROUND(I110*H110,2)</f>
        <v>0</v>
      </c>
      <c r="K110" s="174" t="s">
        <v>121</v>
      </c>
      <c r="L110" s="36"/>
      <c r="M110" s="179" t="s">
        <v>1</v>
      </c>
      <c r="N110" s="180" t="s">
        <v>42</v>
      </c>
      <c r="O110" s="58"/>
      <c r="P110" s="181">
        <f>O110*H110</f>
        <v>0</v>
      </c>
      <c r="Q110" s="181">
        <v>0</v>
      </c>
      <c r="R110" s="181">
        <f>Q110*H110</f>
        <v>0</v>
      </c>
      <c r="S110" s="181">
        <v>0</v>
      </c>
      <c r="T110" s="182">
        <f>S110*H110</f>
        <v>0</v>
      </c>
      <c r="AR110" s="15" t="s">
        <v>122</v>
      </c>
      <c r="AT110" s="15" t="s">
        <v>117</v>
      </c>
      <c r="AU110" s="15" t="s">
        <v>81</v>
      </c>
      <c r="AY110" s="15" t="s">
        <v>114</v>
      </c>
      <c r="BE110" s="183">
        <f>IF(N110="základní",J110,0)</f>
        <v>0</v>
      </c>
      <c r="BF110" s="183">
        <f>IF(N110="snížená",J110,0)</f>
        <v>0</v>
      </c>
      <c r="BG110" s="183">
        <f>IF(N110="zákl. přenesená",J110,0)</f>
        <v>0</v>
      </c>
      <c r="BH110" s="183">
        <f>IF(N110="sníž. přenesená",J110,0)</f>
        <v>0</v>
      </c>
      <c r="BI110" s="183">
        <f>IF(N110="nulová",J110,0)</f>
        <v>0</v>
      </c>
      <c r="BJ110" s="15" t="s">
        <v>79</v>
      </c>
      <c r="BK110" s="183">
        <f>ROUND(I110*H110,2)</f>
        <v>0</v>
      </c>
      <c r="BL110" s="15" t="s">
        <v>122</v>
      </c>
      <c r="BM110" s="15" t="s">
        <v>161</v>
      </c>
    </row>
    <row r="111" spans="2:65" s="1" customFormat="1" ht="11.25">
      <c r="B111" s="32"/>
      <c r="C111" s="33"/>
      <c r="D111" s="184" t="s">
        <v>124</v>
      </c>
      <c r="E111" s="33"/>
      <c r="F111" s="185" t="s">
        <v>160</v>
      </c>
      <c r="G111" s="33"/>
      <c r="H111" s="33"/>
      <c r="I111" s="101"/>
      <c r="J111" s="33"/>
      <c r="K111" s="33"/>
      <c r="L111" s="36"/>
      <c r="M111" s="186"/>
      <c r="N111" s="58"/>
      <c r="O111" s="58"/>
      <c r="P111" s="58"/>
      <c r="Q111" s="58"/>
      <c r="R111" s="58"/>
      <c r="S111" s="58"/>
      <c r="T111" s="59"/>
      <c r="AT111" s="15" t="s">
        <v>124</v>
      </c>
      <c r="AU111" s="15" t="s">
        <v>81</v>
      </c>
    </row>
    <row r="112" spans="2:65" s="1" customFormat="1" ht="39">
      <c r="B112" s="32"/>
      <c r="C112" s="33"/>
      <c r="D112" s="184" t="s">
        <v>125</v>
      </c>
      <c r="E112" s="33"/>
      <c r="F112" s="187" t="s">
        <v>162</v>
      </c>
      <c r="G112" s="33"/>
      <c r="H112" s="33"/>
      <c r="I112" s="101"/>
      <c r="J112" s="33"/>
      <c r="K112" s="33"/>
      <c r="L112" s="36"/>
      <c r="M112" s="186"/>
      <c r="N112" s="58"/>
      <c r="O112" s="58"/>
      <c r="P112" s="58"/>
      <c r="Q112" s="58"/>
      <c r="R112" s="58"/>
      <c r="S112" s="58"/>
      <c r="T112" s="59"/>
      <c r="AT112" s="15" t="s">
        <v>125</v>
      </c>
      <c r="AU112" s="15" t="s">
        <v>81</v>
      </c>
    </row>
    <row r="113" spans="2:65" s="1" customFormat="1" ht="16.5" customHeight="1">
      <c r="B113" s="32"/>
      <c r="C113" s="172" t="s">
        <v>163</v>
      </c>
      <c r="D113" s="172" t="s">
        <v>117</v>
      </c>
      <c r="E113" s="173" t="s">
        <v>164</v>
      </c>
      <c r="F113" s="174" t="s">
        <v>165</v>
      </c>
      <c r="G113" s="175" t="s">
        <v>120</v>
      </c>
      <c r="H113" s="176">
        <v>1</v>
      </c>
      <c r="I113" s="177"/>
      <c r="J113" s="178">
        <f>ROUND(I113*H113,2)</f>
        <v>0</v>
      </c>
      <c r="K113" s="174" t="s">
        <v>1</v>
      </c>
      <c r="L113" s="36"/>
      <c r="M113" s="179" t="s">
        <v>1</v>
      </c>
      <c r="N113" s="180" t="s">
        <v>42</v>
      </c>
      <c r="O113" s="58"/>
      <c r="P113" s="181">
        <f>O113*H113</f>
        <v>0</v>
      </c>
      <c r="Q113" s="181">
        <v>0</v>
      </c>
      <c r="R113" s="181">
        <f>Q113*H113</f>
        <v>0</v>
      </c>
      <c r="S113" s="181">
        <v>0</v>
      </c>
      <c r="T113" s="182">
        <f>S113*H113</f>
        <v>0</v>
      </c>
      <c r="AR113" s="15" t="s">
        <v>122</v>
      </c>
      <c r="AT113" s="15" t="s">
        <v>117</v>
      </c>
      <c r="AU113" s="15" t="s">
        <v>81</v>
      </c>
      <c r="AY113" s="15" t="s">
        <v>114</v>
      </c>
      <c r="BE113" s="183">
        <f>IF(N113="základní",J113,0)</f>
        <v>0</v>
      </c>
      <c r="BF113" s="183">
        <f>IF(N113="snížená",J113,0)</f>
        <v>0</v>
      </c>
      <c r="BG113" s="183">
        <f>IF(N113="zákl. přenesená",J113,0)</f>
        <v>0</v>
      </c>
      <c r="BH113" s="183">
        <f>IF(N113="sníž. přenesená",J113,0)</f>
        <v>0</v>
      </c>
      <c r="BI113" s="183">
        <f>IF(N113="nulová",J113,0)</f>
        <v>0</v>
      </c>
      <c r="BJ113" s="15" t="s">
        <v>79</v>
      </c>
      <c r="BK113" s="183">
        <f>ROUND(I113*H113,2)</f>
        <v>0</v>
      </c>
      <c r="BL113" s="15" t="s">
        <v>122</v>
      </c>
      <c r="BM113" s="15" t="s">
        <v>166</v>
      </c>
    </row>
    <row r="114" spans="2:65" s="1" customFormat="1" ht="11.25">
      <c r="B114" s="32"/>
      <c r="C114" s="33"/>
      <c r="D114" s="184" t="s">
        <v>124</v>
      </c>
      <c r="E114" s="33"/>
      <c r="F114" s="185" t="s">
        <v>165</v>
      </c>
      <c r="G114" s="33"/>
      <c r="H114" s="33"/>
      <c r="I114" s="101"/>
      <c r="J114" s="33"/>
      <c r="K114" s="33"/>
      <c r="L114" s="36"/>
      <c r="M114" s="186"/>
      <c r="N114" s="58"/>
      <c r="O114" s="58"/>
      <c r="P114" s="58"/>
      <c r="Q114" s="58"/>
      <c r="R114" s="58"/>
      <c r="S114" s="58"/>
      <c r="T114" s="59"/>
      <c r="AT114" s="15" t="s">
        <v>124</v>
      </c>
      <c r="AU114" s="15" t="s">
        <v>81</v>
      </c>
    </row>
    <row r="115" spans="2:65" s="1" customFormat="1" ht="48.75">
      <c r="B115" s="32"/>
      <c r="C115" s="33"/>
      <c r="D115" s="184" t="s">
        <v>125</v>
      </c>
      <c r="E115" s="33"/>
      <c r="F115" s="187" t="s">
        <v>167</v>
      </c>
      <c r="G115" s="33"/>
      <c r="H115" s="33"/>
      <c r="I115" s="101"/>
      <c r="J115" s="33"/>
      <c r="K115" s="33"/>
      <c r="L115" s="36"/>
      <c r="M115" s="188"/>
      <c r="N115" s="189"/>
      <c r="O115" s="189"/>
      <c r="P115" s="189"/>
      <c r="Q115" s="189"/>
      <c r="R115" s="189"/>
      <c r="S115" s="189"/>
      <c r="T115" s="190"/>
      <c r="AT115" s="15" t="s">
        <v>125</v>
      </c>
      <c r="AU115" s="15" t="s">
        <v>81</v>
      </c>
    </row>
    <row r="116" spans="2:65" s="1" customFormat="1" ht="6.95" customHeight="1">
      <c r="B116" s="44"/>
      <c r="C116" s="45"/>
      <c r="D116" s="45"/>
      <c r="E116" s="45"/>
      <c r="F116" s="45"/>
      <c r="G116" s="45"/>
      <c r="H116" s="45"/>
      <c r="I116" s="123"/>
      <c r="J116" s="45"/>
      <c r="K116" s="45"/>
      <c r="L116" s="36"/>
    </row>
  </sheetData>
  <sheetProtection algorithmName="SHA-512" hashValue="LLnkeiiXcsjwS/Khg79/FmIJp+wkp2zIAjfnTr7J5buGtlKow/9hqtv7v0y51DLOSjW+jz1OV3kgXmKWuhG5Eg==" saltValue="jfoBlmum8b1b4ewBseC4DjOXmF7g+d5pj72yDqpiDYZ1CQjwGvjT6oi0M39Bwz6BNSc3gT+RWa477iTqDz1zxg==" spinCount="100000" sheet="1" objects="1" scenarios="1" formatColumns="0" formatRows="0" autoFilter="0"/>
  <autoFilter ref="C84:K115"/>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492"/>
  <sheetViews>
    <sheetView showGridLines="0" tabSelected="1" topLeftCell="A47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5"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44"/>
      <c r="M2" s="244"/>
      <c r="N2" s="244"/>
      <c r="O2" s="244"/>
      <c r="P2" s="244"/>
      <c r="Q2" s="244"/>
      <c r="R2" s="244"/>
      <c r="S2" s="244"/>
      <c r="T2" s="244"/>
      <c r="U2" s="244"/>
      <c r="V2" s="244"/>
      <c r="AT2" s="15" t="s">
        <v>84</v>
      </c>
    </row>
    <row r="3" spans="2:46" ht="6.95" customHeight="1">
      <c r="B3" s="96"/>
      <c r="C3" s="97"/>
      <c r="D3" s="97"/>
      <c r="E3" s="97"/>
      <c r="F3" s="97"/>
      <c r="G3" s="97"/>
      <c r="H3" s="97"/>
      <c r="I3" s="98"/>
      <c r="J3" s="97"/>
      <c r="K3" s="97"/>
      <c r="L3" s="18"/>
      <c r="AT3" s="15" t="s">
        <v>81</v>
      </c>
    </row>
    <row r="4" spans="2:46" ht="24.95" customHeight="1">
      <c r="B4" s="18"/>
      <c r="D4" s="99" t="s">
        <v>85</v>
      </c>
      <c r="L4" s="18"/>
      <c r="M4" s="22" t="s">
        <v>10</v>
      </c>
      <c r="AT4" s="15" t="s">
        <v>4</v>
      </c>
    </row>
    <row r="5" spans="2:46" ht="6.95" customHeight="1">
      <c r="B5" s="18"/>
      <c r="L5" s="18"/>
    </row>
    <row r="6" spans="2:46" ht="12" customHeight="1">
      <c r="B6" s="18"/>
      <c r="D6" s="100" t="s">
        <v>16</v>
      </c>
      <c r="L6" s="18"/>
    </row>
    <row r="7" spans="2:46" ht="16.5" customHeight="1">
      <c r="B7" s="18"/>
      <c r="E7" s="274" t="str">
        <f>'Rekapitulace stavby'!K6</f>
        <v>PROJEKT OPATŘENÍ PRO SNÍŽENÍ ENERGETICKÉ NÁROČNOSTI OBJEKTU DOMU KULTURY</v>
      </c>
      <c r="F7" s="275"/>
      <c r="G7" s="275"/>
      <c r="H7" s="275"/>
      <c r="L7" s="18"/>
    </row>
    <row r="8" spans="2:46" s="1" customFormat="1" ht="12" customHeight="1">
      <c r="B8" s="36"/>
      <c r="D8" s="100" t="s">
        <v>86</v>
      </c>
      <c r="I8" s="101"/>
      <c r="L8" s="36"/>
    </row>
    <row r="9" spans="2:46" s="1" customFormat="1" ht="36.950000000000003" customHeight="1">
      <c r="B9" s="36"/>
      <c r="E9" s="276" t="s">
        <v>168</v>
      </c>
      <c r="F9" s="277"/>
      <c r="G9" s="277"/>
      <c r="H9" s="277"/>
      <c r="I9" s="101"/>
      <c r="L9" s="36"/>
    </row>
    <row r="10" spans="2:46" s="1" customFormat="1" ht="11.25">
      <c r="B10" s="36"/>
      <c r="I10" s="101"/>
      <c r="L10" s="36"/>
    </row>
    <row r="11" spans="2:46" s="1" customFormat="1" ht="12" customHeight="1">
      <c r="B11" s="36"/>
      <c r="D11" s="100" t="s">
        <v>18</v>
      </c>
      <c r="F11" s="15" t="s">
        <v>1</v>
      </c>
      <c r="I11" s="102" t="s">
        <v>19</v>
      </c>
      <c r="J11" s="15" t="s">
        <v>1</v>
      </c>
      <c r="L11" s="36"/>
    </row>
    <row r="12" spans="2:46" s="1" customFormat="1" ht="12" customHeight="1">
      <c r="B12" s="36"/>
      <c r="D12" s="100" t="s">
        <v>20</v>
      </c>
      <c r="F12" s="15" t="s">
        <v>21</v>
      </c>
      <c r="I12" s="102" t="s">
        <v>22</v>
      </c>
      <c r="J12" s="103" t="str">
        <f>'Rekapitulace stavby'!AN8</f>
        <v>15. 3. 2019</v>
      </c>
      <c r="L12" s="36"/>
    </row>
    <row r="13" spans="2:46" s="1" customFormat="1" ht="10.9" customHeight="1">
      <c r="B13" s="36"/>
      <c r="I13" s="101"/>
      <c r="L13" s="36"/>
    </row>
    <row r="14" spans="2:46" s="1" customFormat="1" ht="12" customHeight="1">
      <c r="B14" s="36"/>
      <c r="D14" s="100" t="s">
        <v>24</v>
      </c>
      <c r="I14" s="102" t="s">
        <v>25</v>
      </c>
      <c r="J14" s="15" t="s">
        <v>1</v>
      </c>
      <c r="L14" s="36"/>
    </row>
    <row r="15" spans="2:46" s="1" customFormat="1" ht="18" customHeight="1">
      <c r="B15" s="36"/>
      <c r="E15" s="15" t="s">
        <v>26</v>
      </c>
      <c r="I15" s="102" t="s">
        <v>27</v>
      </c>
      <c r="J15" s="15" t="s">
        <v>1</v>
      </c>
      <c r="L15" s="36"/>
    </row>
    <row r="16" spans="2:46" s="1" customFormat="1" ht="6.95" customHeight="1">
      <c r="B16" s="36"/>
      <c r="I16" s="101"/>
      <c r="L16" s="36"/>
    </row>
    <row r="17" spans="2:12" s="1" customFormat="1" ht="12" customHeight="1">
      <c r="B17" s="36"/>
      <c r="D17" s="100" t="s">
        <v>28</v>
      </c>
      <c r="I17" s="102" t="s">
        <v>25</v>
      </c>
      <c r="J17" s="28" t="str">
        <f>'Rekapitulace stavby'!AN13</f>
        <v>Vyplň údaj</v>
      </c>
      <c r="L17" s="36"/>
    </row>
    <row r="18" spans="2:12" s="1" customFormat="1" ht="18" customHeight="1">
      <c r="B18" s="36"/>
      <c r="E18" s="278" t="str">
        <f>'Rekapitulace stavby'!E14</f>
        <v>Vyplň údaj</v>
      </c>
      <c r="F18" s="279"/>
      <c r="G18" s="279"/>
      <c r="H18" s="279"/>
      <c r="I18" s="102" t="s">
        <v>27</v>
      </c>
      <c r="J18" s="28" t="str">
        <f>'Rekapitulace stavby'!AN14</f>
        <v>Vyplň údaj</v>
      </c>
      <c r="L18" s="36"/>
    </row>
    <row r="19" spans="2:12" s="1" customFormat="1" ht="6.95" customHeight="1">
      <c r="B19" s="36"/>
      <c r="I19" s="101"/>
      <c r="L19" s="36"/>
    </row>
    <row r="20" spans="2:12" s="1" customFormat="1" ht="12" customHeight="1">
      <c r="B20" s="36"/>
      <c r="D20" s="100" t="s">
        <v>30</v>
      </c>
      <c r="I20" s="102" t="s">
        <v>25</v>
      </c>
      <c r="J20" s="15" t="s">
        <v>1</v>
      </c>
      <c r="L20" s="36"/>
    </row>
    <row r="21" spans="2:12" s="1" customFormat="1" ht="18" customHeight="1">
      <c r="B21" s="36"/>
      <c r="E21" s="15" t="s">
        <v>31</v>
      </c>
      <c r="I21" s="102" t="s">
        <v>27</v>
      </c>
      <c r="J21" s="15" t="s">
        <v>1</v>
      </c>
      <c r="L21" s="36"/>
    </row>
    <row r="22" spans="2:12" s="1" customFormat="1" ht="6.95" customHeight="1">
      <c r="B22" s="36"/>
      <c r="I22" s="101"/>
      <c r="L22" s="36"/>
    </row>
    <row r="23" spans="2:12" s="1" customFormat="1" ht="12" customHeight="1">
      <c r="B23" s="36"/>
      <c r="D23" s="100" t="s">
        <v>33</v>
      </c>
      <c r="I23" s="102" t="s">
        <v>25</v>
      </c>
      <c r="J23" s="15" t="s">
        <v>1</v>
      </c>
      <c r="L23" s="36"/>
    </row>
    <row r="24" spans="2:12" s="1" customFormat="1" ht="18" customHeight="1">
      <c r="B24" s="36"/>
      <c r="E24" s="15" t="s">
        <v>34</v>
      </c>
      <c r="I24" s="102" t="s">
        <v>27</v>
      </c>
      <c r="J24" s="15" t="s">
        <v>1</v>
      </c>
      <c r="L24" s="36"/>
    </row>
    <row r="25" spans="2:12" s="1" customFormat="1" ht="6.95" customHeight="1">
      <c r="B25" s="36"/>
      <c r="I25" s="101"/>
      <c r="L25" s="36"/>
    </row>
    <row r="26" spans="2:12" s="1" customFormat="1" ht="12" customHeight="1">
      <c r="B26" s="36"/>
      <c r="D26" s="100" t="s">
        <v>35</v>
      </c>
      <c r="I26" s="101"/>
      <c r="L26" s="36"/>
    </row>
    <row r="27" spans="2:12" s="6" customFormat="1" ht="56.25" customHeight="1">
      <c r="B27" s="104"/>
      <c r="E27" s="280" t="s">
        <v>36</v>
      </c>
      <c r="F27" s="280"/>
      <c r="G27" s="280"/>
      <c r="H27" s="280"/>
      <c r="I27" s="105"/>
      <c r="L27" s="104"/>
    </row>
    <row r="28" spans="2:12" s="1" customFormat="1" ht="6.95" customHeight="1">
      <c r="B28" s="36"/>
      <c r="I28" s="101"/>
      <c r="L28" s="36"/>
    </row>
    <row r="29" spans="2:12" s="1" customFormat="1" ht="6.95" customHeight="1">
      <c r="B29" s="36"/>
      <c r="D29" s="54"/>
      <c r="E29" s="54"/>
      <c r="F29" s="54"/>
      <c r="G29" s="54"/>
      <c r="H29" s="54"/>
      <c r="I29" s="106"/>
      <c r="J29" s="54"/>
      <c r="K29" s="54"/>
      <c r="L29" s="36"/>
    </row>
    <row r="30" spans="2:12" s="1" customFormat="1" ht="25.35" customHeight="1">
      <c r="B30" s="36"/>
      <c r="D30" s="107" t="s">
        <v>37</v>
      </c>
      <c r="I30" s="101"/>
      <c r="J30" s="108">
        <f>ROUND(J98, 2)</f>
        <v>0</v>
      </c>
      <c r="L30" s="36"/>
    </row>
    <row r="31" spans="2:12" s="1" customFormat="1" ht="6.95" customHeight="1">
      <c r="B31" s="36"/>
      <c r="D31" s="54"/>
      <c r="E31" s="54"/>
      <c r="F31" s="54"/>
      <c r="G31" s="54"/>
      <c r="H31" s="54"/>
      <c r="I31" s="106"/>
      <c r="J31" s="54"/>
      <c r="K31" s="54"/>
      <c r="L31" s="36"/>
    </row>
    <row r="32" spans="2:12" s="1" customFormat="1" ht="14.45" customHeight="1">
      <c r="B32" s="36"/>
      <c r="F32" s="109" t="s">
        <v>39</v>
      </c>
      <c r="I32" s="110" t="s">
        <v>38</v>
      </c>
      <c r="J32" s="109" t="s">
        <v>40</v>
      </c>
      <c r="L32" s="36"/>
    </row>
    <row r="33" spans="2:12" s="1" customFormat="1" ht="14.45" customHeight="1">
      <c r="B33" s="36"/>
      <c r="D33" s="100" t="s">
        <v>41</v>
      </c>
      <c r="E33" s="100" t="s">
        <v>42</v>
      </c>
      <c r="F33" s="111">
        <f>ROUND((SUM(BE98:BE491)),  2)</f>
        <v>0</v>
      </c>
      <c r="I33" s="112">
        <v>0.21</v>
      </c>
      <c r="J33" s="111">
        <f>ROUND(((SUM(BE98:BE491))*I33),  2)</f>
        <v>0</v>
      </c>
      <c r="L33" s="36"/>
    </row>
    <row r="34" spans="2:12" s="1" customFormat="1" ht="14.45" customHeight="1">
      <c r="B34" s="36"/>
      <c r="E34" s="100" t="s">
        <v>43</v>
      </c>
      <c r="F34" s="111">
        <f>ROUND((SUM(BF98:BF491)),  2)</f>
        <v>0</v>
      </c>
      <c r="I34" s="112">
        <v>0.15</v>
      </c>
      <c r="J34" s="111">
        <f>ROUND(((SUM(BF98:BF491))*I34),  2)</f>
        <v>0</v>
      </c>
      <c r="L34" s="36"/>
    </row>
    <row r="35" spans="2:12" s="1" customFormat="1" ht="14.45" hidden="1" customHeight="1">
      <c r="B35" s="36"/>
      <c r="E35" s="100" t="s">
        <v>44</v>
      </c>
      <c r="F35" s="111">
        <f>ROUND((SUM(BG98:BG491)),  2)</f>
        <v>0</v>
      </c>
      <c r="I35" s="112">
        <v>0.21</v>
      </c>
      <c r="J35" s="111">
        <f>0</f>
        <v>0</v>
      </c>
      <c r="L35" s="36"/>
    </row>
    <row r="36" spans="2:12" s="1" customFormat="1" ht="14.45" hidden="1" customHeight="1">
      <c r="B36" s="36"/>
      <c r="E36" s="100" t="s">
        <v>45</v>
      </c>
      <c r="F36" s="111">
        <f>ROUND((SUM(BH98:BH491)),  2)</f>
        <v>0</v>
      </c>
      <c r="I36" s="112">
        <v>0.15</v>
      </c>
      <c r="J36" s="111">
        <f>0</f>
        <v>0</v>
      </c>
      <c r="L36" s="36"/>
    </row>
    <row r="37" spans="2:12" s="1" customFormat="1" ht="14.45" hidden="1" customHeight="1">
      <c r="B37" s="36"/>
      <c r="E37" s="100" t="s">
        <v>46</v>
      </c>
      <c r="F37" s="111">
        <f>ROUND((SUM(BI98:BI491)),  2)</f>
        <v>0</v>
      </c>
      <c r="I37" s="112">
        <v>0</v>
      </c>
      <c r="J37" s="111">
        <f>0</f>
        <v>0</v>
      </c>
      <c r="L37" s="36"/>
    </row>
    <row r="38" spans="2:12" s="1" customFormat="1" ht="6.95" customHeight="1">
      <c r="B38" s="36"/>
      <c r="I38" s="101"/>
      <c r="L38" s="36"/>
    </row>
    <row r="39" spans="2:12" s="1" customFormat="1" ht="25.35" customHeight="1">
      <c r="B39" s="36"/>
      <c r="C39" s="113"/>
      <c r="D39" s="114" t="s">
        <v>47</v>
      </c>
      <c r="E39" s="115"/>
      <c r="F39" s="115"/>
      <c r="G39" s="116" t="s">
        <v>48</v>
      </c>
      <c r="H39" s="117" t="s">
        <v>49</v>
      </c>
      <c r="I39" s="118"/>
      <c r="J39" s="119">
        <f>SUM(J30:J37)</f>
        <v>0</v>
      </c>
      <c r="K39" s="120"/>
      <c r="L39" s="36"/>
    </row>
    <row r="40" spans="2:12" s="1" customFormat="1" ht="14.45" customHeight="1">
      <c r="B40" s="121"/>
      <c r="C40" s="122"/>
      <c r="D40" s="122"/>
      <c r="E40" s="122"/>
      <c r="F40" s="122"/>
      <c r="G40" s="122"/>
      <c r="H40" s="122"/>
      <c r="I40" s="123"/>
      <c r="J40" s="122"/>
      <c r="K40" s="122"/>
      <c r="L40" s="36"/>
    </row>
    <row r="44" spans="2:12" s="1" customFormat="1" ht="6.95" customHeight="1">
      <c r="B44" s="124"/>
      <c r="C44" s="125"/>
      <c r="D44" s="125"/>
      <c r="E44" s="125"/>
      <c r="F44" s="125"/>
      <c r="G44" s="125"/>
      <c r="H44" s="125"/>
      <c r="I44" s="126"/>
      <c r="J44" s="125"/>
      <c r="K44" s="125"/>
      <c r="L44" s="36"/>
    </row>
    <row r="45" spans="2:12" s="1" customFormat="1" ht="24.95" customHeight="1">
      <c r="B45" s="32"/>
      <c r="C45" s="21" t="s">
        <v>88</v>
      </c>
      <c r="D45" s="33"/>
      <c r="E45" s="33"/>
      <c r="F45" s="33"/>
      <c r="G45" s="33"/>
      <c r="H45" s="33"/>
      <c r="I45" s="101"/>
      <c r="J45" s="33"/>
      <c r="K45" s="33"/>
      <c r="L45" s="36"/>
    </row>
    <row r="46" spans="2:12" s="1" customFormat="1" ht="6.95" customHeight="1">
      <c r="B46" s="32"/>
      <c r="C46" s="33"/>
      <c r="D46" s="33"/>
      <c r="E46" s="33"/>
      <c r="F46" s="33"/>
      <c r="G46" s="33"/>
      <c r="H46" s="33"/>
      <c r="I46" s="101"/>
      <c r="J46" s="33"/>
      <c r="K46" s="33"/>
      <c r="L46" s="36"/>
    </row>
    <row r="47" spans="2:12" s="1" customFormat="1" ht="12" customHeight="1">
      <c r="B47" s="32"/>
      <c r="C47" s="27" t="s">
        <v>16</v>
      </c>
      <c r="D47" s="33"/>
      <c r="E47" s="33"/>
      <c r="F47" s="33"/>
      <c r="G47" s="33"/>
      <c r="H47" s="33"/>
      <c r="I47" s="101"/>
      <c r="J47" s="33"/>
      <c r="K47" s="33"/>
      <c r="L47" s="36"/>
    </row>
    <row r="48" spans="2:12" s="1" customFormat="1" ht="16.5" customHeight="1">
      <c r="B48" s="32"/>
      <c r="C48" s="33"/>
      <c r="D48" s="33"/>
      <c r="E48" s="281" t="str">
        <f>E7</f>
        <v>PROJEKT OPATŘENÍ PRO SNÍŽENÍ ENERGETICKÉ NÁROČNOSTI OBJEKTU DOMU KULTURY</v>
      </c>
      <c r="F48" s="282"/>
      <c r="G48" s="282"/>
      <c r="H48" s="282"/>
      <c r="I48" s="101"/>
      <c r="J48" s="33"/>
      <c r="K48" s="33"/>
      <c r="L48" s="36"/>
    </row>
    <row r="49" spans="2:47" s="1" customFormat="1" ht="12" customHeight="1">
      <c r="B49" s="32"/>
      <c r="C49" s="27" t="s">
        <v>86</v>
      </c>
      <c r="D49" s="33"/>
      <c r="E49" s="33"/>
      <c r="F49" s="33"/>
      <c r="G49" s="33"/>
      <c r="H49" s="33"/>
      <c r="I49" s="101"/>
      <c r="J49" s="33"/>
      <c r="K49" s="33"/>
      <c r="L49" s="36"/>
    </row>
    <row r="50" spans="2:47" s="1" customFormat="1" ht="16.5" customHeight="1">
      <c r="B50" s="32"/>
      <c r="C50" s="33"/>
      <c r="D50" s="33"/>
      <c r="E50" s="253" t="str">
        <f>E9</f>
        <v>D.1.1-3 - Stavebně technické řešení - střechy F, E1, E2</v>
      </c>
      <c r="F50" s="252"/>
      <c r="G50" s="252"/>
      <c r="H50" s="252"/>
      <c r="I50" s="101"/>
      <c r="J50" s="33"/>
      <c r="K50" s="33"/>
      <c r="L50" s="36"/>
    </row>
    <row r="51" spans="2:47" s="1" customFormat="1" ht="6.95" customHeight="1">
      <c r="B51" s="32"/>
      <c r="C51" s="33"/>
      <c r="D51" s="33"/>
      <c r="E51" s="33"/>
      <c r="F51" s="33"/>
      <c r="G51" s="33"/>
      <c r="H51" s="33"/>
      <c r="I51" s="101"/>
      <c r="J51" s="33"/>
      <c r="K51" s="33"/>
      <c r="L51" s="36"/>
    </row>
    <row r="52" spans="2:47" s="1" customFormat="1" ht="12" customHeight="1">
      <c r="B52" s="32"/>
      <c r="C52" s="27" t="s">
        <v>20</v>
      </c>
      <c r="D52" s="33"/>
      <c r="E52" s="33"/>
      <c r="F52" s="25" t="str">
        <f>F12</f>
        <v>Uherský Brod</v>
      </c>
      <c r="G52" s="33"/>
      <c r="H52" s="33"/>
      <c r="I52" s="102" t="s">
        <v>22</v>
      </c>
      <c r="J52" s="53" t="str">
        <f>IF(J12="","",J12)</f>
        <v>15. 3. 2019</v>
      </c>
      <c r="K52" s="33"/>
      <c r="L52" s="36"/>
    </row>
    <row r="53" spans="2:47" s="1" customFormat="1" ht="6.95" customHeight="1">
      <c r="B53" s="32"/>
      <c r="C53" s="33"/>
      <c r="D53" s="33"/>
      <c r="E53" s="33"/>
      <c r="F53" s="33"/>
      <c r="G53" s="33"/>
      <c r="H53" s="33"/>
      <c r="I53" s="101"/>
      <c r="J53" s="33"/>
      <c r="K53" s="33"/>
      <c r="L53" s="36"/>
    </row>
    <row r="54" spans="2:47" s="1" customFormat="1" ht="13.7" customHeight="1">
      <c r="B54" s="32"/>
      <c r="C54" s="27" t="s">
        <v>24</v>
      </c>
      <c r="D54" s="33"/>
      <c r="E54" s="33"/>
      <c r="F54" s="25" t="str">
        <f>E15</f>
        <v>MĚSTO UHERSKÝ BROD</v>
      </c>
      <c r="G54" s="33"/>
      <c r="H54" s="33"/>
      <c r="I54" s="102" t="s">
        <v>30</v>
      </c>
      <c r="J54" s="30" t="str">
        <f>E21</f>
        <v>DEKPROJEKT s.r.o.</v>
      </c>
      <c r="K54" s="33"/>
      <c r="L54" s="36"/>
    </row>
    <row r="55" spans="2:47" s="1" customFormat="1" ht="13.7" customHeight="1">
      <c r="B55" s="32"/>
      <c r="C55" s="27" t="s">
        <v>28</v>
      </c>
      <c r="D55" s="33"/>
      <c r="E55" s="33"/>
      <c r="F55" s="25" t="str">
        <f>IF(E18="","",E18)</f>
        <v>Vyplň údaj</v>
      </c>
      <c r="G55" s="33"/>
      <c r="H55" s="33"/>
      <c r="I55" s="102" t="s">
        <v>33</v>
      </c>
      <c r="J55" s="30" t="str">
        <f>E24</f>
        <v xml:space="preserve"> </v>
      </c>
      <c r="K55" s="33"/>
      <c r="L55" s="36"/>
    </row>
    <row r="56" spans="2:47" s="1" customFormat="1" ht="10.35" customHeight="1">
      <c r="B56" s="32"/>
      <c r="C56" s="33"/>
      <c r="D56" s="33"/>
      <c r="E56" s="33"/>
      <c r="F56" s="33"/>
      <c r="G56" s="33"/>
      <c r="H56" s="33"/>
      <c r="I56" s="101"/>
      <c r="J56" s="33"/>
      <c r="K56" s="33"/>
      <c r="L56" s="36"/>
    </row>
    <row r="57" spans="2:47" s="1" customFormat="1" ht="29.25" customHeight="1">
      <c r="B57" s="32"/>
      <c r="C57" s="127" t="s">
        <v>89</v>
      </c>
      <c r="D57" s="128"/>
      <c r="E57" s="128"/>
      <c r="F57" s="128"/>
      <c r="G57" s="128"/>
      <c r="H57" s="128"/>
      <c r="I57" s="129"/>
      <c r="J57" s="130" t="s">
        <v>90</v>
      </c>
      <c r="K57" s="128"/>
      <c r="L57" s="36"/>
    </row>
    <row r="58" spans="2:47" s="1" customFormat="1" ht="10.35" customHeight="1">
      <c r="B58" s="32"/>
      <c r="C58" s="33"/>
      <c r="D58" s="33"/>
      <c r="E58" s="33"/>
      <c r="F58" s="33"/>
      <c r="G58" s="33"/>
      <c r="H58" s="33"/>
      <c r="I58" s="101"/>
      <c r="J58" s="33"/>
      <c r="K58" s="33"/>
      <c r="L58" s="36"/>
    </row>
    <row r="59" spans="2:47" s="1" customFormat="1" ht="22.9" customHeight="1">
      <c r="B59" s="32"/>
      <c r="C59" s="131" t="s">
        <v>91</v>
      </c>
      <c r="D59" s="33"/>
      <c r="E59" s="33"/>
      <c r="F59" s="33"/>
      <c r="G59" s="33"/>
      <c r="H59" s="33"/>
      <c r="I59" s="101"/>
      <c r="J59" s="71">
        <f>J98</f>
        <v>0</v>
      </c>
      <c r="K59" s="33"/>
      <c r="L59" s="36"/>
      <c r="AU59" s="15" t="s">
        <v>92</v>
      </c>
    </row>
    <row r="60" spans="2:47" s="7" customFormat="1" ht="24.95" customHeight="1">
      <c r="B60" s="132"/>
      <c r="C60" s="133"/>
      <c r="D60" s="134" t="s">
        <v>169</v>
      </c>
      <c r="E60" s="135"/>
      <c r="F60" s="135"/>
      <c r="G60" s="135"/>
      <c r="H60" s="135"/>
      <c r="I60" s="136"/>
      <c r="J60" s="137">
        <f>J99</f>
        <v>0</v>
      </c>
      <c r="K60" s="133"/>
      <c r="L60" s="138"/>
    </row>
    <row r="61" spans="2:47" s="8" customFormat="1" ht="19.899999999999999" customHeight="1">
      <c r="B61" s="139"/>
      <c r="C61" s="140"/>
      <c r="D61" s="141" t="s">
        <v>170</v>
      </c>
      <c r="E61" s="142"/>
      <c r="F61" s="142"/>
      <c r="G61" s="142"/>
      <c r="H61" s="142"/>
      <c r="I61" s="143"/>
      <c r="J61" s="144">
        <f>J100</f>
        <v>0</v>
      </c>
      <c r="K61" s="140"/>
      <c r="L61" s="145"/>
    </row>
    <row r="62" spans="2:47" s="8" customFormat="1" ht="19.899999999999999" customHeight="1">
      <c r="B62" s="139"/>
      <c r="C62" s="140"/>
      <c r="D62" s="141" t="s">
        <v>171</v>
      </c>
      <c r="E62" s="142"/>
      <c r="F62" s="142"/>
      <c r="G62" s="142"/>
      <c r="H62" s="142"/>
      <c r="I62" s="143"/>
      <c r="J62" s="144">
        <f>J109</f>
        <v>0</v>
      </c>
      <c r="K62" s="140"/>
      <c r="L62" s="145"/>
    </row>
    <row r="63" spans="2:47" s="8" customFormat="1" ht="19.899999999999999" customHeight="1">
      <c r="B63" s="139"/>
      <c r="C63" s="140"/>
      <c r="D63" s="141" t="s">
        <v>172</v>
      </c>
      <c r="E63" s="142"/>
      <c r="F63" s="142"/>
      <c r="G63" s="142"/>
      <c r="H63" s="142"/>
      <c r="I63" s="143"/>
      <c r="J63" s="144">
        <f>J122</f>
        <v>0</v>
      </c>
      <c r="K63" s="140"/>
      <c r="L63" s="145"/>
    </row>
    <row r="64" spans="2:47" s="8" customFormat="1" ht="19.899999999999999" customHeight="1">
      <c r="B64" s="139"/>
      <c r="C64" s="140"/>
      <c r="D64" s="141" t="s">
        <v>173</v>
      </c>
      <c r="E64" s="142"/>
      <c r="F64" s="142"/>
      <c r="G64" s="142"/>
      <c r="H64" s="142"/>
      <c r="I64" s="143"/>
      <c r="J64" s="144">
        <f>J147</f>
        <v>0</v>
      </c>
      <c r="K64" s="140"/>
      <c r="L64" s="145"/>
    </row>
    <row r="65" spans="2:12" s="8" customFormat="1" ht="19.899999999999999" customHeight="1">
      <c r="B65" s="139"/>
      <c r="C65" s="140"/>
      <c r="D65" s="141" t="s">
        <v>174</v>
      </c>
      <c r="E65" s="142"/>
      <c r="F65" s="142"/>
      <c r="G65" s="142"/>
      <c r="H65" s="142"/>
      <c r="I65" s="143"/>
      <c r="J65" s="144">
        <f>J158</f>
        <v>0</v>
      </c>
      <c r="K65" s="140"/>
      <c r="L65" s="145"/>
    </row>
    <row r="66" spans="2:12" s="7" customFormat="1" ht="24.95" customHeight="1">
      <c r="B66" s="132"/>
      <c r="C66" s="133"/>
      <c r="D66" s="134" t="s">
        <v>175</v>
      </c>
      <c r="E66" s="135"/>
      <c r="F66" s="135"/>
      <c r="G66" s="135"/>
      <c r="H66" s="135"/>
      <c r="I66" s="136"/>
      <c r="J66" s="137">
        <f>J161</f>
        <v>0</v>
      </c>
      <c r="K66" s="133"/>
      <c r="L66" s="138"/>
    </row>
    <row r="67" spans="2:12" s="8" customFormat="1" ht="19.899999999999999" customHeight="1">
      <c r="B67" s="139"/>
      <c r="C67" s="140"/>
      <c r="D67" s="141" t="s">
        <v>176</v>
      </c>
      <c r="E67" s="142"/>
      <c r="F67" s="142"/>
      <c r="G67" s="142"/>
      <c r="H67" s="142"/>
      <c r="I67" s="143"/>
      <c r="J67" s="144">
        <f>J162</f>
        <v>0</v>
      </c>
      <c r="K67" s="140"/>
      <c r="L67" s="145"/>
    </row>
    <row r="68" spans="2:12" s="8" customFormat="1" ht="19.899999999999999" customHeight="1">
      <c r="B68" s="139"/>
      <c r="C68" s="140"/>
      <c r="D68" s="141" t="s">
        <v>177</v>
      </c>
      <c r="E68" s="142"/>
      <c r="F68" s="142"/>
      <c r="G68" s="142"/>
      <c r="H68" s="142"/>
      <c r="I68" s="143"/>
      <c r="J68" s="144">
        <f>J237</f>
        <v>0</v>
      </c>
      <c r="K68" s="140"/>
      <c r="L68" s="145"/>
    </row>
    <row r="69" spans="2:12" s="8" customFormat="1" ht="19.899999999999999" customHeight="1">
      <c r="B69" s="139"/>
      <c r="C69" s="140"/>
      <c r="D69" s="141" t="s">
        <v>178</v>
      </c>
      <c r="E69" s="142"/>
      <c r="F69" s="142"/>
      <c r="G69" s="142"/>
      <c r="H69" s="142"/>
      <c r="I69" s="143"/>
      <c r="J69" s="144">
        <f>J339</f>
        <v>0</v>
      </c>
      <c r="K69" s="140"/>
      <c r="L69" s="145"/>
    </row>
    <row r="70" spans="2:12" s="8" customFormat="1" ht="19.899999999999999" customHeight="1">
      <c r="B70" s="139"/>
      <c r="C70" s="140"/>
      <c r="D70" s="141" t="s">
        <v>179</v>
      </c>
      <c r="E70" s="142"/>
      <c r="F70" s="142"/>
      <c r="G70" s="142"/>
      <c r="H70" s="142"/>
      <c r="I70" s="143"/>
      <c r="J70" s="144">
        <f>J355</f>
        <v>0</v>
      </c>
      <c r="K70" s="140"/>
      <c r="L70" s="145"/>
    </row>
    <row r="71" spans="2:12" s="8" customFormat="1" ht="19.899999999999999" customHeight="1">
      <c r="B71" s="139"/>
      <c r="C71" s="140"/>
      <c r="D71" s="141" t="s">
        <v>180</v>
      </c>
      <c r="E71" s="142"/>
      <c r="F71" s="142"/>
      <c r="G71" s="142"/>
      <c r="H71" s="142"/>
      <c r="I71" s="143"/>
      <c r="J71" s="144">
        <f>J364</f>
        <v>0</v>
      </c>
      <c r="K71" s="140"/>
      <c r="L71" s="145"/>
    </row>
    <row r="72" spans="2:12" s="8" customFormat="1" ht="19.899999999999999" customHeight="1">
      <c r="B72" s="139"/>
      <c r="C72" s="140"/>
      <c r="D72" s="141" t="s">
        <v>181</v>
      </c>
      <c r="E72" s="142"/>
      <c r="F72" s="142"/>
      <c r="G72" s="142"/>
      <c r="H72" s="142"/>
      <c r="I72" s="143"/>
      <c r="J72" s="144">
        <f>J429</f>
        <v>0</v>
      </c>
      <c r="K72" s="140"/>
      <c r="L72" s="145"/>
    </row>
    <row r="73" spans="2:12" s="8" customFormat="1" ht="19.899999999999999" customHeight="1">
      <c r="B73" s="139"/>
      <c r="C73" s="140"/>
      <c r="D73" s="141" t="s">
        <v>182</v>
      </c>
      <c r="E73" s="142"/>
      <c r="F73" s="142"/>
      <c r="G73" s="142"/>
      <c r="H73" s="142"/>
      <c r="I73" s="143"/>
      <c r="J73" s="144">
        <f>J443</f>
        <v>0</v>
      </c>
      <c r="K73" s="140"/>
      <c r="L73" s="145"/>
    </row>
    <row r="74" spans="2:12" s="7" customFormat="1" ht="24.95" customHeight="1">
      <c r="B74" s="132"/>
      <c r="C74" s="133"/>
      <c r="D74" s="134" t="s">
        <v>183</v>
      </c>
      <c r="E74" s="135"/>
      <c r="F74" s="135"/>
      <c r="G74" s="135"/>
      <c r="H74" s="135"/>
      <c r="I74" s="136"/>
      <c r="J74" s="137">
        <f>J459</f>
        <v>0</v>
      </c>
      <c r="K74" s="133"/>
      <c r="L74" s="138"/>
    </row>
    <row r="75" spans="2:12" s="8" customFormat="1" ht="19.899999999999999" customHeight="1">
      <c r="B75" s="139"/>
      <c r="C75" s="140"/>
      <c r="D75" s="141" t="s">
        <v>184</v>
      </c>
      <c r="E75" s="142"/>
      <c r="F75" s="142"/>
      <c r="G75" s="142"/>
      <c r="H75" s="142"/>
      <c r="I75" s="143"/>
      <c r="J75" s="144">
        <f>J460</f>
        <v>0</v>
      </c>
      <c r="K75" s="140"/>
      <c r="L75" s="145"/>
    </row>
    <row r="76" spans="2:12" s="7" customFormat="1" ht="24.95" customHeight="1">
      <c r="B76" s="132"/>
      <c r="C76" s="133"/>
      <c r="D76" s="134" t="s">
        <v>185</v>
      </c>
      <c r="E76" s="135"/>
      <c r="F76" s="135"/>
      <c r="G76" s="135"/>
      <c r="H76" s="135"/>
      <c r="I76" s="136"/>
      <c r="J76" s="137">
        <f>J464</f>
        <v>0</v>
      </c>
      <c r="K76" s="133"/>
      <c r="L76" s="138"/>
    </row>
    <row r="77" spans="2:12" s="8" customFormat="1" ht="19.899999999999999" customHeight="1">
      <c r="B77" s="139"/>
      <c r="C77" s="140"/>
      <c r="D77" s="141" t="s">
        <v>186</v>
      </c>
      <c r="E77" s="142"/>
      <c r="F77" s="142"/>
      <c r="G77" s="142"/>
      <c r="H77" s="142"/>
      <c r="I77" s="143"/>
      <c r="J77" s="144">
        <f>J465</f>
        <v>0</v>
      </c>
      <c r="K77" s="140"/>
      <c r="L77" s="145"/>
    </row>
    <row r="78" spans="2:12" s="8" customFormat="1" ht="19.899999999999999" customHeight="1">
      <c r="B78" s="139"/>
      <c r="C78" s="140"/>
      <c r="D78" s="141" t="s">
        <v>187</v>
      </c>
      <c r="E78" s="142"/>
      <c r="F78" s="142"/>
      <c r="G78" s="142"/>
      <c r="H78" s="142"/>
      <c r="I78" s="143"/>
      <c r="J78" s="144">
        <f>J481</f>
        <v>0</v>
      </c>
      <c r="K78" s="140"/>
      <c r="L78" s="145"/>
    </row>
    <row r="79" spans="2:12" s="1" customFormat="1" ht="21.75" customHeight="1">
      <c r="B79" s="32"/>
      <c r="C79" s="33"/>
      <c r="D79" s="33"/>
      <c r="E79" s="33"/>
      <c r="F79" s="33"/>
      <c r="G79" s="33"/>
      <c r="H79" s="33"/>
      <c r="I79" s="101"/>
      <c r="J79" s="33"/>
      <c r="K79" s="33"/>
      <c r="L79" s="36"/>
    </row>
    <row r="80" spans="2:12" s="1" customFormat="1" ht="6.95" customHeight="1">
      <c r="B80" s="44"/>
      <c r="C80" s="45"/>
      <c r="D80" s="45"/>
      <c r="E80" s="45"/>
      <c r="F80" s="45"/>
      <c r="G80" s="45"/>
      <c r="H80" s="45"/>
      <c r="I80" s="123"/>
      <c r="J80" s="45"/>
      <c r="K80" s="45"/>
      <c r="L80" s="36"/>
    </row>
    <row r="84" spans="2:12" s="1" customFormat="1" ht="6.95" customHeight="1">
      <c r="B84" s="46"/>
      <c r="C84" s="47"/>
      <c r="D84" s="47"/>
      <c r="E84" s="47"/>
      <c r="F84" s="47"/>
      <c r="G84" s="47"/>
      <c r="H84" s="47"/>
      <c r="I84" s="126"/>
      <c r="J84" s="47"/>
      <c r="K84" s="47"/>
      <c r="L84" s="36"/>
    </row>
    <row r="85" spans="2:12" s="1" customFormat="1" ht="24.95" customHeight="1">
      <c r="B85" s="32"/>
      <c r="C85" s="21" t="s">
        <v>99</v>
      </c>
      <c r="D85" s="33"/>
      <c r="E85" s="33"/>
      <c r="F85" s="33"/>
      <c r="G85" s="33"/>
      <c r="H85" s="33"/>
      <c r="I85" s="101"/>
      <c r="J85" s="33"/>
      <c r="K85" s="33"/>
      <c r="L85" s="36"/>
    </row>
    <row r="86" spans="2:12" s="1" customFormat="1" ht="6.95" customHeight="1">
      <c r="B86" s="32"/>
      <c r="C86" s="33"/>
      <c r="D86" s="33"/>
      <c r="E86" s="33"/>
      <c r="F86" s="33"/>
      <c r="G86" s="33"/>
      <c r="H86" s="33"/>
      <c r="I86" s="101"/>
      <c r="J86" s="33"/>
      <c r="K86" s="33"/>
      <c r="L86" s="36"/>
    </row>
    <row r="87" spans="2:12" s="1" customFormat="1" ht="12" customHeight="1">
      <c r="B87" s="32"/>
      <c r="C87" s="27" t="s">
        <v>16</v>
      </c>
      <c r="D87" s="33"/>
      <c r="E87" s="33"/>
      <c r="F87" s="33"/>
      <c r="G87" s="33"/>
      <c r="H87" s="33"/>
      <c r="I87" s="101"/>
      <c r="J87" s="33"/>
      <c r="K87" s="33"/>
      <c r="L87" s="36"/>
    </row>
    <row r="88" spans="2:12" s="1" customFormat="1" ht="16.5" customHeight="1">
      <c r="B88" s="32"/>
      <c r="C88" s="33"/>
      <c r="D88" s="33"/>
      <c r="E88" s="281" t="str">
        <f>E7</f>
        <v>PROJEKT OPATŘENÍ PRO SNÍŽENÍ ENERGETICKÉ NÁROČNOSTI OBJEKTU DOMU KULTURY</v>
      </c>
      <c r="F88" s="282"/>
      <c r="G88" s="282"/>
      <c r="H88" s="282"/>
      <c r="I88" s="101"/>
      <c r="J88" s="33"/>
      <c r="K88" s="33"/>
      <c r="L88" s="36"/>
    </row>
    <row r="89" spans="2:12" s="1" customFormat="1" ht="12" customHeight="1">
      <c r="B89" s="32"/>
      <c r="C89" s="27" t="s">
        <v>86</v>
      </c>
      <c r="D89" s="33"/>
      <c r="E89" s="33"/>
      <c r="F89" s="33"/>
      <c r="G89" s="33"/>
      <c r="H89" s="33"/>
      <c r="I89" s="101"/>
      <c r="J89" s="33"/>
      <c r="K89" s="33"/>
      <c r="L89" s="36"/>
    </row>
    <row r="90" spans="2:12" s="1" customFormat="1" ht="16.5" customHeight="1">
      <c r="B90" s="32"/>
      <c r="C90" s="33"/>
      <c r="D90" s="33"/>
      <c r="E90" s="253" t="str">
        <f>E9</f>
        <v>D.1.1-3 - Stavebně technické řešení - střechy F, E1, E2</v>
      </c>
      <c r="F90" s="252"/>
      <c r="G90" s="252"/>
      <c r="H90" s="252"/>
      <c r="I90" s="101"/>
      <c r="J90" s="33"/>
      <c r="K90" s="33"/>
      <c r="L90" s="36"/>
    </row>
    <row r="91" spans="2:12" s="1" customFormat="1" ht="6.95" customHeight="1">
      <c r="B91" s="32"/>
      <c r="C91" s="33"/>
      <c r="D91" s="33"/>
      <c r="E91" s="33"/>
      <c r="F91" s="33"/>
      <c r="G91" s="33"/>
      <c r="H91" s="33"/>
      <c r="I91" s="101"/>
      <c r="J91" s="33"/>
      <c r="K91" s="33"/>
      <c r="L91" s="36"/>
    </row>
    <row r="92" spans="2:12" s="1" customFormat="1" ht="12" customHeight="1">
      <c r="B92" s="32"/>
      <c r="C92" s="27" t="s">
        <v>20</v>
      </c>
      <c r="D92" s="33"/>
      <c r="E92" s="33"/>
      <c r="F92" s="25" t="str">
        <f>F12</f>
        <v>Uherský Brod</v>
      </c>
      <c r="G92" s="33"/>
      <c r="H92" s="33"/>
      <c r="I92" s="102" t="s">
        <v>22</v>
      </c>
      <c r="J92" s="53" t="str">
        <f>IF(J12="","",J12)</f>
        <v>15. 3. 2019</v>
      </c>
      <c r="K92" s="33"/>
      <c r="L92" s="36"/>
    </row>
    <row r="93" spans="2:12" s="1" customFormat="1" ht="6.95" customHeight="1">
      <c r="B93" s="32"/>
      <c r="C93" s="33"/>
      <c r="D93" s="33"/>
      <c r="E93" s="33"/>
      <c r="F93" s="33"/>
      <c r="G93" s="33"/>
      <c r="H93" s="33"/>
      <c r="I93" s="101"/>
      <c r="J93" s="33"/>
      <c r="K93" s="33"/>
      <c r="L93" s="36"/>
    </row>
    <row r="94" spans="2:12" s="1" customFormat="1" ht="13.7" customHeight="1">
      <c r="B94" s="32"/>
      <c r="C94" s="27" t="s">
        <v>24</v>
      </c>
      <c r="D94" s="33"/>
      <c r="E94" s="33"/>
      <c r="F94" s="25" t="str">
        <f>E15</f>
        <v>MĚSTO UHERSKÝ BROD</v>
      </c>
      <c r="G94" s="33"/>
      <c r="H94" s="33"/>
      <c r="I94" s="102" t="s">
        <v>30</v>
      </c>
      <c r="J94" s="30" t="str">
        <f>E21</f>
        <v>DEKPROJEKT s.r.o.</v>
      </c>
      <c r="K94" s="33"/>
      <c r="L94" s="36"/>
    </row>
    <row r="95" spans="2:12" s="1" customFormat="1" ht="13.7" customHeight="1">
      <c r="B95" s="32"/>
      <c r="C95" s="27" t="s">
        <v>28</v>
      </c>
      <c r="D95" s="33"/>
      <c r="E95" s="33"/>
      <c r="F95" s="25" t="str">
        <f>IF(E18="","",E18)</f>
        <v>Vyplň údaj</v>
      </c>
      <c r="G95" s="33"/>
      <c r="H95" s="33"/>
      <c r="I95" s="102" t="s">
        <v>33</v>
      </c>
      <c r="J95" s="30" t="str">
        <f>E24</f>
        <v xml:space="preserve"> </v>
      </c>
      <c r="K95" s="33"/>
      <c r="L95" s="36"/>
    </row>
    <row r="96" spans="2:12" s="1" customFormat="1" ht="10.35" customHeight="1">
      <c r="B96" s="32"/>
      <c r="C96" s="33"/>
      <c r="D96" s="33"/>
      <c r="E96" s="33"/>
      <c r="F96" s="33"/>
      <c r="G96" s="33"/>
      <c r="H96" s="33"/>
      <c r="I96" s="101"/>
      <c r="J96" s="33"/>
      <c r="K96" s="33"/>
      <c r="L96" s="36"/>
    </row>
    <row r="97" spans="2:65" s="9" customFormat="1" ht="29.25" customHeight="1">
      <c r="B97" s="146"/>
      <c r="C97" s="147" t="s">
        <v>100</v>
      </c>
      <c r="D97" s="148" t="s">
        <v>56</v>
      </c>
      <c r="E97" s="148" t="s">
        <v>52</v>
      </c>
      <c r="F97" s="148" t="s">
        <v>53</v>
      </c>
      <c r="G97" s="148" t="s">
        <v>101</v>
      </c>
      <c r="H97" s="148" t="s">
        <v>102</v>
      </c>
      <c r="I97" s="149" t="s">
        <v>103</v>
      </c>
      <c r="J97" s="148" t="s">
        <v>90</v>
      </c>
      <c r="K97" s="150" t="s">
        <v>104</v>
      </c>
      <c r="L97" s="151"/>
      <c r="M97" s="62" t="s">
        <v>1</v>
      </c>
      <c r="N97" s="63" t="s">
        <v>41</v>
      </c>
      <c r="O97" s="63" t="s">
        <v>105</v>
      </c>
      <c r="P97" s="63" t="s">
        <v>106</v>
      </c>
      <c r="Q97" s="63" t="s">
        <v>107</v>
      </c>
      <c r="R97" s="63" t="s">
        <v>108</v>
      </c>
      <c r="S97" s="63" t="s">
        <v>109</v>
      </c>
      <c r="T97" s="64" t="s">
        <v>110</v>
      </c>
    </row>
    <row r="98" spans="2:65" s="1" customFormat="1" ht="22.9" customHeight="1">
      <c r="B98" s="32"/>
      <c r="C98" s="69" t="s">
        <v>111</v>
      </c>
      <c r="D98" s="33"/>
      <c r="E98" s="33"/>
      <c r="F98" s="33"/>
      <c r="G98" s="33"/>
      <c r="H98" s="33"/>
      <c r="I98" s="101"/>
      <c r="J98" s="152">
        <f>BK98</f>
        <v>0</v>
      </c>
      <c r="K98" s="33"/>
      <c r="L98" s="36"/>
      <c r="M98" s="65"/>
      <c r="N98" s="66"/>
      <c r="O98" s="66"/>
      <c r="P98" s="153">
        <f>P99+P161+P459+P464</f>
        <v>0</v>
      </c>
      <c r="Q98" s="66"/>
      <c r="R98" s="153">
        <f>R99+R161+R459+R464</f>
        <v>15.112851429999999</v>
      </c>
      <c r="S98" s="66"/>
      <c r="T98" s="154">
        <f>T99+T161+T459+T464</f>
        <v>38.228553199999993</v>
      </c>
      <c r="AT98" s="15" t="s">
        <v>70</v>
      </c>
      <c r="AU98" s="15" t="s">
        <v>92</v>
      </c>
      <c r="BK98" s="155">
        <f>BK99+BK161+BK459+BK464</f>
        <v>0</v>
      </c>
    </row>
    <row r="99" spans="2:65" s="10" customFormat="1" ht="25.9" customHeight="1">
      <c r="B99" s="156"/>
      <c r="C99" s="157"/>
      <c r="D99" s="158" t="s">
        <v>70</v>
      </c>
      <c r="E99" s="159" t="s">
        <v>188</v>
      </c>
      <c r="F99" s="159" t="s">
        <v>189</v>
      </c>
      <c r="G99" s="157"/>
      <c r="H99" s="157"/>
      <c r="I99" s="160"/>
      <c r="J99" s="161">
        <f>BK99</f>
        <v>0</v>
      </c>
      <c r="K99" s="157"/>
      <c r="L99" s="162"/>
      <c r="M99" s="163"/>
      <c r="N99" s="164"/>
      <c r="O99" s="164"/>
      <c r="P99" s="165">
        <f>P100+P109+P122+P147+P158</f>
        <v>0</v>
      </c>
      <c r="Q99" s="164"/>
      <c r="R99" s="165">
        <f>R100+R109+R122+R147+R158</f>
        <v>10.20041874</v>
      </c>
      <c r="S99" s="164"/>
      <c r="T99" s="166">
        <f>T100+T109+T122+T147+T158</f>
        <v>23.544374999999999</v>
      </c>
      <c r="AR99" s="167" t="s">
        <v>79</v>
      </c>
      <c r="AT99" s="168" t="s">
        <v>70</v>
      </c>
      <c r="AU99" s="168" t="s">
        <v>71</v>
      </c>
      <c r="AY99" s="167" t="s">
        <v>114</v>
      </c>
      <c r="BK99" s="169">
        <f>BK100+BK109+BK122+BK147+BK158</f>
        <v>0</v>
      </c>
    </row>
    <row r="100" spans="2:65" s="10" customFormat="1" ht="22.9" customHeight="1">
      <c r="B100" s="156"/>
      <c r="C100" s="157"/>
      <c r="D100" s="158" t="s">
        <v>70</v>
      </c>
      <c r="E100" s="170" t="s">
        <v>81</v>
      </c>
      <c r="F100" s="170" t="s">
        <v>190</v>
      </c>
      <c r="G100" s="157"/>
      <c r="H100" s="157"/>
      <c r="I100" s="160"/>
      <c r="J100" s="171">
        <f>BK100</f>
        <v>0</v>
      </c>
      <c r="K100" s="157"/>
      <c r="L100" s="162"/>
      <c r="M100" s="163"/>
      <c r="N100" s="164"/>
      <c r="O100" s="164"/>
      <c r="P100" s="165">
        <f>SUM(P101:P108)</f>
        <v>0</v>
      </c>
      <c r="Q100" s="164"/>
      <c r="R100" s="165">
        <f>SUM(R101:R108)</f>
        <v>3.10079649</v>
      </c>
      <c r="S100" s="164"/>
      <c r="T100" s="166">
        <f>SUM(T101:T108)</f>
        <v>0</v>
      </c>
      <c r="AR100" s="167" t="s">
        <v>79</v>
      </c>
      <c r="AT100" s="168" t="s">
        <v>70</v>
      </c>
      <c r="AU100" s="168" t="s">
        <v>79</v>
      </c>
      <c r="AY100" s="167" t="s">
        <v>114</v>
      </c>
      <c r="BK100" s="169">
        <f>SUM(BK101:BK108)</f>
        <v>0</v>
      </c>
    </row>
    <row r="101" spans="2:65" s="1" customFormat="1" ht="16.5" customHeight="1">
      <c r="B101" s="32"/>
      <c r="C101" s="172" t="s">
        <v>79</v>
      </c>
      <c r="D101" s="172" t="s">
        <v>117</v>
      </c>
      <c r="E101" s="173" t="s">
        <v>191</v>
      </c>
      <c r="F101" s="174" t="s">
        <v>192</v>
      </c>
      <c r="G101" s="175" t="s">
        <v>193</v>
      </c>
      <c r="H101" s="176">
        <v>1.2250000000000001</v>
      </c>
      <c r="I101" s="177"/>
      <c r="J101" s="178">
        <f>ROUND(I101*H101,2)</f>
        <v>0</v>
      </c>
      <c r="K101" s="174" t="s">
        <v>121</v>
      </c>
      <c r="L101" s="36"/>
      <c r="M101" s="179" t="s">
        <v>1</v>
      </c>
      <c r="N101" s="180" t="s">
        <v>42</v>
      </c>
      <c r="O101" s="58"/>
      <c r="P101" s="181">
        <f>O101*H101</f>
        <v>0</v>
      </c>
      <c r="Q101" s="181">
        <v>2.45329</v>
      </c>
      <c r="R101" s="181">
        <f>Q101*H101</f>
        <v>3.0052802500000002</v>
      </c>
      <c r="S101" s="181">
        <v>0</v>
      </c>
      <c r="T101" s="182">
        <f>S101*H101</f>
        <v>0</v>
      </c>
      <c r="AR101" s="15" t="s">
        <v>140</v>
      </c>
      <c r="AT101" s="15" t="s">
        <v>117</v>
      </c>
      <c r="AU101" s="15" t="s">
        <v>81</v>
      </c>
      <c r="AY101" s="15" t="s">
        <v>114</v>
      </c>
      <c r="BE101" s="183">
        <f>IF(N101="základní",J101,0)</f>
        <v>0</v>
      </c>
      <c r="BF101" s="183">
        <f>IF(N101="snížená",J101,0)</f>
        <v>0</v>
      </c>
      <c r="BG101" s="183">
        <f>IF(N101="zákl. přenesená",J101,0)</f>
        <v>0</v>
      </c>
      <c r="BH101" s="183">
        <f>IF(N101="sníž. přenesená",J101,0)</f>
        <v>0</v>
      </c>
      <c r="BI101" s="183">
        <f>IF(N101="nulová",J101,0)</f>
        <v>0</v>
      </c>
      <c r="BJ101" s="15" t="s">
        <v>79</v>
      </c>
      <c r="BK101" s="183">
        <f>ROUND(I101*H101,2)</f>
        <v>0</v>
      </c>
      <c r="BL101" s="15" t="s">
        <v>140</v>
      </c>
      <c r="BM101" s="15" t="s">
        <v>194</v>
      </c>
    </row>
    <row r="102" spans="2:65" s="1" customFormat="1" ht="11.25">
      <c r="B102" s="32"/>
      <c r="C102" s="33"/>
      <c r="D102" s="184" t="s">
        <v>124</v>
      </c>
      <c r="E102" s="33"/>
      <c r="F102" s="185" t="s">
        <v>192</v>
      </c>
      <c r="G102" s="33"/>
      <c r="H102" s="33"/>
      <c r="I102" s="101"/>
      <c r="J102" s="33"/>
      <c r="K102" s="33"/>
      <c r="L102" s="36"/>
      <c r="M102" s="186"/>
      <c r="N102" s="58"/>
      <c r="O102" s="58"/>
      <c r="P102" s="58"/>
      <c r="Q102" s="58"/>
      <c r="R102" s="58"/>
      <c r="S102" s="58"/>
      <c r="T102" s="59"/>
      <c r="AT102" s="15" t="s">
        <v>124</v>
      </c>
      <c r="AU102" s="15" t="s">
        <v>81</v>
      </c>
    </row>
    <row r="103" spans="2:65" s="11" customFormat="1" ht="11.25">
      <c r="B103" s="191"/>
      <c r="C103" s="192"/>
      <c r="D103" s="184" t="s">
        <v>195</v>
      </c>
      <c r="E103" s="193" t="s">
        <v>1</v>
      </c>
      <c r="F103" s="194" t="s">
        <v>196</v>
      </c>
      <c r="G103" s="192"/>
      <c r="H103" s="195">
        <v>1.2250000000000001</v>
      </c>
      <c r="I103" s="196"/>
      <c r="J103" s="192"/>
      <c r="K103" s="192"/>
      <c r="L103" s="197"/>
      <c r="M103" s="198"/>
      <c r="N103" s="199"/>
      <c r="O103" s="199"/>
      <c r="P103" s="199"/>
      <c r="Q103" s="199"/>
      <c r="R103" s="199"/>
      <c r="S103" s="199"/>
      <c r="T103" s="200"/>
      <c r="AT103" s="201" t="s">
        <v>195</v>
      </c>
      <c r="AU103" s="201" t="s">
        <v>81</v>
      </c>
      <c r="AV103" s="11" t="s">
        <v>81</v>
      </c>
      <c r="AW103" s="11" t="s">
        <v>32</v>
      </c>
      <c r="AX103" s="11" t="s">
        <v>71</v>
      </c>
      <c r="AY103" s="201" t="s">
        <v>114</v>
      </c>
    </row>
    <row r="104" spans="2:65" s="12" customFormat="1" ht="11.25">
      <c r="B104" s="202"/>
      <c r="C104" s="203"/>
      <c r="D104" s="184" t="s">
        <v>195</v>
      </c>
      <c r="E104" s="204" t="s">
        <v>1</v>
      </c>
      <c r="F104" s="205" t="s">
        <v>197</v>
      </c>
      <c r="G104" s="203"/>
      <c r="H104" s="206">
        <v>1.2250000000000001</v>
      </c>
      <c r="I104" s="207"/>
      <c r="J104" s="203"/>
      <c r="K104" s="203"/>
      <c r="L104" s="208"/>
      <c r="M104" s="209"/>
      <c r="N104" s="210"/>
      <c r="O104" s="210"/>
      <c r="P104" s="210"/>
      <c r="Q104" s="210"/>
      <c r="R104" s="210"/>
      <c r="S104" s="210"/>
      <c r="T104" s="211"/>
      <c r="AT104" s="212" t="s">
        <v>195</v>
      </c>
      <c r="AU104" s="212" t="s">
        <v>81</v>
      </c>
      <c r="AV104" s="12" t="s">
        <v>140</v>
      </c>
      <c r="AW104" s="12" t="s">
        <v>32</v>
      </c>
      <c r="AX104" s="12" t="s">
        <v>79</v>
      </c>
      <c r="AY104" s="212" t="s">
        <v>114</v>
      </c>
    </row>
    <row r="105" spans="2:65" s="1" customFormat="1" ht="16.5" customHeight="1">
      <c r="B105" s="32"/>
      <c r="C105" s="172" t="s">
        <v>81</v>
      </c>
      <c r="D105" s="172" t="s">
        <v>117</v>
      </c>
      <c r="E105" s="173" t="s">
        <v>198</v>
      </c>
      <c r="F105" s="174" t="s">
        <v>199</v>
      </c>
      <c r="G105" s="175" t="s">
        <v>200</v>
      </c>
      <c r="H105" s="176">
        <v>9.1999999999999998E-2</v>
      </c>
      <c r="I105" s="177"/>
      <c r="J105" s="178">
        <f>ROUND(I105*H105,2)</f>
        <v>0</v>
      </c>
      <c r="K105" s="174" t="s">
        <v>121</v>
      </c>
      <c r="L105" s="36"/>
      <c r="M105" s="179" t="s">
        <v>1</v>
      </c>
      <c r="N105" s="180" t="s">
        <v>42</v>
      </c>
      <c r="O105" s="58"/>
      <c r="P105" s="181">
        <f>O105*H105</f>
        <v>0</v>
      </c>
      <c r="Q105" s="181">
        <v>1.0382199999999999</v>
      </c>
      <c r="R105" s="181">
        <f>Q105*H105</f>
        <v>9.5516239999999988E-2</v>
      </c>
      <c r="S105" s="181">
        <v>0</v>
      </c>
      <c r="T105" s="182">
        <f>S105*H105</f>
        <v>0</v>
      </c>
      <c r="AR105" s="15" t="s">
        <v>140</v>
      </c>
      <c r="AT105" s="15" t="s">
        <v>117</v>
      </c>
      <c r="AU105" s="15" t="s">
        <v>81</v>
      </c>
      <c r="AY105" s="15" t="s">
        <v>114</v>
      </c>
      <c r="BE105" s="183">
        <f>IF(N105="základní",J105,0)</f>
        <v>0</v>
      </c>
      <c r="BF105" s="183">
        <f>IF(N105="snížená",J105,0)</f>
        <v>0</v>
      </c>
      <c r="BG105" s="183">
        <f>IF(N105="zákl. přenesená",J105,0)</f>
        <v>0</v>
      </c>
      <c r="BH105" s="183">
        <f>IF(N105="sníž. přenesená",J105,0)</f>
        <v>0</v>
      </c>
      <c r="BI105" s="183">
        <f>IF(N105="nulová",J105,0)</f>
        <v>0</v>
      </c>
      <c r="BJ105" s="15" t="s">
        <v>79</v>
      </c>
      <c r="BK105" s="183">
        <f>ROUND(I105*H105,2)</f>
        <v>0</v>
      </c>
      <c r="BL105" s="15" t="s">
        <v>140</v>
      </c>
      <c r="BM105" s="15" t="s">
        <v>201</v>
      </c>
    </row>
    <row r="106" spans="2:65" s="1" customFormat="1" ht="11.25">
      <c r="B106" s="32"/>
      <c r="C106" s="33"/>
      <c r="D106" s="184" t="s">
        <v>124</v>
      </c>
      <c r="E106" s="33"/>
      <c r="F106" s="185" t="s">
        <v>199</v>
      </c>
      <c r="G106" s="33"/>
      <c r="H106" s="33"/>
      <c r="I106" s="101"/>
      <c r="J106" s="33"/>
      <c r="K106" s="33"/>
      <c r="L106" s="36"/>
      <c r="M106" s="186"/>
      <c r="N106" s="58"/>
      <c r="O106" s="58"/>
      <c r="P106" s="58"/>
      <c r="Q106" s="58"/>
      <c r="R106" s="58"/>
      <c r="S106" s="58"/>
      <c r="T106" s="59"/>
      <c r="AT106" s="15" t="s">
        <v>124</v>
      </c>
      <c r="AU106" s="15" t="s">
        <v>81</v>
      </c>
    </row>
    <row r="107" spans="2:65" s="11" customFormat="1" ht="11.25">
      <c r="B107" s="191"/>
      <c r="C107" s="192"/>
      <c r="D107" s="184" t="s">
        <v>195</v>
      </c>
      <c r="E107" s="193" t="s">
        <v>1</v>
      </c>
      <c r="F107" s="194" t="s">
        <v>202</v>
      </c>
      <c r="G107" s="192"/>
      <c r="H107" s="195">
        <v>9.1999999999999998E-2</v>
      </c>
      <c r="I107" s="196"/>
      <c r="J107" s="192"/>
      <c r="K107" s="192"/>
      <c r="L107" s="197"/>
      <c r="M107" s="198"/>
      <c r="N107" s="199"/>
      <c r="O107" s="199"/>
      <c r="P107" s="199"/>
      <c r="Q107" s="199"/>
      <c r="R107" s="199"/>
      <c r="S107" s="199"/>
      <c r="T107" s="200"/>
      <c r="AT107" s="201" t="s">
        <v>195</v>
      </c>
      <c r="AU107" s="201" t="s">
        <v>81</v>
      </c>
      <c r="AV107" s="11" t="s">
        <v>81</v>
      </c>
      <c r="AW107" s="11" t="s">
        <v>32</v>
      </c>
      <c r="AX107" s="11" t="s">
        <v>71</v>
      </c>
      <c r="AY107" s="201" t="s">
        <v>114</v>
      </c>
    </row>
    <row r="108" spans="2:65" s="12" customFormat="1" ht="11.25">
      <c r="B108" s="202"/>
      <c r="C108" s="203"/>
      <c r="D108" s="184" t="s">
        <v>195</v>
      </c>
      <c r="E108" s="204" t="s">
        <v>1</v>
      </c>
      <c r="F108" s="205" t="s">
        <v>197</v>
      </c>
      <c r="G108" s="203"/>
      <c r="H108" s="206">
        <v>9.1999999999999998E-2</v>
      </c>
      <c r="I108" s="207"/>
      <c r="J108" s="203"/>
      <c r="K108" s="203"/>
      <c r="L108" s="208"/>
      <c r="M108" s="209"/>
      <c r="N108" s="210"/>
      <c r="O108" s="210"/>
      <c r="P108" s="210"/>
      <c r="Q108" s="210"/>
      <c r="R108" s="210"/>
      <c r="S108" s="210"/>
      <c r="T108" s="211"/>
      <c r="AT108" s="212" t="s">
        <v>195</v>
      </c>
      <c r="AU108" s="212" t="s">
        <v>81</v>
      </c>
      <c r="AV108" s="12" t="s">
        <v>140</v>
      </c>
      <c r="AW108" s="12" t="s">
        <v>32</v>
      </c>
      <c r="AX108" s="12" t="s">
        <v>79</v>
      </c>
      <c r="AY108" s="212" t="s">
        <v>114</v>
      </c>
    </row>
    <row r="109" spans="2:65" s="10" customFormat="1" ht="22.9" customHeight="1">
      <c r="B109" s="156"/>
      <c r="C109" s="157"/>
      <c r="D109" s="158" t="s">
        <v>70</v>
      </c>
      <c r="E109" s="170" t="s">
        <v>151</v>
      </c>
      <c r="F109" s="170" t="s">
        <v>203</v>
      </c>
      <c r="G109" s="157"/>
      <c r="H109" s="157"/>
      <c r="I109" s="160"/>
      <c r="J109" s="171">
        <f>BK109</f>
        <v>0</v>
      </c>
      <c r="K109" s="157"/>
      <c r="L109" s="162"/>
      <c r="M109" s="163"/>
      <c r="N109" s="164"/>
      <c r="O109" s="164"/>
      <c r="P109" s="165">
        <f>SUM(P110:P121)</f>
        <v>0</v>
      </c>
      <c r="Q109" s="164"/>
      <c r="R109" s="165">
        <f>SUM(R110:R121)</f>
        <v>7.0976062500000001</v>
      </c>
      <c r="S109" s="164"/>
      <c r="T109" s="166">
        <f>SUM(T110:T121)</f>
        <v>0</v>
      </c>
      <c r="AR109" s="167" t="s">
        <v>79</v>
      </c>
      <c r="AT109" s="168" t="s">
        <v>70</v>
      </c>
      <c r="AU109" s="168" t="s">
        <v>79</v>
      </c>
      <c r="AY109" s="167" t="s">
        <v>114</v>
      </c>
      <c r="BK109" s="169">
        <f>SUM(BK110:BK121)</f>
        <v>0</v>
      </c>
    </row>
    <row r="110" spans="2:65" s="1" customFormat="1" ht="16.5" customHeight="1">
      <c r="B110" s="32"/>
      <c r="C110" s="172" t="s">
        <v>135</v>
      </c>
      <c r="D110" s="172" t="s">
        <v>117</v>
      </c>
      <c r="E110" s="173" t="s">
        <v>204</v>
      </c>
      <c r="F110" s="174" t="s">
        <v>205</v>
      </c>
      <c r="G110" s="175" t="s">
        <v>206</v>
      </c>
      <c r="H110" s="176">
        <v>47.125</v>
      </c>
      <c r="I110" s="177"/>
      <c r="J110" s="178">
        <f>ROUND(I110*H110,2)</f>
        <v>0</v>
      </c>
      <c r="K110" s="174" t="s">
        <v>121</v>
      </c>
      <c r="L110" s="36"/>
      <c r="M110" s="179" t="s">
        <v>1</v>
      </c>
      <c r="N110" s="180" t="s">
        <v>42</v>
      </c>
      <c r="O110" s="58"/>
      <c r="P110" s="181">
        <f>O110*H110</f>
        <v>0</v>
      </c>
      <c r="Q110" s="181">
        <v>7.3499999999999998E-3</v>
      </c>
      <c r="R110" s="181">
        <f>Q110*H110</f>
        <v>0.34636875</v>
      </c>
      <c r="S110" s="181">
        <v>0</v>
      </c>
      <c r="T110" s="182">
        <f>S110*H110</f>
        <v>0</v>
      </c>
      <c r="AR110" s="15" t="s">
        <v>140</v>
      </c>
      <c r="AT110" s="15" t="s">
        <v>117</v>
      </c>
      <c r="AU110" s="15" t="s">
        <v>81</v>
      </c>
      <c r="AY110" s="15" t="s">
        <v>114</v>
      </c>
      <c r="BE110" s="183">
        <f>IF(N110="základní",J110,0)</f>
        <v>0</v>
      </c>
      <c r="BF110" s="183">
        <f>IF(N110="snížená",J110,0)</f>
        <v>0</v>
      </c>
      <c r="BG110" s="183">
        <f>IF(N110="zákl. přenesená",J110,0)</f>
        <v>0</v>
      </c>
      <c r="BH110" s="183">
        <f>IF(N110="sníž. přenesená",J110,0)</f>
        <v>0</v>
      </c>
      <c r="BI110" s="183">
        <f>IF(N110="nulová",J110,0)</f>
        <v>0</v>
      </c>
      <c r="BJ110" s="15" t="s">
        <v>79</v>
      </c>
      <c r="BK110" s="183">
        <f>ROUND(I110*H110,2)</f>
        <v>0</v>
      </c>
      <c r="BL110" s="15" t="s">
        <v>140</v>
      </c>
      <c r="BM110" s="15" t="s">
        <v>207</v>
      </c>
    </row>
    <row r="111" spans="2:65" s="1" customFormat="1" ht="11.25">
      <c r="B111" s="32"/>
      <c r="C111" s="33"/>
      <c r="D111" s="184" t="s">
        <v>124</v>
      </c>
      <c r="E111" s="33"/>
      <c r="F111" s="185" t="s">
        <v>205</v>
      </c>
      <c r="G111" s="33"/>
      <c r="H111" s="33"/>
      <c r="I111" s="101"/>
      <c r="J111" s="33"/>
      <c r="K111" s="33"/>
      <c r="L111" s="36"/>
      <c r="M111" s="186"/>
      <c r="N111" s="58"/>
      <c r="O111" s="58"/>
      <c r="P111" s="58"/>
      <c r="Q111" s="58"/>
      <c r="R111" s="58"/>
      <c r="S111" s="58"/>
      <c r="T111" s="59"/>
      <c r="AT111" s="15" t="s">
        <v>124</v>
      </c>
      <c r="AU111" s="15" t="s">
        <v>81</v>
      </c>
    </row>
    <row r="112" spans="2:65" s="11" customFormat="1" ht="11.25">
      <c r="B112" s="191"/>
      <c r="C112" s="192"/>
      <c r="D112" s="184" t="s">
        <v>195</v>
      </c>
      <c r="E112" s="193" t="s">
        <v>1</v>
      </c>
      <c r="F112" s="194" t="s">
        <v>208</v>
      </c>
      <c r="G112" s="192"/>
      <c r="H112" s="195">
        <v>28.88</v>
      </c>
      <c r="I112" s="196"/>
      <c r="J112" s="192"/>
      <c r="K112" s="192"/>
      <c r="L112" s="197"/>
      <c r="M112" s="198"/>
      <c r="N112" s="199"/>
      <c r="O112" s="199"/>
      <c r="P112" s="199"/>
      <c r="Q112" s="199"/>
      <c r="R112" s="199"/>
      <c r="S112" s="199"/>
      <c r="T112" s="200"/>
      <c r="AT112" s="201" t="s">
        <v>195</v>
      </c>
      <c r="AU112" s="201" t="s">
        <v>81</v>
      </c>
      <c r="AV112" s="11" t="s">
        <v>81</v>
      </c>
      <c r="AW112" s="11" t="s">
        <v>32</v>
      </c>
      <c r="AX112" s="11" t="s">
        <v>71</v>
      </c>
      <c r="AY112" s="201" t="s">
        <v>114</v>
      </c>
    </row>
    <row r="113" spans="2:65" s="11" customFormat="1" ht="11.25">
      <c r="B113" s="191"/>
      <c r="C113" s="192"/>
      <c r="D113" s="184" t="s">
        <v>195</v>
      </c>
      <c r="E113" s="193" t="s">
        <v>1</v>
      </c>
      <c r="F113" s="194" t="s">
        <v>209</v>
      </c>
      <c r="G113" s="192"/>
      <c r="H113" s="195">
        <v>18.245000000000001</v>
      </c>
      <c r="I113" s="196"/>
      <c r="J113" s="192"/>
      <c r="K113" s="192"/>
      <c r="L113" s="197"/>
      <c r="M113" s="198"/>
      <c r="N113" s="199"/>
      <c r="O113" s="199"/>
      <c r="P113" s="199"/>
      <c r="Q113" s="199"/>
      <c r="R113" s="199"/>
      <c r="S113" s="199"/>
      <c r="T113" s="200"/>
      <c r="AT113" s="201" t="s">
        <v>195</v>
      </c>
      <c r="AU113" s="201" t="s">
        <v>81</v>
      </c>
      <c r="AV113" s="11" t="s">
        <v>81</v>
      </c>
      <c r="AW113" s="11" t="s">
        <v>32</v>
      </c>
      <c r="AX113" s="11" t="s">
        <v>71</v>
      </c>
      <c r="AY113" s="201" t="s">
        <v>114</v>
      </c>
    </row>
    <row r="114" spans="2:65" s="12" customFormat="1" ht="11.25">
      <c r="B114" s="202"/>
      <c r="C114" s="203"/>
      <c r="D114" s="184" t="s">
        <v>195</v>
      </c>
      <c r="E114" s="204" t="s">
        <v>1</v>
      </c>
      <c r="F114" s="205" t="s">
        <v>197</v>
      </c>
      <c r="G114" s="203"/>
      <c r="H114" s="206">
        <v>47.125</v>
      </c>
      <c r="I114" s="207"/>
      <c r="J114" s="203"/>
      <c r="K114" s="203"/>
      <c r="L114" s="208"/>
      <c r="M114" s="209"/>
      <c r="N114" s="210"/>
      <c r="O114" s="210"/>
      <c r="P114" s="210"/>
      <c r="Q114" s="210"/>
      <c r="R114" s="210"/>
      <c r="S114" s="210"/>
      <c r="T114" s="211"/>
      <c r="AT114" s="212" t="s">
        <v>195</v>
      </c>
      <c r="AU114" s="212" t="s">
        <v>81</v>
      </c>
      <c r="AV114" s="12" t="s">
        <v>140</v>
      </c>
      <c r="AW114" s="12" t="s">
        <v>32</v>
      </c>
      <c r="AX114" s="12" t="s">
        <v>79</v>
      </c>
      <c r="AY114" s="212" t="s">
        <v>114</v>
      </c>
    </row>
    <row r="115" spans="2:65" s="1" customFormat="1" ht="16.5" customHeight="1">
      <c r="B115" s="32"/>
      <c r="C115" s="172" t="s">
        <v>140</v>
      </c>
      <c r="D115" s="172" t="s">
        <v>117</v>
      </c>
      <c r="E115" s="173" t="s">
        <v>210</v>
      </c>
      <c r="F115" s="174" t="s">
        <v>211</v>
      </c>
      <c r="G115" s="175" t="s">
        <v>206</v>
      </c>
      <c r="H115" s="176">
        <v>47.125</v>
      </c>
      <c r="I115" s="177"/>
      <c r="J115" s="178">
        <f>ROUND(I115*H115,2)</f>
        <v>0</v>
      </c>
      <c r="K115" s="174" t="s">
        <v>121</v>
      </c>
      <c r="L115" s="36"/>
      <c r="M115" s="179" t="s">
        <v>1</v>
      </c>
      <c r="N115" s="180" t="s">
        <v>42</v>
      </c>
      <c r="O115" s="58"/>
      <c r="P115" s="181">
        <f>O115*H115</f>
        <v>0</v>
      </c>
      <c r="Q115" s="181">
        <v>3.15E-2</v>
      </c>
      <c r="R115" s="181">
        <f>Q115*H115</f>
        <v>1.4844375000000001</v>
      </c>
      <c r="S115" s="181">
        <v>0</v>
      </c>
      <c r="T115" s="182">
        <f>S115*H115</f>
        <v>0</v>
      </c>
      <c r="AR115" s="15" t="s">
        <v>140</v>
      </c>
      <c r="AT115" s="15" t="s">
        <v>117</v>
      </c>
      <c r="AU115" s="15" t="s">
        <v>81</v>
      </c>
      <c r="AY115" s="15" t="s">
        <v>114</v>
      </c>
      <c r="BE115" s="183">
        <f>IF(N115="základní",J115,0)</f>
        <v>0</v>
      </c>
      <c r="BF115" s="183">
        <f>IF(N115="snížená",J115,0)</f>
        <v>0</v>
      </c>
      <c r="BG115" s="183">
        <f>IF(N115="zákl. přenesená",J115,0)</f>
        <v>0</v>
      </c>
      <c r="BH115" s="183">
        <f>IF(N115="sníž. přenesená",J115,0)</f>
        <v>0</v>
      </c>
      <c r="BI115" s="183">
        <f>IF(N115="nulová",J115,0)</f>
        <v>0</v>
      </c>
      <c r="BJ115" s="15" t="s">
        <v>79</v>
      </c>
      <c r="BK115" s="183">
        <f>ROUND(I115*H115,2)</f>
        <v>0</v>
      </c>
      <c r="BL115" s="15" t="s">
        <v>140</v>
      </c>
      <c r="BM115" s="15" t="s">
        <v>212</v>
      </c>
    </row>
    <row r="116" spans="2:65" s="1" customFormat="1" ht="11.25">
      <c r="B116" s="32"/>
      <c r="C116" s="33"/>
      <c r="D116" s="184" t="s">
        <v>124</v>
      </c>
      <c r="E116" s="33"/>
      <c r="F116" s="185" t="s">
        <v>211</v>
      </c>
      <c r="G116" s="33"/>
      <c r="H116" s="33"/>
      <c r="I116" s="101"/>
      <c r="J116" s="33"/>
      <c r="K116" s="33"/>
      <c r="L116" s="36"/>
      <c r="M116" s="186"/>
      <c r="N116" s="58"/>
      <c r="O116" s="58"/>
      <c r="P116" s="58"/>
      <c r="Q116" s="58"/>
      <c r="R116" s="58"/>
      <c r="S116" s="58"/>
      <c r="T116" s="59"/>
      <c r="AT116" s="15" t="s">
        <v>124</v>
      </c>
      <c r="AU116" s="15" t="s">
        <v>81</v>
      </c>
    </row>
    <row r="117" spans="2:65" s="1" customFormat="1" ht="16.5" customHeight="1">
      <c r="B117" s="32"/>
      <c r="C117" s="172" t="s">
        <v>113</v>
      </c>
      <c r="D117" s="172" t="s">
        <v>117</v>
      </c>
      <c r="E117" s="173" t="s">
        <v>213</v>
      </c>
      <c r="F117" s="174" t="s">
        <v>214</v>
      </c>
      <c r="G117" s="175" t="s">
        <v>206</v>
      </c>
      <c r="H117" s="176">
        <v>83.6</v>
      </c>
      <c r="I117" s="177"/>
      <c r="J117" s="178">
        <f>ROUND(I117*H117,2)</f>
        <v>0</v>
      </c>
      <c r="K117" s="174" t="s">
        <v>121</v>
      </c>
      <c r="L117" s="36"/>
      <c r="M117" s="179" t="s">
        <v>1</v>
      </c>
      <c r="N117" s="180" t="s">
        <v>42</v>
      </c>
      <c r="O117" s="58"/>
      <c r="P117" s="181">
        <f>O117*H117</f>
        <v>0</v>
      </c>
      <c r="Q117" s="181">
        <v>6.3E-2</v>
      </c>
      <c r="R117" s="181">
        <f>Q117*H117</f>
        <v>5.2667999999999999</v>
      </c>
      <c r="S117" s="181">
        <v>0</v>
      </c>
      <c r="T117" s="182">
        <f>S117*H117</f>
        <v>0</v>
      </c>
      <c r="AR117" s="15" t="s">
        <v>140</v>
      </c>
      <c r="AT117" s="15" t="s">
        <v>117</v>
      </c>
      <c r="AU117" s="15" t="s">
        <v>81</v>
      </c>
      <c r="AY117" s="15" t="s">
        <v>114</v>
      </c>
      <c r="BE117" s="183">
        <f>IF(N117="základní",J117,0)</f>
        <v>0</v>
      </c>
      <c r="BF117" s="183">
        <f>IF(N117="snížená",J117,0)</f>
        <v>0</v>
      </c>
      <c r="BG117" s="183">
        <f>IF(N117="zákl. přenesená",J117,0)</f>
        <v>0</v>
      </c>
      <c r="BH117" s="183">
        <f>IF(N117="sníž. přenesená",J117,0)</f>
        <v>0</v>
      </c>
      <c r="BI117" s="183">
        <f>IF(N117="nulová",J117,0)</f>
        <v>0</v>
      </c>
      <c r="BJ117" s="15" t="s">
        <v>79</v>
      </c>
      <c r="BK117" s="183">
        <f>ROUND(I117*H117,2)</f>
        <v>0</v>
      </c>
      <c r="BL117" s="15" t="s">
        <v>140</v>
      </c>
      <c r="BM117" s="15" t="s">
        <v>215</v>
      </c>
    </row>
    <row r="118" spans="2:65" s="1" customFormat="1" ht="11.25">
      <c r="B118" s="32"/>
      <c r="C118" s="33"/>
      <c r="D118" s="184" t="s">
        <v>124</v>
      </c>
      <c r="E118" s="33"/>
      <c r="F118" s="185" t="s">
        <v>214</v>
      </c>
      <c r="G118" s="33"/>
      <c r="H118" s="33"/>
      <c r="I118" s="101"/>
      <c r="J118" s="33"/>
      <c r="K118" s="33"/>
      <c r="L118" s="36"/>
      <c r="M118" s="186"/>
      <c r="N118" s="58"/>
      <c r="O118" s="58"/>
      <c r="P118" s="58"/>
      <c r="Q118" s="58"/>
      <c r="R118" s="58"/>
      <c r="S118" s="58"/>
      <c r="T118" s="59"/>
      <c r="AT118" s="15" t="s">
        <v>124</v>
      </c>
      <c r="AU118" s="15" t="s">
        <v>81</v>
      </c>
    </row>
    <row r="119" spans="2:65" s="11" customFormat="1" ht="11.25">
      <c r="B119" s="191"/>
      <c r="C119" s="192"/>
      <c r="D119" s="184" t="s">
        <v>195</v>
      </c>
      <c r="E119" s="193" t="s">
        <v>1</v>
      </c>
      <c r="F119" s="194" t="s">
        <v>216</v>
      </c>
      <c r="G119" s="192"/>
      <c r="H119" s="195">
        <v>83.6</v>
      </c>
      <c r="I119" s="196"/>
      <c r="J119" s="192"/>
      <c r="K119" s="192"/>
      <c r="L119" s="197"/>
      <c r="M119" s="198"/>
      <c r="N119" s="199"/>
      <c r="O119" s="199"/>
      <c r="P119" s="199"/>
      <c r="Q119" s="199"/>
      <c r="R119" s="199"/>
      <c r="S119" s="199"/>
      <c r="T119" s="200"/>
      <c r="AT119" s="201" t="s">
        <v>195</v>
      </c>
      <c r="AU119" s="201" t="s">
        <v>81</v>
      </c>
      <c r="AV119" s="11" t="s">
        <v>81</v>
      </c>
      <c r="AW119" s="11" t="s">
        <v>32</v>
      </c>
      <c r="AX119" s="11" t="s">
        <v>71</v>
      </c>
      <c r="AY119" s="201" t="s">
        <v>114</v>
      </c>
    </row>
    <row r="120" spans="2:65" s="13" customFormat="1" ht="11.25">
      <c r="B120" s="213"/>
      <c r="C120" s="214"/>
      <c r="D120" s="184" t="s">
        <v>195</v>
      </c>
      <c r="E120" s="215" t="s">
        <v>1</v>
      </c>
      <c r="F120" s="216" t="s">
        <v>217</v>
      </c>
      <c r="G120" s="214"/>
      <c r="H120" s="215" t="s">
        <v>1</v>
      </c>
      <c r="I120" s="217"/>
      <c r="J120" s="214"/>
      <c r="K120" s="214"/>
      <c r="L120" s="218"/>
      <c r="M120" s="219"/>
      <c r="N120" s="220"/>
      <c r="O120" s="220"/>
      <c r="P120" s="220"/>
      <c r="Q120" s="220"/>
      <c r="R120" s="220"/>
      <c r="S120" s="220"/>
      <c r="T120" s="221"/>
      <c r="AT120" s="222" t="s">
        <v>195</v>
      </c>
      <c r="AU120" s="222" t="s">
        <v>81</v>
      </c>
      <c r="AV120" s="13" t="s">
        <v>79</v>
      </c>
      <c r="AW120" s="13" t="s">
        <v>32</v>
      </c>
      <c r="AX120" s="13" t="s">
        <v>71</v>
      </c>
      <c r="AY120" s="222" t="s">
        <v>114</v>
      </c>
    </row>
    <row r="121" spans="2:65" s="12" customFormat="1" ht="11.25">
      <c r="B121" s="202"/>
      <c r="C121" s="203"/>
      <c r="D121" s="184" t="s">
        <v>195</v>
      </c>
      <c r="E121" s="204" t="s">
        <v>1</v>
      </c>
      <c r="F121" s="205" t="s">
        <v>197</v>
      </c>
      <c r="G121" s="203"/>
      <c r="H121" s="206">
        <v>83.6</v>
      </c>
      <c r="I121" s="207"/>
      <c r="J121" s="203"/>
      <c r="K121" s="203"/>
      <c r="L121" s="208"/>
      <c r="M121" s="209"/>
      <c r="N121" s="210"/>
      <c r="O121" s="210"/>
      <c r="P121" s="210"/>
      <c r="Q121" s="210"/>
      <c r="R121" s="210"/>
      <c r="S121" s="210"/>
      <c r="T121" s="211"/>
      <c r="AT121" s="212" t="s">
        <v>195</v>
      </c>
      <c r="AU121" s="212" t="s">
        <v>81</v>
      </c>
      <c r="AV121" s="12" t="s">
        <v>140</v>
      </c>
      <c r="AW121" s="12" t="s">
        <v>32</v>
      </c>
      <c r="AX121" s="12" t="s">
        <v>79</v>
      </c>
      <c r="AY121" s="212" t="s">
        <v>114</v>
      </c>
    </row>
    <row r="122" spans="2:65" s="10" customFormat="1" ht="22.9" customHeight="1">
      <c r="B122" s="156"/>
      <c r="C122" s="157"/>
      <c r="D122" s="158" t="s">
        <v>70</v>
      </c>
      <c r="E122" s="170" t="s">
        <v>218</v>
      </c>
      <c r="F122" s="170" t="s">
        <v>219</v>
      </c>
      <c r="G122" s="157"/>
      <c r="H122" s="157"/>
      <c r="I122" s="160"/>
      <c r="J122" s="171">
        <f>BK122</f>
        <v>0</v>
      </c>
      <c r="K122" s="157"/>
      <c r="L122" s="162"/>
      <c r="M122" s="163"/>
      <c r="N122" s="164"/>
      <c r="O122" s="164"/>
      <c r="P122" s="165">
        <f>SUM(P123:P146)</f>
        <v>0</v>
      </c>
      <c r="Q122" s="164"/>
      <c r="R122" s="165">
        <f>SUM(R123:R146)</f>
        <v>2.016E-3</v>
      </c>
      <c r="S122" s="164"/>
      <c r="T122" s="166">
        <f>SUM(T123:T146)</f>
        <v>23.544374999999999</v>
      </c>
      <c r="AR122" s="167" t="s">
        <v>79</v>
      </c>
      <c r="AT122" s="168" t="s">
        <v>70</v>
      </c>
      <c r="AU122" s="168" t="s">
        <v>79</v>
      </c>
      <c r="AY122" s="167" t="s">
        <v>114</v>
      </c>
      <c r="BK122" s="169">
        <f>SUM(BK123:BK146)</f>
        <v>0</v>
      </c>
    </row>
    <row r="123" spans="2:65" s="1" customFormat="1" ht="22.5" customHeight="1">
      <c r="B123" s="32"/>
      <c r="C123" s="172" t="s">
        <v>151</v>
      </c>
      <c r="D123" s="172" t="s">
        <v>117</v>
      </c>
      <c r="E123" s="173" t="s">
        <v>220</v>
      </c>
      <c r="F123" s="174" t="s">
        <v>221</v>
      </c>
      <c r="G123" s="175" t="s">
        <v>120</v>
      </c>
      <c r="H123" s="176">
        <v>1</v>
      </c>
      <c r="I123" s="177"/>
      <c r="J123" s="178">
        <f>ROUND(I123*H123,2)</f>
        <v>0</v>
      </c>
      <c r="K123" s="174" t="s">
        <v>222</v>
      </c>
      <c r="L123" s="36"/>
      <c r="M123" s="179" t="s">
        <v>1</v>
      </c>
      <c r="N123" s="180" t="s">
        <v>42</v>
      </c>
      <c r="O123" s="58"/>
      <c r="P123" s="181">
        <f>O123*H123</f>
        <v>0</v>
      </c>
      <c r="Q123" s="181">
        <v>0</v>
      </c>
      <c r="R123" s="181">
        <f>Q123*H123</f>
        <v>0</v>
      </c>
      <c r="S123" s="181">
        <v>0</v>
      </c>
      <c r="T123" s="182">
        <f>S123*H123</f>
        <v>0</v>
      </c>
      <c r="AR123" s="15" t="s">
        <v>140</v>
      </c>
      <c r="AT123" s="15" t="s">
        <v>117</v>
      </c>
      <c r="AU123" s="15" t="s">
        <v>81</v>
      </c>
      <c r="AY123" s="15" t="s">
        <v>114</v>
      </c>
      <c r="BE123" s="183">
        <f>IF(N123="základní",J123,0)</f>
        <v>0</v>
      </c>
      <c r="BF123" s="183">
        <f>IF(N123="snížená",J123,0)</f>
        <v>0</v>
      </c>
      <c r="BG123" s="183">
        <f>IF(N123="zákl. přenesená",J123,0)</f>
        <v>0</v>
      </c>
      <c r="BH123" s="183">
        <f>IF(N123="sníž. přenesená",J123,0)</f>
        <v>0</v>
      </c>
      <c r="BI123" s="183">
        <f>IF(N123="nulová",J123,0)</f>
        <v>0</v>
      </c>
      <c r="BJ123" s="15" t="s">
        <v>79</v>
      </c>
      <c r="BK123" s="183">
        <f>ROUND(I123*H123,2)</f>
        <v>0</v>
      </c>
      <c r="BL123" s="15" t="s">
        <v>140</v>
      </c>
      <c r="BM123" s="15" t="s">
        <v>223</v>
      </c>
    </row>
    <row r="124" spans="2:65" s="1" customFormat="1" ht="11.25">
      <c r="B124" s="32"/>
      <c r="C124" s="33"/>
      <c r="D124" s="184" t="s">
        <v>124</v>
      </c>
      <c r="E124" s="33"/>
      <c r="F124" s="185" t="s">
        <v>221</v>
      </c>
      <c r="G124" s="33"/>
      <c r="H124" s="33"/>
      <c r="I124" s="101"/>
      <c r="J124" s="33"/>
      <c r="K124" s="33"/>
      <c r="L124" s="36"/>
      <c r="M124" s="186"/>
      <c r="N124" s="58"/>
      <c r="O124" s="58"/>
      <c r="P124" s="58"/>
      <c r="Q124" s="58"/>
      <c r="R124" s="58"/>
      <c r="S124" s="58"/>
      <c r="T124" s="59"/>
      <c r="AT124" s="15" t="s">
        <v>124</v>
      </c>
      <c r="AU124" s="15" t="s">
        <v>81</v>
      </c>
    </row>
    <row r="125" spans="2:65" s="1" customFormat="1" ht="16.5" customHeight="1">
      <c r="B125" s="32"/>
      <c r="C125" s="172" t="s">
        <v>158</v>
      </c>
      <c r="D125" s="172" t="s">
        <v>117</v>
      </c>
      <c r="E125" s="173" t="s">
        <v>224</v>
      </c>
      <c r="F125" s="174" t="s">
        <v>225</v>
      </c>
      <c r="G125" s="175" t="s">
        <v>206</v>
      </c>
      <c r="H125" s="176">
        <v>83.6</v>
      </c>
      <c r="I125" s="177"/>
      <c r="J125" s="178">
        <f>ROUND(I125*H125,2)</f>
        <v>0</v>
      </c>
      <c r="K125" s="174" t="s">
        <v>121</v>
      </c>
      <c r="L125" s="36"/>
      <c r="M125" s="179" t="s">
        <v>1</v>
      </c>
      <c r="N125" s="180" t="s">
        <v>42</v>
      </c>
      <c r="O125" s="58"/>
      <c r="P125" s="181">
        <f>O125*H125</f>
        <v>0</v>
      </c>
      <c r="Q125" s="181">
        <v>0</v>
      </c>
      <c r="R125" s="181">
        <f>Q125*H125</f>
        <v>0</v>
      </c>
      <c r="S125" s="181">
        <v>0</v>
      </c>
      <c r="T125" s="182">
        <f>S125*H125</f>
        <v>0</v>
      </c>
      <c r="AR125" s="15" t="s">
        <v>140</v>
      </c>
      <c r="AT125" s="15" t="s">
        <v>117</v>
      </c>
      <c r="AU125" s="15" t="s">
        <v>81</v>
      </c>
      <c r="AY125" s="15" t="s">
        <v>114</v>
      </c>
      <c r="BE125" s="183">
        <f>IF(N125="základní",J125,0)</f>
        <v>0</v>
      </c>
      <c r="BF125" s="183">
        <f>IF(N125="snížená",J125,0)</f>
        <v>0</v>
      </c>
      <c r="BG125" s="183">
        <f>IF(N125="zákl. přenesená",J125,0)</f>
        <v>0</v>
      </c>
      <c r="BH125" s="183">
        <f>IF(N125="sníž. přenesená",J125,0)</f>
        <v>0</v>
      </c>
      <c r="BI125" s="183">
        <f>IF(N125="nulová",J125,0)</f>
        <v>0</v>
      </c>
      <c r="BJ125" s="15" t="s">
        <v>79</v>
      </c>
      <c r="BK125" s="183">
        <f>ROUND(I125*H125,2)</f>
        <v>0</v>
      </c>
      <c r="BL125" s="15" t="s">
        <v>140</v>
      </c>
      <c r="BM125" s="15" t="s">
        <v>226</v>
      </c>
    </row>
    <row r="126" spans="2:65" s="1" customFormat="1" ht="11.25">
      <c r="B126" s="32"/>
      <c r="C126" s="33"/>
      <c r="D126" s="184" t="s">
        <v>124</v>
      </c>
      <c r="E126" s="33"/>
      <c r="F126" s="185" t="s">
        <v>225</v>
      </c>
      <c r="G126" s="33"/>
      <c r="H126" s="33"/>
      <c r="I126" s="101"/>
      <c r="J126" s="33"/>
      <c r="K126" s="33"/>
      <c r="L126" s="36"/>
      <c r="M126" s="186"/>
      <c r="N126" s="58"/>
      <c r="O126" s="58"/>
      <c r="P126" s="58"/>
      <c r="Q126" s="58"/>
      <c r="R126" s="58"/>
      <c r="S126" s="58"/>
      <c r="T126" s="59"/>
      <c r="AT126" s="15" t="s">
        <v>124</v>
      </c>
      <c r="AU126" s="15" t="s">
        <v>81</v>
      </c>
    </row>
    <row r="127" spans="2:65" s="11" customFormat="1" ht="11.25">
      <c r="B127" s="191"/>
      <c r="C127" s="192"/>
      <c r="D127" s="184" t="s">
        <v>195</v>
      </c>
      <c r="E127" s="193" t="s">
        <v>1</v>
      </c>
      <c r="F127" s="194" t="s">
        <v>216</v>
      </c>
      <c r="G127" s="192"/>
      <c r="H127" s="195">
        <v>83.6</v>
      </c>
      <c r="I127" s="196"/>
      <c r="J127" s="192"/>
      <c r="K127" s="192"/>
      <c r="L127" s="197"/>
      <c r="M127" s="198"/>
      <c r="N127" s="199"/>
      <c r="O127" s="199"/>
      <c r="P127" s="199"/>
      <c r="Q127" s="199"/>
      <c r="R127" s="199"/>
      <c r="S127" s="199"/>
      <c r="T127" s="200"/>
      <c r="AT127" s="201" t="s">
        <v>195</v>
      </c>
      <c r="AU127" s="201" t="s">
        <v>81</v>
      </c>
      <c r="AV127" s="11" t="s">
        <v>81</v>
      </c>
      <c r="AW127" s="11" t="s">
        <v>32</v>
      </c>
      <c r="AX127" s="11" t="s">
        <v>71</v>
      </c>
      <c r="AY127" s="201" t="s">
        <v>114</v>
      </c>
    </row>
    <row r="128" spans="2:65" s="12" customFormat="1" ht="11.25">
      <c r="B128" s="202"/>
      <c r="C128" s="203"/>
      <c r="D128" s="184" t="s">
        <v>195</v>
      </c>
      <c r="E128" s="204" t="s">
        <v>1</v>
      </c>
      <c r="F128" s="205" t="s">
        <v>197</v>
      </c>
      <c r="G128" s="203"/>
      <c r="H128" s="206">
        <v>83.6</v>
      </c>
      <c r="I128" s="207"/>
      <c r="J128" s="203"/>
      <c r="K128" s="203"/>
      <c r="L128" s="208"/>
      <c r="M128" s="209"/>
      <c r="N128" s="210"/>
      <c r="O128" s="210"/>
      <c r="P128" s="210"/>
      <c r="Q128" s="210"/>
      <c r="R128" s="210"/>
      <c r="S128" s="210"/>
      <c r="T128" s="211"/>
      <c r="AT128" s="212" t="s">
        <v>195</v>
      </c>
      <c r="AU128" s="212" t="s">
        <v>81</v>
      </c>
      <c r="AV128" s="12" t="s">
        <v>140</v>
      </c>
      <c r="AW128" s="12" t="s">
        <v>32</v>
      </c>
      <c r="AX128" s="12" t="s">
        <v>79</v>
      </c>
      <c r="AY128" s="212" t="s">
        <v>114</v>
      </c>
    </row>
    <row r="129" spans="2:65" s="1" customFormat="1" ht="16.5" customHeight="1">
      <c r="B129" s="32"/>
      <c r="C129" s="172" t="s">
        <v>163</v>
      </c>
      <c r="D129" s="172" t="s">
        <v>117</v>
      </c>
      <c r="E129" s="173" t="s">
        <v>227</v>
      </c>
      <c r="F129" s="174" t="s">
        <v>228</v>
      </c>
      <c r="G129" s="175" t="s">
        <v>193</v>
      </c>
      <c r="H129" s="176">
        <v>12.54</v>
      </c>
      <c r="I129" s="177"/>
      <c r="J129" s="178">
        <f>ROUND(I129*H129,2)</f>
        <v>0</v>
      </c>
      <c r="K129" s="174" t="s">
        <v>121</v>
      </c>
      <c r="L129" s="36"/>
      <c r="M129" s="179" t="s">
        <v>1</v>
      </c>
      <c r="N129" s="180" t="s">
        <v>42</v>
      </c>
      <c r="O129" s="58"/>
      <c r="P129" s="181">
        <f>O129*H129</f>
        <v>0</v>
      </c>
      <c r="Q129" s="181">
        <v>0</v>
      </c>
      <c r="R129" s="181">
        <f>Q129*H129</f>
        <v>0</v>
      </c>
      <c r="S129" s="181">
        <v>1.6</v>
      </c>
      <c r="T129" s="182">
        <f>S129*H129</f>
        <v>20.064</v>
      </c>
      <c r="AR129" s="15" t="s">
        <v>140</v>
      </c>
      <c r="AT129" s="15" t="s">
        <v>117</v>
      </c>
      <c r="AU129" s="15" t="s">
        <v>81</v>
      </c>
      <c r="AY129" s="15" t="s">
        <v>114</v>
      </c>
      <c r="BE129" s="183">
        <f>IF(N129="základní",J129,0)</f>
        <v>0</v>
      </c>
      <c r="BF129" s="183">
        <f>IF(N129="snížená",J129,0)</f>
        <v>0</v>
      </c>
      <c r="BG129" s="183">
        <f>IF(N129="zákl. přenesená",J129,0)</f>
        <v>0</v>
      </c>
      <c r="BH129" s="183">
        <f>IF(N129="sníž. přenesená",J129,0)</f>
        <v>0</v>
      </c>
      <c r="BI129" s="183">
        <f>IF(N129="nulová",J129,0)</f>
        <v>0</v>
      </c>
      <c r="BJ129" s="15" t="s">
        <v>79</v>
      </c>
      <c r="BK129" s="183">
        <f>ROUND(I129*H129,2)</f>
        <v>0</v>
      </c>
      <c r="BL129" s="15" t="s">
        <v>140</v>
      </c>
      <c r="BM129" s="15" t="s">
        <v>229</v>
      </c>
    </row>
    <row r="130" spans="2:65" s="1" customFormat="1" ht="11.25">
      <c r="B130" s="32"/>
      <c r="C130" s="33"/>
      <c r="D130" s="184" t="s">
        <v>124</v>
      </c>
      <c r="E130" s="33"/>
      <c r="F130" s="185" t="s">
        <v>228</v>
      </c>
      <c r="G130" s="33"/>
      <c r="H130" s="33"/>
      <c r="I130" s="101"/>
      <c r="J130" s="33"/>
      <c r="K130" s="33"/>
      <c r="L130" s="36"/>
      <c r="M130" s="186"/>
      <c r="N130" s="58"/>
      <c r="O130" s="58"/>
      <c r="P130" s="58"/>
      <c r="Q130" s="58"/>
      <c r="R130" s="58"/>
      <c r="S130" s="58"/>
      <c r="T130" s="59"/>
      <c r="AT130" s="15" t="s">
        <v>124</v>
      </c>
      <c r="AU130" s="15" t="s">
        <v>81</v>
      </c>
    </row>
    <row r="131" spans="2:65" s="11" customFormat="1" ht="11.25">
      <c r="B131" s="191"/>
      <c r="C131" s="192"/>
      <c r="D131" s="184" t="s">
        <v>195</v>
      </c>
      <c r="E131" s="193" t="s">
        <v>1</v>
      </c>
      <c r="F131" s="194" t="s">
        <v>230</v>
      </c>
      <c r="G131" s="192"/>
      <c r="H131" s="195">
        <v>12.54</v>
      </c>
      <c r="I131" s="196"/>
      <c r="J131" s="192"/>
      <c r="K131" s="192"/>
      <c r="L131" s="197"/>
      <c r="M131" s="198"/>
      <c r="N131" s="199"/>
      <c r="O131" s="199"/>
      <c r="P131" s="199"/>
      <c r="Q131" s="199"/>
      <c r="R131" s="199"/>
      <c r="S131" s="199"/>
      <c r="T131" s="200"/>
      <c r="AT131" s="201" t="s">
        <v>195</v>
      </c>
      <c r="AU131" s="201" t="s">
        <v>81</v>
      </c>
      <c r="AV131" s="11" t="s">
        <v>81</v>
      </c>
      <c r="AW131" s="11" t="s">
        <v>32</v>
      </c>
      <c r="AX131" s="11" t="s">
        <v>71</v>
      </c>
      <c r="AY131" s="201" t="s">
        <v>114</v>
      </c>
    </row>
    <row r="132" spans="2:65" s="12" customFormat="1" ht="11.25">
      <c r="B132" s="202"/>
      <c r="C132" s="203"/>
      <c r="D132" s="184" t="s">
        <v>195</v>
      </c>
      <c r="E132" s="204" t="s">
        <v>1</v>
      </c>
      <c r="F132" s="205" t="s">
        <v>197</v>
      </c>
      <c r="G132" s="203"/>
      <c r="H132" s="206">
        <v>12.54</v>
      </c>
      <c r="I132" s="207"/>
      <c r="J132" s="203"/>
      <c r="K132" s="203"/>
      <c r="L132" s="208"/>
      <c r="M132" s="209"/>
      <c r="N132" s="210"/>
      <c r="O132" s="210"/>
      <c r="P132" s="210"/>
      <c r="Q132" s="210"/>
      <c r="R132" s="210"/>
      <c r="S132" s="210"/>
      <c r="T132" s="211"/>
      <c r="AT132" s="212" t="s">
        <v>195</v>
      </c>
      <c r="AU132" s="212" t="s">
        <v>81</v>
      </c>
      <c r="AV132" s="12" t="s">
        <v>140</v>
      </c>
      <c r="AW132" s="12" t="s">
        <v>32</v>
      </c>
      <c r="AX132" s="12" t="s">
        <v>79</v>
      </c>
      <c r="AY132" s="212" t="s">
        <v>114</v>
      </c>
    </row>
    <row r="133" spans="2:65" s="1" customFormat="1" ht="16.5" customHeight="1">
      <c r="B133" s="32"/>
      <c r="C133" s="172" t="s">
        <v>218</v>
      </c>
      <c r="D133" s="172" t="s">
        <v>117</v>
      </c>
      <c r="E133" s="173" t="s">
        <v>231</v>
      </c>
      <c r="F133" s="174" t="s">
        <v>232</v>
      </c>
      <c r="G133" s="175" t="s">
        <v>206</v>
      </c>
      <c r="H133" s="176">
        <v>3.5</v>
      </c>
      <c r="I133" s="177"/>
      <c r="J133" s="178">
        <f>ROUND(I133*H133,2)</f>
        <v>0</v>
      </c>
      <c r="K133" s="174" t="s">
        <v>222</v>
      </c>
      <c r="L133" s="36"/>
      <c r="M133" s="179" t="s">
        <v>1</v>
      </c>
      <c r="N133" s="180" t="s">
        <v>42</v>
      </c>
      <c r="O133" s="58"/>
      <c r="P133" s="181">
        <f>O133*H133</f>
        <v>0</v>
      </c>
      <c r="Q133" s="181">
        <v>0</v>
      </c>
      <c r="R133" s="181">
        <f>Q133*H133</f>
        <v>0</v>
      </c>
      <c r="S133" s="181">
        <v>0.2</v>
      </c>
      <c r="T133" s="182">
        <f>S133*H133</f>
        <v>0.70000000000000007</v>
      </c>
      <c r="AR133" s="15" t="s">
        <v>140</v>
      </c>
      <c r="AT133" s="15" t="s">
        <v>117</v>
      </c>
      <c r="AU133" s="15" t="s">
        <v>81</v>
      </c>
      <c r="AY133" s="15" t="s">
        <v>114</v>
      </c>
      <c r="BE133" s="183">
        <f>IF(N133="základní",J133,0)</f>
        <v>0</v>
      </c>
      <c r="BF133" s="183">
        <f>IF(N133="snížená",J133,0)</f>
        <v>0</v>
      </c>
      <c r="BG133" s="183">
        <f>IF(N133="zákl. přenesená",J133,0)</f>
        <v>0</v>
      </c>
      <c r="BH133" s="183">
        <f>IF(N133="sníž. přenesená",J133,0)</f>
        <v>0</v>
      </c>
      <c r="BI133" s="183">
        <f>IF(N133="nulová",J133,0)</f>
        <v>0</v>
      </c>
      <c r="BJ133" s="15" t="s">
        <v>79</v>
      </c>
      <c r="BK133" s="183">
        <f>ROUND(I133*H133,2)</f>
        <v>0</v>
      </c>
      <c r="BL133" s="15" t="s">
        <v>140</v>
      </c>
      <c r="BM133" s="15" t="s">
        <v>233</v>
      </c>
    </row>
    <row r="134" spans="2:65" s="1" customFormat="1" ht="11.25">
      <c r="B134" s="32"/>
      <c r="C134" s="33"/>
      <c r="D134" s="184" t="s">
        <v>124</v>
      </c>
      <c r="E134" s="33"/>
      <c r="F134" s="185" t="s">
        <v>232</v>
      </c>
      <c r="G134" s="33"/>
      <c r="H134" s="33"/>
      <c r="I134" s="101"/>
      <c r="J134" s="33"/>
      <c r="K134" s="33"/>
      <c r="L134" s="36"/>
      <c r="M134" s="186"/>
      <c r="N134" s="58"/>
      <c r="O134" s="58"/>
      <c r="P134" s="58"/>
      <c r="Q134" s="58"/>
      <c r="R134" s="58"/>
      <c r="S134" s="58"/>
      <c r="T134" s="59"/>
      <c r="AT134" s="15" t="s">
        <v>124</v>
      </c>
      <c r="AU134" s="15" t="s">
        <v>81</v>
      </c>
    </row>
    <row r="135" spans="2:65" s="1" customFormat="1" ht="19.5">
      <c r="B135" s="32"/>
      <c r="C135" s="33"/>
      <c r="D135" s="184" t="s">
        <v>125</v>
      </c>
      <c r="E135" s="33"/>
      <c r="F135" s="187" t="s">
        <v>234</v>
      </c>
      <c r="G135" s="33"/>
      <c r="H135" s="33"/>
      <c r="I135" s="101"/>
      <c r="J135" s="33"/>
      <c r="K135" s="33"/>
      <c r="L135" s="36"/>
      <c r="M135" s="186"/>
      <c r="N135" s="58"/>
      <c r="O135" s="58"/>
      <c r="P135" s="58"/>
      <c r="Q135" s="58"/>
      <c r="R135" s="58"/>
      <c r="S135" s="58"/>
      <c r="T135" s="59"/>
      <c r="AT135" s="15" t="s">
        <v>125</v>
      </c>
      <c r="AU135" s="15" t="s">
        <v>81</v>
      </c>
    </row>
    <row r="136" spans="2:65" s="11" customFormat="1" ht="11.25">
      <c r="B136" s="191"/>
      <c r="C136" s="192"/>
      <c r="D136" s="184" t="s">
        <v>195</v>
      </c>
      <c r="E136" s="193" t="s">
        <v>1</v>
      </c>
      <c r="F136" s="194" t="s">
        <v>235</v>
      </c>
      <c r="G136" s="192"/>
      <c r="H136" s="195">
        <v>3.5</v>
      </c>
      <c r="I136" s="196"/>
      <c r="J136" s="192"/>
      <c r="K136" s="192"/>
      <c r="L136" s="197"/>
      <c r="M136" s="198"/>
      <c r="N136" s="199"/>
      <c r="O136" s="199"/>
      <c r="P136" s="199"/>
      <c r="Q136" s="199"/>
      <c r="R136" s="199"/>
      <c r="S136" s="199"/>
      <c r="T136" s="200"/>
      <c r="AT136" s="201" t="s">
        <v>195</v>
      </c>
      <c r="AU136" s="201" t="s">
        <v>81</v>
      </c>
      <c r="AV136" s="11" t="s">
        <v>81</v>
      </c>
      <c r="AW136" s="11" t="s">
        <v>32</v>
      </c>
      <c r="AX136" s="11" t="s">
        <v>71</v>
      </c>
      <c r="AY136" s="201" t="s">
        <v>114</v>
      </c>
    </row>
    <row r="137" spans="2:65" s="12" customFormat="1" ht="11.25">
      <c r="B137" s="202"/>
      <c r="C137" s="203"/>
      <c r="D137" s="184" t="s">
        <v>195</v>
      </c>
      <c r="E137" s="204" t="s">
        <v>1</v>
      </c>
      <c r="F137" s="205" t="s">
        <v>197</v>
      </c>
      <c r="G137" s="203"/>
      <c r="H137" s="206">
        <v>3.5</v>
      </c>
      <c r="I137" s="207"/>
      <c r="J137" s="203"/>
      <c r="K137" s="203"/>
      <c r="L137" s="208"/>
      <c r="M137" s="209"/>
      <c r="N137" s="210"/>
      <c r="O137" s="210"/>
      <c r="P137" s="210"/>
      <c r="Q137" s="210"/>
      <c r="R137" s="210"/>
      <c r="S137" s="210"/>
      <c r="T137" s="211"/>
      <c r="AT137" s="212" t="s">
        <v>195</v>
      </c>
      <c r="AU137" s="212" t="s">
        <v>81</v>
      </c>
      <c r="AV137" s="12" t="s">
        <v>140</v>
      </c>
      <c r="AW137" s="12" t="s">
        <v>32</v>
      </c>
      <c r="AX137" s="12" t="s">
        <v>79</v>
      </c>
      <c r="AY137" s="212" t="s">
        <v>114</v>
      </c>
    </row>
    <row r="138" spans="2:65" s="1" customFormat="1" ht="16.5" customHeight="1">
      <c r="B138" s="32"/>
      <c r="C138" s="172" t="s">
        <v>236</v>
      </c>
      <c r="D138" s="172" t="s">
        <v>117</v>
      </c>
      <c r="E138" s="173" t="s">
        <v>237</v>
      </c>
      <c r="F138" s="174" t="s">
        <v>238</v>
      </c>
      <c r="G138" s="175" t="s">
        <v>206</v>
      </c>
      <c r="H138" s="176">
        <v>47.125</v>
      </c>
      <c r="I138" s="177"/>
      <c r="J138" s="178">
        <f>ROUND(I138*H138,2)</f>
        <v>0</v>
      </c>
      <c r="K138" s="174" t="s">
        <v>121</v>
      </c>
      <c r="L138" s="36"/>
      <c r="M138" s="179" t="s">
        <v>1</v>
      </c>
      <c r="N138" s="180" t="s">
        <v>42</v>
      </c>
      <c r="O138" s="58"/>
      <c r="P138" s="181">
        <f>O138*H138</f>
        <v>0</v>
      </c>
      <c r="Q138" s="181">
        <v>0</v>
      </c>
      <c r="R138" s="181">
        <f>Q138*H138</f>
        <v>0</v>
      </c>
      <c r="S138" s="181">
        <v>5.8999999999999997E-2</v>
      </c>
      <c r="T138" s="182">
        <f>S138*H138</f>
        <v>2.7803749999999998</v>
      </c>
      <c r="AR138" s="15" t="s">
        <v>140</v>
      </c>
      <c r="AT138" s="15" t="s">
        <v>117</v>
      </c>
      <c r="AU138" s="15" t="s">
        <v>81</v>
      </c>
      <c r="AY138" s="15" t="s">
        <v>114</v>
      </c>
      <c r="BE138" s="183">
        <f>IF(N138="základní",J138,0)</f>
        <v>0</v>
      </c>
      <c r="BF138" s="183">
        <f>IF(N138="snížená",J138,0)</f>
        <v>0</v>
      </c>
      <c r="BG138" s="183">
        <f>IF(N138="zákl. přenesená",J138,0)</f>
        <v>0</v>
      </c>
      <c r="BH138" s="183">
        <f>IF(N138="sníž. přenesená",J138,0)</f>
        <v>0</v>
      </c>
      <c r="BI138" s="183">
        <f>IF(N138="nulová",J138,0)</f>
        <v>0</v>
      </c>
      <c r="BJ138" s="15" t="s">
        <v>79</v>
      </c>
      <c r="BK138" s="183">
        <f>ROUND(I138*H138,2)</f>
        <v>0</v>
      </c>
      <c r="BL138" s="15" t="s">
        <v>140</v>
      </c>
      <c r="BM138" s="15" t="s">
        <v>239</v>
      </c>
    </row>
    <row r="139" spans="2:65" s="1" customFormat="1" ht="11.25">
      <c r="B139" s="32"/>
      <c r="C139" s="33"/>
      <c r="D139" s="184" t="s">
        <v>124</v>
      </c>
      <c r="E139" s="33"/>
      <c r="F139" s="185" t="s">
        <v>238</v>
      </c>
      <c r="G139" s="33"/>
      <c r="H139" s="33"/>
      <c r="I139" s="101"/>
      <c r="J139" s="33"/>
      <c r="K139" s="33"/>
      <c r="L139" s="36"/>
      <c r="M139" s="186"/>
      <c r="N139" s="58"/>
      <c r="O139" s="58"/>
      <c r="P139" s="58"/>
      <c r="Q139" s="58"/>
      <c r="R139" s="58"/>
      <c r="S139" s="58"/>
      <c r="T139" s="59"/>
      <c r="AT139" s="15" t="s">
        <v>124</v>
      </c>
      <c r="AU139" s="15" t="s">
        <v>81</v>
      </c>
    </row>
    <row r="140" spans="2:65" s="11" customFormat="1" ht="11.25">
      <c r="B140" s="191"/>
      <c r="C140" s="192"/>
      <c r="D140" s="184" t="s">
        <v>195</v>
      </c>
      <c r="E140" s="193" t="s">
        <v>1</v>
      </c>
      <c r="F140" s="194" t="s">
        <v>208</v>
      </c>
      <c r="G140" s="192"/>
      <c r="H140" s="195">
        <v>28.88</v>
      </c>
      <c r="I140" s="196"/>
      <c r="J140" s="192"/>
      <c r="K140" s="192"/>
      <c r="L140" s="197"/>
      <c r="M140" s="198"/>
      <c r="N140" s="199"/>
      <c r="O140" s="199"/>
      <c r="P140" s="199"/>
      <c r="Q140" s="199"/>
      <c r="R140" s="199"/>
      <c r="S140" s="199"/>
      <c r="T140" s="200"/>
      <c r="AT140" s="201" t="s">
        <v>195</v>
      </c>
      <c r="AU140" s="201" t="s">
        <v>81</v>
      </c>
      <c r="AV140" s="11" t="s">
        <v>81</v>
      </c>
      <c r="AW140" s="11" t="s">
        <v>32</v>
      </c>
      <c r="AX140" s="11" t="s">
        <v>71</v>
      </c>
      <c r="AY140" s="201" t="s">
        <v>114</v>
      </c>
    </row>
    <row r="141" spans="2:65" s="11" customFormat="1" ht="11.25">
      <c r="B141" s="191"/>
      <c r="C141" s="192"/>
      <c r="D141" s="184" t="s">
        <v>195</v>
      </c>
      <c r="E141" s="193" t="s">
        <v>1</v>
      </c>
      <c r="F141" s="194" t="s">
        <v>209</v>
      </c>
      <c r="G141" s="192"/>
      <c r="H141" s="195">
        <v>18.245000000000001</v>
      </c>
      <c r="I141" s="196"/>
      <c r="J141" s="192"/>
      <c r="K141" s="192"/>
      <c r="L141" s="197"/>
      <c r="M141" s="198"/>
      <c r="N141" s="199"/>
      <c r="O141" s="199"/>
      <c r="P141" s="199"/>
      <c r="Q141" s="199"/>
      <c r="R141" s="199"/>
      <c r="S141" s="199"/>
      <c r="T141" s="200"/>
      <c r="AT141" s="201" t="s">
        <v>195</v>
      </c>
      <c r="AU141" s="201" t="s">
        <v>81</v>
      </c>
      <c r="AV141" s="11" t="s">
        <v>81</v>
      </c>
      <c r="AW141" s="11" t="s">
        <v>32</v>
      </c>
      <c r="AX141" s="11" t="s">
        <v>71</v>
      </c>
      <c r="AY141" s="201" t="s">
        <v>114</v>
      </c>
    </row>
    <row r="142" spans="2:65" s="12" customFormat="1" ht="11.25">
      <c r="B142" s="202"/>
      <c r="C142" s="203"/>
      <c r="D142" s="184" t="s">
        <v>195</v>
      </c>
      <c r="E142" s="204" t="s">
        <v>1</v>
      </c>
      <c r="F142" s="205" t="s">
        <v>197</v>
      </c>
      <c r="G142" s="203"/>
      <c r="H142" s="206">
        <v>47.125</v>
      </c>
      <c r="I142" s="207"/>
      <c r="J142" s="203"/>
      <c r="K142" s="203"/>
      <c r="L142" s="208"/>
      <c r="M142" s="209"/>
      <c r="N142" s="210"/>
      <c r="O142" s="210"/>
      <c r="P142" s="210"/>
      <c r="Q142" s="210"/>
      <c r="R142" s="210"/>
      <c r="S142" s="210"/>
      <c r="T142" s="211"/>
      <c r="AT142" s="212" t="s">
        <v>195</v>
      </c>
      <c r="AU142" s="212" t="s">
        <v>81</v>
      </c>
      <c r="AV142" s="12" t="s">
        <v>140</v>
      </c>
      <c r="AW142" s="12" t="s">
        <v>32</v>
      </c>
      <c r="AX142" s="12" t="s">
        <v>79</v>
      </c>
      <c r="AY142" s="212" t="s">
        <v>114</v>
      </c>
    </row>
    <row r="143" spans="2:65" s="1" customFormat="1" ht="16.5" customHeight="1">
      <c r="B143" s="32"/>
      <c r="C143" s="172" t="s">
        <v>240</v>
      </c>
      <c r="D143" s="172" t="s">
        <v>117</v>
      </c>
      <c r="E143" s="173" t="s">
        <v>241</v>
      </c>
      <c r="F143" s="174" t="s">
        <v>242</v>
      </c>
      <c r="G143" s="175" t="s">
        <v>243</v>
      </c>
      <c r="H143" s="176">
        <v>11.2</v>
      </c>
      <c r="I143" s="177"/>
      <c r="J143" s="178">
        <f>ROUND(I143*H143,2)</f>
        <v>0</v>
      </c>
      <c r="K143" s="174" t="s">
        <v>121</v>
      </c>
      <c r="L143" s="36"/>
      <c r="M143" s="179" t="s">
        <v>1</v>
      </c>
      <c r="N143" s="180" t="s">
        <v>42</v>
      </c>
      <c r="O143" s="58"/>
      <c r="P143" s="181">
        <f>O143*H143</f>
        <v>0</v>
      </c>
      <c r="Q143" s="181">
        <v>1.8000000000000001E-4</v>
      </c>
      <c r="R143" s="181">
        <f>Q143*H143</f>
        <v>2.016E-3</v>
      </c>
      <c r="S143" s="181">
        <v>0</v>
      </c>
      <c r="T143" s="182">
        <f>S143*H143</f>
        <v>0</v>
      </c>
      <c r="AR143" s="15" t="s">
        <v>140</v>
      </c>
      <c r="AT143" s="15" t="s">
        <v>117</v>
      </c>
      <c r="AU143" s="15" t="s">
        <v>81</v>
      </c>
      <c r="AY143" s="15" t="s">
        <v>114</v>
      </c>
      <c r="BE143" s="183">
        <f>IF(N143="základní",J143,0)</f>
        <v>0</v>
      </c>
      <c r="BF143" s="183">
        <f>IF(N143="snížená",J143,0)</f>
        <v>0</v>
      </c>
      <c r="BG143" s="183">
        <f>IF(N143="zákl. přenesená",J143,0)</f>
        <v>0</v>
      </c>
      <c r="BH143" s="183">
        <f>IF(N143="sníž. přenesená",J143,0)</f>
        <v>0</v>
      </c>
      <c r="BI143" s="183">
        <f>IF(N143="nulová",J143,0)</f>
        <v>0</v>
      </c>
      <c r="BJ143" s="15" t="s">
        <v>79</v>
      </c>
      <c r="BK143" s="183">
        <f>ROUND(I143*H143,2)</f>
        <v>0</v>
      </c>
      <c r="BL143" s="15" t="s">
        <v>140</v>
      </c>
      <c r="BM143" s="15" t="s">
        <v>244</v>
      </c>
    </row>
    <row r="144" spans="2:65" s="1" customFormat="1" ht="11.25">
      <c r="B144" s="32"/>
      <c r="C144" s="33"/>
      <c r="D144" s="184" t="s">
        <v>124</v>
      </c>
      <c r="E144" s="33"/>
      <c r="F144" s="185" t="s">
        <v>242</v>
      </c>
      <c r="G144" s="33"/>
      <c r="H144" s="33"/>
      <c r="I144" s="101"/>
      <c r="J144" s="33"/>
      <c r="K144" s="33"/>
      <c r="L144" s="36"/>
      <c r="M144" s="186"/>
      <c r="N144" s="58"/>
      <c r="O144" s="58"/>
      <c r="P144" s="58"/>
      <c r="Q144" s="58"/>
      <c r="R144" s="58"/>
      <c r="S144" s="58"/>
      <c r="T144" s="59"/>
      <c r="AT144" s="15" t="s">
        <v>124</v>
      </c>
      <c r="AU144" s="15" t="s">
        <v>81</v>
      </c>
    </row>
    <row r="145" spans="2:65" s="11" customFormat="1" ht="11.25">
      <c r="B145" s="191"/>
      <c r="C145" s="192"/>
      <c r="D145" s="184" t="s">
        <v>195</v>
      </c>
      <c r="E145" s="193" t="s">
        <v>1</v>
      </c>
      <c r="F145" s="194" t="s">
        <v>245</v>
      </c>
      <c r="G145" s="192"/>
      <c r="H145" s="195">
        <v>11.2</v>
      </c>
      <c r="I145" s="196"/>
      <c r="J145" s="192"/>
      <c r="K145" s="192"/>
      <c r="L145" s="197"/>
      <c r="M145" s="198"/>
      <c r="N145" s="199"/>
      <c r="O145" s="199"/>
      <c r="P145" s="199"/>
      <c r="Q145" s="199"/>
      <c r="R145" s="199"/>
      <c r="S145" s="199"/>
      <c r="T145" s="200"/>
      <c r="AT145" s="201" t="s">
        <v>195</v>
      </c>
      <c r="AU145" s="201" t="s">
        <v>81</v>
      </c>
      <c r="AV145" s="11" t="s">
        <v>81</v>
      </c>
      <c r="AW145" s="11" t="s">
        <v>32</v>
      </c>
      <c r="AX145" s="11" t="s">
        <v>71</v>
      </c>
      <c r="AY145" s="201" t="s">
        <v>114</v>
      </c>
    </row>
    <row r="146" spans="2:65" s="12" customFormat="1" ht="11.25">
      <c r="B146" s="202"/>
      <c r="C146" s="203"/>
      <c r="D146" s="184" t="s">
        <v>195</v>
      </c>
      <c r="E146" s="204" t="s">
        <v>1</v>
      </c>
      <c r="F146" s="205" t="s">
        <v>197</v>
      </c>
      <c r="G146" s="203"/>
      <c r="H146" s="206">
        <v>11.2</v>
      </c>
      <c r="I146" s="207"/>
      <c r="J146" s="203"/>
      <c r="K146" s="203"/>
      <c r="L146" s="208"/>
      <c r="M146" s="209"/>
      <c r="N146" s="210"/>
      <c r="O146" s="210"/>
      <c r="P146" s="210"/>
      <c r="Q146" s="210"/>
      <c r="R146" s="210"/>
      <c r="S146" s="210"/>
      <c r="T146" s="211"/>
      <c r="AT146" s="212" t="s">
        <v>195</v>
      </c>
      <c r="AU146" s="212" t="s">
        <v>81</v>
      </c>
      <c r="AV146" s="12" t="s">
        <v>140</v>
      </c>
      <c r="AW146" s="12" t="s">
        <v>32</v>
      </c>
      <c r="AX146" s="12" t="s">
        <v>79</v>
      </c>
      <c r="AY146" s="212" t="s">
        <v>114</v>
      </c>
    </row>
    <row r="147" spans="2:65" s="10" customFormat="1" ht="22.9" customHeight="1">
      <c r="B147" s="156"/>
      <c r="C147" s="157"/>
      <c r="D147" s="158" t="s">
        <v>70</v>
      </c>
      <c r="E147" s="170" t="s">
        <v>246</v>
      </c>
      <c r="F147" s="170" t="s">
        <v>247</v>
      </c>
      <c r="G147" s="157"/>
      <c r="H147" s="157"/>
      <c r="I147" s="160"/>
      <c r="J147" s="171">
        <f>BK147</f>
        <v>0</v>
      </c>
      <c r="K147" s="157"/>
      <c r="L147" s="162"/>
      <c r="M147" s="163"/>
      <c r="N147" s="164"/>
      <c r="O147" s="164"/>
      <c r="P147" s="165">
        <f>SUM(P148:P157)</f>
        <v>0</v>
      </c>
      <c r="Q147" s="164"/>
      <c r="R147" s="165">
        <f>SUM(R148:R157)</f>
        <v>0</v>
      </c>
      <c r="S147" s="164"/>
      <c r="T147" s="166">
        <f>SUM(T148:T157)</f>
        <v>0</v>
      </c>
      <c r="AR147" s="167" t="s">
        <v>79</v>
      </c>
      <c r="AT147" s="168" t="s">
        <v>70</v>
      </c>
      <c r="AU147" s="168" t="s">
        <v>79</v>
      </c>
      <c r="AY147" s="167" t="s">
        <v>114</v>
      </c>
      <c r="BK147" s="169">
        <f>SUM(BK148:BK157)</f>
        <v>0</v>
      </c>
    </row>
    <row r="148" spans="2:65" s="1" customFormat="1" ht="16.5" customHeight="1">
      <c r="B148" s="32"/>
      <c r="C148" s="172" t="s">
        <v>248</v>
      </c>
      <c r="D148" s="172" t="s">
        <v>117</v>
      </c>
      <c r="E148" s="173" t="s">
        <v>249</v>
      </c>
      <c r="F148" s="174" t="s">
        <v>250</v>
      </c>
      <c r="G148" s="175" t="s">
        <v>200</v>
      </c>
      <c r="H148" s="176">
        <v>38.228999999999999</v>
      </c>
      <c r="I148" s="177"/>
      <c r="J148" s="178">
        <f>ROUND(I148*H148,2)</f>
        <v>0</v>
      </c>
      <c r="K148" s="174" t="s">
        <v>121</v>
      </c>
      <c r="L148" s="36"/>
      <c r="M148" s="179" t="s">
        <v>1</v>
      </c>
      <c r="N148" s="180" t="s">
        <v>42</v>
      </c>
      <c r="O148" s="58"/>
      <c r="P148" s="181">
        <f>O148*H148</f>
        <v>0</v>
      </c>
      <c r="Q148" s="181">
        <v>0</v>
      </c>
      <c r="R148" s="181">
        <f>Q148*H148</f>
        <v>0</v>
      </c>
      <c r="S148" s="181">
        <v>0</v>
      </c>
      <c r="T148" s="182">
        <f>S148*H148</f>
        <v>0</v>
      </c>
      <c r="AR148" s="15" t="s">
        <v>140</v>
      </c>
      <c r="AT148" s="15" t="s">
        <v>117</v>
      </c>
      <c r="AU148" s="15" t="s">
        <v>81</v>
      </c>
      <c r="AY148" s="15" t="s">
        <v>114</v>
      </c>
      <c r="BE148" s="183">
        <f>IF(N148="základní",J148,0)</f>
        <v>0</v>
      </c>
      <c r="BF148" s="183">
        <f>IF(N148="snížená",J148,0)</f>
        <v>0</v>
      </c>
      <c r="BG148" s="183">
        <f>IF(N148="zákl. přenesená",J148,0)</f>
        <v>0</v>
      </c>
      <c r="BH148" s="183">
        <f>IF(N148="sníž. přenesená",J148,0)</f>
        <v>0</v>
      </c>
      <c r="BI148" s="183">
        <f>IF(N148="nulová",J148,0)</f>
        <v>0</v>
      </c>
      <c r="BJ148" s="15" t="s">
        <v>79</v>
      </c>
      <c r="BK148" s="183">
        <f>ROUND(I148*H148,2)</f>
        <v>0</v>
      </c>
      <c r="BL148" s="15" t="s">
        <v>140</v>
      </c>
      <c r="BM148" s="15" t="s">
        <v>251</v>
      </c>
    </row>
    <row r="149" spans="2:65" s="1" customFormat="1" ht="11.25">
      <c r="B149" s="32"/>
      <c r="C149" s="33"/>
      <c r="D149" s="184" t="s">
        <v>124</v>
      </c>
      <c r="E149" s="33"/>
      <c r="F149" s="185" t="s">
        <v>250</v>
      </c>
      <c r="G149" s="33"/>
      <c r="H149" s="33"/>
      <c r="I149" s="101"/>
      <c r="J149" s="33"/>
      <c r="K149" s="33"/>
      <c r="L149" s="36"/>
      <c r="M149" s="186"/>
      <c r="N149" s="58"/>
      <c r="O149" s="58"/>
      <c r="P149" s="58"/>
      <c r="Q149" s="58"/>
      <c r="R149" s="58"/>
      <c r="S149" s="58"/>
      <c r="T149" s="59"/>
      <c r="AT149" s="15" t="s">
        <v>124</v>
      </c>
      <c r="AU149" s="15" t="s">
        <v>81</v>
      </c>
    </row>
    <row r="150" spans="2:65" s="1" customFormat="1" ht="16.5" customHeight="1">
      <c r="B150" s="32"/>
      <c r="C150" s="172" t="s">
        <v>252</v>
      </c>
      <c r="D150" s="172" t="s">
        <v>117</v>
      </c>
      <c r="E150" s="173" t="s">
        <v>253</v>
      </c>
      <c r="F150" s="174" t="s">
        <v>254</v>
      </c>
      <c r="G150" s="175" t="s">
        <v>200</v>
      </c>
      <c r="H150" s="176">
        <v>38.228999999999999</v>
      </c>
      <c r="I150" s="177"/>
      <c r="J150" s="178">
        <f>ROUND(I150*H150,2)</f>
        <v>0</v>
      </c>
      <c r="K150" s="174" t="s">
        <v>222</v>
      </c>
      <c r="L150" s="36"/>
      <c r="M150" s="179" t="s">
        <v>1</v>
      </c>
      <c r="N150" s="180" t="s">
        <v>42</v>
      </c>
      <c r="O150" s="58"/>
      <c r="P150" s="181">
        <f>O150*H150</f>
        <v>0</v>
      </c>
      <c r="Q150" s="181">
        <v>0</v>
      </c>
      <c r="R150" s="181">
        <f>Q150*H150</f>
        <v>0</v>
      </c>
      <c r="S150" s="181">
        <v>0</v>
      </c>
      <c r="T150" s="182">
        <f>S150*H150</f>
        <v>0</v>
      </c>
      <c r="AR150" s="15" t="s">
        <v>140</v>
      </c>
      <c r="AT150" s="15" t="s">
        <v>117</v>
      </c>
      <c r="AU150" s="15" t="s">
        <v>81</v>
      </c>
      <c r="AY150" s="15" t="s">
        <v>114</v>
      </c>
      <c r="BE150" s="183">
        <f>IF(N150="základní",J150,0)</f>
        <v>0</v>
      </c>
      <c r="BF150" s="183">
        <f>IF(N150="snížená",J150,0)</f>
        <v>0</v>
      </c>
      <c r="BG150" s="183">
        <f>IF(N150="zákl. přenesená",J150,0)</f>
        <v>0</v>
      </c>
      <c r="BH150" s="183">
        <f>IF(N150="sníž. přenesená",J150,0)</f>
        <v>0</v>
      </c>
      <c r="BI150" s="183">
        <f>IF(N150="nulová",J150,0)</f>
        <v>0</v>
      </c>
      <c r="BJ150" s="15" t="s">
        <v>79</v>
      </c>
      <c r="BK150" s="183">
        <f>ROUND(I150*H150,2)</f>
        <v>0</v>
      </c>
      <c r="BL150" s="15" t="s">
        <v>140</v>
      </c>
      <c r="BM150" s="15" t="s">
        <v>255</v>
      </c>
    </row>
    <row r="151" spans="2:65" s="1" customFormat="1" ht="11.25">
      <c r="B151" s="32"/>
      <c r="C151" s="33"/>
      <c r="D151" s="184" t="s">
        <v>124</v>
      </c>
      <c r="E151" s="33"/>
      <c r="F151" s="185" t="s">
        <v>254</v>
      </c>
      <c r="G151" s="33"/>
      <c r="H151" s="33"/>
      <c r="I151" s="101"/>
      <c r="J151" s="33"/>
      <c r="K151" s="33"/>
      <c r="L151" s="36"/>
      <c r="M151" s="186"/>
      <c r="N151" s="58"/>
      <c r="O151" s="58"/>
      <c r="P151" s="58"/>
      <c r="Q151" s="58"/>
      <c r="R151" s="58"/>
      <c r="S151" s="58"/>
      <c r="T151" s="59"/>
      <c r="AT151" s="15" t="s">
        <v>124</v>
      </c>
      <c r="AU151" s="15" t="s">
        <v>81</v>
      </c>
    </row>
    <row r="152" spans="2:65" s="1" customFormat="1" ht="19.5">
      <c r="B152" s="32"/>
      <c r="C152" s="33"/>
      <c r="D152" s="184" t="s">
        <v>125</v>
      </c>
      <c r="E152" s="33"/>
      <c r="F152" s="187" t="s">
        <v>256</v>
      </c>
      <c r="G152" s="33"/>
      <c r="H152" s="33"/>
      <c r="I152" s="101"/>
      <c r="J152" s="33"/>
      <c r="K152" s="33"/>
      <c r="L152" s="36"/>
      <c r="M152" s="186"/>
      <c r="N152" s="58"/>
      <c r="O152" s="58"/>
      <c r="P152" s="58"/>
      <c r="Q152" s="58"/>
      <c r="R152" s="58"/>
      <c r="S152" s="58"/>
      <c r="T152" s="59"/>
      <c r="AT152" s="15" t="s">
        <v>125</v>
      </c>
      <c r="AU152" s="15" t="s">
        <v>81</v>
      </c>
    </row>
    <row r="153" spans="2:65" s="1" customFormat="1" ht="16.5" customHeight="1">
      <c r="B153" s="32"/>
      <c r="C153" s="172" t="s">
        <v>257</v>
      </c>
      <c r="D153" s="172" t="s">
        <v>117</v>
      </c>
      <c r="E153" s="173" t="s">
        <v>258</v>
      </c>
      <c r="F153" s="174" t="s">
        <v>259</v>
      </c>
      <c r="G153" s="175" t="s">
        <v>200</v>
      </c>
      <c r="H153" s="176">
        <v>38.228999999999999</v>
      </c>
      <c r="I153" s="177"/>
      <c r="J153" s="178">
        <f>ROUND(I153*H153,2)</f>
        <v>0</v>
      </c>
      <c r="K153" s="174" t="s">
        <v>121</v>
      </c>
      <c r="L153" s="36"/>
      <c r="M153" s="179" t="s">
        <v>1</v>
      </c>
      <c r="N153" s="180" t="s">
        <v>42</v>
      </c>
      <c r="O153" s="58"/>
      <c r="P153" s="181">
        <f>O153*H153</f>
        <v>0</v>
      </c>
      <c r="Q153" s="181">
        <v>0</v>
      </c>
      <c r="R153" s="181">
        <f>Q153*H153</f>
        <v>0</v>
      </c>
      <c r="S153" s="181">
        <v>0</v>
      </c>
      <c r="T153" s="182">
        <f>S153*H153</f>
        <v>0</v>
      </c>
      <c r="AR153" s="15" t="s">
        <v>140</v>
      </c>
      <c r="AT153" s="15" t="s">
        <v>117</v>
      </c>
      <c r="AU153" s="15" t="s">
        <v>81</v>
      </c>
      <c r="AY153" s="15" t="s">
        <v>114</v>
      </c>
      <c r="BE153" s="183">
        <f>IF(N153="základní",J153,0)</f>
        <v>0</v>
      </c>
      <c r="BF153" s="183">
        <f>IF(N153="snížená",J153,0)</f>
        <v>0</v>
      </c>
      <c r="BG153" s="183">
        <f>IF(N153="zákl. přenesená",J153,0)</f>
        <v>0</v>
      </c>
      <c r="BH153" s="183">
        <f>IF(N153="sníž. přenesená",J153,0)</f>
        <v>0</v>
      </c>
      <c r="BI153" s="183">
        <f>IF(N153="nulová",J153,0)</f>
        <v>0</v>
      </c>
      <c r="BJ153" s="15" t="s">
        <v>79</v>
      </c>
      <c r="BK153" s="183">
        <f>ROUND(I153*H153,2)</f>
        <v>0</v>
      </c>
      <c r="BL153" s="15" t="s">
        <v>140</v>
      </c>
      <c r="BM153" s="15" t="s">
        <v>260</v>
      </c>
    </row>
    <row r="154" spans="2:65" s="1" customFormat="1" ht="11.25">
      <c r="B154" s="32"/>
      <c r="C154" s="33"/>
      <c r="D154" s="184" t="s">
        <v>124</v>
      </c>
      <c r="E154" s="33"/>
      <c r="F154" s="185" t="s">
        <v>259</v>
      </c>
      <c r="G154" s="33"/>
      <c r="H154" s="33"/>
      <c r="I154" s="101"/>
      <c r="J154" s="33"/>
      <c r="K154" s="33"/>
      <c r="L154" s="36"/>
      <c r="M154" s="186"/>
      <c r="N154" s="58"/>
      <c r="O154" s="58"/>
      <c r="P154" s="58"/>
      <c r="Q154" s="58"/>
      <c r="R154" s="58"/>
      <c r="S154" s="58"/>
      <c r="T154" s="59"/>
      <c r="AT154" s="15" t="s">
        <v>124</v>
      </c>
      <c r="AU154" s="15" t="s">
        <v>81</v>
      </c>
    </row>
    <row r="155" spans="2:65" s="1" customFormat="1" ht="16.5" customHeight="1">
      <c r="B155" s="32"/>
      <c r="C155" s="172" t="s">
        <v>8</v>
      </c>
      <c r="D155" s="172" t="s">
        <v>117</v>
      </c>
      <c r="E155" s="173" t="s">
        <v>261</v>
      </c>
      <c r="F155" s="174" t="s">
        <v>262</v>
      </c>
      <c r="G155" s="175" t="s">
        <v>200</v>
      </c>
      <c r="H155" s="176">
        <v>573.43499999999995</v>
      </c>
      <c r="I155" s="177"/>
      <c r="J155" s="178">
        <f>ROUND(I155*H155,2)</f>
        <v>0</v>
      </c>
      <c r="K155" s="174" t="s">
        <v>121</v>
      </c>
      <c r="L155" s="36"/>
      <c r="M155" s="179" t="s">
        <v>1</v>
      </c>
      <c r="N155" s="180" t="s">
        <v>42</v>
      </c>
      <c r="O155" s="58"/>
      <c r="P155" s="181">
        <f>O155*H155</f>
        <v>0</v>
      </c>
      <c r="Q155" s="181">
        <v>0</v>
      </c>
      <c r="R155" s="181">
        <f>Q155*H155</f>
        <v>0</v>
      </c>
      <c r="S155" s="181">
        <v>0</v>
      </c>
      <c r="T155" s="182">
        <f>S155*H155</f>
        <v>0</v>
      </c>
      <c r="AR155" s="15" t="s">
        <v>140</v>
      </c>
      <c r="AT155" s="15" t="s">
        <v>117</v>
      </c>
      <c r="AU155" s="15" t="s">
        <v>81</v>
      </c>
      <c r="AY155" s="15" t="s">
        <v>114</v>
      </c>
      <c r="BE155" s="183">
        <f>IF(N155="základní",J155,0)</f>
        <v>0</v>
      </c>
      <c r="BF155" s="183">
        <f>IF(N155="snížená",J155,0)</f>
        <v>0</v>
      </c>
      <c r="BG155" s="183">
        <f>IF(N155="zákl. přenesená",J155,0)</f>
        <v>0</v>
      </c>
      <c r="BH155" s="183">
        <f>IF(N155="sníž. přenesená",J155,0)</f>
        <v>0</v>
      </c>
      <c r="BI155" s="183">
        <f>IF(N155="nulová",J155,0)</f>
        <v>0</v>
      </c>
      <c r="BJ155" s="15" t="s">
        <v>79</v>
      </c>
      <c r="BK155" s="183">
        <f>ROUND(I155*H155,2)</f>
        <v>0</v>
      </c>
      <c r="BL155" s="15" t="s">
        <v>140</v>
      </c>
      <c r="BM155" s="15" t="s">
        <v>263</v>
      </c>
    </row>
    <row r="156" spans="2:65" s="1" customFormat="1" ht="11.25">
      <c r="B156" s="32"/>
      <c r="C156" s="33"/>
      <c r="D156" s="184" t="s">
        <v>124</v>
      </c>
      <c r="E156" s="33"/>
      <c r="F156" s="185" t="s">
        <v>262</v>
      </c>
      <c r="G156" s="33"/>
      <c r="H156" s="33"/>
      <c r="I156" s="101"/>
      <c r="J156" s="33"/>
      <c r="K156" s="33"/>
      <c r="L156" s="36"/>
      <c r="M156" s="186"/>
      <c r="N156" s="58"/>
      <c r="O156" s="58"/>
      <c r="P156" s="58"/>
      <c r="Q156" s="58"/>
      <c r="R156" s="58"/>
      <c r="S156" s="58"/>
      <c r="T156" s="59"/>
      <c r="AT156" s="15" t="s">
        <v>124</v>
      </c>
      <c r="AU156" s="15" t="s">
        <v>81</v>
      </c>
    </row>
    <row r="157" spans="2:65" s="11" customFormat="1" ht="11.25">
      <c r="B157" s="191"/>
      <c r="C157" s="192"/>
      <c r="D157" s="184" t="s">
        <v>195</v>
      </c>
      <c r="E157" s="193" t="s">
        <v>1</v>
      </c>
      <c r="F157" s="194" t="s">
        <v>264</v>
      </c>
      <c r="G157" s="192"/>
      <c r="H157" s="195">
        <v>573.43499999999995</v>
      </c>
      <c r="I157" s="196"/>
      <c r="J157" s="192"/>
      <c r="K157" s="192"/>
      <c r="L157" s="197"/>
      <c r="M157" s="198"/>
      <c r="N157" s="199"/>
      <c r="O157" s="199"/>
      <c r="P157" s="199"/>
      <c r="Q157" s="199"/>
      <c r="R157" s="199"/>
      <c r="S157" s="199"/>
      <c r="T157" s="200"/>
      <c r="AT157" s="201" t="s">
        <v>195</v>
      </c>
      <c r="AU157" s="201" t="s">
        <v>81</v>
      </c>
      <c r="AV157" s="11" t="s">
        <v>81</v>
      </c>
      <c r="AW157" s="11" t="s">
        <v>32</v>
      </c>
      <c r="AX157" s="11" t="s">
        <v>79</v>
      </c>
      <c r="AY157" s="201" t="s">
        <v>114</v>
      </c>
    </row>
    <row r="158" spans="2:65" s="10" customFormat="1" ht="22.9" customHeight="1">
      <c r="B158" s="156"/>
      <c r="C158" s="157"/>
      <c r="D158" s="158" t="s">
        <v>70</v>
      </c>
      <c r="E158" s="170" t="s">
        <v>265</v>
      </c>
      <c r="F158" s="170" t="s">
        <v>266</v>
      </c>
      <c r="G158" s="157"/>
      <c r="H158" s="157"/>
      <c r="I158" s="160"/>
      <c r="J158" s="171">
        <f>BK158</f>
        <v>0</v>
      </c>
      <c r="K158" s="157"/>
      <c r="L158" s="162"/>
      <c r="M158" s="163"/>
      <c r="N158" s="164"/>
      <c r="O158" s="164"/>
      <c r="P158" s="165">
        <f>SUM(P159:P160)</f>
        <v>0</v>
      </c>
      <c r="Q158" s="164"/>
      <c r="R158" s="165">
        <f>SUM(R159:R160)</f>
        <v>0</v>
      </c>
      <c r="S158" s="164"/>
      <c r="T158" s="166">
        <f>SUM(T159:T160)</f>
        <v>0</v>
      </c>
      <c r="AR158" s="167" t="s">
        <v>79</v>
      </c>
      <c r="AT158" s="168" t="s">
        <v>70</v>
      </c>
      <c r="AU158" s="168" t="s">
        <v>79</v>
      </c>
      <c r="AY158" s="167" t="s">
        <v>114</v>
      </c>
      <c r="BK158" s="169">
        <f>SUM(BK159:BK160)</f>
        <v>0</v>
      </c>
    </row>
    <row r="159" spans="2:65" s="1" customFormat="1" ht="16.5" customHeight="1">
      <c r="B159" s="32"/>
      <c r="C159" s="172" t="s">
        <v>267</v>
      </c>
      <c r="D159" s="172" t="s">
        <v>117</v>
      </c>
      <c r="E159" s="173" t="s">
        <v>268</v>
      </c>
      <c r="F159" s="174" t="s">
        <v>269</v>
      </c>
      <c r="G159" s="175" t="s">
        <v>200</v>
      </c>
      <c r="H159" s="176">
        <v>10.199999999999999</v>
      </c>
      <c r="I159" s="177"/>
      <c r="J159" s="178">
        <f>ROUND(I159*H159,2)</f>
        <v>0</v>
      </c>
      <c r="K159" s="174" t="s">
        <v>121</v>
      </c>
      <c r="L159" s="36"/>
      <c r="M159" s="179" t="s">
        <v>1</v>
      </c>
      <c r="N159" s="180" t="s">
        <v>42</v>
      </c>
      <c r="O159" s="58"/>
      <c r="P159" s="181">
        <f>O159*H159</f>
        <v>0</v>
      </c>
      <c r="Q159" s="181">
        <v>0</v>
      </c>
      <c r="R159" s="181">
        <f>Q159*H159</f>
        <v>0</v>
      </c>
      <c r="S159" s="181">
        <v>0</v>
      </c>
      <c r="T159" s="182">
        <f>S159*H159</f>
        <v>0</v>
      </c>
      <c r="AR159" s="15" t="s">
        <v>140</v>
      </c>
      <c r="AT159" s="15" t="s">
        <v>117</v>
      </c>
      <c r="AU159" s="15" t="s">
        <v>81</v>
      </c>
      <c r="AY159" s="15" t="s">
        <v>114</v>
      </c>
      <c r="BE159" s="183">
        <f>IF(N159="základní",J159,0)</f>
        <v>0</v>
      </c>
      <c r="BF159" s="183">
        <f>IF(N159="snížená",J159,0)</f>
        <v>0</v>
      </c>
      <c r="BG159" s="183">
        <f>IF(N159="zákl. přenesená",J159,0)</f>
        <v>0</v>
      </c>
      <c r="BH159" s="183">
        <f>IF(N159="sníž. přenesená",J159,0)</f>
        <v>0</v>
      </c>
      <c r="BI159" s="183">
        <f>IF(N159="nulová",J159,0)</f>
        <v>0</v>
      </c>
      <c r="BJ159" s="15" t="s">
        <v>79</v>
      </c>
      <c r="BK159" s="183">
        <f>ROUND(I159*H159,2)</f>
        <v>0</v>
      </c>
      <c r="BL159" s="15" t="s">
        <v>140</v>
      </c>
      <c r="BM159" s="15" t="s">
        <v>270</v>
      </c>
    </row>
    <row r="160" spans="2:65" s="1" customFormat="1" ht="11.25">
      <c r="B160" s="32"/>
      <c r="C160" s="33"/>
      <c r="D160" s="184" t="s">
        <v>124</v>
      </c>
      <c r="E160" s="33"/>
      <c r="F160" s="185" t="s">
        <v>269</v>
      </c>
      <c r="G160" s="33"/>
      <c r="H160" s="33"/>
      <c r="I160" s="101"/>
      <c r="J160" s="33"/>
      <c r="K160" s="33"/>
      <c r="L160" s="36"/>
      <c r="M160" s="186"/>
      <c r="N160" s="58"/>
      <c r="O160" s="58"/>
      <c r="P160" s="58"/>
      <c r="Q160" s="58"/>
      <c r="R160" s="58"/>
      <c r="S160" s="58"/>
      <c r="T160" s="59"/>
      <c r="AT160" s="15" t="s">
        <v>124</v>
      </c>
      <c r="AU160" s="15" t="s">
        <v>81</v>
      </c>
    </row>
    <row r="161" spans="2:65" s="10" customFormat="1" ht="25.9" customHeight="1">
      <c r="B161" s="156"/>
      <c r="C161" s="157"/>
      <c r="D161" s="158" t="s">
        <v>70</v>
      </c>
      <c r="E161" s="159" t="s">
        <v>271</v>
      </c>
      <c r="F161" s="159" t="s">
        <v>272</v>
      </c>
      <c r="G161" s="157"/>
      <c r="H161" s="157"/>
      <c r="I161" s="160"/>
      <c r="J161" s="161">
        <f>BK161</f>
        <v>0</v>
      </c>
      <c r="K161" s="157"/>
      <c r="L161" s="162"/>
      <c r="M161" s="163"/>
      <c r="N161" s="164"/>
      <c r="O161" s="164"/>
      <c r="P161" s="165">
        <f>P162+P237+P339+P355+P364+P429+P443</f>
        <v>0</v>
      </c>
      <c r="Q161" s="164"/>
      <c r="R161" s="165">
        <f>R162+R237+R339+R355+R364+R429+R443</f>
        <v>4.9124326900000002</v>
      </c>
      <c r="S161" s="164"/>
      <c r="T161" s="166">
        <f>T162+T237+T339+T355+T364+T429+T443</f>
        <v>14.684178199999998</v>
      </c>
      <c r="AR161" s="167" t="s">
        <v>81</v>
      </c>
      <c r="AT161" s="168" t="s">
        <v>70</v>
      </c>
      <c r="AU161" s="168" t="s">
        <v>71</v>
      </c>
      <c r="AY161" s="167" t="s">
        <v>114</v>
      </c>
      <c r="BK161" s="169">
        <f>BK162+BK237+BK339+BK355+BK364+BK429+BK443</f>
        <v>0</v>
      </c>
    </row>
    <row r="162" spans="2:65" s="10" customFormat="1" ht="22.9" customHeight="1">
      <c r="B162" s="156"/>
      <c r="C162" s="157"/>
      <c r="D162" s="158" t="s">
        <v>70</v>
      </c>
      <c r="E162" s="170" t="s">
        <v>273</v>
      </c>
      <c r="F162" s="170" t="s">
        <v>274</v>
      </c>
      <c r="G162" s="157"/>
      <c r="H162" s="157"/>
      <c r="I162" s="160"/>
      <c r="J162" s="171">
        <f>BK162</f>
        <v>0</v>
      </c>
      <c r="K162" s="157"/>
      <c r="L162" s="162"/>
      <c r="M162" s="163"/>
      <c r="N162" s="164"/>
      <c r="O162" s="164"/>
      <c r="P162" s="165">
        <f>SUM(P163:P236)</f>
        <v>0</v>
      </c>
      <c r="Q162" s="164"/>
      <c r="R162" s="165">
        <f>SUM(R163:R236)</f>
        <v>0.76420083999999999</v>
      </c>
      <c r="S162" s="164"/>
      <c r="T162" s="166">
        <f>SUM(T163:T236)</f>
        <v>3.5112000000000001</v>
      </c>
      <c r="AR162" s="167" t="s">
        <v>81</v>
      </c>
      <c r="AT162" s="168" t="s">
        <v>70</v>
      </c>
      <c r="AU162" s="168" t="s">
        <v>79</v>
      </c>
      <c r="AY162" s="167" t="s">
        <v>114</v>
      </c>
      <c r="BK162" s="169">
        <f>SUM(BK163:BK236)</f>
        <v>0</v>
      </c>
    </row>
    <row r="163" spans="2:65" s="1" customFormat="1" ht="16.5" customHeight="1">
      <c r="B163" s="32"/>
      <c r="C163" s="172" t="s">
        <v>275</v>
      </c>
      <c r="D163" s="172" t="s">
        <v>117</v>
      </c>
      <c r="E163" s="173" t="s">
        <v>276</v>
      </c>
      <c r="F163" s="174" t="s">
        <v>277</v>
      </c>
      <c r="G163" s="175" t="s">
        <v>206</v>
      </c>
      <c r="H163" s="176">
        <v>83.6</v>
      </c>
      <c r="I163" s="177"/>
      <c r="J163" s="178">
        <f>ROUND(I163*H163,2)</f>
        <v>0</v>
      </c>
      <c r="K163" s="174" t="s">
        <v>121</v>
      </c>
      <c r="L163" s="36"/>
      <c r="M163" s="179" t="s">
        <v>1</v>
      </c>
      <c r="N163" s="180" t="s">
        <v>42</v>
      </c>
      <c r="O163" s="58"/>
      <c r="P163" s="181">
        <f>O163*H163</f>
        <v>0</v>
      </c>
      <c r="Q163" s="181">
        <v>0</v>
      </c>
      <c r="R163" s="181">
        <f>Q163*H163</f>
        <v>0</v>
      </c>
      <c r="S163" s="181">
        <v>6.0000000000000001E-3</v>
      </c>
      <c r="T163" s="182">
        <f>S163*H163</f>
        <v>0.50159999999999993</v>
      </c>
      <c r="AR163" s="15" t="s">
        <v>267</v>
      </c>
      <c r="AT163" s="15" t="s">
        <v>117</v>
      </c>
      <c r="AU163" s="15" t="s">
        <v>81</v>
      </c>
      <c r="AY163" s="15" t="s">
        <v>114</v>
      </c>
      <c r="BE163" s="183">
        <f>IF(N163="základní",J163,0)</f>
        <v>0</v>
      </c>
      <c r="BF163" s="183">
        <f>IF(N163="snížená",J163,0)</f>
        <v>0</v>
      </c>
      <c r="BG163" s="183">
        <f>IF(N163="zákl. přenesená",J163,0)</f>
        <v>0</v>
      </c>
      <c r="BH163" s="183">
        <f>IF(N163="sníž. přenesená",J163,0)</f>
        <v>0</v>
      </c>
      <c r="BI163" s="183">
        <f>IF(N163="nulová",J163,0)</f>
        <v>0</v>
      </c>
      <c r="BJ163" s="15" t="s">
        <v>79</v>
      </c>
      <c r="BK163" s="183">
        <f>ROUND(I163*H163,2)</f>
        <v>0</v>
      </c>
      <c r="BL163" s="15" t="s">
        <v>267</v>
      </c>
      <c r="BM163" s="15" t="s">
        <v>278</v>
      </c>
    </row>
    <row r="164" spans="2:65" s="1" customFormat="1" ht="11.25">
      <c r="B164" s="32"/>
      <c r="C164" s="33"/>
      <c r="D164" s="184" t="s">
        <v>124</v>
      </c>
      <c r="E164" s="33"/>
      <c r="F164" s="185" t="s">
        <v>277</v>
      </c>
      <c r="G164" s="33"/>
      <c r="H164" s="33"/>
      <c r="I164" s="101"/>
      <c r="J164" s="33"/>
      <c r="K164" s="33"/>
      <c r="L164" s="36"/>
      <c r="M164" s="186"/>
      <c r="N164" s="58"/>
      <c r="O164" s="58"/>
      <c r="P164" s="58"/>
      <c r="Q164" s="58"/>
      <c r="R164" s="58"/>
      <c r="S164" s="58"/>
      <c r="T164" s="59"/>
      <c r="AT164" s="15" t="s">
        <v>124</v>
      </c>
      <c r="AU164" s="15" t="s">
        <v>81</v>
      </c>
    </row>
    <row r="165" spans="2:65" s="11" customFormat="1" ht="11.25">
      <c r="B165" s="191"/>
      <c r="C165" s="192"/>
      <c r="D165" s="184" t="s">
        <v>195</v>
      </c>
      <c r="E165" s="193" t="s">
        <v>1</v>
      </c>
      <c r="F165" s="194" t="s">
        <v>216</v>
      </c>
      <c r="G165" s="192"/>
      <c r="H165" s="195">
        <v>83.6</v>
      </c>
      <c r="I165" s="196"/>
      <c r="J165" s="192"/>
      <c r="K165" s="192"/>
      <c r="L165" s="197"/>
      <c r="M165" s="198"/>
      <c r="N165" s="199"/>
      <c r="O165" s="199"/>
      <c r="P165" s="199"/>
      <c r="Q165" s="199"/>
      <c r="R165" s="199"/>
      <c r="S165" s="199"/>
      <c r="T165" s="200"/>
      <c r="AT165" s="201" t="s">
        <v>195</v>
      </c>
      <c r="AU165" s="201" t="s">
        <v>81</v>
      </c>
      <c r="AV165" s="11" t="s">
        <v>81</v>
      </c>
      <c r="AW165" s="11" t="s">
        <v>32</v>
      </c>
      <c r="AX165" s="11" t="s">
        <v>71</v>
      </c>
      <c r="AY165" s="201" t="s">
        <v>114</v>
      </c>
    </row>
    <row r="166" spans="2:65" s="12" customFormat="1" ht="11.25">
      <c r="B166" s="202"/>
      <c r="C166" s="203"/>
      <c r="D166" s="184" t="s">
        <v>195</v>
      </c>
      <c r="E166" s="204" t="s">
        <v>1</v>
      </c>
      <c r="F166" s="205" t="s">
        <v>197</v>
      </c>
      <c r="G166" s="203"/>
      <c r="H166" s="206">
        <v>83.6</v>
      </c>
      <c r="I166" s="207"/>
      <c r="J166" s="203"/>
      <c r="K166" s="203"/>
      <c r="L166" s="208"/>
      <c r="M166" s="209"/>
      <c r="N166" s="210"/>
      <c r="O166" s="210"/>
      <c r="P166" s="210"/>
      <c r="Q166" s="210"/>
      <c r="R166" s="210"/>
      <c r="S166" s="210"/>
      <c r="T166" s="211"/>
      <c r="AT166" s="212" t="s">
        <v>195</v>
      </c>
      <c r="AU166" s="212" t="s">
        <v>81</v>
      </c>
      <c r="AV166" s="12" t="s">
        <v>140</v>
      </c>
      <c r="AW166" s="12" t="s">
        <v>32</v>
      </c>
      <c r="AX166" s="12" t="s">
        <v>79</v>
      </c>
      <c r="AY166" s="212" t="s">
        <v>114</v>
      </c>
    </row>
    <row r="167" spans="2:65" s="1" customFormat="1" ht="16.5" customHeight="1">
      <c r="B167" s="32"/>
      <c r="C167" s="172" t="s">
        <v>279</v>
      </c>
      <c r="D167" s="172" t="s">
        <v>117</v>
      </c>
      <c r="E167" s="173" t="s">
        <v>280</v>
      </c>
      <c r="F167" s="174" t="s">
        <v>281</v>
      </c>
      <c r="G167" s="175" t="s">
        <v>206</v>
      </c>
      <c r="H167" s="176">
        <v>501.6</v>
      </c>
      <c r="I167" s="177"/>
      <c r="J167" s="178">
        <f>ROUND(I167*H167,2)</f>
        <v>0</v>
      </c>
      <c r="K167" s="174" t="s">
        <v>121</v>
      </c>
      <c r="L167" s="36"/>
      <c r="M167" s="179" t="s">
        <v>1</v>
      </c>
      <c r="N167" s="180" t="s">
        <v>42</v>
      </c>
      <c r="O167" s="58"/>
      <c r="P167" s="181">
        <f>O167*H167</f>
        <v>0</v>
      </c>
      <c r="Q167" s="181">
        <v>0</v>
      </c>
      <c r="R167" s="181">
        <f>Q167*H167</f>
        <v>0</v>
      </c>
      <c r="S167" s="181">
        <v>6.0000000000000001E-3</v>
      </c>
      <c r="T167" s="182">
        <f>S167*H167</f>
        <v>3.0096000000000003</v>
      </c>
      <c r="AR167" s="15" t="s">
        <v>267</v>
      </c>
      <c r="AT167" s="15" t="s">
        <v>117</v>
      </c>
      <c r="AU167" s="15" t="s">
        <v>81</v>
      </c>
      <c r="AY167" s="15" t="s">
        <v>114</v>
      </c>
      <c r="BE167" s="183">
        <f>IF(N167="základní",J167,0)</f>
        <v>0</v>
      </c>
      <c r="BF167" s="183">
        <f>IF(N167="snížená",J167,0)</f>
        <v>0</v>
      </c>
      <c r="BG167" s="183">
        <f>IF(N167="zákl. přenesená",J167,0)</f>
        <v>0</v>
      </c>
      <c r="BH167" s="183">
        <f>IF(N167="sníž. přenesená",J167,0)</f>
        <v>0</v>
      </c>
      <c r="BI167" s="183">
        <f>IF(N167="nulová",J167,0)</f>
        <v>0</v>
      </c>
      <c r="BJ167" s="15" t="s">
        <v>79</v>
      </c>
      <c r="BK167" s="183">
        <f>ROUND(I167*H167,2)</f>
        <v>0</v>
      </c>
      <c r="BL167" s="15" t="s">
        <v>267</v>
      </c>
      <c r="BM167" s="15" t="s">
        <v>282</v>
      </c>
    </row>
    <row r="168" spans="2:65" s="1" customFormat="1" ht="11.25">
      <c r="B168" s="32"/>
      <c r="C168" s="33"/>
      <c r="D168" s="184" t="s">
        <v>124</v>
      </c>
      <c r="E168" s="33"/>
      <c r="F168" s="185" t="s">
        <v>281</v>
      </c>
      <c r="G168" s="33"/>
      <c r="H168" s="33"/>
      <c r="I168" s="101"/>
      <c r="J168" s="33"/>
      <c r="K168" s="33"/>
      <c r="L168" s="36"/>
      <c r="M168" s="186"/>
      <c r="N168" s="58"/>
      <c r="O168" s="58"/>
      <c r="P168" s="58"/>
      <c r="Q168" s="58"/>
      <c r="R168" s="58"/>
      <c r="S168" s="58"/>
      <c r="T168" s="59"/>
      <c r="AT168" s="15" t="s">
        <v>124</v>
      </c>
      <c r="AU168" s="15" t="s">
        <v>81</v>
      </c>
    </row>
    <row r="169" spans="2:65" s="11" customFormat="1" ht="11.25">
      <c r="B169" s="191"/>
      <c r="C169" s="192"/>
      <c r="D169" s="184" t="s">
        <v>195</v>
      </c>
      <c r="E169" s="193" t="s">
        <v>1</v>
      </c>
      <c r="F169" s="194" t="s">
        <v>283</v>
      </c>
      <c r="G169" s="192"/>
      <c r="H169" s="195">
        <v>501.6</v>
      </c>
      <c r="I169" s="196"/>
      <c r="J169" s="192"/>
      <c r="K169" s="192"/>
      <c r="L169" s="197"/>
      <c r="M169" s="198"/>
      <c r="N169" s="199"/>
      <c r="O169" s="199"/>
      <c r="P169" s="199"/>
      <c r="Q169" s="199"/>
      <c r="R169" s="199"/>
      <c r="S169" s="199"/>
      <c r="T169" s="200"/>
      <c r="AT169" s="201" t="s">
        <v>195</v>
      </c>
      <c r="AU169" s="201" t="s">
        <v>81</v>
      </c>
      <c r="AV169" s="11" t="s">
        <v>81</v>
      </c>
      <c r="AW169" s="11" t="s">
        <v>32</v>
      </c>
      <c r="AX169" s="11" t="s">
        <v>79</v>
      </c>
      <c r="AY169" s="201" t="s">
        <v>114</v>
      </c>
    </row>
    <row r="170" spans="2:65" s="1" customFormat="1" ht="16.5" customHeight="1">
      <c r="B170" s="32"/>
      <c r="C170" s="172" t="s">
        <v>284</v>
      </c>
      <c r="D170" s="172" t="s">
        <v>117</v>
      </c>
      <c r="E170" s="173" t="s">
        <v>285</v>
      </c>
      <c r="F170" s="174" t="s">
        <v>286</v>
      </c>
      <c r="G170" s="175" t="s">
        <v>206</v>
      </c>
      <c r="H170" s="176">
        <v>415.47199999999998</v>
      </c>
      <c r="I170" s="177"/>
      <c r="J170" s="178">
        <f>ROUND(I170*H170,2)</f>
        <v>0</v>
      </c>
      <c r="K170" s="174" t="s">
        <v>121</v>
      </c>
      <c r="L170" s="36"/>
      <c r="M170" s="179" t="s">
        <v>1</v>
      </c>
      <c r="N170" s="180" t="s">
        <v>42</v>
      </c>
      <c r="O170" s="58"/>
      <c r="P170" s="181">
        <f>O170*H170</f>
        <v>0</v>
      </c>
      <c r="Q170" s="181">
        <v>4.4999999999999999E-4</v>
      </c>
      <c r="R170" s="181">
        <f>Q170*H170</f>
        <v>0.18696239999999997</v>
      </c>
      <c r="S170" s="181">
        <v>0</v>
      </c>
      <c r="T170" s="182">
        <f>S170*H170</f>
        <v>0</v>
      </c>
      <c r="AR170" s="15" t="s">
        <v>267</v>
      </c>
      <c r="AT170" s="15" t="s">
        <v>117</v>
      </c>
      <c r="AU170" s="15" t="s">
        <v>81</v>
      </c>
      <c r="AY170" s="15" t="s">
        <v>114</v>
      </c>
      <c r="BE170" s="183">
        <f>IF(N170="základní",J170,0)</f>
        <v>0</v>
      </c>
      <c r="BF170" s="183">
        <f>IF(N170="snížená",J170,0)</f>
        <v>0</v>
      </c>
      <c r="BG170" s="183">
        <f>IF(N170="zákl. přenesená",J170,0)</f>
        <v>0</v>
      </c>
      <c r="BH170" s="183">
        <f>IF(N170="sníž. přenesená",J170,0)</f>
        <v>0</v>
      </c>
      <c r="BI170" s="183">
        <f>IF(N170="nulová",J170,0)</f>
        <v>0</v>
      </c>
      <c r="BJ170" s="15" t="s">
        <v>79</v>
      </c>
      <c r="BK170" s="183">
        <f>ROUND(I170*H170,2)</f>
        <v>0</v>
      </c>
      <c r="BL170" s="15" t="s">
        <v>267</v>
      </c>
      <c r="BM170" s="15" t="s">
        <v>287</v>
      </c>
    </row>
    <row r="171" spans="2:65" s="1" customFormat="1" ht="11.25">
      <c r="B171" s="32"/>
      <c r="C171" s="33"/>
      <c r="D171" s="184" t="s">
        <v>124</v>
      </c>
      <c r="E171" s="33"/>
      <c r="F171" s="185" t="s">
        <v>286</v>
      </c>
      <c r="G171" s="33"/>
      <c r="H171" s="33"/>
      <c r="I171" s="101"/>
      <c r="J171" s="33"/>
      <c r="K171" s="33"/>
      <c r="L171" s="36"/>
      <c r="M171" s="186"/>
      <c r="N171" s="58"/>
      <c r="O171" s="58"/>
      <c r="P171" s="58"/>
      <c r="Q171" s="58"/>
      <c r="R171" s="58"/>
      <c r="S171" s="58"/>
      <c r="T171" s="59"/>
      <c r="AT171" s="15" t="s">
        <v>124</v>
      </c>
      <c r="AU171" s="15" t="s">
        <v>81</v>
      </c>
    </row>
    <row r="172" spans="2:65" s="1" customFormat="1" ht="68.25">
      <c r="B172" s="32"/>
      <c r="C172" s="33"/>
      <c r="D172" s="184" t="s">
        <v>125</v>
      </c>
      <c r="E172" s="33"/>
      <c r="F172" s="187" t="s">
        <v>288</v>
      </c>
      <c r="G172" s="33"/>
      <c r="H172" s="33"/>
      <c r="I172" s="101"/>
      <c r="J172" s="33"/>
      <c r="K172" s="33"/>
      <c r="L172" s="36"/>
      <c r="M172" s="186"/>
      <c r="N172" s="58"/>
      <c r="O172" s="58"/>
      <c r="P172" s="58"/>
      <c r="Q172" s="58"/>
      <c r="R172" s="58"/>
      <c r="S172" s="58"/>
      <c r="T172" s="59"/>
      <c r="AT172" s="15" t="s">
        <v>125</v>
      </c>
      <c r="AU172" s="15" t="s">
        <v>81</v>
      </c>
    </row>
    <row r="173" spans="2:65" s="11" customFormat="1" ht="11.25">
      <c r="B173" s="191"/>
      <c r="C173" s="192"/>
      <c r="D173" s="184" t="s">
        <v>195</v>
      </c>
      <c r="E173" s="193" t="s">
        <v>1</v>
      </c>
      <c r="F173" s="194" t="s">
        <v>289</v>
      </c>
      <c r="G173" s="192"/>
      <c r="H173" s="195">
        <v>24.321999999999999</v>
      </c>
      <c r="I173" s="196"/>
      <c r="J173" s="192"/>
      <c r="K173" s="192"/>
      <c r="L173" s="197"/>
      <c r="M173" s="198"/>
      <c r="N173" s="199"/>
      <c r="O173" s="199"/>
      <c r="P173" s="199"/>
      <c r="Q173" s="199"/>
      <c r="R173" s="199"/>
      <c r="S173" s="199"/>
      <c r="T173" s="200"/>
      <c r="AT173" s="201" t="s">
        <v>195</v>
      </c>
      <c r="AU173" s="201" t="s">
        <v>81</v>
      </c>
      <c r="AV173" s="11" t="s">
        <v>81</v>
      </c>
      <c r="AW173" s="11" t="s">
        <v>32</v>
      </c>
      <c r="AX173" s="11" t="s">
        <v>71</v>
      </c>
      <c r="AY173" s="201" t="s">
        <v>114</v>
      </c>
    </row>
    <row r="174" spans="2:65" s="11" customFormat="1" ht="11.25">
      <c r="B174" s="191"/>
      <c r="C174" s="192"/>
      <c r="D174" s="184" t="s">
        <v>195</v>
      </c>
      <c r="E174" s="193" t="s">
        <v>1</v>
      </c>
      <c r="F174" s="194" t="s">
        <v>290</v>
      </c>
      <c r="G174" s="192"/>
      <c r="H174" s="195">
        <v>246.95</v>
      </c>
      <c r="I174" s="196"/>
      <c r="J174" s="192"/>
      <c r="K174" s="192"/>
      <c r="L174" s="197"/>
      <c r="M174" s="198"/>
      <c r="N174" s="199"/>
      <c r="O174" s="199"/>
      <c r="P174" s="199"/>
      <c r="Q174" s="199"/>
      <c r="R174" s="199"/>
      <c r="S174" s="199"/>
      <c r="T174" s="200"/>
      <c r="AT174" s="201" t="s">
        <v>195</v>
      </c>
      <c r="AU174" s="201" t="s">
        <v>81</v>
      </c>
      <c r="AV174" s="11" t="s">
        <v>81</v>
      </c>
      <c r="AW174" s="11" t="s">
        <v>32</v>
      </c>
      <c r="AX174" s="11" t="s">
        <v>71</v>
      </c>
      <c r="AY174" s="201" t="s">
        <v>114</v>
      </c>
    </row>
    <row r="175" spans="2:65" s="11" customFormat="1" ht="11.25">
      <c r="B175" s="191"/>
      <c r="C175" s="192"/>
      <c r="D175" s="184" t="s">
        <v>195</v>
      </c>
      <c r="E175" s="193" t="s">
        <v>1</v>
      </c>
      <c r="F175" s="194" t="s">
        <v>291</v>
      </c>
      <c r="G175" s="192"/>
      <c r="H175" s="195">
        <v>125.9</v>
      </c>
      <c r="I175" s="196"/>
      <c r="J175" s="192"/>
      <c r="K175" s="192"/>
      <c r="L175" s="197"/>
      <c r="M175" s="198"/>
      <c r="N175" s="199"/>
      <c r="O175" s="199"/>
      <c r="P175" s="199"/>
      <c r="Q175" s="199"/>
      <c r="R175" s="199"/>
      <c r="S175" s="199"/>
      <c r="T175" s="200"/>
      <c r="AT175" s="201" t="s">
        <v>195</v>
      </c>
      <c r="AU175" s="201" t="s">
        <v>81</v>
      </c>
      <c r="AV175" s="11" t="s">
        <v>81</v>
      </c>
      <c r="AW175" s="11" t="s">
        <v>32</v>
      </c>
      <c r="AX175" s="11" t="s">
        <v>71</v>
      </c>
      <c r="AY175" s="201" t="s">
        <v>114</v>
      </c>
    </row>
    <row r="176" spans="2:65" s="11" customFormat="1" ht="11.25">
      <c r="B176" s="191"/>
      <c r="C176" s="192"/>
      <c r="D176" s="184" t="s">
        <v>195</v>
      </c>
      <c r="E176" s="193" t="s">
        <v>1</v>
      </c>
      <c r="F176" s="194" t="s">
        <v>292</v>
      </c>
      <c r="G176" s="192"/>
      <c r="H176" s="195">
        <v>18.3</v>
      </c>
      <c r="I176" s="196"/>
      <c r="J176" s="192"/>
      <c r="K176" s="192"/>
      <c r="L176" s="197"/>
      <c r="M176" s="198"/>
      <c r="N176" s="199"/>
      <c r="O176" s="199"/>
      <c r="P176" s="199"/>
      <c r="Q176" s="199"/>
      <c r="R176" s="199"/>
      <c r="S176" s="199"/>
      <c r="T176" s="200"/>
      <c r="AT176" s="201" t="s">
        <v>195</v>
      </c>
      <c r="AU176" s="201" t="s">
        <v>81</v>
      </c>
      <c r="AV176" s="11" t="s">
        <v>81</v>
      </c>
      <c r="AW176" s="11" t="s">
        <v>32</v>
      </c>
      <c r="AX176" s="11" t="s">
        <v>71</v>
      </c>
      <c r="AY176" s="201" t="s">
        <v>114</v>
      </c>
    </row>
    <row r="177" spans="2:65" s="12" customFormat="1" ht="11.25">
      <c r="B177" s="202"/>
      <c r="C177" s="203"/>
      <c r="D177" s="184" t="s">
        <v>195</v>
      </c>
      <c r="E177" s="204" t="s">
        <v>1</v>
      </c>
      <c r="F177" s="205" t="s">
        <v>197</v>
      </c>
      <c r="G177" s="203"/>
      <c r="H177" s="206">
        <v>415.47199999999998</v>
      </c>
      <c r="I177" s="207"/>
      <c r="J177" s="203"/>
      <c r="K177" s="203"/>
      <c r="L177" s="208"/>
      <c r="M177" s="209"/>
      <c r="N177" s="210"/>
      <c r="O177" s="210"/>
      <c r="P177" s="210"/>
      <c r="Q177" s="210"/>
      <c r="R177" s="210"/>
      <c r="S177" s="210"/>
      <c r="T177" s="211"/>
      <c r="AT177" s="212" t="s">
        <v>195</v>
      </c>
      <c r="AU177" s="212" t="s">
        <v>81</v>
      </c>
      <c r="AV177" s="12" t="s">
        <v>140</v>
      </c>
      <c r="AW177" s="12" t="s">
        <v>32</v>
      </c>
      <c r="AX177" s="12" t="s">
        <v>79</v>
      </c>
      <c r="AY177" s="212" t="s">
        <v>114</v>
      </c>
    </row>
    <row r="178" spans="2:65" s="1" customFormat="1" ht="16.5" customHeight="1">
      <c r="B178" s="32"/>
      <c r="C178" s="172" t="s">
        <v>293</v>
      </c>
      <c r="D178" s="172" t="s">
        <v>117</v>
      </c>
      <c r="E178" s="173" t="s">
        <v>294</v>
      </c>
      <c r="F178" s="174" t="s">
        <v>295</v>
      </c>
      <c r="G178" s="175" t="s">
        <v>206</v>
      </c>
      <c r="H178" s="176">
        <v>83.6</v>
      </c>
      <c r="I178" s="177"/>
      <c r="J178" s="178">
        <f>ROUND(I178*H178,2)</f>
        <v>0</v>
      </c>
      <c r="K178" s="174" t="s">
        <v>121</v>
      </c>
      <c r="L178" s="36"/>
      <c r="M178" s="179" t="s">
        <v>1</v>
      </c>
      <c r="N178" s="180" t="s">
        <v>42</v>
      </c>
      <c r="O178" s="58"/>
      <c r="P178" s="181">
        <f>O178*H178</f>
        <v>0</v>
      </c>
      <c r="Q178" s="181">
        <v>0</v>
      </c>
      <c r="R178" s="181">
        <f>Q178*H178</f>
        <v>0</v>
      </c>
      <c r="S178" s="181">
        <v>0</v>
      </c>
      <c r="T178" s="182">
        <f>S178*H178</f>
        <v>0</v>
      </c>
      <c r="AR178" s="15" t="s">
        <v>267</v>
      </c>
      <c r="AT178" s="15" t="s">
        <v>117</v>
      </c>
      <c r="AU178" s="15" t="s">
        <v>81</v>
      </c>
      <c r="AY178" s="15" t="s">
        <v>114</v>
      </c>
      <c r="BE178" s="183">
        <f>IF(N178="základní",J178,0)</f>
        <v>0</v>
      </c>
      <c r="BF178" s="183">
        <f>IF(N178="snížená",J178,0)</f>
        <v>0</v>
      </c>
      <c r="BG178" s="183">
        <f>IF(N178="zákl. přenesená",J178,0)</f>
        <v>0</v>
      </c>
      <c r="BH178" s="183">
        <f>IF(N178="sníž. přenesená",J178,0)</f>
        <v>0</v>
      </c>
      <c r="BI178" s="183">
        <f>IF(N178="nulová",J178,0)</f>
        <v>0</v>
      </c>
      <c r="BJ178" s="15" t="s">
        <v>79</v>
      </c>
      <c r="BK178" s="183">
        <f>ROUND(I178*H178,2)</f>
        <v>0</v>
      </c>
      <c r="BL178" s="15" t="s">
        <v>267</v>
      </c>
      <c r="BM178" s="15" t="s">
        <v>296</v>
      </c>
    </row>
    <row r="179" spans="2:65" s="1" customFormat="1" ht="11.25">
      <c r="B179" s="32"/>
      <c r="C179" s="33"/>
      <c r="D179" s="184" t="s">
        <v>124</v>
      </c>
      <c r="E179" s="33"/>
      <c r="F179" s="185" t="s">
        <v>295</v>
      </c>
      <c r="G179" s="33"/>
      <c r="H179" s="33"/>
      <c r="I179" s="101"/>
      <c r="J179" s="33"/>
      <c r="K179" s="33"/>
      <c r="L179" s="36"/>
      <c r="M179" s="186"/>
      <c r="N179" s="58"/>
      <c r="O179" s="58"/>
      <c r="P179" s="58"/>
      <c r="Q179" s="58"/>
      <c r="R179" s="58"/>
      <c r="S179" s="58"/>
      <c r="T179" s="59"/>
      <c r="AT179" s="15" t="s">
        <v>124</v>
      </c>
      <c r="AU179" s="15" t="s">
        <v>81</v>
      </c>
    </row>
    <row r="180" spans="2:65" s="11" customFormat="1" ht="11.25">
      <c r="B180" s="191"/>
      <c r="C180" s="192"/>
      <c r="D180" s="184" t="s">
        <v>195</v>
      </c>
      <c r="E180" s="193" t="s">
        <v>1</v>
      </c>
      <c r="F180" s="194" t="s">
        <v>297</v>
      </c>
      <c r="G180" s="192"/>
      <c r="H180" s="195">
        <v>67.3</v>
      </c>
      <c r="I180" s="196"/>
      <c r="J180" s="192"/>
      <c r="K180" s="192"/>
      <c r="L180" s="197"/>
      <c r="M180" s="198"/>
      <c r="N180" s="199"/>
      <c r="O180" s="199"/>
      <c r="P180" s="199"/>
      <c r="Q180" s="199"/>
      <c r="R180" s="199"/>
      <c r="S180" s="199"/>
      <c r="T180" s="200"/>
      <c r="AT180" s="201" t="s">
        <v>195</v>
      </c>
      <c r="AU180" s="201" t="s">
        <v>81</v>
      </c>
      <c r="AV180" s="11" t="s">
        <v>81</v>
      </c>
      <c r="AW180" s="11" t="s">
        <v>32</v>
      </c>
      <c r="AX180" s="11" t="s">
        <v>71</v>
      </c>
      <c r="AY180" s="201" t="s">
        <v>114</v>
      </c>
    </row>
    <row r="181" spans="2:65" s="11" customFormat="1" ht="11.25">
      <c r="B181" s="191"/>
      <c r="C181" s="192"/>
      <c r="D181" s="184" t="s">
        <v>195</v>
      </c>
      <c r="E181" s="193" t="s">
        <v>1</v>
      </c>
      <c r="F181" s="194" t="s">
        <v>298</v>
      </c>
      <c r="G181" s="192"/>
      <c r="H181" s="195">
        <v>16.3</v>
      </c>
      <c r="I181" s="196"/>
      <c r="J181" s="192"/>
      <c r="K181" s="192"/>
      <c r="L181" s="197"/>
      <c r="M181" s="198"/>
      <c r="N181" s="199"/>
      <c r="O181" s="199"/>
      <c r="P181" s="199"/>
      <c r="Q181" s="199"/>
      <c r="R181" s="199"/>
      <c r="S181" s="199"/>
      <c r="T181" s="200"/>
      <c r="AT181" s="201" t="s">
        <v>195</v>
      </c>
      <c r="AU181" s="201" t="s">
        <v>81</v>
      </c>
      <c r="AV181" s="11" t="s">
        <v>81</v>
      </c>
      <c r="AW181" s="11" t="s">
        <v>32</v>
      </c>
      <c r="AX181" s="11" t="s">
        <v>71</v>
      </c>
      <c r="AY181" s="201" t="s">
        <v>114</v>
      </c>
    </row>
    <row r="182" spans="2:65" s="12" customFormat="1" ht="11.25">
      <c r="B182" s="202"/>
      <c r="C182" s="203"/>
      <c r="D182" s="184" t="s">
        <v>195</v>
      </c>
      <c r="E182" s="204" t="s">
        <v>1</v>
      </c>
      <c r="F182" s="205" t="s">
        <v>197</v>
      </c>
      <c r="G182" s="203"/>
      <c r="H182" s="206">
        <v>83.6</v>
      </c>
      <c r="I182" s="207"/>
      <c r="J182" s="203"/>
      <c r="K182" s="203"/>
      <c r="L182" s="208"/>
      <c r="M182" s="209"/>
      <c r="N182" s="210"/>
      <c r="O182" s="210"/>
      <c r="P182" s="210"/>
      <c r="Q182" s="210"/>
      <c r="R182" s="210"/>
      <c r="S182" s="210"/>
      <c r="T182" s="211"/>
      <c r="AT182" s="212" t="s">
        <v>195</v>
      </c>
      <c r="AU182" s="212" t="s">
        <v>81</v>
      </c>
      <c r="AV182" s="12" t="s">
        <v>140</v>
      </c>
      <c r="AW182" s="12" t="s">
        <v>32</v>
      </c>
      <c r="AX182" s="12" t="s">
        <v>79</v>
      </c>
      <c r="AY182" s="212" t="s">
        <v>114</v>
      </c>
    </row>
    <row r="183" spans="2:65" s="1" customFormat="1" ht="16.5" customHeight="1">
      <c r="B183" s="32"/>
      <c r="C183" s="223" t="s">
        <v>7</v>
      </c>
      <c r="D183" s="223" t="s">
        <v>299</v>
      </c>
      <c r="E183" s="224" t="s">
        <v>300</v>
      </c>
      <c r="F183" s="225" t="s">
        <v>301</v>
      </c>
      <c r="G183" s="226" t="s">
        <v>200</v>
      </c>
      <c r="H183" s="227">
        <v>2.5000000000000001E-2</v>
      </c>
      <c r="I183" s="228"/>
      <c r="J183" s="229">
        <f>ROUND(I183*H183,2)</f>
        <v>0</v>
      </c>
      <c r="K183" s="225" t="s">
        <v>121</v>
      </c>
      <c r="L183" s="230"/>
      <c r="M183" s="231" t="s">
        <v>1</v>
      </c>
      <c r="N183" s="232" t="s">
        <v>42</v>
      </c>
      <c r="O183" s="58"/>
      <c r="P183" s="181">
        <f>O183*H183</f>
        <v>0</v>
      </c>
      <c r="Q183" s="181">
        <v>1</v>
      </c>
      <c r="R183" s="181">
        <f>Q183*H183</f>
        <v>2.5000000000000001E-2</v>
      </c>
      <c r="S183" s="181">
        <v>0</v>
      </c>
      <c r="T183" s="182">
        <f>S183*H183</f>
        <v>0</v>
      </c>
      <c r="AR183" s="15" t="s">
        <v>302</v>
      </c>
      <c r="AT183" s="15" t="s">
        <v>299</v>
      </c>
      <c r="AU183" s="15" t="s">
        <v>81</v>
      </c>
      <c r="AY183" s="15" t="s">
        <v>114</v>
      </c>
      <c r="BE183" s="183">
        <f>IF(N183="základní",J183,0)</f>
        <v>0</v>
      </c>
      <c r="BF183" s="183">
        <f>IF(N183="snížená",J183,0)</f>
        <v>0</v>
      </c>
      <c r="BG183" s="183">
        <f>IF(N183="zákl. přenesená",J183,0)</f>
        <v>0</v>
      </c>
      <c r="BH183" s="183">
        <f>IF(N183="sníž. přenesená",J183,0)</f>
        <v>0</v>
      </c>
      <c r="BI183" s="183">
        <f>IF(N183="nulová",J183,0)</f>
        <v>0</v>
      </c>
      <c r="BJ183" s="15" t="s">
        <v>79</v>
      </c>
      <c r="BK183" s="183">
        <f>ROUND(I183*H183,2)</f>
        <v>0</v>
      </c>
      <c r="BL183" s="15" t="s">
        <v>267</v>
      </c>
      <c r="BM183" s="15" t="s">
        <v>303</v>
      </c>
    </row>
    <row r="184" spans="2:65" s="1" customFormat="1" ht="11.25">
      <c r="B184" s="32"/>
      <c r="C184" s="33"/>
      <c r="D184" s="184" t="s">
        <v>124</v>
      </c>
      <c r="E184" s="33"/>
      <c r="F184" s="185" t="s">
        <v>301</v>
      </c>
      <c r="G184" s="33"/>
      <c r="H184" s="33"/>
      <c r="I184" s="101"/>
      <c r="J184" s="33"/>
      <c r="K184" s="33"/>
      <c r="L184" s="36"/>
      <c r="M184" s="186"/>
      <c r="N184" s="58"/>
      <c r="O184" s="58"/>
      <c r="P184" s="58"/>
      <c r="Q184" s="58"/>
      <c r="R184" s="58"/>
      <c r="S184" s="58"/>
      <c r="T184" s="59"/>
      <c r="AT184" s="15" t="s">
        <v>124</v>
      </c>
      <c r="AU184" s="15" t="s">
        <v>81</v>
      </c>
    </row>
    <row r="185" spans="2:65" s="11" customFormat="1" ht="11.25">
      <c r="B185" s="191"/>
      <c r="C185" s="192"/>
      <c r="D185" s="184" t="s">
        <v>195</v>
      </c>
      <c r="E185" s="193" t="s">
        <v>1</v>
      </c>
      <c r="F185" s="194" t="s">
        <v>304</v>
      </c>
      <c r="G185" s="192"/>
      <c r="H185" s="195">
        <v>2.5000000000000001E-2</v>
      </c>
      <c r="I185" s="196"/>
      <c r="J185" s="192"/>
      <c r="K185" s="192"/>
      <c r="L185" s="197"/>
      <c r="M185" s="198"/>
      <c r="N185" s="199"/>
      <c r="O185" s="199"/>
      <c r="P185" s="199"/>
      <c r="Q185" s="199"/>
      <c r="R185" s="199"/>
      <c r="S185" s="199"/>
      <c r="T185" s="200"/>
      <c r="AT185" s="201" t="s">
        <v>195</v>
      </c>
      <c r="AU185" s="201" t="s">
        <v>81</v>
      </c>
      <c r="AV185" s="11" t="s">
        <v>81</v>
      </c>
      <c r="AW185" s="11" t="s">
        <v>32</v>
      </c>
      <c r="AX185" s="11" t="s">
        <v>79</v>
      </c>
      <c r="AY185" s="201" t="s">
        <v>114</v>
      </c>
    </row>
    <row r="186" spans="2:65" s="1" customFormat="1" ht="16.5" customHeight="1">
      <c r="B186" s="32"/>
      <c r="C186" s="172" t="s">
        <v>305</v>
      </c>
      <c r="D186" s="172" t="s">
        <v>117</v>
      </c>
      <c r="E186" s="173" t="s">
        <v>306</v>
      </c>
      <c r="F186" s="174" t="s">
        <v>307</v>
      </c>
      <c r="G186" s="175" t="s">
        <v>206</v>
      </c>
      <c r="H186" s="176">
        <v>83.6</v>
      </c>
      <c r="I186" s="177"/>
      <c r="J186" s="178">
        <f>ROUND(I186*H186,2)</f>
        <v>0</v>
      </c>
      <c r="K186" s="174" t="s">
        <v>121</v>
      </c>
      <c r="L186" s="36"/>
      <c r="M186" s="179" t="s">
        <v>1</v>
      </c>
      <c r="N186" s="180" t="s">
        <v>42</v>
      </c>
      <c r="O186" s="58"/>
      <c r="P186" s="181">
        <f>O186*H186</f>
        <v>0</v>
      </c>
      <c r="Q186" s="181">
        <v>8.8000000000000003E-4</v>
      </c>
      <c r="R186" s="181">
        <f>Q186*H186</f>
        <v>7.3567999999999995E-2</v>
      </c>
      <c r="S186" s="181">
        <v>0</v>
      </c>
      <c r="T186" s="182">
        <f>S186*H186</f>
        <v>0</v>
      </c>
      <c r="AR186" s="15" t="s">
        <v>267</v>
      </c>
      <c r="AT186" s="15" t="s">
        <v>117</v>
      </c>
      <c r="AU186" s="15" t="s">
        <v>81</v>
      </c>
      <c r="AY186" s="15" t="s">
        <v>114</v>
      </c>
      <c r="BE186" s="183">
        <f>IF(N186="základní",J186,0)</f>
        <v>0</v>
      </c>
      <c r="BF186" s="183">
        <f>IF(N186="snížená",J186,0)</f>
        <v>0</v>
      </c>
      <c r="BG186" s="183">
        <f>IF(N186="zákl. přenesená",J186,0)</f>
        <v>0</v>
      </c>
      <c r="BH186" s="183">
        <f>IF(N186="sníž. přenesená",J186,0)</f>
        <v>0</v>
      </c>
      <c r="BI186" s="183">
        <f>IF(N186="nulová",J186,0)</f>
        <v>0</v>
      </c>
      <c r="BJ186" s="15" t="s">
        <v>79</v>
      </c>
      <c r="BK186" s="183">
        <f>ROUND(I186*H186,2)</f>
        <v>0</v>
      </c>
      <c r="BL186" s="15" t="s">
        <v>267</v>
      </c>
      <c r="BM186" s="15" t="s">
        <v>308</v>
      </c>
    </row>
    <row r="187" spans="2:65" s="1" customFormat="1" ht="11.25">
      <c r="B187" s="32"/>
      <c r="C187" s="33"/>
      <c r="D187" s="184" t="s">
        <v>124</v>
      </c>
      <c r="E187" s="33"/>
      <c r="F187" s="185" t="s">
        <v>307</v>
      </c>
      <c r="G187" s="33"/>
      <c r="H187" s="33"/>
      <c r="I187" s="101"/>
      <c r="J187" s="33"/>
      <c r="K187" s="33"/>
      <c r="L187" s="36"/>
      <c r="M187" s="186"/>
      <c r="N187" s="58"/>
      <c r="O187" s="58"/>
      <c r="P187" s="58"/>
      <c r="Q187" s="58"/>
      <c r="R187" s="58"/>
      <c r="S187" s="58"/>
      <c r="T187" s="59"/>
      <c r="AT187" s="15" t="s">
        <v>124</v>
      </c>
      <c r="AU187" s="15" t="s">
        <v>81</v>
      </c>
    </row>
    <row r="188" spans="2:65" s="11" customFormat="1" ht="11.25">
      <c r="B188" s="191"/>
      <c r="C188" s="192"/>
      <c r="D188" s="184" t="s">
        <v>195</v>
      </c>
      <c r="E188" s="193" t="s">
        <v>1</v>
      </c>
      <c r="F188" s="194" t="s">
        <v>297</v>
      </c>
      <c r="G188" s="192"/>
      <c r="H188" s="195">
        <v>67.3</v>
      </c>
      <c r="I188" s="196"/>
      <c r="J188" s="192"/>
      <c r="K188" s="192"/>
      <c r="L188" s="197"/>
      <c r="M188" s="198"/>
      <c r="N188" s="199"/>
      <c r="O188" s="199"/>
      <c r="P188" s="199"/>
      <c r="Q188" s="199"/>
      <c r="R188" s="199"/>
      <c r="S188" s="199"/>
      <c r="T188" s="200"/>
      <c r="AT188" s="201" t="s">
        <v>195</v>
      </c>
      <c r="AU188" s="201" t="s">
        <v>81</v>
      </c>
      <c r="AV188" s="11" t="s">
        <v>81</v>
      </c>
      <c r="AW188" s="11" t="s">
        <v>32</v>
      </c>
      <c r="AX188" s="11" t="s">
        <v>71</v>
      </c>
      <c r="AY188" s="201" t="s">
        <v>114</v>
      </c>
    </row>
    <row r="189" spans="2:65" s="11" customFormat="1" ht="11.25">
      <c r="B189" s="191"/>
      <c r="C189" s="192"/>
      <c r="D189" s="184" t="s">
        <v>195</v>
      </c>
      <c r="E189" s="193" t="s">
        <v>1</v>
      </c>
      <c r="F189" s="194" t="s">
        <v>298</v>
      </c>
      <c r="G189" s="192"/>
      <c r="H189" s="195">
        <v>16.3</v>
      </c>
      <c r="I189" s="196"/>
      <c r="J189" s="192"/>
      <c r="K189" s="192"/>
      <c r="L189" s="197"/>
      <c r="M189" s="198"/>
      <c r="N189" s="199"/>
      <c r="O189" s="199"/>
      <c r="P189" s="199"/>
      <c r="Q189" s="199"/>
      <c r="R189" s="199"/>
      <c r="S189" s="199"/>
      <c r="T189" s="200"/>
      <c r="AT189" s="201" t="s">
        <v>195</v>
      </c>
      <c r="AU189" s="201" t="s">
        <v>81</v>
      </c>
      <c r="AV189" s="11" t="s">
        <v>81</v>
      </c>
      <c r="AW189" s="11" t="s">
        <v>32</v>
      </c>
      <c r="AX189" s="11" t="s">
        <v>71</v>
      </c>
      <c r="AY189" s="201" t="s">
        <v>114</v>
      </c>
    </row>
    <row r="190" spans="2:65" s="12" customFormat="1" ht="11.25">
      <c r="B190" s="202"/>
      <c r="C190" s="203"/>
      <c r="D190" s="184" t="s">
        <v>195</v>
      </c>
      <c r="E190" s="204" t="s">
        <v>1</v>
      </c>
      <c r="F190" s="205" t="s">
        <v>197</v>
      </c>
      <c r="G190" s="203"/>
      <c r="H190" s="206">
        <v>83.6</v>
      </c>
      <c r="I190" s="207"/>
      <c r="J190" s="203"/>
      <c r="K190" s="203"/>
      <c r="L190" s="208"/>
      <c r="M190" s="209"/>
      <c r="N190" s="210"/>
      <c r="O190" s="210"/>
      <c r="P190" s="210"/>
      <c r="Q190" s="210"/>
      <c r="R190" s="210"/>
      <c r="S190" s="210"/>
      <c r="T190" s="211"/>
      <c r="AT190" s="212" t="s">
        <v>195</v>
      </c>
      <c r="AU190" s="212" t="s">
        <v>81</v>
      </c>
      <c r="AV190" s="12" t="s">
        <v>140</v>
      </c>
      <c r="AW190" s="12" t="s">
        <v>32</v>
      </c>
      <c r="AX190" s="12" t="s">
        <v>79</v>
      </c>
      <c r="AY190" s="212" t="s">
        <v>114</v>
      </c>
    </row>
    <row r="191" spans="2:65" s="1" customFormat="1" ht="22.5" customHeight="1">
      <c r="B191" s="32"/>
      <c r="C191" s="223" t="s">
        <v>309</v>
      </c>
      <c r="D191" s="223" t="s">
        <v>299</v>
      </c>
      <c r="E191" s="224" t="s">
        <v>310</v>
      </c>
      <c r="F191" s="225" t="s">
        <v>311</v>
      </c>
      <c r="G191" s="226" t="s">
        <v>206</v>
      </c>
      <c r="H191" s="227">
        <v>96.14</v>
      </c>
      <c r="I191" s="228"/>
      <c r="J191" s="229">
        <f>ROUND(I191*H191,2)</f>
        <v>0</v>
      </c>
      <c r="K191" s="225" t="s">
        <v>121</v>
      </c>
      <c r="L191" s="230"/>
      <c r="M191" s="231" t="s">
        <v>1</v>
      </c>
      <c r="N191" s="232" t="s">
        <v>42</v>
      </c>
      <c r="O191" s="58"/>
      <c r="P191" s="181">
        <f>O191*H191</f>
        <v>0</v>
      </c>
      <c r="Q191" s="181">
        <v>1E-3</v>
      </c>
      <c r="R191" s="181">
        <f>Q191*H191</f>
        <v>9.6140000000000003E-2</v>
      </c>
      <c r="S191" s="181">
        <v>0</v>
      </c>
      <c r="T191" s="182">
        <f>S191*H191</f>
        <v>0</v>
      </c>
      <c r="AR191" s="15" t="s">
        <v>302</v>
      </c>
      <c r="AT191" s="15" t="s">
        <v>299</v>
      </c>
      <c r="AU191" s="15" t="s">
        <v>81</v>
      </c>
      <c r="AY191" s="15" t="s">
        <v>114</v>
      </c>
      <c r="BE191" s="183">
        <f>IF(N191="základní",J191,0)</f>
        <v>0</v>
      </c>
      <c r="BF191" s="183">
        <f>IF(N191="snížená",J191,0)</f>
        <v>0</v>
      </c>
      <c r="BG191" s="183">
        <f>IF(N191="zákl. přenesená",J191,0)</f>
        <v>0</v>
      </c>
      <c r="BH191" s="183">
        <f>IF(N191="sníž. přenesená",J191,0)</f>
        <v>0</v>
      </c>
      <c r="BI191" s="183">
        <f>IF(N191="nulová",J191,0)</f>
        <v>0</v>
      </c>
      <c r="BJ191" s="15" t="s">
        <v>79</v>
      </c>
      <c r="BK191" s="183">
        <f>ROUND(I191*H191,2)</f>
        <v>0</v>
      </c>
      <c r="BL191" s="15" t="s">
        <v>267</v>
      </c>
      <c r="BM191" s="15" t="s">
        <v>312</v>
      </c>
    </row>
    <row r="192" spans="2:65" s="1" customFormat="1" ht="11.25">
      <c r="B192" s="32"/>
      <c r="C192" s="33"/>
      <c r="D192" s="184" t="s">
        <v>124</v>
      </c>
      <c r="E192" s="33"/>
      <c r="F192" s="185" t="s">
        <v>311</v>
      </c>
      <c r="G192" s="33"/>
      <c r="H192" s="33"/>
      <c r="I192" s="101"/>
      <c r="J192" s="33"/>
      <c r="K192" s="33"/>
      <c r="L192" s="36"/>
      <c r="M192" s="186"/>
      <c r="N192" s="58"/>
      <c r="O192" s="58"/>
      <c r="P192" s="58"/>
      <c r="Q192" s="58"/>
      <c r="R192" s="58"/>
      <c r="S192" s="58"/>
      <c r="T192" s="59"/>
      <c r="AT192" s="15" t="s">
        <v>124</v>
      </c>
      <c r="AU192" s="15" t="s">
        <v>81</v>
      </c>
    </row>
    <row r="193" spans="2:65" s="11" customFormat="1" ht="11.25">
      <c r="B193" s="191"/>
      <c r="C193" s="192"/>
      <c r="D193" s="184" t="s">
        <v>195</v>
      </c>
      <c r="E193" s="193" t="s">
        <v>1</v>
      </c>
      <c r="F193" s="194" t="s">
        <v>313</v>
      </c>
      <c r="G193" s="192"/>
      <c r="H193" s="195">
        <v>96.14</v>
      </c>
      <c r="I193" s="196"/>
      <c r="J193" s="192"/>
      <c r="K193" s="192"/>
      <c r="L193" s="197"/>
      <c r="M193" s="198"/>
      <c r="N193" s="199"/>
      <c r="O193" s="199"/>
      <c r="P193" s="199"/>
      <c r="Q193" s="199"/>
      <c r="R193" s="199"/>
      <c r="S193" s="199"/>
      <c r="T193" s="200"/>
      <c r="AT193" s="201" t="s">
        <v>195</v>
      </c>
      <c r="AU193" s="201" t="s">
        <v>81</v>
      </c>
      <c r="AV193" s="11" t="s">
        <v>81</v>
      </c>
      <c r="AW193" s="11" t="s">
        <v>32</v>
      </c>
      <c r="AX193" s="11" t="s">
        <v>79</v>
      </c>
      <c r="AY193" s="201" t="s">
        <v>114</v>
      </c>
    </row>
    <row r="194" spans="2:65" s="1" customFormat="1" ht="16.5" customHeight="1">
      <c r="B194" s="32"/>
      <c r="C194" s="172" t="s">
        <v>314</v>
      </c>
      <c r="D194" s="172" t="s">
        <v>117</v>
      </c>
      <c r="E194" s="173" t="s">
        <v>315</v>
      </c>
      <c r="F194" s="174" t="s">
        <v>316</v>
      </c>
      <c r="G194" s="175" t="s">
        <v>206</v>
      </c>
      <c r="H194" s="176">
        <v>40</v>
      </c>
      <c r="I194" s="177"/>
      <c r="J194" s="178">
        <f>ROUND(I194*H194,2)</f>
        <v>0</v>
      </c>
      <c r="K194" s="174" t="s">
        <v>121</v>
      </c>
      <c r="L194" s="36"/>
      <c r="M194" s="179" t="s">
        <v>1</v>
      </c>
      <c r="N194" s="180" t="s">
        <v>42</v>
      </c>
      <c r="O194" s="58"/>
      <c r="P194" s="181">
        <f>O194*H194</f>
        <v>0</v>
      </c>
      <c r="Q194" s="181">
        <v>7.2000000000000005E-4</v>
      </c>
      <c r="R194" s="181">
        <f>Q194*H194</f>
        <v>2.8800000000000003E-2</v>
      </c>
      <c r="S194" s="181">
        <v>0</v>
      </c>
      <c r="T194" s="182">
        <f>S194*H194</f>
        <v>0</v>
      </c>
      <c r="AR194" s="15" t="s">
        <v>267</v>
      </c>
      <c r="AT194" s="15" t="s">
        <v>117</v>
      </c>
      <c r="AU194" s="15" t="s">
        <v>81</v>
      </c>
      <c r="AY194" s="15" t="s">
        <v>114</v>
      </c>
      <c r="BE194" s="183">
        <f>IF(N194="základní",J194,0)</f>
        <v>0</v>
      </c>
      <c r="BF194" s="183">
        <f>IF(N194="snížená",J194,0)</f>
        <v>0</v>
      </c>
      <c r="BG194" s="183">
        <f>IF(N194="zákl. přenesená",J194,0)</f>
        <v>0</v>
      </c>
      <c r="BH194" s="183">
        <f>IF(N194="sníž. přenesená",J194,0)</f>
        <v>0</v>
      </c>
      <c r="BI194" s="183">
        <f>IF(N194="nulová",J194,0)</f>
        <v>0</v>
      </c>
      <c r="BJ194" s="15" t="s">
        <v>79</v>
      </c>
      <c r="BK194" s="183">
        <f>ROUND(I194*H194,2)</f>
        <v>0</v>
      </c>
      <c r="BL194" s="15" t="s">
        <v>267</v>
      </c>
      <c r="BM194" s="15" t="s">
        <v>317</v>
      </c>
    </row>
    <row r="195" spans="2:65" s="1" customFormat="1" ht="11.25">
      <c r="B195" s="32"/>
      <c r="C195" s="33"/>
      <c r="D195" s="184" t="s">
        <v>124</v>
      </c>
      <c r="E195" s="33"/>
      <c r="F195" s="185" t="s">
        <v>316</v>
      </c>
      <c r="G195" s="33"/>
      <c r="H195" s="33"/>
      <c r="I195" s="101"/>
      <c r="J195" s="33"/>
      <c r="K195" s="33"/>
      <c r="L195" s="36"/>
      <c r="M195" s="186"/>
      <c r="N195" s="58"/>
      <c r="O195" s="58"/>
      <c r="P195" s="58"/>
      <c r="Q195" s="58"/>
      <c r="R195" s="58"/>
      <c r="S195" s="58"/>
      <c r="T195" s="59"/>
      <c r="AT195" s="15" t="s">
        <v>124</v>
      </c>
      <c r="AU195" s="15" t="s">
        <v>81</v>
      </c>
    </row>
    <row r="196" spans="2:65" s="11" customFormat="1" ht="11.25">
      <c r="B196" s="191"/>
      <c r="C196" s="192"/>
      <c r="D196" s="184" t="s">
        <v>195</v>
      </c>
      <c r="E196" s="193" t="s">
        <v>1</v>
      </c>
      <c r="F196" s="194" t="s">
        <v>318</v>
      </c>
      <c r="G196" s="192"/>
      <c r="H196" s="195">
        <v>40</v>
      </c>
      <c r="I196" s="196"/>
      <c r="J196" s="192"/>
      <c r="K196" s="192"/>
      <c r="L196" s="197"/>
      <c r="M196" s="198"/>
      <c r="N196" s="199"/>
      <c r="O196" s="199"/>
      <c r="P196" s="199"/>
      <c r="Q196" s="199"/>
      <c r="R196" s="199"/>
      <c r="S196" s="199"/>
      <c r="T196" s="200"/>
      <c r="AT196" s="201" t="s">
        <v>195</v>
      </c>
      <c r="AU196" s="201" t="s">
        <v>81</v>
      </c>
      <c r="AV196" s="11" t="s">
        <v>81</v>
      </c>
      <c r="AW196" s="11" t="s">
        <v>32</v>
      </c>
      <c r="AX196" s="11" t="s">
        <v>71</v>
      </c>
      <c r="AY196" s="201" t="s">
        <v>114</v>
      </c>
    </row>
    <row r="197" spans="2:65" s="12" customFormat="1" ht="11.25">
      <c r="B197" s="202"/>
      <c r="C197" s="203"/>
      <c r="D197" s="184" t="s">
        <v>195</v>
      </c>
      <c r="E197" s="204" t="s">
        <v>1</v>
      </c>
      <c r="F197" s="205" t="s">
        <v>197</v>
      </c>
      <c r="G197" s="203"/>
      <c r="H197" s="206">
        <v>40</v>
      </c>
      <c r="I197" s="207"/>
      <c r="J197" s="203"/>
      <c r="K197" s="203"/>
      <c r="L197" s="208"/>
      <c r="M197" s="209"/>
      <c r="N197" s="210"/>
      <c r="O197" s="210"/>
      <c r="P197" s="210"/>
      <c r="Q197" s="210"/>
      <c r="R197" s="210"/>
      <c r="S197" s="210"/>
      <c r="T197" s="211"/>
      <c r="AT197" s="212" t="s">
        <v>195</v>
      </c>
      <c r="AU197" s="212" t="s">
        <v>81</v>
      </c>
      <c r="AV197" s="12" t="s">
        <v>140</v>
      </c>
      <c r="AW197" s="12" t="s">
        <v>32</v>
      </c>
      <c r="AX197" s="12" t="s">
        <v>79</v>
      </c>
      <c r="AY197" s="212" t="s">
        <v>114</v>
      </c>
    </row>
    <row r="198" spans="2:65" s="1" customFormat="1" ht="16.5" customHeight="1">
      <c r="B198" s="32"/>
      <c r="C198" s="223" t="s">
        <v>319</v>
      </c>
      <c r="D198" s="223" t="s">
        <v>299</v>
      </c>
      <c r="E198" s="224" t="s">
        <v>320</v>
      </c>
      <c r="F198" s="225" t="s">
        <v>321</v>
      </c>
      <c r="G198" s="226" t="s">
        <v>206</v>
      </c>
      <c r="H198" s="227">
        <v>46</v>
      </c>
      <c r="I198" s="228"/>
      <c r="J198" s="229">
        <f>ROUND(I198*H198,2)</f>
        <v>0</v>
      </c>
      <c r="K198" s="225" t="s">
        <v>222</v>
      </c>
      <c r="L198" s="230"/>
      <c r="M198" s="231" t="s">
        <v>1</v>
      </c>
      <c r="N198" s="232" t="s">
        <v>42</v>
      </c>
      <c r="O198" s="58"/>
      <c r="P198" s="181">
        <f>O198*H198</f>
        <v>0</v>
      </c>
      <c r="Q198" s="181">
        <v>2.5400000000000002E-3</v>
      </c>
      <c r="R198" s="181">
        <f>Q198*H198</f>
        <v>0.11684000000000001</v>
      </c>
      <c r="S198" s="181">
        <v>0</v>
      </c>
      <c r="T198" s="182">
        <f>S198*H198</f>
        <v>0</v>
      </c>
      <c r="AR198" s="15" t="s">
        <v>302</v>
      </c>
      <c r="AT198" s="15" t="s">
        <v>299</v>
      </c>
      <c r="AU198" s="15" t="s">
        <v>81</v>
      </c>
      <c r="AY198" s="15" t="s">
        <v>114</v>
      </c>
      <c r="BE198" s="183">
        <f>IF(N198="základní",J198,0)</f>
        <v>0</v>
      </c>
      <c r="BF198" s="183">
        <f>IF(N198="snížená",J198,0)</f>
        <v>0</v>
      </c>
      <c r="BG198" s="183">
        <f>IF(N198="zákl. přenesená",J198,0)</f>
        <v>0</v>
      </c>
      <c r="BH198" s="183">
        <f>IF(N198="sníž. přenesená",J198,0)</f>
        <v>0</v>
      </c>
      <c r="BI198" s="183">
        <f>IF(N198="nulová",J198,0)</f>
        <v>0</v>
      </c>
      <c r="BJ198" s="15" t="s">
        <v>79</v>
      </c>
      <c r="BK198" s="183">
        <f>ROUND(I198*H198,2)</f>
        <v>0</v>
      </c>
      <c r="BL198" s="15" t="s">
        <v>267</v>
      </c>
      <c r="BM198" s="15" t="s">
        <v>322</v>
      </c>
    </row>
    <row r="199" spans="2:65" s="1" customFormat="1" ht="11.25">
      <c r="B199" s="32"/>
      <c r="C199" s="33"/>
      <c r="D199" s="184" t="s">
        <v>124</v>
      </c>
      <c r="E199" s="33"/>
      <c r="F199" s="185" t="s">
        <v>321</v>
      </c>
      <c r="G199" s="33"/>
      <c r="H199" s="33"/>
      <c r="I199" s="101"/>
      <c r="J199" s="33"/>
      <c r="K199" s="33"/>
      <c r="L199" s="36"/>
      <c r="M199" s="186"/>
      <c r="N199" s="58"/>
      <c r="O199" s="58"/>
      <c r="P199" s="58"/>
      <c r="Q199" s="58"/>
      <c r="R199" s="58"/>
      <c r="S199" s="58"/>
      <c r="T199" s="59"/>
      <c r="AT199" s="15" t="s">
        <v>124</v>
      </c>
      <c r="AU199" s="15" t="s">
        <v>81</v>
      </c>
    </row>
    <row r="200" spans="2:65" s="11" customFormat="1" ht="11.25">
      <c r="B200" s="191"/>
      <c r="C200" s="192"/>
      <c r="D200" s="184" t="s">
        <v>195</v>
      </c>
      <c r="E200" s="193" t="s">
        <v>1</v>
      </c>
      <c r="F200" s="194" t="s">
        <v>323</v>
      </c>
      <c r="G200" s="192"/>
      <c r="H200" s="195">
        <v>46</v>
      </c>
      <c r="I200" s="196"/>
      <c r="J200" s="192"/>
      <c r="K200" s="192"/>
      <c r="L200" s="197"/>
      <c r="M200" s="198"/>
      <c r="N200" s="199"/>
      <c r="O200" s="199"/>
      <c r="P200" s="199"/>
      <c r="Q200" s="199"/>
      <c r="R200" s="199"/>
      <c r="S200" s="199"/>
      <c r="T200" s="200"/>
      <c r="AT200" s="201" t="s">
        <v>195</v>
      </c>
      <c r="AU200" s="201" t="s">
        <v>81</v>
      </c>
      <c r="AV200" s="11" t="s">
        <v>81</v>
      </c>
      <c r="AW200" s="11" t="s">
        <v>32</v>
      </c>
      <c r="AX200" s="11" t="s">
        <v>79</v>
      </c>
      <c r="AY200" s="201" t="s">
        <v>114</v>
      </c>
    </row>
    <row r="201" spans="2:65" s="1" customFormat="1" ht="22.5" customHeight="1">
      <c r="B201" s="32"/>
      <c r="C201" s="172" t="s">
        <v>324</v>
      </c>
      <c r="D201" s="172" t="s">
        <v>117</v>
      </c>
      <c r="E201" s="173" t="s">
        <v>325</v>
      </c>
      <c r="F201" s="174" t="s">
        <v>326</v>
      </c>
      <c r="G201" s="175" t="s">
        <v>206</v>
      </c>
      <c r="H201" s="176">
        <v>501.20100000000002</v>
      </c>
      <c r="I201" s="177"/>
      <c r="J201" s="178">
        <f>ROUND(I201*H201,2)</f>
        <v>0</v>
      </c>
      <c r="K201" s="174" t="s">
        <v>222</v>
      </c>
      <c r="L201" s="36"/>
      <c r="M201" s="179" t="s">
        <v>1</v>
      </c>
      <c r="N201" s="180" t="s">
        <v>42</v>
      </c>
      <c r="O201" s="58"/>
      <c r="P201" s="181">
        <f>O201*H201</f>
        <v>0</v>
      </c>
      <c r="Q201" s="181">
        <v>0</v>
      </c>
      <c r="R201" s="181">
        <f>Q201*H201</f>
        <v>0</v>
      </c>
      <c r="S201" s="181">
        <v>0</v>
      </c>
      <c r="T201" s="182">
        <f>S201*H201</f>
        <v>0</v>
      </c>
      <c r="AR201" s="15" t="s">
        <v>267</v>
      </c>
      <c r="AT201" s="15" t="s">
        <v>117</v>
      </c>
      <c r="AU201" s="15" t="s">
        <v>81</v>
      </c>
      <c r="AY201" s="15" t="s">
        <v>114</v>
      </c>
      <c r="BE201" s="183">
        <f>IF(N201="základní",J201,0)</f>
        <v>0</v>
      </c>
      <c r="BF201" s="183">
        <f>IF(N201="snížená",J201,0)</f>
        <v>0</v>
      </c>
      <c r="BG201" s="183">
        <f>IF(N201="zákl. přenesená",J201,0)</f>
        <v>0</v>
      </c>
      <c r="BH201" s="183">
        <f>IF(N201="sníž. přenesená",J201,0)</f>
        <v>0</v>
      </c>
      <c r="BI201" s="183">
        <f>IF(N201="nulová",J201,0)</f>
        <v>0</v>
      </c>
      <c r="BJ201" s="15" t="s">
        <v>79</v>
      </c>
      <c r="BK201" s="183">
        <f>ROUND(I201*H201,2)</f>
        <v>0</v>
      </c>
      <c r="BL201" s="15" t="s">
        <v>267</v>
      </c>
      <c r="BM201" s="15" t="s">
        <v>327</v>
      </c>
    </row>
    <row r="202" spans="2:65" s="1" customFormat="1" ht="11.25">
      <c r="B202" s="32"/>
      <c r="C202" s="33"/>
      <c r="D202" s="184" t="s">
        <v>124</v>
      </c>
      <c r="E202" s="33"/>
      <c r="F202" s="185" t="s">
        <v>326</v>
      </c>
      <c r="G202" s="33"/>
      <c r="H202" s="33"/>
      <c r="I202" s="101"/>
      <c r="J202" s="33"/>
      <c r="K202" s="33"/>
      <c r="L202" s="36"/>
      <c r="M202" s="186"/>
      <c r="N202" s="58"/>
      <c r="O202" s="58"/>
      <c r="P202" s="58"/>
      <c r="Q202" s="58"/>
      <c r="R202" s="58"/>
      <c r="S202" s="58"/>
      <c r="T202" s="59"/>
      <c r="AT202" s="15" t="s">
        <v>124</v>
      </c>
      <c r="AU202" s="15" t="s">
        <v>81</v>
      </c>
    </row>
    <row r="203" spans="2:65" s="1" customFormat="1" ht="146.25">
      <c r="B203" s="32"/>
      <c r="C203" s="33"/>
      <c r="D203" s="184" t="s">
        <v>125</v>
      </c>
      <c r="E203" s="33"/>
      <c r="F203" s="187" t="s">
        <v>328</v>
      </c>
      <c r="G203" s="33"/>
      <c r="H203" s="33"/>
      <c r="I203" s="101"/>
      <c r="J203" s="33"/>
      <c r="K203" s="33"/>
      <c r="L203" s="36"/>
      <c r="M203" s="186"/>
      <c r="N203" s="58"/>
      <c r="O203" s="58"/>
      <c r="P203" s="58"/>
      <c r="Q203" s="58"/>
      <c r="R203" s="58"/>
      <c r="S203" s="58"/>
      <c r="T203" s="59"/>
      <c r="AT203" s="15" t="s">
        <v>125</v>
      </c>
      <c r="AU203" s="15" t="s">
        <v>81</v>
      </c>
    </row>
    <row r="204" spans="2:65" s="13" customFormat="1" ht="11.25">
      <c r="B204" s="213"/>
      <c r="C204" s="214"/>
      <c r="D204" s="184" t="s">
        <v>195</v>
      </c>
      <c r="E204" s="215" t="s">
        <v>1</v>
      </c>
      <c r="F204" s="216" t="s">
        <v>329</v>
      </c>
      <c r="G204" s="214"/>
      <c r="H204" s="215" t="s">
        <v>1</v>
      </c>
      <c r="I204" s="217"/>
      <c r="J204" s="214"/>
      <c r="K204" s="214"/>
      <c r="L204" s="218"/>
      <c r="M204" s="219"/>
      <c r="N204" s="220"/>
      <c r="O204" s="220"/>
      <c r="P204" s="220"/>
      <c r="Q204" s="220"/>
      <c r="R204" s="220"/>
      <c r="S204" s="220"/>
      <c r="T204" s="221"/>
      <c r="AT204" s="222" t="s">
        <v>195</v>
      </c>
      <c r="AU204" s="222" t="s">
        <v>81</v>
      </c>
      <c r="AV204" s="13" t="s">
        <v>79</v>
      </c>
      <c r="AW204" s="13" t="s">
        <v>32</v>
      </c>
      <c r="AX204" s="13" t="s">
        <v>71</v>
      </c>
      <c r="AY204" s="222" t="s">
        <v>114</v>
      </c>
    </row>
    <row r="205" spans="2:65" s="13" customFormat="1" ht="11.25">
      <c r="B205" s="213"/>
      <c r="C205" s="214"/>
      <c r="D205" s="184" t="s">
        <v>195</v>
      </c>
      <c r="E205" s="215" t="s">
        <v>1</v>
      </c>
      <c r="F205" s="216" t="s">
        <v>330</v>
      </c>
      <c r="G205" s="214"/>
      <c r="H205" s="215" t="s">
        <v>1</v>
      </c>
      <c r="I205" s="217"/>
      <c r="J205" s="214"/>
      <c r="K205" s="214"/>
      <c r="L205" s="218"/>
      <c r="M205" s="219"/>
      <c r="N205" s="220"/>
      <c r="O205" s="220"/>
      <c r="P205" s="220"/>
      <c r="Q205" s="220"/>
      <c r="R205" s="220"/>
      <c r="S205" s="220"/>
      <c r="T205" s="221"/>
      <c r="AT205" s="222" t="s">
        <v>195</v>
      </c>
      <c r="AU205" s="222" t="s">
        <v>81</v>
      </c>
      <c r="AV205" s="13" t="s">
        <v>79</v>
      </c>
      <c r="AW205" s="13" t="s">
        <v>32</v>
      </c>
      <c r="AX205" s="13" t="s">
        <v>71</v>
      </c>
      <c r="AY205" s="222" t="s">
        <v>114</v>
      </c>
    </row>
    <row r="206" spans="2:65" s="13" customFormat="1" ht="11.25">
      <c r="B206" s="213"/>
      <c r="C206" s="214"/>
      <c r="D206" s="184" t="s">
        <v>195</v>
      </c>
      <c r="E206" s="215" t="s">
        <v>1</v>
      </c>
      <c r="F206" s="216" t="s">
        <v>331</v>
      </c>
      <c r="G206" s="214"/>
      <c r="H206" s="215" t="s">
        <v>1</v>
      </c>
      <c r="I206" s="217"/>
      <c r="J206" s="214"/>
      <c r="K206" s="214"/>
      <c r="L206" s="218"/>
      <c r="M206" s="219"/>
      <c r="N206" s="220"/>
      <c r="O206" s="220"/>
      <c r="P206" s="220"/>
      <c r="Q206" s="220"/>
      <c r="R206" s="220"/>
      <c r="S206" s="220"/>
      <c r="T206" s="221"/>
      <c r="AT206" s="222" t="s">
        <v>195</v>
      </c>
      <c r="AU206" s="222" t="s">
        <v>81</v>
      </c>
      <c r="AV206" s="13" t="s">
        <v>79</v>
      </c>
      <c r="AW206" s="13" t="s">
        <v>32</v>
      </c>
      <c r="AX206" s="13" t="s">
        <v>71</v>
      </c>
      <c r="AY206" s="222" t="s">
        <v>114</v>
      </c>
    </row>
    <row r="207" spans="2:65" s="13" customFormat="1" ht="22.5">
      <c r="B207" s="213"/>
      <c r="C207" s="214"/>
      <c r="D207" s="184" t="s">
        <v>195</v>
      </c>
      <c r="E207" s="215" t="s">
        <v>1</v>
      </c>
      <c r="F207" s="216" t="s">
        <v>332</v>
      </c>
      <c r="G207" s="214"/>
      <c r="H207" s="215" t="s">
        <v>1</v>
      </c>
      <c r="I207" s="217"/>
      <c r="J207" s="214"/>
      <c r="K207" s="214"/>
      <c r="L207" s="218"/>
      <c r="M207" s="219"/>
      <c r="N207" s="220"/>
      <c r="O207" s="220"/>
      <c r="P207" s="220"/>
      <c r="Q207" s="220"/>
      <c r="R207" s="220"/>
      <c r="S207" s="220"/>
      <c r="T207" s="221"/>
      <c r="AT207" s="222" t="s">
        <v>195</v>
      </c>
      <c r="AU207" s="222" t="s">
        <v>81</v>
      </c>
      <c r="AV207" s="13" t="s">
        <v>79</v>
      </c>
      <c r="AW207" s="13" t="s">
        <v>32</v>
      </c>
      <c r="AX207" s="13" t="s">
        <v>71</v>
      </c>
      <c r="AY207" s="222" t="s">
        <v>114</v>
      </c>
    </row>
    <row r="208" spans="2:65" s="13" customFormat="1" ht="11.25">
      <c r="B208" s="213"/>
      <c r="C208" s="214"/>
      <c r="D208" s="184" t="s">
        <v>195</v>
      </c>
      <c r="E208" s="215" t="s">
        <v>1</v>
      </c>
      <c r="F208" s="216" t="s">
        <v>333</v>
      </c>
      <c r="G208" s="214"/>
      <c r="H208" s="215" t="s">
        <v>1</v>
      </c>
      <c r="I208" s="217"/>
      <c r="J208" s="214"/>
      <c r="K208" s="214"/>
      <c r="L208" s="218"/>
      <c r="M208" s="219"/>
      <c r="N208" s="220"/>
      <c r="O208" s="220"/>
      <c r="P208" s="220"/>
      <c r="Q208" s="220"/>
      <c r="R208" s="220"/>
      <c r="S208" s="220"/>
      <c r="T208" s="221"/>
      <c r="AT208" s="222" t="s">
        <v>195</v>
      </c>
      <c r="AU208" s="222" t="s">
        <v>81</v>
      </c>
      <c r="AV208" s="13" t="s">
        <v>79</v>
      </c>
      <c r="AW208" s="13" t="s">
        <v>32</v>
      </c>
      <c r="AX208" s="13" t="s">
        <v>71</v>
      </c>
      <c r="AY208" s="222" t="s">
        <v>114</v>
      </c>
    </row>
    <row r="209" spans="2:65" s="11" customFormat="1" ht="11.25">
      <c r="B209" s="191"/>
      <c r="C209" s="192"/>
      <c r="D209" s="184" t="s">
        <v>195</v>
      </c>
      <c r="E209" s="193" t="s">
        <v>1</v>
      </c>
      <c r="F209" s="194" t="s">
        <v>334</v>
      </c>
      <c r="G209" s="192"/>
      <c r="H209" s="195">
        <v>17.327999999999999</v>
      </c>
      <c r="I209" s="196"/>
      <c r="J209" s="192"/>
      <c r="K209" s="192"/>
      <c r="L209" s="197"/>
      <c r="M209" s="198"/>
      <c r="N209" s="199"/>
      <c r="O209" s="199"/>
      <c r="P209" s="199"/>
      <c r="Q209" s="199"/>
      <c r="R209" s="199"/>
      <c r="S209" s="199"/>
      <c r="T209" s="200"/>
      <c r="AT209" s="201" t="s">
        <v>195</v>
      </c>
      <c r="AU209" s="201" t="s">
        <v>81</v>
      </c>
      <c r="AV209" s="11" t="s">
        <v>81</v>
      </c>
      <c r="AW209" s="11" t="s">
        <v>32</v>
      </c>
      <c r="AX209" s="11" t="s">
        <v>71</v>
      </c>
      <c r="AY209" s="201" t="s">
        <v>114</v>
      </c>
    </row>
    <row r="210" spans="2:65" s="11" customFormat="1" ht="11.25">
      <c r="B210" s="191"/>
      <c r="C210" s="192"/>
      <c r="D210" s="184" t="s">
        <v>195</v>
      </c>
      <c r="E210" s="193" t="s">
        <v>1</v>
      </c>
      <c r="F210" s="194" t="s">
        <v>335</v>
      </c>
      <c r="G210" s="192"/>
      <c r="H210" s="195">
        <v>9.1229999999999993</v>
      </c>
      <c r="I210" s="196"/>
      <c r="J210" s="192"/>
      <c r="K210" s="192"/>
      <c r="L210" s="197"/>
      <c r="M210" s="198"/>
      <c r="N210" s="199"/>
      <c r="O210" s="199"/>
      <c r="P210" s="199"/>
      <c r="Q210" s="199"/>
      <c r="R210" s="199"/>
      <c r="S210" s="199"/>
      <c r="T210" s="200"/>
      <c r="AT210" s="201" t="s">
        <v>195</v>
      </c>
      <c r="AU210" s="201" t="s">
        <v>81</v>
      </c>
      <c r="AV210" s="11" t="s">
        <v>81</v>
      </c>
      <c r="AW210" s="11" t="s">
        <v>32</v>
      </c>
      <c r="AX210" s="11" t="s">
        <v>71</v>
      </c>
      <c r="AY210" s="201" t="s">
        <v>114</v>
      </c>
    </row>
    <row r="211" spans="2:65" s="11" customFormat="1" ht="11.25">
      <c r="B211" s="191"/>
      <c r="C211" s="192"/>
      <c r="D211" s="184" t="s">
        <v>195</v>
      </c>
      <c r="E211" s="193" t="s">
        <v>1</v>
      </c>
      <c r="F211" s="194" t="s">
        <v>290</v>
      </c>
      <c r="G211" s="192"/>
      <c r="H211" s="195">
        <v>246.95</v>
      </c>
      <c r="I211" s="196"/>
      <c r="J211" s="192"/>
      <c r="K211" s="192"/>
      <c r="L211" s="197"/>
      <c r="M211" s="198"/>
      <c r="N211" s="199"/>
      <c r="O211" s="199"/>
      <c r="P211" s="199"/>
      <c r="Q211" s="199"/>
      <c r="R211" s="199"/>
      <c r="S211" s="199"/>
      <c r="T211" s="200"/>
      <c r="AT211" s="201" t="s">
        <v>195</v>
      </c>
      <c r="AU211" s="201" t="s">
        <v>81</v>
      </c>
      <c r="AV211" s="11" t="s">
        <v>81</v>
      </c>
      <c r="AW211" s="11" t="s">
        <v>32</v>
      </c>
      <c r="AX211" s="11" t="s">
        <v>71</v>
      </c>
      <c r="AY211" s="201" t="s">
        <v>114</v>
      </c>
    </row>
    <row r="212" spans="2:65" s="11" customFormat="1" ht="11.25">
      <c r="B212" s="191"/>
      <c r="C212" s="192"/>
      <c r="D212" s="184" t="s">
        <v>195</v>
      </c>
      <c r="E212" s="193" t="s">
        <v>1</v>
      </c>
      <c r="F212" s="194" t="s">
        <v>291</v>
      </c>
      <c r="G212" s="192"/>
      <c r="H212" s="195">
        <v>125.9</v>
      </c>
      <c r="I212" s="196"/>
      <c r="J212" s="192"/>
      <c r="K212" s="192"/>
      <c r="L212" s="197"/>
      <c r="M212" s="198"/>
      <c r="N212" s="199"/>
      <c r="O212" s="199"/>
      <c r="P212" s="199"/>
      <c r="Q212" s="199"/>
      <c r="R212" s="199"/>
      <c r="S212" s="199"/>
      <c r="T212" s="200"/>
      <c r="AT212" s="201" t="s">
        <v>195</v>
      </c>
      <c r="AU212" s="201" t="s">
        <v>81</v>
      </c>
      <c r="AV212" s="11" t="s">
        <v>81</v>
      </c>
      <c r="AW212" s="11" t="s">
        <v>32</v>
      </c>
      <c r="AX212" s="11" t="s">
        <v>71</v>
      </c>
      <c r="AY212" s="201" t="s">
        <v>114</v>
      </c>
    </row>
    <row r="213" spans="2:65" s="11" customFormat="1" ht="11.25">
      <c r="B213" s="191"/>
      <c r="C213" s="192"/>
      <c r="D213" s="184" t="s">
        <v>195</v>
      </c>
      <c r="E213" s="193" t="s">
        <v>1</v>
      </c>
      <c r="F213" s="194" t="s">
        <v>292</v>
      </c>
      <c r="G213" s="192"/>
      <c r="H213" s="195">
        <v>18.3</v>
      </c>
      <c r="I213" s="196"/>
      <c r="J213" s="192"/>
      <c r="K213" s="192"/>
      <c r="L213" s="197"/>
      <c r="M213" s="198"/>
      <c r="N213" s="199"/>
      <c r="O213" s="199"/>
      <c r="P213" s="199"/>
      <c r="Q213" s="199"/>
      <c r="R213" s="199"/>
      <c r="S213" s="199"/>
      <c r="T213" s="200"/>
      <c r="AT213" s="201" t="s">
        <v>195</v>
      </c>
      <c r="AU213" s="201" t="s">
        <v>81</v>
      </c>
      <c r="AV213" s="11" t="s">
        <v>81</v>
      </c>
      <c r="AW213" s="11" t="s">
        <v>32</v>
      </c>
      <c r="AX213" s="11" t="s">
        <v>71</v>
      </c>
      <c r="AY213" s="201" t="s">
        <v>114</v>
      </c>
    </row>
    <row r="214" spans="2:65" s="11" customFormat="1" ht="11.25">
      <c r="B214" s="191"/>
      <c r="C214" s="192"/>
      <c r="D214" s="184" t="s">
        <v>195</v>
      </c>
      <c r="E214" s="193" t="s">
        <v>1</v>
      </c>
      <c r="F214" s="194" t="s">
        <v>297</v>
      </c>
      <c r="G214" s="192"/>
      <c r="H214" s="195">
        <v>67.3</v>
      </c>
      <c r="I214" s="196"/>
      <c r="J214" s="192"/>
      <c r="K214" s="192"/>
      <c r="L214" s="197"/>
      <c r="M214" s="198"/>
      <c r="N214" s="199"/>
      <c r="O214" s="199"/>
      <c r="P214" s="199"/>
      <c r="Q214" s="199"/>
      <c r="R214" s="199"/>
      <c r="S214" s="199"/>
      <c r="T214" s="200"/>
      <c r="AT214" s="201" t="s">
        <v>195</v>
      </c>
      <c r="AU214" s="201" t="s">
        <v>81</v>
      </c>
      <c r="AV214" s="11" t="s">
        <v>81</v>
      </c>
      <c r="AW214" s="11" t="s">
        <v>32</v>
      </c>
      <c r="AX214" s="11" t="s">
        <v>71</v>
      </c>
      <c r="AY214" s="201" t="s">
        <v>114</v>
      </c>
    </row>
    <row r="215" spans="2:65" s="11" customFormat="1" ht="11.25">
      <c r="B215" s="191"/>
      <c r="C215" s="192"/>
      <c r="D215" s="184" t="s">
        <v>195</v>
      </c>
      <c r="E215" s="193" t="s">
        <v>1</v>
      </c>
      <c r="F215" s="194" t="s">
        <v>298</v>
      </c>
      <c r="G215" s="192"/>
      <c r="H215" s="195">
        <v>16.3</v>
      </c>
      <c r="I215" s="196"/>
      <c r="J215" s="192"/>
      <c r="K215" s="192"/>
      <c r="L215" s="197"/>
      <c r="M215" s="198"/>
      <c r="N215" s="199"/>
      <c r="O215" s="199"/>
      <c r="P215" s="199"/>
      <c r="Q215" s="199"/>
      <c r="R215" s="199"/>
      <c r="S215" s="199"/>
      <c r="T215" s="200"/>
      <c r="AT215" s="201" t="s">
        <v>195</v>
      </c>
      <c r="AU215" s="201" t="s">
        <v>81</v>
      </c>
      <c r="AV215" s="11" t="s">
        <v>81</v>
      </c>
      <c r="AW215" s="11" t="s">
        <v>32</v>
      </c>
      <c r="AX215" s="11" t="s">
        <v>71</v>
      </c>
      <c r="AY215" s="201" t="s">
        <v>114</v>
      </c>
    </row>
    <row r="216" spans="2:65" s="12" customFormat="1" ht="11.25">
      <c r="B216" s="202"/>
      <c r="C216" s="203"/>
      <c r="D216" s="184" t="s">
        <v>195</v>
      </c>
      <c r="E216" s="204" t="s">
        <v>1</v>
      </c>
      <c r="F216" s="205" t="s">
        <v>197</v>
      </c>
      <c r="G216" s="203"/>
      <c r="H216" s="206">
        <v>501.20100000000002</v>
      </c>
      <c r="I216" s="207"/>
      <c r="J216" s="203"/>
      <c r="K216" s="203"/>
      <c r="L216" s="208"/>
      <c r="M216" s="209"/>
      <c r="N216" s="210"/>
      <c r="O216" s="210"/>
      <c r="P216" s="210"/>
      <c r="Q216" s="210"/>
      <c r="R216" s="210"/>
      <c r="S216" s="210"/>
      <c r="T216" s="211"/>
      <c r="AT216" s="212" t="s">
        <v>195</v>
      </c>
      <c r="AU216" s="212" t="s">
        <v>81</v>
      </c>
      <c r="AV216" s="12" t="s">
        <v>140</v>
      </c>
      <c r="AW216" s="12" t="s">
        <v>32</v>
      </c>
      <c r="AX216" s="12" t="s">
        <v>79</v>
      </c>
      <c r="AY216" s="212" t="s">
        <v>114</v>
      </c>
    </row>
    <row r="217" spans="2:65" s="1" customFormat="1" ht="16.5" customHeight="1">
      <c r="B217" s="32"/>
      <c r="C217" s="172" t="s">
        <v>336</v>
      </c>
      <c r="D217" s="172" t="s">
        <v>117</v>
      </c>
      <c r="E217" s="173" t="s">
        <v>337</v>
      </c>
      <c r="F217" s="174" t="s">
        <v>338</v>
      </c>
      <c r="G217" s="175" t="s">
        <v>206</v>
      </c>
      <c r="H217" s="176">
        <v>95.275999999999996</v>
      </c>
      <c r="I217" s="177"/>
      <c r="J217" s="178">
        <f>ROUND(I217*H217,2)</f>
        <v>0</v>
      </c>
      <c r="K217" s="174" t="s">
        <v>121</v>
      </c>
      <c r="L217" s="36"/>
      <c r="M217" s="179" t="s">
        <v>1</v>
      </c>
      <c r="N217" s="180" t="s">
        <v>42</v>
      </c>
      <c r="O217" s="58"/>
      <c r="P217" s="181">
        <f>O217*H217</f>
        <v>0</v>
      </c>
      <c r="Q217" s="181">
        <v>0</v>
      </c>
      <c r="R217" s="181">
        <f>Q217*H217</f>
        <v>0</v>
      </c>
      <c r="S217" s="181">
        <v>0</v>
      </c>
      <c r="T217" s="182">
        <f>S217*H217</f>
        <v>0</v>
      </c>
      <c r="AR217" s="15" t="s">
        <v>267</v>
      </c>
      <c r="AT217" s="15" t="s">
        <v>117</v>
      </c>
      <c r="AU217" s="15" t="s">
        <v>81</v>
      </c>
      <c r="AY217" s="15" t="s">
        <v>114</v>
      </c>
      <c r="BE217" s="183">
        <f>IF(N217="základní",J217,0)</f>
        <v>0</v>
      </c>
      <c r="BF217" s="183">
        <f>IF(N217="snížená",J217,0)</f>
        <v>0</v>
      </c>
      <c r="BG217" s="183">
        <f>IF(N217="zákl. přenesená",J217,0)</f>
        <v>0</v>
      </c>
      <c r="BH217" s="183">
        <f>IF(N217="sníž. přenesená",J217,0)</f>
        <v>0</v>
      </c>
      <c r="BI217" s="183">
        <f>IF(N217="nulová",J217,0)</f>
        <v>0</v>
      </c>
      <c r="BJ217" s="15" t="s">
        <v>79</v>
      </c>
      <c r="BK217" s="183">
        <f>ROUND(I217*H217,2)</f>
        <v>0</v>
      </c>
      <c r="BL217" s="15" t="s">
        <v>267</v>
      </c>
      <c r="BM217" s="15" t="s">
        <v>339</v>
      </c>
    </row>
    <row r="218" spans="2:65" s="1" customFormat="1" ht="11.25">
      <c r="B218" s="32"/>
      <c r="C218" s="33"/>
      <c r="D218" s="184" t="s">
        <v>124</v>
      </c>
      <c r="E218" s="33"/>
      <c r="F218" s="185" t="s">
        <v>338</v>
      </c>
      <c r="G218" s="33"/>
      <c r="H218" s="33"/>
      <c r="I218" s="101"/>
      <c r="J218" s="33"/>
      <c r="K218" s="33"/>
      <c r="L218" s="36"/>
      <c r="M218" s="186"/>
      <c r="N218" s="58"/>
      <c r="O218" s="58"/>
      <c r="P218" s="58"/>
      <c r="Q218" s="58"/>
      <c r="R218" s="58"/>
      <c r="S218" s="58"/>
      <c r="T218" s="59"/>
      <c r="AT218" s="15" t="s">
        <v>124</v>
      </c>
      <c r="AU218" s="15" t="s">
        <v>81</v>
      </c>
    </row>
    <row r="219" spans="2:65" s="11" customFormat="1" ht="11.25">
      <c r="B219" s="191"/>
      <c r="C219" s="192"/>
      <c r="D219" s="184" t="s">
        <v>195</v>
      </c>
      <c r="E219" s="193" t="s">
        <v>1</v>
      </c>
      <c r="F219" s="194" t="s">
        <v>340</v>
      </c>
      <c r="G219" s="192"/>
      <c r="H219" s="195">
        <v>30.513000000000002</v>
      </c>
      <c r="I219" s="196"/>
      <c r="J219" s="192"/>
      <c r="K219" s="192"/>
      <c r="L219" s="197"/>
      <c r="M219" s="198"/>
      <c r="N219" s="199"/>
      <c r="O219" s="199"/>
      <c r="P219" s="199"/>
      <c r="Q219" s="199"/>
      <c r="R219" s="199"/>
      <c r="S219" s="199"/>
      <c r="T219" s="200"/>
      <c r="AT219" s="201" t="s">
        <v>195</v>
      </c>
      <c r="AU219" s="201" t="s">
        <v>81</v>
      </c>
      <c r="AV219" s="11" t="s">
        <v>81</v>
      </c>
      <c r="AW219" s="11" t="s">
        <v>32</v>
      </c>
      <c r="AX219" s="11" t="s">
        <v>71</v>
      </c>
      <c r="AY219" s="201" t="s">
        <v>114</v>
      </c>
    </row>
    <row r="220" spans="2:65" s="11" customFormat="1" ht="11.25">
      <c r="B220" s="191"/>
      <c r="C220" s="192"/>
      <c r="D220" s="184" t="s">
        <v>195</v>
      </c>
      <c r="E220" s="193" t="s">
        <v>1</v>
      </c>
      <c r="F220" s="194" t="s">
        <v>341</v>
      </c>
      <c r="G220" s="192"/>
      <c r="H220" s="195">
        <v>25.992000000000001</v>
      </c>
      <c r="I220" s="196"/>
      <c r="J220" s="192"/>
      <c r="K220" s="192"/>
      <c r="L220" s="197"/>
      <c r="M220" s="198"/>
      <c r="N220" s="199"/>
      <c r="O220" s="199"/>
      <c r="P220" s="199"/>
      <c r="Q220" s="199"/>
      <c r="R220" s="199"/>
      <c r="S220" s="199"/>
      <c r="T220" s="200"/>
      <c r="AT220" s="201" t="s">
        <v>195</v>
      </c>
      <c r="AU220" s="201" t="s">
        <v>81</v>
      </c>
      <c r="AV220" s="11" t="s">
        <v>81</v>
      </c>
      <c r="AW220" s="11" t="s">
        <v>32</v>
      </c>
      <c r="AX220" s="11" t="s">
        <v>71</v>
      </c>
      <c r="AY220" s="201" t="s">
        <v>114</v>
      </c>
    </row>
    <row r="221" spans="2:65" s="11" customFormat="1" ht="11.25">
      <c r="B221" s="191"/>
      <c r="C221" s="192"/>
      <c r="D221" s="184" t="s">
        <v>195</v>
      </c>
      <c r="E221" s="193" t="s">
        <v>1</v>
      </c>
      <c r="F221" s="194" t="s">
        <v>342</v>
      </c>
      <c r="G221" s="192"/>
      <c r="H221" s="195">
        <v>38.771000000000001</v>
      </c>
      <c r="I221" s="196"/>
      <c r="J221" s="192"/>
      <c r="K221" s="192"/>
      <c r="L221" s="197"/>
      <c r="M221" s="198"/>
      <c r="N221" s="199"/>
      <c r="O221" s="199"/>
      <c r="P221" s="199"/>
      <c r="Q221" s="199"/>
      <c r="R221" s="199"/>
      <c r="S221" s="199"/>
      <c r="T221" s="200"/>
      <c r="AT221" s="201" t="s">
        <v>195</v>
      </c>
      <c r="AU221" s="201" t="s">
        <v>81</v>
      </c>
      <c r="AV221" s="11" t="s">
        <v>81</v>
      </c>
      <c r="AW221" s="11" t="s">
        <v>32</v>
      </c>
      <c r="AX221" s="11" t="s">
        <v>71</v>
      </c>
      <c r="AY221" s="201" t="s">
        <v>114</v>
      </c>
    </row>
    <row r="222" spans="2:65" s="12" customFormat="1" ht="11.25">
      <c r="B222" s="202"/>
      <c r="C222" s="203"/>
      <c r="D222" s="184" t="s">
        <v>195</v>
      </c>
      <c r="E222" s="204" t="s">
        <v>1</v>
      </c>
      <c r="F222" s="205" t="s">
        <v>197</v>
      </c>
      <c r="G222" s="203"/>
      <c r="H222" s="206">
        <v>95.275999999999996</v>
      </c>
      <c r="I222" s="207"/>
      <c r="J222" s="203"/>
      <c r="K222" s="203"/>
      <c r="L222" s="208"/>
      <c r="M222" s="209"/>
      <c r="N222" s="210"/>
      <c r="O222" s="210"/>
      <c r="P222" s="210"/>
      <c r="Q222" s="210"/>
      <c r="R222" s="210"/>
      <c r="S222" s="210"/>
      <c r="T222" s="211"/>
      <c r="AT222" s="212" t="s">
        <v>195</v>
      </c>
      <c r="AU222" s="212" t="s">
        <v>81</v>
      </c>
      <c r="AV222" s="12" t="s">
        <v>140</v>
      </c>
      <c r="AW222" s="12" t="s">
        <v>32</v>
      </c>
      <c r="AX222" s="12" t="s">
        <v>79</v>
      </c>
      <c r="AY222" s="212" t="s">
        <v>114</v>
      </c>
    </row>
    <row r="223" spans="2:65" s="1" customFormat="1" ht="16.5" customHeight="1">
      <c r="B223" s="32"/>
      <c r="C223" s="223" t="s">
        <v>343</v>
      </c>
      <c r="D223" s="223" t="s">
        <v>299</v>
      </c>
      <c r="E223" s="224" t="s">
        <v>300</v>
      </c>
      <c r="F223" s="225" t="s">
        <v>301</v>
      </c>
      <c r="G223" s="226" t="s">
        <v>200</v>
      </c>
      <c r="H223" s="227">
        <v>3.3000000000000002E-2</v>
      </c>
      <c r="I223" s="228"/>
      <c r="J223" s="229">
        <f>ROUND(I223*H223,2)</f>
        <v>0</v>
      </c>
      <c r="K223" s="225" t="s">
        <v>121</v>
      </c>
      <c r="L223" s="230"/>
      <c r="M223" s="231" t="s">
        <v>1</v>
      </c>
      <c r="N223" s="232" t="s">
        <v>42</v>
      </c>
      <c r="O223" s="58"/>
      <c r="P223" s="181">
        <f>O223*H223</f>
        <v>0</v>
      </c>
      <c r="Q223" s="181">
        <v>1</v>
      </c>
      <c r="R223" s="181">
        <f>Q223*H223</f>
        <v>3.3000000000000002E-2</v>
      </c>
      <c r="S223" s="181">
        <v>0</v>
      </c>
      <c r="T223" s="182">
        <f>S223*H223</f>
        <v>0</v>
      </c>
      <c r="AR223" s="15" t="s">
        <v>302</v>
      </c>
      <c r="AT223" s="15" t="s">
        <v>299</v>
      </c>
      <c r="AU223" s="15" t="s">
        <v>81</v>
      </c>
      <c r="AY223" s="15" t="s">
        <v>114</v>
      </c>
      <c r="BE223" s="183">
        <f>IF(N223="základní",J223,0)</f>
        <v>0</v>
      </c>
      <c r="BF223" s="183">
        <f>IF(N223="snížená",J223,0)</f>
        <v>0</v>
      </c>
      <c r="BG223" s="183">
        <f>IF(N223="zákl. přenesená",J223,0)</f>
        <v>0</v>
      </c>
      <c r="BH223" s="183">
        <f>IF(N223="sníž. přenesená",J223,0)</f>
        <v>0</v>
      </c>
      <c r="BI223" s="183">
        <f>IF(N223="nulová",J223,0)</f>
        <v>0</v>
      </c>
      <c r="BJ223" s="15" t="s">
        <v>79</v>
      </c>
      <c r="BK223" s="183">
        <f>ROUND(I223*H223,2)</f>
        <v>0</v>
      </c>
      <c r="BL223" s="15" t="s">
        <v>267</v>
      </c>
      <c r="BM223" s="15" t="s">
        <v>344</v>
      </c>
    </row>
    <row r="224" spans="2:65" s="1" customFormat="1" ht="11.25">
      <c r="B224" s="32"/>
      <c r="C224" s="33"/>
      <c r="D224" s="184" t="s">
        <v>124</v>
      </c>
      <c r="E224" s="33"/>
      <c r="F224" s="185" t="s">
        <v>301</v>
      </c>
      <c r="G224" s="33"/>
      <c r="H224" s="33"/>
      <c r="I224" s="101"/>
      <c r="J224" s="33"/>
      <c r="K224" s="33"/>
      <c r="L224" s="36"/>
      <c r="M224" s="186"/>
      <c r="N224" s="58"/>
      <c r="O224" s="58"/>
      <c r="P224" s="58"/>
      <c r="Q224" s="58"/>
      <c r="R224" s="58"/>
      <c r="S224" s="58"/>
      <c r="T224" s="59"/>
      <c r="AT224" s="15" t="s">
        <v>124</v>
      </c>
      <c r="AU224" s="15" t="s">
        <v>81</v>
      </c>
    </row>
    <row r="225" spans="2:65" s="11" customFormat="1" ht="11.25">
      <c r="B225" s="191"/>
      <c r="C225" s="192"/>
      <c r="D225" s="184" t="s">
        <v>195</v>
      </c>
      <c r="E225" s="193" t="s">
        <v>1</v>
      </c>
      <c r="F225" s="194" t="s">
        <v>345</v>
      </c>
      <c r="G225" s="192"/>
      <c r="H225" s="195">
        <v>3.3000000000000002E-2</v>
      </c>
      <c r="I225" s="196"/>
      <c r="J225" s="192"/>
      <c r="K225" s="192"/>
      <c r="L225" s="197"/>
      <c r="M225" s="198"/>
      <c r="N225" s="199"/>
      <c r="O225" s="199"/>
      <c r="P225" s="199"/>
      <c r="Q225" s="199"/>
      <c r="R225" s="199"/>
      <c r="S225" s="199"/>
      <c r="T225" s="200"/>
      <c r="AT225" s="201" t="s">
        <v>195</v>
      </c>
      <c r="AU225" s="201" t="s">
        <v>81</v>
      </c>
      <c r="AV225" s="11" t="s">
        <v>81</v>
      </c>
      <c r="AW225" s="11" t="s">
        <v>32</v>
      </c>
      <c r="AX225" s="11" t="s">
        <v>79</v>
      </c>
      <c r="AY225" s="201" t="s">
        <v>114</v>
      </c>
    </row>
    <row r="226" spans="2:65" s="1" customFormat="1" ht="16.5" customHeight="1">
      <c r="B226" s="32"/>
      <c r="C226" s="172" t="s">
        <v>346</v>
      </c>
      <c r="D226" s="172" t="s">
        <v>117</v>
      </c>
      <c r="E226" s="173" t="s">
        <v>347</v>
      </c>
      <c r="F226" s="174" t="s">
        <v>348</v>
      </c>
      <c r="G226" s="175" t="s">
        <v>206</v>
      </c>
      <c r="H226" s="176">
        <v>95.275999999999996</v>
      </c>
      <c r="I226" s="177"/>
      <c r="J226" s="178">
        <f>ROUND(I226*H226,2)</f>
        <v>0</v>
      </c>
      <c r="K226" s="174" t="s">
        <v>121</v>
      </c>
      <c r="L226" s="36"/>
      <c r="M226" s="179" t="s">
        <v>1</v>
      </c>
      <c r="N226" s="180" t="s">
        <v>42</v>
      </c>
      <c r="O226" s="58"/>
      <c r="P226" s="181">
        <f>O226*H226</f>
        <v>0</v>
      </c>
      <c r="Q226" s="181">
        <v>9.3999999999999997E-4</v>
      </c>
      <c r="R226" s="181">
        <f>Q226*H226</f>
        <v>8.955943999999999E-2</v>
      </c>
      <c r="S226" s="181">
        <v>0</v>
      </c>
      <c r="T226" s="182">
        <f>S226*H226</f>
        <v>0</v>
      </c>
      <c r="AR226" s="15" t="s">
        <v>267</v>
      </c>
      <c r="AT226" s="15" t="s">
        <v>117</v>
      </c>
      <c r="AU226" s="15" t="s">
        <v>81</v>
      </c>
      <c r="AY226" s="15" t="s">
        <v>114</v>
      </c>
      <c r="BE226" s="183">
        <f>IF(N226="základní",J226,0)</f>
        <v>0</v>
      </c>
      <c r="BF226" s="183">
        <f>IF(N226="snížená",J226,0)</f>
        <v>0</v>
      </c>
      <c r="BG226" s="183">
        <f>IF(N226="zákl. přenesená",J226,0)</f>
        <v>0</v>
      </c>
      <c r="BH226" s="183">
        <f>IF(N226="sníž. přenesená",J226,0)</f>
        <v>0</v>
      </c>
      <c r="BI226" s="183">
        <f>IF(N226="nulová",J226,0)</f>
        <v>0</v>
      </c>
      <c r="BJ226" s="15" t="s">
        <v>79</v>
      </c>
      <c r="BK226" s="183">
        <f>ROUND(I226*H226,2)</f>
        <v>0</v>
      </c>
      <c r="BL226" s="15" t="s">
        <v>267</v>
      </c>
      <c r="BM226" s="15" t="s">
        <v>349</v>
      </c>
    </row>
    <row r="227" spans="2:65" s="1" customFormat="1" ht="11.25">
      <c r="B227" s="32"/>
      <c r="C227" s="33"/>
      <c r="D227" s="184" t="s">
        <v>124</v>
      </c>
      <c r="E227" s="33"/>
      <c r="F227" s="185" t="s">
        <v>348</v>
      </c>
      <c r="G227" s="33"/>
      <c r="H227" s="33"/>
      <c r="I227" s="101"/>
      <c r="J227" s="33"/>
      <c r="K227" s="33"/>
      <c r="L227" s="36"/>
      <c r="M227" s="186"/>
      <c r="N227" s="58"/>
      <c r="O227" s="58"/>
      <c r="P227" s="58"/>
      <c r="Q227" s="58"/>
      <c r="R227" s="58"/>
      <c r="S227" s="58"/>
      <c r="T227" s="59"/>
      <c r="AT227" s="15" t="s">
        <v>124</v>
      </c>
      <c r="AU227" s="15" t="s">
        <v>81</v>
      </c>
    </row>
    <row r="228" spans="2:65" s="11" customFormat="1" ht="11.25">
      <c r="B228" s="191"/>
      <c r="C228" s="192"/>
      <c r="D228" s="184" t="s">
        <v>195</v>
      </c>
      <c r="E228" s="193" t="s">
        <v>1</v>
      </c>
      <c r="F228" s="194" t="s">
        <v>340</v>
      </c>
      <c r="G228" s="192"/>
      <c r="H228" s="195">
        <v>30.513000000000002</v>
      </c>
      <c r="I228" s="196"/>
      <c r="J228" s="192"/>
      <c r="K228" s="192"/>
      <c r="L228" s="197"/>
      <c r="M228" s="198"/>
      <c r="N228" s="199"/>
      <c r="O228" s="199"/>
      <c r="P228" s="199"/>
      <c r="Q228" s="199"/>
      <c r="R228" s="199"/>
      <c r="S228" s="199"/>
      <c r="T228" s="200"/>
      <c r="AT228" s="201" t="s">
        <v>195</v>
      </c>
      <c r="AU228" s="201" t="s">
        <v>81</v>
      </c>
      <c r="AV228" s="11" t="s">
        <v>81</v>
      </c>
      <c r="AW228" s="11" t="s">
        <v>32</v>
      </c>
      <c r="AX228" s="11" t="s">
        <v>71</v>
      </c>
      <c r="AY228" s="201" t="s">
        <v>114</v>
      </c>
    </row>
    <row r="229" spans="2:65" s="11" customFormat="1" ht="11.25">
      <c r="B229" s="191"/>
      <c r="C229" s="192"/>
      <c r="D229" s="184" t="s">
        <v>195</v>
      </c>
      <c r="E229" s="193" t="s">
        <v>1</v>
      </c>
      <c r="F229" s="194" t="s">
        <v>341</v>
      </c>
      <c r="G229" s="192"/>
      <c r="H229" s="195">
        <v>25.992000000000001</v>
      </c>
      <c r="I229" s="196"/>
      <c r="J229" s="192"/>
      <c r="K229" s="192"/>
      <c r="L229" s="197"/>
      <c r="M229" s="198"/>
      <c r="N229" s="199"/>
      <c r="O229" s="199"/>
      <c r="P229" s="199"/>
      <c r="Q229" s="199"/>
      <c r="R229" s="199"/>
      <c r="S229" s="199"/>
      <c r="T229" s="200"/>
      <c r="AT229" s="201" t="s">
        <v>195</v>
      </c>
      <c r="AU229" s="201" t="s">
        <v>81</v>
      </c>
      <c r="AV229" s="11" t="s">
        <v>81</v>
      </c>
      <c r="AW229" s="11" t="s">
        <v>32</v>
      </c>
      <c r="AX229" s="11" t="s">
        <v>71</v>
      </c>
      <c r="AY229" s="201" t="s">
        <v>114</v>
      </c>
    </row>
    <row r="230" spans="2:65" s="11" customFormat="1" ht="11.25">
      <c r="B230" s="191"/>
      <c r="C230" s="192"/>
      <c r="D230" s="184" t="s">
        <v>195</v>
      </c>
      <c r="E230" s="193" t="s">
        <v>1</v>
      </c>
      <c r="F230" s="194" t="s">
        <v>342</v>
      </c>
      <c r="G230" s="192"/>
      <c r="H230" s="195">
        <v>38.771000000000001</v>
      </c>
      <c r="I230" s="196"/>
      <c r="J230" s="192"/>
      <c r="K230" s="192"/>
      <c r="L230" s="197"/>
      <c r="M230" s="198"/>
      <c r="N230" s="199"/>
      <c r="O230" s="199"/>
      <c r="P230" s="199"/>
      <c r="Q230" s="199"/>
      <c r="R230" s="199"/>
      <c r="S230" s="199"/>
      <c r="T230" s="200"/>
      <c r="AT230" s="201" t="s">
        <v>195</v>
      </c>
      <c r="AU230" s="201" t="s">
        <v>81</v>
      </c>
      <c r="AV230" s="11" t="s">
        <v>81</v>
      </c>
      <c r="AW230" s="11" t="s">
        <v>32</v>
      </c>
      <c r="AX230" s="11" t="s">
        <v>71</v>
      </c>
      <c r="AY230" s="201" t="s">
        <v>114</v>
      </c>
    </row>
    <row r="231" spans="2:65" s="12" customFormat="1" ht="11.25">
      <c r="B231" s="202"/>
      <c r="C231" s="203"/>
      <c r="D231" s="184" t="s">
        <v>195</v>
      </c>
      <c r="E231" s="204" t="s">
        <v>1</v>
      </c>
      <c r="F231" s="205" t="s">
        <v>197</v>
      </c>
      <c r="G231" s="203"/>
      <c r="H231" s="206">
        <v>95.275999999999996</v>
      </c>
      <c r="I231" s="207"/>
      <c r="J231" s="203"/>
      <c r="K231" s="203"/>
      <c r="L231" s="208"/>
      <c r="M231" s="209"/>
      <c r="N231" s="210"/>
      <c r="O231" s="210"/>
      <c r="P231" s="210"/>
      <c r="Q231" s="210"/>
      <c r="R231" s="210"/>
      <c r="S231" s="210"/>
      <c r="T231" s="211"/>
      <c r="AT231" s="212" t="s">
        <v>195</v>
      </c>
      <c r="AU231" s="212" t="s">
        <v>81</v>
      </c>
      <c r="AV231" s="12" t="s">
        <v>140</v>
      </c>
      <c r="AW231" s="12" t="s">
        <v>32</v>
      </c>
      <c r="AX231" s="12" t="s">
        <v>79</v>
      </c>
      <c r="AY231" s="212" t="s">
        <v>114</v>
      </c>
    </row>
    <row r="232" spans="2:65" s="1" customFormat="1" ht="22.5" customHeight="1">
      <c r="B232" s="32"/>
      <c r="C232" s="223" t="s">
        <v>350</v>
      </c>
      <c r="D232" s="223" t="s">
        <v>299</v>
      </c>
      <c r="E232" s="224" t="s">
        <v>310</v>
      </c>
      <c r="F232" s="225" t="s">
        <v>311</v>
      </c>
      <c r="G232" s="226" t="s">
        <v>206</v>
      </c>
      <c r="H232" s="227">
        <v>114.331</v>
      </c>
      <c r="I232" s="228"/>
      <c r="J232" s="229">
        <f>ROUND(I232*H232,2)</f>
        <v>0</v>
      </c>
      <c r="K232" s="225" t="s">
        <v>121</v>
      </c>
      <c r="L232" s="230"/>
      <c r="M232" s="231" t="s">
        <v>1</v>
      </c>
      <c r="N232" s="232" t="s">
        <v>42</v>
      </c>
      <c r="O232" s="58"/>
      <c r="P232" s="181">
        <f>O232*H232</f>
        <v>0</v>
      </c>
      <c r="Q232" s="181">
        <v>1E-3</v>
      </c>
      <c r="R232" s="181">
        <f>Q232*H232</f>
        <v>0.114331</v>
      </c>
      <c r="S232" s="181">
        <v>0</v>
      </c>
      <c r="T232" s="182">
        <f>S232*H232</f>
        <v>0</v>
      </c>
      <c r="AR232" s="15" t="s">
        <v>302</v>
      </c>
      <c r="AT232" s="15" t="s">
        <v>299</v>
      </c>
      <c r="AU232" s="15" t="s">
        <v>81</v>
      </c>
      <c r="AY232" s="15" t="s">
        <v>114</v>
      </c>
      <c r="BE232" s="183">
        <f>IF(N232="základní",J232,0)</f>
        <v>0</v>
      </c>
      <c r="BF232" s="183">
        <f>IF(N232="snížená",J232,0)</f>
        <v>0</v>
      </c>
      <c r="BG232" s="183">
        <f>IF(N232="zákl. přenesená",J232,0)</f>
        <v>0</v>
      </c>
      <c r="BH232" s="183">
        <f>IF(N232="sníž. přenesená",J232,0)</f>
        <v>0</v>
      </c>
      <c r="BI232" s="183">
        <f>IF(N232="nulová",J232,0)</f>
        <v>0</v>
      </c>
      <c r="BJ232" s="15" t="s">
        <v>79</v>
      </c>
      <c r="BK232" s="183">
        <f>ROUND(I232*H232,2)</f>
        <v>0</v>
      </c>
      <c r="BL232" s="15" t="s">
        <v>267</v>
      </c>
      <c r="BM232" s="15" t="s">
        <v>351</v>
      </c>
    </row>
    <row r="233" spans="2:65" s="1" customFormat="1" ht="11.25">
      <c r="B233" s="32"/>
      <c r="C233" s="33"/>
      <c r="D233" s="184" t="s">
        <v>124</v>
      </c>
      <c r="E233" s="33"/>
      <c r="F233" s="185" t="s">
        <v>311</v>
      </c>
      <c r="G233" s="33"/>
      <c r="H233" s="33"/>
      <c r="I233" s="101"/>
      <c r="J233" s="33"/>
      <c r="K233" s="33"/>
      <c r="L233" s="36"/>
      <c r="M233" s="186"/>
      <c r="N233" s="58"/>
      <c r="O233" s="58"/>
      <c r="P233" s="58"/>
      <c r="Q233" s="58"/>
      <c r="R233" s="58"/>
      <c r="S233" s="58"/>
      <c r="T233" s="59"/>
      <c r="AT233" s="15" t="s">
        <v>124</v>
      </c>
      <c r="AU233" s="15" t="s">
        <v>81</v>
      </c>
    </row>
    <row r="234" spans="2:65" s="11" customFormat="1" ht="11.25">
      <c r="B234" s="191"/>
      <c r="C234" s="192"/>
      <c r="D234" s="184" t="s">
        <v>195</v>
      </c>
      <c r="E234" s="193" t="s">
        <v>1</v>
      </c>
      <c r="F234" s="194" t="s">
        <v>352</v>
      </c>
      <c r="G234" s="192"/>
      <c r="H234" s="195">
        <v>114.331</v>
      </c>
      <c r="I234" s="196"/>
      <c r="J234" s="192"/>
      <c r="K234" s="192"/>
      <c r="L234" s="197"/>
      <c r="M234" s="198"/>
      <c r="N234" s="199"/>
      <c r="O234" s="199"/>
      <c r="P234" s="199"/>
      <c r="Q234" s="199"/>
      <c r="R234" s="199"/>
      <c r="S234" s="199"/>
      <c r="T234" s="200"/>
      <c r="AT234" s="201" t="s">
        <v>195</v>
      </c>
      <c r="AU234" s="201" t="s">
        <v>81</v>
      </c>
      <c r="AV234" s="11" t="s">
        <v>81</v>
      </c>
      <c r="AW234" s="11" t="s">
        <v>32</v>
      </c>
      <c r="AX234" s="11" t="s">
        <v>79</v>
      </c>
      <c r="AY234" s="201" t="s">
        <v>114</v>
      </c>
    </row>
    <row r="235" spans="2:65" s="1" customFormat="1" ht="16.5" customHeight="1">
      <c r="B235" s="32"/>
      <c r="C235" s="172" t="s">
        <v>353</v>
      </c>
      <c r="D235" s="172" t="s">
        <v>117</v>
      </c>
      <c r="E235" s="173" t="s">
        <v>354</v>
      </c>
      <c r="F235" s="174" t="s">
        <v>355</v>
      </c>
      <c r="G235" s="175" t="s">
        <v>356</v>
      </c>
      <c r="H235" s="233"/>
      <c r="I235" s="177"/>
      <c r="J235" s="178">
        <f>ROUND(I235*H235,2)</f>
        <v>0</v>
      </c>
      <c r="K235" s="174" t="s">
        <v>121</v>
      </c>
      <c r="L235" s="36"/>
      <c r="M235" s="179" t="s">
        <v>1</v>
      </c>
      <c r="N235" s="180" t="s">
        <v>42</v>
      </c>
      <c r="O235" s="58"/>
      <c r="P235" s="181">
        <f>O235*H235</f>
        <v>0</v>
      </c>
      <c r="Q235" s="181">
        <v>0</v>
      </c>
      <c r="R235" s="181">
        <f>Q235*H235</f>
        <v>0</v>
      </c>
      <c r="S235" s="181">
        <v>0</v>
      </c>
      <c r="T235" s="182">
        <f>S235*H235</f>
        <v>0</v>
      </c>
      <c r="AR235" s="15" t="s">
        <v>267</v>
      </c>
      <c r="AT235" s="15" t="s">
        <v>117</v>
      </c>
      <c r="AU235" s="15" t="s">
        <v>81</v>
      </c>
      <c r="AY235" s="15" t="s">
        <v>114</v>
      </c>
      <c r="BE235" s="183">
        <f>IF(N235="základní",J235,0)</f>
        <v>0</v>
      </c>
      <c r="BF235" s="183">
        <f>IF(N235="snížená",J235,0)</f>
        <v>0</v>
      </c>
      <c r="BG235" s="183">
        <f>IF(N235="zákl. přenesená",J235,0)</f>
        <v>0</v>
      </c>
      <c r="BH235" s="183">
        <f>IF(N235="sníž. přenesená",J235,0)</f>
        <v>0</v>
      </c>
      <c r="BI235" s="183">
        <f>IF(N235="nulová",J235,0)</f>
        <v>0</v>
      </c>
      <c r="BJ235" s="15" t="s">
        <v>79</v>
      </c>
      <c r="BK235" s="183">
        <f>ROUND(I235*H235,2)</f>
        <v>0</v>
      </c>
      <c r="BL235" s="15" t="s">
        <v>267</v>
      </c>
      <c r="BM235" s="15" t="s">
        <v>357</v>
      </c>
    </row>
    <row r="236" spans="2:65" s="1" customFormat="1" ht="11.25">
      <c r="B236" s="32"/>
      <c r="C236" s="33"/>
      <c r="D236" s="184" t="s">
        <v>124</v>
      </c>
      <c r="E236" s="33"/>
      <c r="F236" s="185" t="s">
        <v>355</v>
      </c>
      <c r="G236" s="33"/>
      <c r="H236" s="33"/>
      <c r="I236" s="101"/>
      <c r="J236" s="33"/>
      <c r="K236" s="33"/>
      <c r="L236" s="36"/>
      <c r="M236" s="186"/>
      <c r="N236" s="58"/>
      <c r="O236" s="58"/>
      <c r="P236" s="58"/>
      <c r="Q236" s="58"/>
      <c r="R236" s="58"/>
      <c r="S236" s="58"/>
      <c r="T236" s="59"/>
      <c r="AT236" s="15" t="s">
        <v>124</v>
      </c>
      <c r="AU236" s="15" t="s">
        <v>81</v>
      </c>
    </row>
    <row r="237" spans="2:65" s="10" customFormat="1" ht="22.9" customHeight="1">
      <c r="B237" s="156"/>
      <c r="C237" s="157"/>
      <c r="D237" s="158" t="s">
        <v>70</v>
      </c>
      <c r="E237" s="170" t="s">
        <v>358</v>
      </c>
      <c r="F237" s="170" t="s">
        <v>359</v>
      </c>
      <c r="G237" s="157"/>
      <c r="H237" s="157"/>
      <c r="I237" s="160"/>
      <c r="J237" s="171">
        <f>BK237</f>
        <v>0</v>
      </c>
      <c r="K237" s="157"/>
      <c r="L237" s="162"/>
      <c r="M237" s="163"/>
      <c r="N237" s="164"/>
      <c r="O237" s="164"/>
      <c r="P237" s="165">
        <f>SUM(P238:P338)</f>
        <v>0</v>
      </c>
      <c r="Q237" s="164"/>
      <c r="R237" s="165">
        <f>SUM(R238:R338)</f>
        <v>2.95329481</v>
      </c>
      <c r="S237" s="164"/>
      <c r="T237" s="166">
        <f>SUM(T238:T338)</f>
        <v>10.031999999999998</v>
      </c>
      <c r="AR237" s="167" t="s">
        <v>81</v>
      </c>
      <c r="AT237" s="168" t="s">
        <v>70</v>
      </c>
      <c r="AU237" s="168" t="s">
        <v>79</v>
      </c>
      <c r="AY237" s="167" t="s">
        <v>114</v>
      </c>
      <c r="BK237" s="169">
        <f>SUM(BK238:BK338)</f>
        <v>0</v>
      </c>
    </row>
    <row r="238" spans="2:65" s="1" customFormat="1" ht="16.5" customHeight="1">
      <c r="B238" s="32"/>
      <c r="C238" s="172" t="s">
        <v>302</v>
      </c>
      <c r="D238" s="172" t="s">
        <v>117</v>
      </c>
      <c r="E238" s="173" t="s">
        <v>360</v>
      </c>
      <c r="F238" s="174" t="s">
        <v>361</v>
      </c>
      <c r="G238" s="175" t="s">
        <v>206</v>
      </c>
      <c r="H238" s="176">
        <v>83.6</v>
      </c>
      <c r="I238" s="177"/>
      <c r="J238" s="178">
        <f>ROUND(I238*H238,2)</f>
        <v>0</v>
      </c>
      <c r="K238" s="174" t="s">
        <v>121</v>
      </c>
      <c r="L238" s="36"/>
      <c r="M238" s="179" t="s">
        <v>1</v>
      </c>
      <c r="N238" s="180" t="s">
        <v>42</v>
      </c>
      <c r="O238" s="58"/>
      <c r="P238" s="181">
        <f>O238*H238</f>
        <v>0</v>
      </c>
      <c r="Q238" s="181">
        <v>0</v>
      </c>
      <c r="R238" s="181">
        <f>Q238*H238</f>
        <v>0</v>
      </c>
      <c r="S238" s="181">
        <v>0.12</v>
      </c>
      <c r="T238" s="182">
        <f>S238*H238</f>
        <v>10.031999999999998</v>
      </c>
      <c r="AR238" s="15" t="s">
        <v>267</v>
      </c>
      <c r="AT238" s="15" t="s">
        <v>117</v>
      </c>
      <c r="AU238" s="15" t="s">
        <v>81</v>
      </c>
      <c r="AY238" s="15" t="s">
        <v>114</v>
      </c>
      <c r="BE238" s="183">
        <f>IF(N238="základní",J238,0)</f>
        <v>0</v>
      </c>
      <c r="BF238" s="183">
        <f>IF(N238="snížená",J238,0)</f>
        <v>0</v>
      </c>
      <c r="BG238" s="183">
        <f>IF(N238="zákl. přenesená",J238,0)</f>
        <v>0</v>
      </c>
      <c r="BH238" s="183">
        <f>IF(N238="sníž. přenesená",J238,0)</f>
        <v>0</v>
      </c>
      <c r="BI238" s="183">
        <f>IF(N238="nulová",J238,0)</f>
        <v>0</v>
      </c>
      <c r="BJ238" s="15" t="s">
        <v>79</v>
      </c>
      <c r="BK238" s="183">
        <f>ROUND(I238*H238,2)</f>
        <v>0</v>
      </c>
      <c r="BL238" s="15" t="s">
        <v>267</v>
      </c>
      <c r="BM238" s="15" t="s">
        <v>362</v>
      </c>
    </row>
    <row r="239" spans="2:65" s="1" customFormat="1" ht="11.25">
      <c r="B239" s="32"/>
      <c r="C239" s="33"/>
      <c r="D239" s="184" t="s">
        <v>124</v>
      </c>
      <c r="E239" s="33"/>
      <c r="F239" s="185" t="s">
        <v>361</v>
      </c>
      <c r="G239" s="33"/>
      <c r="H239" s="33"/>
      <c r="I239" s="101"/>
      <c r="J239" s="33"/>
      <c r="K239" s="33"/>
      <c r="L239" s="36"/>
      <c r="M239" s="186"/>
      <c r="N239" s="58"/>
      <c r="O239" s="58"/>
      <c r="P239" s="58"/>
      <c r="Q239" s="58"/>
      <c r="R239" s="58"/>
      <c r="S239" s="58"/>
      <c r="T239" s="59"/>
      <c r="AT239" s="15" t="s">
        <v>124</v>
      </c>
      <c r="AU239" s="15" t="s">
        <v>81</v>
      </c>
    </row>
    <row r="240" spans="2:65" s="11" customFormat="1" ht="11.25">
      <c r="B240" s="191"/>
      <c r="C240" s="192"/>
      <c r="D240" s="184" t="s">
        <v>195</v>
      </c>
      <c r="E240" s="193" t="s">
        <v>1</v>
      </c>
      <c r="F240" s="194" t="s">
        <v>216</v>
      </c>
      <c r="G240" s="192"/>
      <c r="H240" s="195">
        <v>83.6</v>
      </c>
      <c r="I240" s="196"/>
      <c r="J240" s="192"/>
      <c r="K240" s="192"/>
      <c r="L240" s="197"/>
      <c r="M240" s="198"/>
      <c r="N240" s="199"/>
      <c r="O240" s="199"/>
      <c r="P240" s="199"/>
      <c r="Q240" s="199"/>
      <c r="R240" s="199"/>
      <c r="S240" s="199"/>
      <c r="T240" s="200"/>
      <c r="AT240" s="201" t="s">
        <v>195</v>
      </c>
      <c r="AU240" s="201" t="s">
        <v>81</v>
      </c>
      <c r="AV240" s="11" t="s">
        <v>81</v>
      </c>
      <c r="AW240" s="11" t="s">
        <v>32</v>
      </c>
      <c r="AX240" s="11" t="s">
        <v>71</v>
      </c>
      <c r="AY240" s="201" t="s">
        <v>114</v>
      </c>
    </row>
    <row r="241" spans="2:65" s="12" customFormat="1" ht="11.25">
      <c r="B241" s="202"/>
      <c r="C241" s="203"/>
      <c r="D241" s="184" t="s">
        <v>195</v>
      </c>
      <c r="E241" s="204" t="s">
        <v>1</v>
      </c>
      <c r="F241" s="205" t="s">
        <v>197</v>
      </c>
      <c r="G241" s="203"/>
      <c r="H241" s="206">
        <v>83.6</v>
      </c>
      <c r="I241" s="207"/>
      <c r="J241" s="203"/>
      <c r="K241" s="203"/>
      <c r="L241" s="208"/>
      <c r="M241" s="209"/>
      <c r="N241" s="210"/>
      <c r="O241" s="210"/>
      <c r="P241" s="210"/>
      <c r="Q241" s="210"/>
      <c r="R241" s="210"/>
      <c r="S241" s="210"/>
      <c r="T241" s="211"/>
      <c r="AT241" s="212" t="s">
        <v>195</v>
      </c>
      <c r="AU241" s="212" t="s">
        <v>81</v>
      </c>
      <c r="AV241" s="12" t="s">
        <v>140</v>
      </c>
      <c r="AW241" s="12" t="s">
        <v>32</v>
      </c>
      <c r="AX241" s="12" t="s">
        <v>79</v>
      </c>
      <c r="AY241" s="212" t="s">
        <v>114</v>
      </c>
    </row>
    <row r="242" spans="2:65" s="1" customFormat="1" ht="16.5" customHeight="1">
      <c r="B242" s="32"/>
      <c r="C242" s="172" t="s">
        <v>363</v>
      </c>
      <c r="D242" s="172" t="s">
        <v>117</v>
      </c>
      <c r="E242" s="173" t="s">
        <v>364</v>
      </c>
      <c r="F242" s="174" t="s">
        <v>365</v>
      </c>
      <c r="G242" s="175" t="s">
        <v>206</v>
      </c>
      <c r="H242" s="176">
        <v>11.94</v>
      </c>
      <c r="I242" s="177"/>
      <c r="J242" s="178">
        <f>ROUND(I242*H242,2)</f>
        <v>0</v>
      </c>
      <c r="K242" s="174" t="s">
        <v>121</v>
      </c>
      <c r="L242" s="36"/>
      <c r="M242" s="179" t="s">
        <v>1</v>
      </c>
      <c r="N242" s="180" t="s">
        <v>42</v>
      </c>
      <c r="O242" s="58"/>
      <c r="P242" s="181">
        <f>O242*H242</f>
        <v>0</v>
      </c>
      <c r="Q242" s="181">
        <v>1.16E-3</v>
      </c>
      <c r="R242" s="181">
        <f>Q242*H242</f>
        <v>1.3850399999999999E-2</v>
      </c>
      <c r="S242" s="181">
        <v>0</v>
      </c>
      <c r="T242" s="182">
        <f>S242*H242</f>
        <v>0</v>
      </c>
      <c r="AR242" s="15" t="s">
        <v>267</v>
      </c>
      <c r="AT242" s="15" t="s">
        <v>117</v>
      </c>
      <c r="AU242" s="15" t="s">
        <v>81</v>
      </c>
      <c r="AY242" s="15" t="s">
        <v>114</v>
      </c>
      <c r="BE242" s="183">
        <f>IF(N242="základní",J242,0)</f>
        <v>0</v>
      </c>
      <c r="BF242" s="183">
        <f>IF(N242="snížená",J242,0)</f>
        <v>0</v>
      </c>
      <c r="BG242" s="183">
        <f>IF(N242="zákl. přenesená",J242,0)</f>
        <v>0</v>
      </c>
      <c r="BH242" s="183">
        <f>IF(N242="sníž. přenesená",J242,0)</f>
        <v>0</v>
      </c>
      <c r="BI242" s="183">
        <f>IF(N242="nulová",J242,0)</f>
        <v>0</v>
      </c>
      <c r="BJ242" s="15" t="s">
        <v>79</v>
      </c>
      <c r="BK242" s="183">
        <f>ROUND(I242*H242,2)</f>
        <v>0</v>
      </c>
      <c r="BL242" s="15" t="s">
        <v>267</v>
      </c>
      <c r="BM242" s="15" t="s">
        <v>366</v>
      </c>
    </row>
    <row r="243" spans="2:65" s="1" customFormat="1" ht="11.25">
      <c r="B243" s="32"/>
      <c r="C243" s="33"/>
      <c r="D243" s="184" t="s">
        <v>124</v>
      </c>
      <c r="E243" s="33"/>
      <c r="F243" s="185" t="s">
        <v>365</v>
      </c>
      <c r="G243" s="33"/>
      <c r="H243" s="33"/>
      <c r="I243" s="101"/>
      <c r="J243" s="33"/>
      <c r="K243" s="33"/>
      <c r="L243" s="36"/>
      <c r="M243" s="186"/>
      <c r="N243" s="58"/>
      <c r="O243" s="58"/>
      <c r="P243" s="58"/>
      <c r="Q243" s="58"/>
      <c r="R243" s="58"/>
      <c r="S243" s="58"/>
      <c r="T243" s="59"/>
      <c r="AT243" s="15" t="s">
        <v>124</v>
      </c>
      <c r="AU243" s="15" t="s">
        <v>81</v>
      </c>
    </row>
    <row r="244" spans="2:65" s="11" customFormat="1" ht="11.25">
      <c r="B244" s="191"/>
      <c r="C244" s="192"/>
      <c r="D244" s="184" t="s">
        <v>195</v>
      </c>
      <c r="E244" s="193" t="s">
        <v>1</v>
      </c>
      <c r="F244" s="194" t="s">
        <v>367</v>
      </c>
      <c r="G244" s="192"/>
      <c r="H244" s="195">
        <v>11.94</v>
      </c>
      <c r="I244" s="196"/>
      <c r="J244" s="192"/>
      <c r="K244" s="192"/>
      <c r="L244" s="197"/>
      <c r="M244" s="198"/>
      <c r="N244" s="199"/>
      <c r="O244" s="199"/>
      <c r="P244" s="199"/>
      <c r="Q244" s="199"/>
      <c r="R244" s="199"/>
      <c r="S244" s="199"/>
      <c r="T244" s="200"/>
      <c r="AT244" s="201" t="s">
        <v>195</v>
      </c>
      <c r="AU244" s="201" t="s">
        <v>81</v>
      </c>
      <c r="AV244" s="11" t="s">
        <v>81</v>
      </c>
      <c r="AW244" s="11" t="s">
        <v>32</v>
      </c>
      <c r="AX244" s="11" t="s">
        <v>71</v>
      </c>
      <c r="AY244" s="201" t="s">
        <v>114</v>
      </c>
    </row>
    <row r="245" spans="2:65" s="12" customFormat="1" ht="11.25">
      <c r="B245" s="202"/>
      <c r="C245" s="203"/>
      <c r="D245" s="184" t="s">
        <v>195</v>
      </c>
      <c r="E245" s="204" t="s">
        <v>1</v>
      </c>
      <c r="F245" s="205" t="s">
        <v>197</v>
      </c>
      <c r="G245" s="203"/>
      <c r="H245" s="206">
        <v>11.94</v>
      </c>
      <c r="I245" s="207"/>
      <c r="J245" s="203"/>
      <c r="K245" s="203"/>
      <c r="L245" s="208"/>
      <c r="M245" s="209"/>
      <c r="N245" s="210"/>
      <c r="O245" s="210"/>
      <c r="P245" s="210"/>
      <c r="Q245" s="210"/>
      <c r="R245" s="210"/>
      <c r="S245" s="210"/>
      <c r="T245" s="211"/>
      <c r="AT245" s="212" t="s">
        <v>195</v>
      </c>
      <c r="AU245" s="212" t="s">
        <v>81</v>
      </c>
      <c r="AV245" s="12" t="s">
        <v>140</v>
      </c>
      <c r="AW245" s="12" t="s">
        <v>32</v>
      </c>
      <c r="AX245" s="12" t="s">
        <v>79</v>
      </c>
      <c r="AY245" s="212" t="s">
        <v>114</v>
      </c>
    </row>
    <row r="246" spans="2:65" s="1" customFormat="1" ht="16.5" customHeight="1">
      <c r="B246" s="32"/>
      <c r="C246" s="223" t="s">
        <v>368</v>
      </c>
      <c r="D246" s="223" t="s">
        <v>299</v>
      </c>
      <c r="E246" s="224" t="s">
        <v>369</v>
      </c>
      <c r="F246" s="225" t="s">
        <v>370</v>
      </c>
      <c r="G246" s="226" t="s">
        <v>206</v>
      </c>
      <c r="H246" s="227">
        <v>13.134</v>
      </c>
      <c r="I246" s="228"/>
      <c r="J246" s="229">
        <f>ROUND(I246*H246,2)</f>
        <v>0</v>
      </c>
      <c r="K246" s="225" t="s">
        <v>121</v>
      </c>
      <c r="L246" s="230"/>
      <c r="M246" s="231" t="s">
        <v>1</v>
      </c>
      <c r="N246" s="232" t="s">
        <v>42</v>
      </c>
      <c r="O246" s="58"/>
      <c r="P246" s="181">
        <f>O246*H246</f>
        <v>0</v>
      </c>
      <c r="Q246" s="181">
        <v>1.5E-3</v>
      </c>
      <c r="R246" s="181">
        <f>Q246*H246</f>
        <v>1.9701E-2</v>
      </c>
      <c r="S246" s="181">
        <v>0</v>
      </c>
      <c r="T246" s="182">
        <f>S246*H246</f>
        <v>0</v>
      </c>
      <c r="AR246" s="15" t="s">
        <v>302</v>
      </c>
      <c r="AT246" s="15" t="s">
        <v>299</v>
      </c>
      <c r="AU246" s="15" t="s">
        <v>81</v>
      </c>
      <c r="AY246" s="15" t="s">
        <v>114</v>
      </c>
      <c r="BE246" s="183">
        <f>IF(N246="základní",J246,0)</f>
        <v>0</v>
      </c>
      <c r="BF246" s="183">
        <f>IF(N246="snížená",J246,0)</f>
        <v>0</v>
      </c>
      <c r="BG246" s="183">
        <f>IF(N246="zákl. přenesená",J246,0)</f>
        <v>0</v>
      </c>
      <c r="BH246" s="183">
        <f>IF(N246="sníž. přenesená",J246,0)</f>
        <v>0</v>
      </c>
      <c r="BI246" s="183">
        <f>IF(N246="nulová",J246,0)</f>
        <v>0</v>
      </c>
      <c r="BJ246" s="15" t="s">
        <v>79</v>
      </c>
      <c r="BK246" s="183">
        <f>ROUND(I246*H246,2)</f>
        <v>0</v>
      </c>
      <c r="BL246" s="15" t="s">
        <v>267</v>
      </c>
      <c r="BM246" s="15" t="s">
        <v>371</v>
      </c>
    </row>
    <row r="247" spans="2:65" s="1" customFormat="1" ht="11.25">
      <c r="B247" s="32"/>
      <c r="C247" s="33"/>
      <c r="D247" s="184" t="s">
        <v>124</v>
      </c>
      <c r="E247" s="33"/>
      <c r="F247" s="185" t="s">
        <v>370</v>
      </c>
      <c r="G247" s="33"/>
      <c r="H247" s="33"/>
      <c r="I247" s="101"/>
      <c r="J247" s="33"/>
      <c r="K247" s="33"/>
      <c r="L247" s="36"/>
      <c r="M247" s="186"/>
      <c r="N247" s="58"/>
      <c r="O247" s="58"/>
      <c r="P247" s="58"/>
      <c r="Q247" s="58"/>
      <c r="R247" s="58"/>
      <c r="S247" s="58"/>
      <c r="T247" s="59"/>
      <c r="AT247" s="15" t="s">
        <v>124</v>
      </c>
      <c r="AU247" s="15" t="s">
        <v>81</v>
      </c>
    </row>
    <row r="248" spans="2:65" s="11" customFormat="1" ht="11.25">
      <c r="B248" s="191"/>
      <c r="C248" s="192"/>
      <c r="D248" s="184" t="s">
        <v>195</v>
      </c>
      <c r="E248" s="193" t="s">
        <v>1</v>
      </c>
      <c r="F248" s="194" t="s">
        <v>372</v>
      </c>
      <c r="G248" s="192"/>
      <c r="H248" s="195">
        <v>13.134</v>
      </c>
      <c r="I248" s="196"/>
      <c r="J248" s="192"/>
      <c r="K248" s="192"/>
      <c r="L248" s="197"/>
      <c r="M248" s="198"/>
      <c r="N248" s="199"/>
      <c r="O248" s="199"/>
      <c r="P248" s="199"/>
      <c r="Q248" s="199"/>
      <c r="R248" s="199"/>
      <c r="S248" s="199"/>
      <c r="T248" s="200"/>
      <c r="AT248" s="201" t="s">
        <v>195</v>
      </c>
      <c r="AU248" s="201" t="s">
        <v>81</v>
      </c>
      <c r="AV248" s="11" t="s">
        <v>81</v>
      </c>
      <c r="AW248" s="11" t="s">
        <v>32</v>
      </c>
      <c r="AX248" s="11" t="s">
        <v>79</v>
      </c>
      <c r="AY248" s="201" t="s">
        <v>114</v>
      </c>
    </row>
    <row r="249" spans="2:65" s="1" customFormat="1" ht="16.5" customHeight="1">
      <c r="B249" s="32"/>
      <c r="C249" s="172" t="s">
        <v>373</v>
      </c>
      <c r="D249" s="172" t="s">
        <v>117</v>
      </c>
      <c r="E249" s="173" t="s">
        <v>364</v>
      </c>
      <c r="F249" s="174" t="s">
        <v>365</v>
      </c>
      <c r="G249" s="175" t="s">
        <v>206</v>
      </c>
      <c r="H249" s="176">
        <v>18.245000000000001</v>
      </c>
      <c r="I249" s="177"/>
      <c r="J249" s="178">
        <f>ROUND(I249*H249,2)</f>
        <v>0</v>
      </c>
      <c r="K249" s="174" t="s">
        <v>121</v>
      </c>
      <c r="L249" s="36"/>
      <c r="M249" s="179" t="s">
        <v>1</v>
      </c>
      <c r="N249" s="180" t="s">
        <v>42</v>
      </c>
      <c r="O249" s="58"/>
      <c r="P249" s="181">
        <f>O249*H249</f>
        <v>0</v>
      </c>
      <c r="Q249" s="181">
        <v>1.16E-3</v>
      </c>
      <c r="R249" s="181">
        <f>Q249*H249</f>
        <v>2.1164200000000001E-2</v>
      </c>
      <c r="S249" s="181">
        <v>0</v>
      </c>
      <c r="T249" s="182">
        <f>S249*H249</f>
        <v>0</v>
      </c>
      <c r="AR249" s="15" t="s">
        <v>267</v>
      </c>
      <c r="AT249" s="15" t="s">
        <v>117</v>
      </c>
      <c r="AU249" s="15" t="s">
        <v>81</v>
      </c>
      <c r="AY249" s="15" t="s">
        <v>114</v>
      </c>
      <c r="BE249" s="183">
        <f>IF(N249="základní",J249,0)</f>
        <v>0</v>
      </c>
      <c r="BF249" s="183">
        <f>IF(N249="snížená",J249,0)</f>
        <v>0</v>
      </c>
      <c r="BG249" s="183">
        <f>IF(N249="zákl. přenesená",J249,0)</f>
        <v>0</v>
      </c>
      <c r="BH249" s="183">
        <f>IF(N249="sníž. přenesená",J249,0)</f>
        <v>0</v>
      </c>
      <c r="BI249" s="183">
        <f>IF(N249="nulová",J249,0)</f>
        <v>0</v>
      </c>
      <c r="BJ249" s="15" t="s">
        <v>79</v>
      </c>
      <c r="BK249" s="183">
        <f>ROUND(I249*H249,2)</f>
        <v>0</v>
      </c>
      <c r="BL249" s="15" t="s">
        <v>267</v>
      </c>
      <c r="BM249" s="15" t="s">
        <v>374</v>
      </c>
    </row>
    <row r="250" spans="2:65" s="1" customFormat="1" ht="11.25">
      <c r="B250" s="32"/>
      <c r="C250" s="33"/>
      <c r="D250" s="184" t="s">
        <v>124</v>
      </c>
      <c r="E250" s="33"/>
      <c r="F250" s="185" t="s">
        <v>365</v>
      </c>
      <c r="G250" s="33"/>
      <c r="H250" s="33"/>
      <c r="I250" s="101"/>
      <c r="J250" s="33"/>
      <c r="K250" s="33"/>
      <c r="L250" s="36"/>
      <c r="M250" s="186"/>
      <c r="N250" s="58"/>
      <c r="O250" s="58"/>
      <c r="P250" s="58"/>
      <c r="Q250" s="58"/>
      <c r="R250" s="58"/>
      <c r="S250" s="58"/>
      <c r="T250" s="59"/>
      <c r="AT250" s="15" t="s">
        <v>124</v>
      </c>
      <c r="AU250" s="15" t="s">
        <v>81</v>
      </c>
    </row>
    <row r="251" spans="2:65" s="11" customFormat="1" ht="11.25">
      <c r="B251" s="191"/>
      <c r="C251" s="192"/>
      <c r="D251" s="184" t="s">
        <v>195</v>
      </c>
      <c r="E251" s="193" t="s">
        <v>1</v>
      </c>
      <c r="F251" s="194" t="s">
        <v>209</v>
      </c>
      <c r="G251" s="192"/>
      <c r="H251" s="195">
        <v>18.245000000000001</v>
      </c>
      <c r="I251" s="196"/>
      <c r="J251" s="192"/>
      <c r="K251" s="192"/>
      <c r="L251" s="197"/>
      <c r="M251" s="198"/>
      <c r="N251" s="199"/>
      <c r="O251" s="199"/>
      <c r="P251" s="199"/>
      <c r="Q251" s="199"/>
      <c r="R251" s="199"/>
      <c r="S251" s="199"/>
      <c r="T251" s="200"/>
      <c r="AT251" s="201" t="s">
        <v>195</v>
      </c>
      <c r="AU251" s="201" t="s">
        <v>81</v>
      </c>
      <c r="AV251" s="11" t="s">
        <v>81</v>
      </c>
      <c r="AW251" s="11" t="s">
        <v>32</v>
      </c>
      <c r="AX251" s="11" t="s">
        <v>71</v>
      </c>
      <c r="AY251" s="201" t="s">
        <v>114</v>
      </c>
    </row>
    <row r="252" spans="2:65" s="12" customFormat="1" ht="11.25">
      <c r="B252" s="202"/>
      <c r="C252" s="203"/>
      <c r="D252" s="184" t="s">
        <v>195</v>
      </c>
      <c r="E252" s="204" t="s">
        <v>1</v>
      </c>
      <c r="F252" s="205" t="s">
        <v>197</v>
      </c>
      <c r="G252" s="203"/>
      <c r="H252" s="206">
        <v>18.245000000000001</v>
      </c>
      <c r="I252" s="207"/>
      <c r="J252" s="203"/>
      <c r="K252" s="203"/>
      <c r="L252" s="208"/>
      <c r="M252" s="209"/>
      <c r="N252" s="210"/>
      <c r="O252" s="210"/>
      <c r="P252" s="210"/>
      <c r="Q252" s="210"/>
      <c r="R252" s="210"/>
      <c r="S252" s="210"/>
      <c r="T252" s="211"/>
      <c r="AT252" s="212" t="s">
        <v>195</v>
      </c>
      <c r="AU252" s="212" t="s">
        <v>81</v>
      </c>
      <c r="AV252" s="12" t="s">
        <v>140</v>
      </c>
      <c r="AW252" s="12" t="s">
        <v>32</v>
      </c>
      <c r="AX252" s="12" t="s">
        <v>79</v>
      </c>
      <c r="AY252" s="212" t="s">
        <v>114</v>
      </c>
    </row>
    <row r="253" spans="2:65" s="1" customFormat="1" ht="16.5" customHeight="1">
      <c r="B253" s="32"/>
      <c r="C253" s="223" t="s">
        <v>375</v>
      </c>
      <c r="D253" s="223" t="s">
        <v>299</v>
      </c>
      <c r="E253" s="224" t="s">
        <v>376</v>
      </c>
      <c r="F253" s="225" t="s">
        <v>377</v>
      </c>
      <c r="G253" s="226" t="s">
        <v>206</v>
      </c>
      <c r="H253" s="227">
        <v>20.07</v>
      </c>
      <c r="I253" s="228"/>
      <c r="J253" s="229">
        <f>ROUND(I253*H253,2)</f>
        <v>0</v>
      </c>
      <c r="K253" s="225" t="s">
        <v>121</v>
      </c>
      <c r="L253" s="230"/>
      <c r="M253" s="231" t="s">
        <v>1</v>
      </c>
      <c r="N253" s="232" t="s">
        <v>42</v>
      </c>
      <c r="O253" s="58"/>
      <c r="P253" s="181">
        <f>O253*H253</f>
        <v>0</v>
      </c>
      <c r="Q253" s="181">
        <v>1.5E-3</v>
      </c>
      <c r="R253" s="181">
        <f>Q253*H253</f>
        <v>3.0105E-2</v>
      </c>
      <c r="S253" s="181">
        <v>0</v>
      </c>
      <c r="T253" s="182">
        <f>S253*H253</f>
        <v>0</v>
      </c>
      <c r="AR253" s="15" t="s">
        <v>302</v>
      </c>
      <c r="AT253" s="15" t="s">
        <v>299</v>
      </c>
      <c r="AU253" s="15" t="s">
        <v>81</v>
      </c>
      <c r="AY253" s="15" t="s">
        <v>114</v>
      </c>
      <c r="BE253" s="183">
        <f>IF(N253="základní",J253,0)</f>
        <v>0</v>
      </c>
      <c r="BF253" s="183">
        <f>IF(N253="snížená",J253,0)</f>
        <v>0</v>
      </c>
      <c r="BG253" s="183">
        <f>IF(N253="zákl. přenesená",J253,0)</f>
        <v>0</v>
      </c>
      <c r="BH253" s="183">
        <f>IF(N253="sníž. přenesená",J253,0)</f>
        <v>0</v>
      </c>
      <c r="BI253" s="183">
        <f>IF(N253="nulová",J253,0)</f>
        <v>0</v>
      </c>
      <c r="BJ253" s="15" t="s">
        <v>79</v>
      </c>
      <c r="BK253" s="183">
        <f>ROUND(I253*H253,2)</f>
        <v>0</v>
      </c>
      <c r="BL253" s="15" t="s">
        <v>267</v>
      </c>
      <c r="BM253" s="15" t="s">
        <v>378</v>
      </c>
    </row>
    <row r="254" spans="2:65" s="1" customFormat="1" ht="11.25">
      <c r="B254" s="32"/>
      <c r="C254" s="33"/>
      <c r="D254" s="184" t="s">
        <v>124</v>
      </c>
      <c r="E254" s="33"/>
      <c r="F254" s="185" t="s">
        <v>377</v>
      </c>
      <c r="G254" s="33"/>
      <c r="H254" s="33"/>
      <c r="I254" s="101"/>
      <c r="J254" s="33"/>
      <c r="K254" s="33"/>
      <c r="L254" s="36"/>
      <c r="M254" s="186"/>
      <c r="N254" s="58"/>
      <c r="O254" s="58"/>
      <c r="P254" s="58"/>
      <c r="Q254" s="58"/>
      <c r="R254" s="58"/>
      <c r="S254" s="58"/>
      <c r="T254" s="59"/>
      <c r="AT254" s="15" t="s">
        <v>124</v>
      </c>
      <c r="AU254" s="15" t="s">
        <v>81</v>
      </c>
    </row>
    <row r="255" spans="2:65" s="11" customFormat="1" ht="11.25">
      <c r="B255" s="191"/>
      <c r="C255" s="192"/>
      <c r="D255" s="184" t="s">
        <v>195</v>
      </c>
      <c r="E255" s="193" t="s">
        <v>1</v>
      </c>
      <c r="F255" s="194" t="s">
        <v>379</v>
      </c>
      <c r="G255" s="192"/>
      <c r="H255" s="195">
        <v>20.07</v>
      </c>
      <c r="I255" s="196"/>
      <c r="J255" s="192"/>
      <c r="K255" s="192"/>
      <c r="L255" s="197"/>
      <c r="M255" s="198"/>
      <c r="N255" s="199"/>
      <c r="O255" s="199"/>
      <c r="P255" s="199"/>
      <c r="Q255" s="199"/>
      <c r="R255" s="199"/>
      <c r="S255" s="199"/>
      <c r="T255" s="200"/>
      <c r="AT255" s="201" t="s">
        <v>195</v>
      </c>
      <c r="AU255" s="201" t="s">
        <v>81</v>
      </c>
      <c r="AV255" s="11" t="s">
        <v>81</v>
      </c>
      <c r="AW255" s="11" t="s">
        <v>32</v>
      </c>
      <c r="AX255" s="11" t="s">
        <v>79</v>
      </c>
      <c r="AY255" s="201" t="s">
        <v>114</v>
      </c>
    </row>
    <row r="256" spans="2:65" s="1" customFormat="1" ht="16.5" customHeight="1">
      <c r="B256" s="32"/>
      <c r="C256" s="172" t="s">
        <v>380</v>
      </c>
      <c r="D256" s="172" t="s">
        <v>117</v>
      </c>
      <c r="E256" s="173" t="s">
        <v>364</v>
      </c>
      <c r="F256" s="174" t="s">
        <v>365</v>
      </c>
      <c r="G256" s="175" t="s">
        <v>206</v>
      </c>
      <c r="H256" s="176">
        <v>9.1229999999999993</v>
      </c>
      <c r="I256" s="177"/>
      <c r="J256" s="178">
        <f>ROUND(I256*H256,2)</f>
        <v>0</v>
      </c>
      <c r="K256" s="174" t="s">
        <v>121</v>
      </c>
      <c r="L256" s="36"/>
      <c r="M256" s="179" t="s">
        <v>1</v>
      </c>
      <c r="N256" s="180" t="s">
        <v>42</v>
      </c>
      <c r="O256" s="58"/>
      <c r="P256" s="181">
        <f>O256*H256</f>
        <v>0</v>
      </c>
      <c r="Q256" s="181">
        <v>1.16E-3</v>
      </c>
      <c r="R256" s="181">
        <f>Q256*H256</f>
        <v>1.0582679999999999E-2</v>
      </c>
      <c r="S256" s="181">
        <v>0</v>
      </c>
      <c r="T256" s="182">
        <f>S256*H256</f>
        <v>0</v>
      </c>
      <c r="AR256" s="15" t="s">
        <v>267</v>
      </c>
      <c r="AT256" s="15" t="s">
        <v>117</v>
      </c>
      <c r="AU256" s="15" t="s">
        <v>81</v>
      </c>
      <c r="AY256" s="15" t="s">
        <v>114</v>
      </c>
      <c r="BE256" s="183">
        <f>IF(N256="základní",J256,0)</f>
        <v>0</v>
      </c>
      <c r="BF256" s="183">
        <f>IF(N256="snížená",J256,0)</f>
        <v>0</v>
      </c>
      <c r="BG256" s="183">
        <f>IF(N256="zákl. přenesená",J256,0)</f>
        <v>0</v>
      </c>
      <c r="BH256" s="183">
        <f>IF(N256="sníž. přenesená",J256,0)</f>
        <v>0</v>
      </c>
      <c r="BI256" s="183">
        <f>IF(N256="nulová",J256,0)</f>
        <v>0</v>
      </c>
      <c r="BJ256" s="15" t="s">
        <v>79</v>
      </c>
      <c r="BK256" s="183">
        <f>ROUND(I256*H256,2)</f>
        <v>0</v>
      </c>
      <c r="BL256" s="15" t="s">
        <v>267</v>
      </c>
      <c r="BM256" s="15" t="s">
        <v>381</v>
      </c>
    </row>
    <row r="257" spans="2:65" s="1" customFormat="1" ht="11.25">
      <c r="B257" s="32"/>
      <c r="C257" s="33"/>
      <c r="D257" s="184" t="s">
        <v>124</v>
      </c>
      <c r="E257" s="33"/>
      <c r="F257" s="185" t="s">
        <v>365</v>
      </c>
      <c r="G257" s="33"/>
      <c r="H257" s="33"/>
      <c r="I257" s="101"/>
      <c r="J257" s="33"/>
      <c r="K257" s="33"/>
      <c r="L257" s="36"/>
      <c r="M257" s="186"/>
      <c r="N257" s="58"/>
      <c r="O257" s="58"/>
      <c r="P257" s="58"/>
      <c r="Q257" s="58"/>
      <c r="R257" s="58"/>
      <c r="S257" s="58"/>
      <c r="T257" s="59"/>
      <c r="AT257" s="15" t="s">
        <v>124</v>
      </c>
      <c r="AU257" s="15" t="s">
        <v>81</v>
      </c>
    </row>
    <row r="258" spans="2:65" s="11" customFormat="1" ht="11.25">
      <c r="B258" s="191"/>
      <c r="C258" s="192"/>
      <c r="D258" s="184" t="s">
        <v>195</v>
      </c>
      <c r="E258" s="193" t="s">
        <v>1</v>
      </c>
      <c r="F258" s="194" t="s">
        <v>382</v>
      </c>
      <c r="G258" s="192"/>
      <c r="H258" s="195">
        <v>9.1229999999999993</v>
      </c>
      <c r="I258" s="196"/>
      <c r="J258" s="192"/>
      <c r="K258" s="192"/>
      <c r="L258" s="197"/>
      <c r="M258" s="198"/>
      <c r="N258" s="199"/>
      <c r="O258" s="199"/>
      <c r="P258" s="199"/>
      <c r="Q258" s="199"/>
      <c r="R258" s="199"/>
      <c r="S258" s="199"/>
      <c r="T258" s="200"/>
      <c r="AT258" s="201" t="s">
        <v>195</v>
      </c>
      <c r="AU258" s="201" t="s">
        <v>81</v>
      </c>
      <c r="AV258" s="11" t="s">
        <v>81</v>
      </c>
      <c r="AW258" s="11" t="s">
        <v>32</v>
      </c>
      <c r="AX258" s="11" t="s">
        <v>71</v>
      </c>
      <c r="AY258" s="201" t="s">
        <v>114</v>
      </c>
    </row>
    <row r="259" spans="2:65" s="12" customFormat="1" ht="11.25">
      <c r="B259" s="202"/>
      <c r="C259" s="203"/>
      <c r="D259" s="184" t="s">
        <v>195</v>
      </c>
      <c r="E259" s="204" t="s">
        <v>1</v>
      </c>
      <c r="F259" s="205" t="s">
        <v>197</v>
      </c>
      <c r="G259" s="203"/>
      <c r="H259" s="206">
        <v>9.1229999999999993</v>
      </c>
      <c r="I259" s="207"/>
      <c r="J259" s="203"/>
      <c r="K259" s="203"/>
      <c r="L259" s="208"/>
      <c r="M259" s="209"/>
      <c r="N259" s="210"/>
      <c r="O259" s="210"/>
      <c r="P259" s="210"/>
      <c r="Q259" s="210"/>
      <c r="R259" s="210"/>
      <c r="S259" s="210"/>
      <c r="T259" s="211"/>
      <c r="AT259" s="212" t="s">
        <v>195</v>
      </c>
      <c r="AU259" s="212" t="s">
        <v>81</v>
      </c>
      <c r="AV259" s="12" t="s">
        <v>140</v>
      </c>
      <c r="AW259" s="12" t="s">
        <v>32</v>
      </c>
      <c r="AX259" s="12" t="s">
        <v>79</v>
      </c>
      <c r="AY259" s="212" t="s">
        <v>114</v>
      </c>
    </row>
    <row r="260" spans="2:65" s="1" customFormat="1" ht="16.5" customHeight="1">
      <c r="B260" s="32"/>
      <c r="C260" s="223" t="s">
        <v>383</v>
      </c>
      <c r="D260" s="223" t="s">
        <v>299</v>
      </c>
      <c r="E260" s="224" t="s">
        <v>384</v>
      </c>
      <c r="F260" s="225" t="s">
        <v>385</v>
      </c>
      <c r="G260" s="226" t="s">
        <v>206</v>
      </c>
      <c r="H260" s="227">
        <v>10.035</v>
      </c>
      <c r="I260" s="228"/>
      <c r="J260" s="229">
        <f>ROUND(I260*H260,2)</f>
        <v>0</v>
      </c>
      <c r="K260" s="225" t="s">
        <v>121</v>
      </c>
      <c r="L260" s="230"/>
      <c r="M260" s="231" t="s">
        <v>1</v>
      </c>
      <c r="N260" s="232" t="s">
        <v>42</v>
      </c>
      <c r="O260" s="58"/>
      <c r="P260" s="181">
        <f>O260*H260</f>
        <v>0</v>
      </c>
      <c r="Q260" s="181">
        <v>1.5E-3</v>
      </c>
      <c r="R260" s="181">
        <f>Q260*H260</f>
        <v>1.50525E-2</v>
      </c>
      <c r="S260" s="181">
        <v>0</v>
      </c>
      <c r="T260" s="182">
        <f>S260*H260</f>
        <v>0</v>
      </c>
      <c r="AR260" s="15" t="s">
        <v>302</v>
      </c>
      <c r="AT260" s="15" t="s">
        <v>299</v>
      </c>
      <c r="AU260" s="15" t="s">
        <v>81</v>
      </c>
      <c r="AY260" s="15" t="s">
        <v>114</v>
      </c>
      <c r="BE260" s="183">
        <f>IF(N260="základní",J260,0)</f>
        <v>0</v>
      </c>
      <c r="BF260" s="183">
        <f>IF(N260="snížená",J260,0)</f>
        <v>0</v>
      </c>
      <c r="BG260" s="183">
        <f>IF(N260="zákl. přenesená",J260,0)</f>
        <v>0</v>
      </c>
      <c r="BH260" s="183">
        <f>IF(N260="sníž. přenesená",J260,0)</f>
        <v>0</v>
      </c>
      <c r="BI260" s="183">
        <f>IF(N260="nulová",J260,0)</f>
        <v>0</v>
      </c>
      <c r="BJ260" s="15" t="s">
        <v>79</v>
      </c>
      <c r="BK260" s="183">
        <f>ROUND(I260*H260,2)</f>
        <v>0</v>
      </c>
      <c r="BL260" s="15" t="s">
        <v>267</v>
      </c>
      <c r="BM260" s="15" t="s">
        <v>386</v>
      </c>
    </row>
    <row r="261" spans="2:65" s="1" customFormat="1" ht="11.25">
      <c r="B261" s="32"/>
      <c r="C261" s="33"/>
      <c r="D261" s="184" t="s">
        <v>124</v>
      </c>
      <c r="E261" s="33"/>
      <c r="F261" s="185" t="s">
        <v>385</v>
      </c>
      <c r="G261" s="33"/>
      <c r="H261" s="33"/>
      <c r="I261" s="101"/>
      <c r="J261" s="33"/>
      <c r="K261" s="33"/>
      <c r="L261" s="36"/>
      <c r="M261" s="186"/>
      <c r="N261" s="58"/>
      <c r="O261" s="58"/>
      <c r="P261" s="58"/>
      <c r="Q261" s="58"/>
      <c r="R261" s="58"/>
      <c r="S261" s="58"/>
      <c r="T261" s="59"/>
      <c r="AT261" s="15" t="s">
        <v>124</v>
      </c>
      <c r="AU261" s="15" t="s">
        <v>81</v>
      </c>
    </row>
    <row r="262" spans="2:65" s="11" customFormat="1" ht="11.25">
      <c r="B262" s="191"/>
      <c r="C262" s="192"/>
      <c r="D262" s="184" t="s">
        <v>195</v>
      </c>
      <c r="E262" s="193" t="s">
        <v>1</v>
      </c>
      <c r="F262" s="194" t="s">
        <v>387</v>
      </c>
      <c r="G262" s="192"/>
      <c r="H262" s="195">
        <v>10.035</v>
      </c>
      <c r="I262" s="196"/>
      <c r="J262" s="192"/>
      <c r="K262" s="192"/>
      <c r="L262" s="197"/>
      <c r="M262" s="198"/>
      <c r="N262" s="199"/>
      <c r="O262" s="199"/>
      <c r="P262" s="199"/>
      <c r="Q262" s="199"/>
      <c r="R262" s="199"/>
      <c r="S262" s="199"/>
      <c r="T262" s="200"/>
      <c r="AT262" s="201" t="s">
        <v>195</v>
      </c>
      <c r="AU262" s="201" t="s">
        <v>81</v>
      </c>
      <c r="AV262" s="11" t="s">
        <v>81</v>
      </c>
      <c r="AW262" s="11" t="s">
        <v>32</v>
      </c>
      <c r="AX262" s="11" t="s">
        <v>79</v>
      </c>
      <c r="AY262" s="201" t="s">
        <v>114</v>
      </c>
    </row>
    <row r="263" spans="2:65" s="1" customFormat="1" ht="16.5" customHeight="1">
      <c r="B263" s="32"/>
      <c r="C263" s="172" t="s">
        <v>388</v>
      </c>
      <c r="D263" s="172" t="s">
        <v>117</v>
      </c>
      <c r="E263" s="173" t="s">
        <v>389</v>
      </c>
      <c r="F263" s="174" t="s">
        <v>390</v>
      </c>
      <c r="G263" s="175" t="s">
        <v>206</v>
      </c>
      <c r="H263" s="176">
        <v>418.71899999999999</v>
      </c>
      <c r="I263" s="177"/>
      <c r="J263" s="178">
        <f>ROUND(I263*H263,2)</f>
        <v>0</v>
      </c>
      <c r="K263" s="174" t="s">
        <v>121</v>
      </c>
      <c r="L263" s="36"/>
      <c r="M263" s="179" t="s">
        <v>1</v>
      </c>
      <c r="N263" s="180" t="s">
        <v>42</v>
      </c>
      <c r="O263" s="58"/>
      <c r="P263" s="181">
        <f>O263*H263</f>
        <v>0</v>
      </c>
      <c r="Q263" s="181">
        <v>1.1E-4</v>
      </c>
      <c r="R263" s="181">
        <f>Q263*H263</f>
        <v>4.6059090000000004E-2</v>
      </c>
      <c r="S263" s="181">
        <v>0</v>
      </c>
      <c r="T263" s="182">
        <f>S263*H263</f>
        <v>0</v>
      </c>
      <c r="AR263" s="15" t="s">
        <v>267</v>
      </c>
      <c r="AT263" s="15" t="s">
        <v>117</v>
      </c>
      <c r="AU263" s="15" t="s">
        <v>81</v>
      </c>
      <c r="AY263" s="15" t="s">
        <v>114</v>
      </c>
      <c r="BE263" s="183">
        <f>IF(N263="základní",J263,0)</f>
        <v>0</v>
      </c>
      <c r="BF263" s="183">
        <f>IF(N263="snížená",J263,0)</f>
        <v>0</v>
      </c>
      <c r="BG263" s="183">
        <f>IF(N263="zákl. přenesená",J263,0)</f>
        <v>0</v>
      </c>
      <c r="BH263" s="183">
        <f>IF(N263="sníž. přenesená",J263,0)</f>
        <v>0</v>
      </c>
      <c r="BI263" s="183">
        <f>IF(N263="nulová",J263,0)</f>
        <v>0</v>
      </c>
      <c r="BJ263" s="15" t="s">
        <v>79</v>
      </c>
      <c r="BK263" s="183">
        <f>ROUND(I263*H263,2)</f>
        <v>0</v>
      </c>
      <c r="BL263" s="15" t="s">
        <v>267</v>
      </c>
      <c r="BM263" s="15" t="s">
        <v>391</v>
      </c>
    </row>
    <row r="264" spans="2:65" s="1" customFormat="1" ht="11.25">
      <c r="B264" s="32"/>
      <c r="C264" s="33"/>
      <c r="D264" s="184" t="s">
        <v>124</v>
      </c>
      <c r="E264" s="33"/>
      <c r="F264" s="185" t="s">
        <v>390</v>
      </c>
      <c r="G264" s="33"/>
      <c r="H264" s="33"/>
      <c r="I264" s="101"/>
      <c r="J264" s="33"/>
      <c r="K264" s="33"/>
      <c r="L264" s="36"/>
      <c r="M264" s="186"/>
      <c r="N264" s="58"/>
      <c r="O264" s="58"/>
      <c r="P264" s="58"/>
      <c r="Q264" s="58"/>
      <c r="R264" s="58"/>
      <c r="S264" s="58"/>
      <c r="T264" s="59"/>
      <c r="AT264" s="15" t="s">
        <v>124</v>
      </c>
      <c r="AU264" s="15" t="s">
        <v>81</v>
      </c>
    </row>
    <row r="265" spans="2:65" s="1" customFormat="1" ht="19.5">
      <c r="B265" s="32"/>
      <c r="C265" s="33"/>
      <c r="D265" s="184" t="s">
        <v>125</v>
      </c>
      <c r="E265" s="33"/>
      <c r="F265" s="187" t="s">
        <v>392</v>
      </c>
      <c r="G265" s="33"/>
      <c r="H265" s="33"/>
      <c r="I265" s="101"/>
      <c r="J265" s="33"/>
      <c r="K265" s="33"/>
      <c r="L265" s="36"/>
      <c r="M265" s="186"/>
      <c r="N265" s="58"/>
      <c r="O265" s="58"/>
      <c r="P265" s="58"/>
      <c r="Q265" s="58"/>
      <c r="R265" s="58"/>
      <c r="S265" s="58"/>
      <c r="T265" s="59"/>
      <c r="AT265" s="15" t="s">
        <v>125</v>
      </c>
      <c r="AU265" s="15" t="s">
        <v>81</v>
      </c>
    </row>
    <row r="266" spans="2:65" s="13" customFormat="1" ht="11.25">
      <c r="B266" s="213"/>
      <c r="C266" s="214"/>
      <c r="D266" s="184" t="s">
        <v>195</v>
      </c>
      <c r="E266" s="215" t="s">
        <v>1</v>
      </c>
      <c r="F266" s="216" t="s">
        <v>393</v>
      </c>
      <c r="G266" s="214"/>
      <c r="H266" s="215" t="s">
        <v>1</v>
      </c>
      <c r="I266" s="217"/>
      <c r="J266" s="214"/>
      <c r="K266" s="214"/>
      <c r="L266" s="218"/>
      <c r="M266" s="219"/>
      <c r="N266" s="220"/>
      <c r="O266" s="220"/>
      <c r="P266" s="220"/>
      <c r="Q266" s="220"/>
      <c r="R266" s="220"/>
      <c r="S266" s="220"/>
      <c r="T266" s="221"/>
      <c r="AT266" s="222" t="s">
        <v>195</v>
      </c>
      <c r="AU266" s="222" t="s">
        <v>81</v>
      </c>
      <c r="AV266" s="13" t="s">
        <v>79</v>
      </c>
      <c r="AW266" s="13" t="s">
        <v>32</v>
      </c>
      <c r="AX266" s="13" t="s">
        <v>71</v>
      </c>
      <c r="AY266" s="222" t="s">
        <v>114</v>
      </c>
    </row>
    <row r="267" spans="2:65" s="11" customFormat="1" ht="11.25">
      <c r="B267" s="191"/>
      <c r="C267" s="192"/>
      <c r="D267" s="184" t="s">
        <v>195</v>
      </c>
      <c r="E267" s="193" t="s">
        <v>1</v>
      </c>
      <c r="F267" s="194" t="s">
        <v>394</v>
      </c>
      <c r="G267" s="192"/>
      <c r="H267" s="195">
        <v>174.846</v>
      </c>
      <c r="I267" s="196"/>
      <c r="J267" s="192"/>
      <c r="K267" s="192"/>
      <c r="L267" s="197"/>
      <c r="M267" s="198"/>
      <c r="N267" s="199"/>
      <c r="O267" s="199"/>
      <c r="P267" s="199"/>
      <c r="Q267" s="199"/>
      <c r="R267" s="199"/>
      <c r="S267" s="199"/>
      <c r="T267" s="200"/>
      <c r="AT267" s="201" t="s">
        <v>195</v>
      </c>
      <c r="AU267" s="201" t="s">
        <v>81</v>
      </c>
      <c r="AV267" s="11" t="s">
        <v>81</v>
      </c>
      <c r="AW267" s="11" t="s">
        <v>32</v>
      </c>
      <c r="AX267" s="11" t="s">
        <v>71</v>
      </c>
      <c r="AY267" s="201" t="s">
        <v>114</v>
      </c>
    </row>
    <row r="268" spans="2:65" s="11" customFormat="1" ht="11.25">
      <c r="B268" s="191"/>
      <c r="C268" s="192"/>
      <c r="D268" s="184" t="s">
        <v>195</v>
      </c>
      <c r="E268" s="193" t="s">
        <v>1</v>
      </c>
      <c r="F268" s="194" t="s">
        <v>395</v>
      </c>
      <c r="G268" s="192"/>
      <c r="H268" s="195">
        <v>243.87299999999999</v>
      </c>
      <c r="I268" s="196"/>
      <c r="J268" s="192"/>
      <c r="K268" s="192"/>
      <c r="L268" s="197"/>
      <c r="M268" s="198"/>
      <c r="N268" s="199"/>
      <c r="O268" s="199"/>
      <c r="P268" s="199"/>
      <c r="Q268" s="199"/>
      <c r="R268" s="199"/>
      <c r="S268" s="199"/>
      <c r="T268" s="200"/>
      <c r="AT268" s="201" t="s">
        <v>195</v>
      </c>
      <c r="AU268" s="201" t="s">
        <v>81</v>
      </c>
      <c r="AV268" s="11" t="s">
        <v>81</v>
      </c>
      <c r="AW268" s="11" t="s">
        <v>32</v>
      </c>
      <c r="AX268" s="11" t="s">
        <v>71</v>
      </c>
      <c r="AY268" s="201" t="s">
        <v>114</v>
      </c>
    </row>
    <row r="269" spans="2:65" s="12" customFormat="1" ht="11.25">
      <c r="B269" s="202"/>
      <c r="C269" s="203"/>
      <c r="D269" s="184" t="s">
        <v>195</v>
      </c>
      <c r="E269" s="204" t="s">
        <v>1</v>
      </c>
      <c r="F269" s="205" t="s">
        <v>197</v>
      </c>
      <c r="G269" s="203"/>
      <c r="H269" s="206">
        <v>418.71899999999999</v>
      </c>
      <c r="I269" s="207"/>
      <c r="J269" s="203"/>
      <c r="K269" s="203"/>
      <c r="L269" s="208"/>
      <c r="M269" s="209"/>
      <c r="N269" s="210"/>
      <c r="O269" s="210"/>
      <c r="P269" s="210"/>
      <c r="Q269" s="210"/>
      <c r="R269" s="210"/>
      <c r="S269" s="210"/>
      <c r="T269" s="211"/>
      <c r="AT269" s="212" t="s">
        <v>195</v>
      </c>
      <c r="AU269" s="212" t="s">
        <v>81</v>
      </c>
      <c r="AV269" s="12" t="s">
        <v>140</v>
      </c>
      <c r="AW269" s="12" t="s">
        <v>32</v>
      </c>
      <c r="AX269" s="12" t="s">
        <v>79</v>
      </c>
      <c r="AY269" s="212" t="s">
        <v>114</v>
      </c>
    </row>
    <row r="270" spans="2:65" s="1" customFormat="1" ht="16.5" customHeight="1">
      <c r="B270" s="32"/>
      <c r="C270" s="172" t="s">
        <v>396</v>
      </c>
      <c r="D270" s="172" t="s">
        <v>117</v>
      </c>
      <c r="E270" s="173" t="s">
        <v>397</v>
      </c>
      <c r="F270" s="174" t="s">
        <v>398</v>
      </c>
      <c r="G270" s="175" t="s">
        <v>206</v>
      </c>
      <c r="H270" s="176">
        <v>4</v>
      </c>
      <c r="I270" s="177"/>
      <c r="J270" s="178">
        <f>ROUND(I270*H270,2)</f>
        <v>0</v>
      </c>
      <c r="K270" s="174" t="s">
        <v>121</v>
      </c>
      <c r="L270" s="36"/>
      <c r="M270" s="179" t="s">
        <v>1</v>
      </c>
      <c r="N270" s="180" t="s">
        <v>42</v>
      </c>
      <c r="O270" s="58"/>
      <c r="P270" s="181">
        <f>O270*H270</f>
        <v>0</v>
      </c>
      <c r="Q270" s="181">
        <v>5.8E-4</v>
      </c>
      <c r="R270" s="181">
        <f>Q270*H270</f>
        <v>2.32E-3</v>
      </c>
      <c r="S270" s="181">
        <v>0</v>
      </c>
      <c r="T270" s="182">
        <f>S270*H270</f>
        <v>0</v>
      </c>
      <c r="AR270" s="15" t="s">
        <v>267</v>
      </c>
      <c r="AT270" s="15" t="s">
        <v>117</v>
      </c>
      <c r="AU270" s="15" t="s">
        <v>81</v>
      </c>
      <c r="AY270" s="15" t="s">
        <v>114</v>
      </c>
      <c r="BE270" s="183">
        <f>IF(N270="základní",J270,0)</f>
        <v>0</v>
      </c>
      <c r="BF270" s="183">
        <f>IF(N270="snížená",J270,0)</f>
        <v>0</v>
      </c>
      <c r="BG270" s="183">
        <f>IF(N270="zákl. přenesená",J270,0)</f>
        <v>0</v>
      </c>
      <c r="BH270" s="183">
        <f>IF(N270="sníž. přenesená",J270,0)</f>
        <v>0</v>
      </c>
      <c r="BI270" s="183">
        <f>IF(N270="nulová",J270,0)</f>
        <v>0</v>
      </c>
      <c r="BJ270" s="15" t="s">
        <v>79</v>
      </c>
      <c r="BK270" s="183">
        <f>ROUND(I270*H270,2)</f>
        <v>0</v>
      </c>
      <c r="BL270" s="15" t="s">
        <v>267</v>
      </c>
      <c r="BM270" s="15" t="s">
        <v>399</v>
      </c>
    </row>
    <row r="271" spans="2:65" s="1" customFormat="1" ht="11.25">
      <c r="B271" s="32"/>
      <c r="C271" s="33"/>
      <c r="D271" s="184" t="s">
        <v>124</v>
      </c>
      <c r="E271" s="33"/>
      <c r="F271" s="185" t="s">
        <v>398</v>
      </c>
      <c r="G271" s="33"/>
      <c r="H271" s="33"/>
      <c r="I271" s="101"/>
      <c r="J271" s="33"/>
      <c r="K271" s="33"/>
      <c r="L271" s="36"/>
      <c r="M271" s="186"/>
      <c r="N271" s="58"/>
      <c r="O271" s="58"/>
      <c r="P271" s="58"/>
      <c r="Q271" s="58"/>
      <c r="R271" s="58"/>
      <c r="S271" s="58"/>
      <c r="T271" s="59"/>
      <c r="AT271" s="15" t="s">
        <v>124</v>
      </c>
      <c r="AU271" s="15" t="s">
        <v>81</v>
      </c>
    </row>
    <row r="272" spans="2:65" s="11" customFormat="1" ht="11.25">
      <c r="B272" s="191"/>
      <c r="C272" s="192"/>
      <c r="D272" s="184" t="s">
        <v>195</v>
      </c>
      <c r="E272" s="193" t="s">
        <v>1</v>
      </c>
      <c r="F272" s="194" t="s">
        <v>400</v>
      </c>
      <c r="G272" s="192"/>
      <c r="H272" s="195">
        <v>4</v>
      </c>
      <c r="I272" s="196"/>
      <c r="J272" s="192"/>
      <c r="K272" s="192"/>
      <c r="L272" s="197"/>
      <c r="M272" s="198"/>
      <c r="N272" s="199"/>
      <c r="O272" s="199"/>
      <c r="P272" s="199"/>
      <c r="Q272" s="199"/>
      <c r="R272" s="199"/>
      <c r="S272" s="199"/>
      <c r="T272" s="200"/>
      <c r="AT272" s="201" t="s">
        <v>195</v>
      </c>
      <c r="AU272" s="201" t="s">
        <v>81</v>
      </c>
      <c r="AV272" s="11" t="s">
        <v>81</v>
      </c>
      <c r="AW272" s="11" t="s">
        <v>32</v>
      </c>
      <c r="AX272" s="11" t="s">
        <v>71</v>
      </c>
      <c r="AY272" s="201" t="s">
        <v>114</v>
      </c>
    </row>
    <row r="273" spans="2:65" s="12" customFormat="1" ht="11.25">
      <c r="B273" s="202"/>
      <c r="C273" s="203"/>
      <c r="D273" s="184" t="s">
        <v>195</v>
      </c>
      <c r="E273" s="204" t="s">
        <v>1</v>
      </c>
      <c r="F273" s="205" t="s">
        <v>197</v>
      </c>
      <c r="G273" s="203"/>
      <c r="H273" s="206">
        <v>4</v>
      </c>
      <c r="I273" s="207"/>
      <c r="J273" s="203"/>
      <c r="K273" s="203"/>
      <c r="L273" s="208"/>
      <c r="M273" s="209"/>
      <c r="N273" s="210"/>
      <c r="O273" s="210"/>
      <c r="P273" s="210"/>
      <c r="Q273" s="210"/>
      <c r="R273" s="210"/>
      <c r="S273" s="210"/>
      <c r="T273" s="211"/>
      <c r="AT273" s="212" t="s">
        <v>195</v>
      </c>
      <c r="AU273" s="212" t="s">
        <v>81</v>
      </c>
      <c r="AV273" s="12" t="s">
        <v>140</v>
      </c>
      <c r="AW273" s="12" t="s">
        <v>32</v>
      </c>
      <c r="AX273" s="12" t="s">
        <v>79</v>
      </c>
      <c r="AY273" s="212" t="s">
        <v>114</v>
      </c>
    </row>
    <row r="274" spans="2:65" s="1" customFormat="1" ht="16.5" customHeight="1">
      <c r="B274" s="32"/>
      <c r="C274" s="223" t="s">
        <v>401</v>
      </c>
      <c r="D274" s="223" t="s">
        <v>299</v>
      </c>
      <c r="E274" s="224" t="s">
        <v>402</v>
      </c>
      <c r="F274" s="225" t="s">
        <v>403</v>
      </c>
      <c r="G274" s="226" t="s">
        <v>193</v>
      </c>
      <c r="H274" s="227">
        <v>0.66</v>
      </c>
      <c r="I274" s="228"/>
      <c r="J274" s="229">
        <f>ROUND(I274*H274,2)</f>
        <v>0</v>
      </c>
      <c r="K274" s="225" t="s">
        <v>121</v>
      </c>
      <c r="L274" s="230"/>
      <c r="M274" s="231" t="s">
        <v>1</v>
      </c>
      <c r="N274" s="232" t="s">
        <v>42</v>
      </c>
      <c r="O274" s="58"/>
      <c r="P274" s="181">
        <f>O274*H274</f>
        <v>0</v>
      </c>
      <c r="Q274" s="181">
        <v>0.03</v>
      </c>
      <c r="R274" s="181">
        <f>Q274*H274</f>
        <v>1.9800000000000002E-2</v>
      </c>
      <c r="S274" s="181">
        <v>0</v>
      </c>
      <c r="T274" s="182">
        <f>S274*H274</f>
        <v>0</v>
      </c>
      <c r="AR274" s="15" t="s">
        <v>302</v>
      </c>
      <c r="AT274" s="15" t="s">
        <v>299</v>
      </c>
      <c r="AU274" s="15" t="s">
        <v>81</v>
      </c>
      <c r="AY274" s="15" t="s">
        <v>114</v>
      </c>
      <c r="BE274" s="183">
        <f>IF(N274="základní",J274,0)</f>
        <v>0</v>
      </c>
      <c r="BF274" s="183">
        <f>IF(N274="snížená",J274,0)</f>
        <v>0</v>
      </c>
      <c r="BG274" s="183">
        <f>IF(N274="zákl. přenesená",J274,0)</f>
        <v>0</v>
      </c>
      <c r="BH274" s="183">
        <f>IF(N274="sníž. přenesená",J274,0)</f>
        <v>0</v>
      </c>
      <c r="BI274" s="183">
        <f>IF(N274="nulová",J274,0)</f>
        <v>0</v>
      </c>
      <c r="BJ274" s="15" t="s">
        <v>79</v>
      </c>
      <c r="BK274" s="183">
        <f>ROUND(I274*H274,2)</f>
        <v>0</v>
      </c>
      <c r="BL274" s="15" t="s">
        <v>267</v>
      </c>
      <c r="BM274" s="15" t="s">
        <v>404</v>
      </c>
    </row>
    <row r="275" spans="2:65" s="1" customFormat="1" ht="11.25">
      <c r="B275" s="32"/>
      <c r="C275" s="33"/>
      <c r="D275" s="184" t="s">
        <v>124</v>
      </c>
      <c r="E275" s="33"/>
      <c r="F275" s="185" t="s">
        <v>403</v>
      </c>
      <c r="G275" s="33"/>
      <c r="H275" s="33"/>
      <c r="I275" s="101"/>
      <c r="J275" s="33"/>
      <c r="K275" s="33"/>
      <c r="L275" s="36"/>
      <c r="M275" s="186"/>
      <c r="N275" s="58"/>
      <c r="O275" s="58"/>
      <c r="P275" s="58"/>
      <c r="Q275" s="58"/>
      <c r="R275" s="58"/>
      <c r="S275" s="58"/>
      <c r="T275" s="59"/>
      <c r="AT275" s="15" t="s">
        <v>124</v>
      </c>
      <c r="AU275" s="15" t="s">
        <v>81</v>
      </c>
    </row>
    <row r="276" spans="2:65" s="11" customFormat="1" ht="11.25">
      <c r="B276" s="191"/>
      <c r="C276" s="192"/>
      <c r="D276" s="184" t="s">
        <v>195</v>
      </c>
      <c r="E276" s="193" t="s">
        <v>1</v>
      </c>
      <c r="F276" s="194" t="s">
        <v>405</v>
      </c>
      <c r="G276" s="192"/>
      <c r="H276" s="195">
        <v>0.66</v>
      </c>
      <c r="I276" s="196"/>
      <c r="J276" s="192"/>
      <c r="K276" s="192"/>
      <c r="L276" s="197"/>
      <c r="M276" s="198"/>
      <c r="N276" s="199"/>
      <c r="O276" s="199"/>
      <c r="P276" s="199"/>
      <c r="Q276" s="199"/>
      <c r="R276" s="199"/>
      <c r="S276" s="199"/>
      <c r="T276" s="200"/>
      <c r="AT276" s="201" t="s">
        <v>195</v>
      </c>
      <c r="AU276" s="201" t="s">
        <v>81</v>
      </c>
      <c r="AV276" s="11" t="s">
        <v>81</v>
      </c>
      <c r="AW276" s="11" t="s">
        <v>32</v>
      </c>
      <c r="AX276" s="11" t="s">
        <v>79</v>
      </c>
      <c r="AY276" s="201" t="s">
        <v>114</v>
      </c>
    </row>
    <row r="277" spans="2:65" s="1" customFormat="1" ht="16.5" customHeight="1">
      <c r="B277" s="32"/>
      <c r="C277" s="172" t="s">
        <v>406</v>
      </c>
      <c r="D277" s="172" t="s">
        <v>117</v>
      </c>
      <c r="E277" s="173" t="s">
        <v>397</v>
      </c>
      <c r="F277" s="174" t="s">
        <v>398</v>
      </c>
      <c r="G277" s="175" t="s">
        <v>206</v>
      </c>
      <c r="H277" s="176">
        <v>363.916</v>
      </c>
      <c r="I277" s="177"/>
      <c r="J277" s="178">
        <f>ROUND(I277*H277,2)</f>
        <v>0</v>
      </c>
      <c r="K277" s="174" t="s">
        <v>121</v>
      </c>
      <c r="L277" s="36"/>
      <c r="M277" s="179" t="s">
        <v>1</v>
      </c>
      <c r="N277" s="180" t="s">
        <v>42</v>
      </c>
      <c r="O277" s="58"/>
      <c r="P277" s="181">
        <f>O277*H277</f>
        <v>0</v>
      </c>
      <c r="Q277" s="181">
        <v>5.8E-4</v>
      </c>
      <c r="R277" s="181">
        <f>Q277*H277</f>
        <v>0.21107128</v>
      </c>
      <c r="S277" s="181">
        <v>0</v>
      </c>
      <c r="T277" s="182">
        <f>S277*H277</f>
        <v>0</v>
      </c>
      <c r="AR277" s="15" t="s">
        <v>267</v>
      </c>
      <c r="AT277" s="15" t="s">
        <v>117</v>
      </c>
      <c r="AU277" s="15" t="s">
        <v>81</v>
      </c>
      <c r="AY277" s="15" t="s">
        <v>114</v>
      </c>
      <c r="BE277" s="183">
        <f>IF(N277="základní",J277,0)</f>
        <v>0</v>
      </c>
      <c r="BF277" s="183">
        <f>IF(N277="snížená",J277,0)</f>
        <v>0</v>
      </c>
      <c r="BG277" s="183">
        <f>IF(N277="zákl. přenesená",J277,0)</f>
        <v>0</v>
      </c>
      <c r="BH277" s="183">
        <f>IF(N277="sníž. přenesená",J277,0)</f>
        <v>0</v>
      </c>
      <c r="BI277" s="183">
        <f>IF(N277="nulová",J277,0)</f>
        <v>0</v>
      </c>
      <c r="BJ277" s="15" t="s">
        <v>79</v>
      </c>
      <c r="BK277" s="183">
        <f>ROUND(I277*H277,2)</f>
        <v>0</v>
      </c>
      <c r="BL277" s="15" t="s">
        <v>267</v>
      </c>
      <c r="BM277" s="15" t="s">
        <v>407</v>
      </c>
    </row>
    <row r="278" spans="2:65" s="1" customFormat="1" ht="11.25">
      <c r="B278" s="32"/>
      <c r="C278" s="33"/>
      <c r="D278" s="184" t="s">
        <v>124</v>
      </c>
      <c r="E278" s="33"/>
      <c r="F278" s="185" t="s">
        <v>398</v>
      </c>
      <c r="G278" s="33"/>
      <c r="H278" s="33"/>
      <c r="I278" s="101"/>
      <c r="J278" s="33"/>
      <c r="K278" s="33"/>
      <c r="L278" s="36"/>
      <c r="M278" s="186"/>
      <c r="N278" s="58"/>
      <c r="O278" s="58"/>
      <c r="P278" s="58"/>
      <c r="Q278" s="58"/>
      <c r="R278" s="58"/>
      <c r="S278" s="58"/>
      <c r="T278" s="59"/>
      <c r="AT278" s="15" t="s">
        <v>124</v>
      </c>
      <c r="AU278" s="15" t="s">
        <v>81</v>
      </c>
    </row>
    <row r="279" spans="2:65" s="11" customFormat="1" ht="11.25">
      <c r="B279" s="191"/>
      <c r="C279" s="192"/>
      <c r="D279" s="184" t="s">
        <v>195</v>
      </c>
      <c r="E279" s="193" t="s">
        <v>1</v>
      </c>
      <c r="F279" s="194" t="s">
        <v>408</v>
      </c>
      <c r="G279" s="192"/>
      <c r="H279" s="195">
        <v>232.42400000000001</v>
      </c>
      <c r="I279" s="196"/>
      <c r="J279" s="192"/>
      <c r="K279" s="192"/>
      <c r="L279" s="197"/>
      <c r="M279" s="198"/>
      <c r="N279" s="199"/>
      <c r="O279" s="199"/>
      <c r="P279" s="199"/>
      <c r="Q279" s="199"/>
      <c r="R279" s="199"/>
      <c r="S279" s="199"/>
      <c r="T279" s="200"/>
      <c r="AT279" s="201" t="s">
        <v>195</v>
      </c>
      <c r="AU279" s="201" t="s">
        <v>81</v>
      </c>
      <c r="AV279" s="11" t="s">
        <v>81</v>
      </c>
      <c r="AW279" s="11" t="s">
        <v>32</v>
      </c>
      <c r="AX279" s="11" t="s">
        <v>71</v>
      </c>
      <c r="AY279" s="201" t="s">
        <v>114</v>
      </c>
    </row>
    <row r="280" spans="2:65" s="11" customFormat="1" ht="11.25">
      <c r="B280" s="191"/>
      <c r="C280" s="192"/>
      <c r="D280" s="184" t="s">
        <v>195</v>
      </c>
      <c r="E280" s="193" t="s">
        <v>1</v>
      </c>
      <c r="F280" s="194" t="s">
        <v>409</v>
      </c>
      <c r="G280" s="192"/>
      <c r="H280" s="195">
        <v>114.432</v>
      </c>
      <c r="I280" s="196"/>
      <c r="J280" s="192"/>
      <c r="K280" s="192"/>
      <c r="L280" s="197"/>
      <c r="M280" s="198"/>
      <c r="N280" s="199"/>
      <c r="O280" s="199"/>
      <c r="P280" s="199"/>
      <c r="Q280" s="199"/>
      <c r="R280" s="199"/>
      <c r="S280" s="199"/>
      <c r="T280" s="200"/>
      <c r="AT280" s="201" t="s">
        <v>195</v>
      </c>
      <c r="AU280" s="201" t="s">
        <v>81</v>
      </c>
      <c r="AV280" s="11" t="s">
        <v>81</v>
      </c>
      <c r="AW280" s="11" t="s">
        <v>32</v>
      </c>
      <c r="AX280" s="11" t="s">
        <v>71</v>
      </c>
      <c r="AY280" s="201" t="s">
        <v>114</v>
      </c>
    </row>
    <row r="281" spans="2:65" s="11" customFormat="1" ht="11.25">
      <c r="B281" s="191"/>
      <c r="C281" s="192"/>
      <c r="D281" s="184" t="s">
        <v>195</v>
      </c>
      <c r="E281" s="193" t="s">
        <v>1</v>
      </c>
      <c r="F281" s="194" t="s">
        <v>410</v>
      </c>
      <c r="G281" s="192"/>
      <c r="H281" s="195">
        <v>17.059999999999999</v>
      </c>
      <c r="I281" s="196"/>
      <c r="J281" s="192"/>
      <c r="K281" s="192"/>
      <c r="L281" s="197"/>
      <c r="M281" s="198"/>
      <c r="N281" s="199"/>
      <c r="O281" s="199"/>
      <c r="P281" s="199"/>
      <c r="Q281" s="199"/>
      <c r="R281" s="199"/>
      <c r="S281" s="199"/>
      <c r="T281" s="200"/>
      <c r="AT281" s="201" t="s">
        <v>195</v>
      </c>
      <c r="AU281" s="201" t="s">
        <v>81</v>
      </c>
      <c r="AV281" s="11" t="s">
        <v>81</v>
      </c>
      <c r="AW281" s="11" t="s">
        <v>32</v>
      </c>
      <c r="AX281" s="11" t="s">
        <v>71</v>
      </c>
      <c r="AY281" s="201" t="s">
        <v>114</v>
      </c>
    </row>
    <row r="282" spans="2:65" s="12" customFormat="1" ht="11.25">
      <c r="B282" s="202"/>
      <c r="C282" s="203"/>
      <c r="D282" s="184" t="s">
        <v>195</v>
      </c>
      <c r="E282" s="204" t="s">
        <v>1</v>
      </c>
      <c r="F282" s="205" t="s">
        <v>197</v>
      </c>
      <c r="G282" s="203"/>
      <c r="H282" s="206">
        <v>363.916</v>
      </c>
      <c r="I282" s="207"/>
      <c r="J282" s="203"/>
      <c r="K282" s="203"/>
      <c r="L282" s="208"/>
      <c r="M282" s="209"/>
      <c r="N282" s="210"/>
      <c r="O282" s="210"/>
      <c r="P282" s="210"/>
      <c r="Q282" s="210"/>
      <c r="R282" s="210"/>
      <c r="S282" s="210"/>
      <c r="T282" s="211"/>
      <c r="AT282" s="212" t="s">
        <v>195</v>
      </c>
      <c r="AU282" s="212" t="s">
        <v>81</v>
      </c>
      <c r="AV282" s="12" t="s">
        <v>140</v>
      </c>
      <c r="AW282" s="12" t="s">
        <v>32</v>
      </c>
      <c r="AX282" s="12" t="s">
        <v>79</v>
      </c>
      <c r="AY282" s="212" t="s">
        <v>114</v>
      </c>
    </row>
    <row r="283" spans="2:65" s="1" customFormat="1" ht="16.5" customHeight="1">
      <c r="B283" s="32"/>
      <c r="C283" s="223" t="s">
        <v>411</v>
      </c>
      <c r="D283" s="223" t="s">
        <v>299</v>
      </c>
      <c r="E283" s="224" t="s">
        <v>412</v>
      </c>
      <c r="F283" s="225" t="s">
        <v>413</v>
      </c>
      <c r="G283" s="226" t="s">
        <v>206</v>
      </c>
      <c r="H283" s="227">
        <v>400.30799999999999</v>
      </c>
      <c r="I283" s="228"/>
      <c r="J283" s="229">
        <f>ROUND(I283*H283,2)</f>
        <v>0</v>
      </c>
      <c r="K283" s="225" t="s">
        <v>121</v>
      </c>
      <c r="L283" s="230"/>
      <c r="M283" s="231" t="s">
        <v>1</v>
      </c>
      <c r="N283" s="232" t="s">
        <v>42</v>
      </c>
      <c r="O283" s="58"/>
      <c r="P283" s="181">
        <f>O283*H283</f>
        <v>0</v>
      </c>
      <c r="Q283" s="181">
        <v>2.5000000000000001E-3</v>
      </c>
      <c r="R283" s="181">
        <f>Q283*H283</f>
        <v>1.0007699999999999</v>
      </c>
      <c r="S283" s="181">
        <v>0</v>
      </c>
      <c r="T283" s="182">
        <f>S283*H283</f>
        <v>0</v>
      </c>
      <c r="AR283" s="15" t="s">
        <v>302</v>
      </c>
      <c r="AT283" s="15" t="s">
        <v>299</v>
      </c>
      <c r="AU283" s="15" t="s">
        <v>81</v>
      </c>
      <c r="AY283" s="15" t="s">
        <v>114</v>
      </c>
      <c r="BE283" s="183">
        <f>IF(N283="základní",J283,0)</f>
        <v>0</v>
      </c>
      <c r="BF283" s="183">
        <f>IF(N283="snížená",J283,0)</f>
        <v>0</v>
      </c>
      <c r="BG283" s="183">
        <f>IF(N283="zákl. přenesená",J283,0)</f>
        <v>0</v>
      </c>
      <c r="BH283" s="183">
        <f>IF(N283="sníž. přenesená",J283,0)</f>
        <v>0</v>
      </c>
      <c r="BI283" s="183">
        <f>IF(N283="nulová",J283,0)</f>
        <v>0</v>
      </c>
      <c r="BJ283" s="15" t="s">
        <v>79</v>
      </c>
      <c r="BK283" s="183">
        <f>ROUND(I283*H283,2)</f>
        <v>0</v>
      </c>
      <c r="BL283" s="15" t="s">
        <v>267</v>
      </c>
      <c r="BM283" s="15" t="s">
        <v>414</v>
      </c>
    </row>
    <row r="284" spans="2:65" s="1" customFormat="1" ht="11.25">
      <c r="B284" s="32"/>
      <c r="C284" s="33"/>
      <c r="D284" s="184" t="s">
        <v>124</v>
      </c>
      <c r="E284" s="33"/>
      <c r="F284" s="185" t="s">
        <v>413</v>
      </c>
      <c r="G284" s="33"/>
      <c r="H284" s="33"/>
      <c r="I284" s="101"/>
      <c r="J284" s="33"/>
      <c r="K284" s="33"/>
      <c r="L284" s="36"/>
      <c r="M284" s="186"/>
      <c r="N284" s="58"/>
      <c r="O284" s="58"/>
      <c r="P284" s="58"/>
      <c r="Q284" s="58"/>
      <c r="R284" s="58"/>
      <c r="S284" s="58"/>
      <c r="T284" s="59"/>
      <c r="AT284" s="15" t="s">
        <v>124</v>
      </c>
      <c r="AU284" s="15" t="s">
        <v>81</v>
      </c>
    </row>
    <row r="285" spans="2:65" s="11" customFormat="1" ht="11.25">
      <c r="B285" s="191"/>
      <c r="C285" s="192"/>
      <c r="D285" s="184" t="s">
        <v>195</v>
      </c>
      <c r="E285" s="193" t="s">
        <v>1</v>
      </c>
      <c r="F285" s="194" t="s">
        <v>415</v>
      </c>
      <c r="G285" s="192"/>
      <c r="H285" s="195">
        <v>400.30799999999999</v>
      </c>
      <c r="I285" s="196"/>
      <c r="J285" s="192"/>
      <c r="K285" s="192"/>
      <c r="L285" s="197"/>
      <c r="M285" s="198"/>
      <c r="N285" s="199"/>
      <c r="O285" s="199"/>
      <c r="P285" s="199"/>
      <c r="Q285" s="199"/>
      <c r="R285" s="199"/>
      <c r="S285" s="199"/>
      <c r="T285" s="200"/>
      <c r="AT285" s="201" t="s">
        <v>195</v>
      </c>
      <c r="AU285" s="201" t="s">
        <v>81</v>
      </c>
      <c r="AV285" s="11" t="s">
        <v>81</v>
      </c>
      <c r="AW285" s="11" t="s">
        <v>32</v>
      </c>
      <c r="AX285" s="11" t="s">
        <v>79</v>
      </c>
      <c r="AY285" s="201" t="s">
        <v>114</v>
      </c>
    </row>
    <row r="286" spans="2:65" s="1" customFormat="1" ht="16.5" customHeight="1">
      <c r="B286" s="32"/>
      <c r="C286" s="172" t="s">
        <v>416</v>
      </c>
      <c r="D286" s="172" t="s">
        <v>117</v>
      </c>
      <c r="E286" s="173" t="s">
        <v>397</v>
      </c>
      <c r="F286" s="174" t="s">
        <v>398</v>
      </c>
      <c r="G286" s="175" t="s">
        <v>206</v>
      </c>
      <c r="H286" s="176">
        <v>32.4</v>
      </c>
      <c r="I286" s="177"/>
      <c r="J286" s="178">
        <f>ROUND(I286*H286,2)</f>
        <v>0</v>
      </c>
      <c r="K286" s="174" t="s">
        <v>121</v>
      </c>
      <c r="L286" s="36"/>
      <c r="M286" s="179" t="s">
        <v>1</v>
      </c>
      <c r="N286" s="180" t="s">
        <v>42</v>
      </c>
      <c r="O286" s="58"/>
      <c r="P286" s="181">
        <f>O286*H286</f>
        <v>0</v>
      </c>
      <c r="Q286" s="181">
        <v>5.8E-4</v>
      </c>
      <c r="R286" s="181">
        <f>Q286*H286</f>
        <v>1.8792E-2</v>
      </c>
      <c r="S286" s="181">
        <v>0</v>
      </c>
      <c r="T286" s="182">
        <f>S286*H286</f>
        <v>0</v>
      </c>
      <c r="AR286" s="15" t="s">
        <v>267</v>
      </c>
      <c r="AT286" s="15" t="s">
        <v>117</v>
      </c>
      <c r="AU286" s="15" t="s">
        <v>81</v>
      </c>
      <c r="AY286" s="15" t="s">
        <v>114</v>
      </c>
      <c r="BE286" s="183">
        <f>IF(N286="základní",J286,0)</f>
        <v>0</v>
      </c>
      <c r="BF286" s="183">
        <f>IF(N286="snížená",J286,0)</f>
        <v>0</v>
      </c>
      <c r="BG286" s="183">
        <f>IF(N286="zákl. přenesená",J286,0)</f>
        <v>0</v>
      </c>
      <c r="BH286" s="183">
        <f>IF(N286="sníž. přenesená",J286,0)</f>
        <v>0</v>
      </c>
      <c r="BI286" s="183">
        <f>IF(N286="nulová",J286,0)</f>
        <v>0</v>
      </c>
      <c r="BJ286" s="15" t="s">
        <v>79</v>
      </c>
      <c r="BK286" s="183">
        <f>ROUND(I286*H286,2)</f>
        <v>0</v>
      </c>
      <c r="BL286" s="15" t="s">
        <v>267</v>
      </c>
      <c r="BM286" s="15" t="s">
        <v>417</v>
      </c>
    </row>
    <row r="287" spans="2:65" s="1" customFormat="1" ht="11.25">
      <c r="B287" s="32"/>
      <c r="C287" s="33"/>
      <c r="D287" s="184" t="s">
        <v>124</v>
      </c>
      <c r="E287" s="33"/>
      <c r="F287" s="185" t="s">
        <v>398</v>
      </c>
      <c r="G287" s="33"/>
      <c r="H287" s="33"/>
      <c r="I287" s="101"/>
      <c r="J287" s="33"/>
      <c r="K287" s="33"/>
      <c r="L287" s="36"/>
      <c r="M287" s="186"/>
      <c r="N287" s="58"/>
      <c r="O287" s="58"/>
      <c r="P287" s="58"/>
      <c r="Q287" s="58"/>
      <c r="R287" s="58"/>
      <c r="S287" s="58"/>
      <c r="T287" s="59"/>
      <c r="AT287" s="15" t="s">
        <v>124</v>
      </c>
      <c r="AU287" s="15" t="s">
        <v>81</v>
      </c>
    </row>
    <row r="288" spans="2:65" s="11" customFormat="1" ht="11.25">
      <c r="B288" s="191"/>
      <c r="C288" s="192"/>
      <c r="D288" s="184" t="s">
        <v>195</v>
      </c>
      <c r="E288" s="193" t="s">
        <v>1</v>
      </c>
      <c r="F288" s="194" t="s">
        <v>410</v>
      </c>
      <c r="G288" s="192"/>
      <c r="H288" s="195">
        <v>17.059999999999999</v>
      </c>
      <c r="I288" s="196"/>
      <c r="J288" s="192"/>
      <c r="K288" s="192"/>
      <c r="L288" s="197"/>
      <c r="M288" s="198"/>
      <c r="N288" s="199"/>
      <c r="O288" s="199"/>
      <c r="P288" s="199"/>
      <c r="Q288" s="199"/>
      <c r="R288" s="199"/>
      <c r="S288" s="199"/>
      <c r="T288" s="200"/>
      <c r="AT288" s="201" t="s">
        <v>195</v>
      </c>
      <c r="AU288" s="201" t="s">
        <v>81</v>
      </c>
      <c r="AV288" s="11" t="s">
        <v>81</v>
      </c>
      <c r="AW288" s="11" t="s">
        <v>32</v>
      </c>
      <c r="AX288" s="11" t="s">
        <v>71</v>
      </c>
      <c r="AY288" s="201" t="s">
        <v>114</v>
      </c>
    </row>
    <row r="289" spans="2:65" s="11" customFormat="1" ht="11.25">
      <c r="B289" s="191"/>
      <c r="C289" s="192"/>
      <c r="D289" s="184" t="s">
        <v>195</v>
      </c>
      <c r="E289" s="193" t="s">
        <v>1</v>
      </c>
      <c r="F289" s="194" t="s">
        <v>418</v>
      </c>
      <c r="G289" s="192"/>
      <c r="H289" s="195">
        <v>15.34</v>
      </c>
      <c r="I289" s="196"/>
      <c r="J289" s="192"/>
      <c r="K289" s="192"/>
      <c r="L289" s="197"/>
      <c r="M289" s="198"/>
      <c r="N289" s="199"/>
      <c r="O289" s="199"/>
      <c r="P289" s="199"/>
      <c r="Q289" s="199"/>
      <c r="R289" s="199"/>
      <c r="S289" s="199"/>
      <c r="T289" s="200"/>
      <c r="AT289" s="201" t="s">
        <v>195</v>
      </c>
      <c r="AU289" s="201" t="s">
        <v>81</v>
      </c>
      <c r="AV289" s="11" t="s">
        <v>81</v>
      </c>
      <c r="AW289" s="11" t="s">
        <v>32</v>
      </c>
      <c r="AX289" s="11" t="s">
        <v>71</v>
      </c>
      <c r="AY289" s="201" t="s">
        <v>114</v>
      </c>
    </row>
    <row r="290" spans="2:65" s="12" customFormat="1" ht="11.25">
      <c r="B290" s="202"/>
      <c r="C290" s="203"/>
      <c r="D290" s="184" t="s">
        <v>195</v>
      </c>
      <c r="E290" s="204" t="s">
        <v>1</v>
      </c>
      <c r="F290" s="205" t="s">
        <v>197</v>
      </c>
      <c r="G290" s="203"/>
      <c r="H290" s="206">
        <v>32.4</v>
      </c>
      <c r="I290" s="207"/>
      <c r="J290" s="203"/>
      <c r="K290" s="203"/>
      <c r="L290" s="208"/>
      <c r="M290" s="209"/>
      <c r="N290" s="210"/>
      <c r="O290" s="210"/>
      <c r="P290" s="210"/>
      <c r="Q290" s="210"/>
      <c r="R290" s="210"/>
      <c r="S290" s="210"/>
      <c r="T290" s="211"/>
      <c r="AT290" s="212" t="s">
        <v>195</v>
      </c>
      <c r="AU290" s="212" t="s">
        <v>81</v>
      </c>
      <c r="AV290" s="12" t="s">
        <v>140</v>
      </c>
      <c r="AW290" s="12" t="s">
        <v>32</v>
      </c>
      <c r="AX290" s="12" t="s">
        <v>79</v>
      </c>
      <c r="AY290" s="212" t="s">
        <v>114</v>
      </c>
    </row>
    <row r="291" spans="2:65" s="1" customFormat="1" ht="16.5" customHeight="1">
      <c r="B291" s="32"/>
      <c r="C291" s="223" t="s">
        <v>419</v>
      </c>
      <c r="D291" s="223" t="s">
        <v>299</v>
      </c>
      <c r="E291" s="224" t="s">
        <v>420</v>
      </c>
      <c r="F291" s="225" t="s">
        <v>421</v>
      </c>
      <c r="G291" s="226" t="s">
        <v>206</v>
      </c>
      <c r="H291" s="227">
        <v>35.64</v>
      </c>
      <c r="I291" s="228"/>
      <c r="J291" s="229">
        <f>ROUND(I291*H291,2)</f>
        <v>0</v>
      </c>
      <c r="K291" s="225" t="s">
        <v>121</v>
      </c>
      <c r="L291" s="230"/>
      <c r="M291" s="231" t="s">
        <v>1</v>
      </c>
      <c r="N291" s="232" t="s">
        <v>42</v>
      </c>
      <c r="O291" s="58"/>
      <c r="P291" s="181">
        <f>O291*H291</f>
        <v>0</v>
      </c>
      <c r="Q291" s="181">
        <v>8.9999999999999993E-3</v>
      </c>
      <c r="R291" s="181">
        <f>Q291*H291</f>
        <v>0.32075999999999999</v>
      </c>
      <c r="S291" s="181">
        <v>0</v>
      </c>
      <c r="T291" s="182">
        <f>S291*H291</f>
        <v>0</v>
      </c>
      <c r="AR291" s="15" t="s">
        <v>302</v>
      </c>
      <c r="AT291" s="15" t="s">
        <v>299</v>
      </c>
      <c r="AU291" s="15" t="s">
        <v>81</v>
      </c>
      <c r="AY291" s="15" t="s">
        <v>114</v>
      </c>
      <c r="BE291" s="183">
        <f>IF(N291="základní",J291,0)</f>
        <v>0</v>
      </c>
      <c r="BF291" s="183">
        <f>IF(N291="snížená",J291,0)</f>
        <v>0</v>
      </c>
      <c r="BG291" s="183">
        <f>IF(N291="zákl. přenesená",J291,0)</f>
        <v>0</v>
      </c>
      <c r="BH291" s="183">
        <f>IF(N291="sníž. přenesená",J291,0)</f>
        <v>0</v>
      </c>
      <c r="BI291" s="183">
        <f>IF(N291="nulová",J291,0)</f>
        <v>0</v>
      </c>
      <c r="BJ291" s="15" t="s">
        <v>79</v>
      </c>
      <c r="BK291" s="183">
        <f>ROUND(I291*H291,2)</f>
        <v>0</v>
      </c>
      <c r="BL291" s="15" t="s">
        <v>267</v>
      </c>
      <c r="BM291" s="15" t="s">
        <v>422</v>
      </c>
    </row>
    <row r="292" spans="2:65" s="1" customFormat="1" ht="11.25">
      <c r="B292" s="32"/>
      <c r="C292" s="33"/>
      <c r="D292" s="184" t="s">
        <v>124</v>
      </c>
      <c r="E292" s="33"/>
      <c r="F292" s="185" t="s">
        <v>421</v>
      </c>
      <c r="G292" s="33"/>
      <c r="H292" s="33"/>
      <c r="I292" s="101"/>
      <c r="J292" s="33"/>
      <c r="K292" s="33"/>
      <c r="L292" s="36"/>
      <c r="M292" s="186"/>
      <c r="N292" s="58"/>
      <c r="O292" s="58"/>
      <c r="P292" s="58"/>
      <c r="Q292" s="58"/>
      <c r="R292" s="58"/>
      <c r="S292" s="58"/>
      <c r="T292" s="59"/>
      <c r="AT292" s="15" t="s">
        <v>124</v>
      </c>
      <c r="AU292" s="15" t="s">
        <v>81</v>
      </c>
    </row>
    <row r="293" spans="2:65" s="11" customFormat="1" ht="11.25">
      <c r="B293" s="191"/>
      <c r="C293" s="192"/>
      <c r="D293" s="184" t="s">
        <v>195</v>
      </c>
      <c r="E293" s="193" t="s">
        <v>1</v>
      </c>
      <c r="F293" s="194" t="s">
        <v>423</v>
      </c>
      <c r="G293" s="192"/>
      <c r="H293" s="195">
        <v>35.64</v>
      </c>
      <c r="I293" s="196"/>
      <c r="J293" s="192"/>
      <c r="K293" s="192"/>
      <c r="L293" s="197"/>
      <c r="M293" s="198"/>
      <c r="N293" s="199"/>
      <c r="O293" s="199"/>
      <c r="P293" s="199"/>
      <c r="Q293" s="199"/>
      <c r="R293" s="199"/>
      <c r="S293" s="199"/>
      <c r="T293" s="200"/>
      <c r="AT293" s="201" t="s">
        <v>195</v>
      </c>
      <c r="AU293" s="201" t="s">
        <v>81</v>
      </c>
      <c r="AV293" s="11" t="s">
        <v>81</v>
      </c>
      <c r="AW293" s="11" t="s">
        <v>32</v>
      </c>
      <c r="AX293" s="11" t="s">
        <v>79</v>
      </c>
      <c r="AY293" s="201" t="s">
        <v>114</v>
      </c>
    </row>
    <row r="294" spans="2:65" s="1" customFormat="1" ht="16.5" customHeight="1">
      <c r="B294" s="32"/>
      <c r="C294" s="172" t="s">
        <v>424</v>
      </c>
      <c r="D294" s="172" t="s">
        <v>117</v>
      </c>
      <c r="E294" s="173" t="s">
        <v>397</v>
      </c>
      <c r="F294" s="174" t="s">
        <v>398</v>
      </c>
      <c r="G294" s="175" t="s">
        <v>206</v>
      </c>
      <c r="H294" s="176">
        <v>67.128</v>
      </c>
      <c r="I294" s="177"/>
      <c r="J294" s="178">
        <f>ROUND(I294*H294,2)</f>
        <v>0</v>
      </c>
      <c r="K294" s="174" t="s">
        <v>121</v>
      </c>
      <c r="L294" s="36"/>
      <c r="M294" s="179" t="s">
        <v>1</v>
      </c>
      <c r="N294" s="180" t="s">
        <v>42</v>
      </c>
      <c r="O294" s="58"/>
      <c r="P294" s="181">
        <f>O294*H294</f>
        <v>0</v>
      </c>
      <c r="Q294" s="181">
        <v>5.8E-4</v>
      </c>
      <c r="R294" s="181">
        <f>Q294*H294</f>
        <v>3.8934240000000002E-2</v>
      </c>
      <c r="S294" s="181">
        <v>0</v>
      </c>
      <c r="T294" s="182">
        <f>S294*H294</f>
        <v>0</v>
      </c>
      <c r="AR294" s="15" t="s">
        <v>267</v>
      </c>
      <c r="AT294" s="15" t="s">
        <v>117</v>
      </c>
      <c r="AU294" s="15" t="s">
        <v>81</v>
      </c>
      <c r="AY294" s="15" t="s">
        <v>114</v>
      </c>
      <c r="BE294" s="183">
        <f>IF(N294="základní",J294,0)</f>
        <v>0</v>
      </c>
      <c r="BF294" s="183">
        <f>IF(N294="snížená",J294,0)</f>
        <v>0</v>
      </c>
      <c r="BG294" s="183">
        <f>IF(N294="zákl. přenesená",J294,0)</f>
        <v>0</v>
      </c>
      <c r="BH294" s="183">
        <f>IF(N294="sníž. přenesená",J294,0)</f>
        <v>0</v>
      </c>
      <c r="BI294" s="183">
        <f>IF(N294="nulová",J294,0)</f>
        <v>0</v>
      </c>
      <c r="BJ294" s="15" t="s">
        <v>79</v>
      </c>
      <c r="BK294" s="183">
        <f>ROUND(I294*H294,2)</f>
        <v>0</v>
      </c>
      <c r="BL294" s="15" t="s">
        <v>267</v>
      </c>
      <c r="BM294" s="15" t="s">
        <v>425</v>
      </c>
    </row>
    <row r="295" spans="2:65" s="1" customFormat="1" ht="11.25">
      <c r="B295" s="32"/>
      <c r="C295" s="33"/>
      <c r="D295" s="184" t="s">
        <v>124</v>
      </c>
      <c r="E295" s="33"/>
      <c r="F295" s="185" t="s">
        <v>398</v>
      </c>
      <c r="G295" s="33"/>
      <c r="H295" s="33"/>
      <c r="I295" s="101"/>
      <c r="J295" s="33"/>
      <c r="K295" s="33"/>
      <c r="L295" s="36"/>
      <c r="M295" s="186"/>
      <c r="N295" s="58"/>
      <c r="O295" s="58"/>
      <c r="P295" s="58"/>
      <c r="Q295" s="58"/>
      <c r="R295" s="58"/>
      <c r="S295" s="58"/>
      <c r="T295" s="59"/>
      <c r="AT295" s="15" t="s">
        <v>124</v>
      </c>
      <c r="AU295" s="15" t="s">
        <v>81</v>
      </c>
    </row>
    <row r="296" spans="2:65" s="11" customFormat="1" ht="11.25">
      <c r="B296" s="191"/>
      <c r="C296" s="192"/>
      <c r="D296" s="184" t="s">
        <v>195</v>
      </c>
      <c r="E296" s="193" t="s">
        <v>1</v>
      </c>
      <c r="F296" s="194" t="s">
        <v>426</v>
      </c>
      <c r="G296" s="192"/>
      <c r="H296" s="195">
        <v>67.128</v>
      </c>
      <c r="I296" s="196"/>
      <c r="J296" s="192"/>
      <c r="K296" s="192"/>
      <c r="L296" s="197"/>
      <c r="M296" s="198"/>
      <c r="N296" s="199"/>
      <c r="O296" s="199"/>
      <c r="P296" s="199"/>
      <c r="Q296" s="199"/>
      <c r="R296" s="199"/>
      <c r="S296" s="199"/>
      <c r="T296" s="200"/>
      <c r="AT296" s="201" t="s">
        <v>195</v>
      </c>
      <c r="AU296" s="201" t="s">
        <v>81</v>
      </c>
      <c r="AV296" s="11" t="s">
        <v>81</v>
      </c>
      <c r="AW296" s="11" t="s">
        <v>32</v>
      </c>
      <c r="AX296" s="11" t="s">
        <v>71</v>
      </c>
      <c r="AY296" s="201" t="s">
        <v>114</v>
      </c>
    </row>
    <row r="297" spans="2:65" s="12" customFormat="1" ht="11.25">
      <c r="B297" s="202"/>
      <c r="C297" s="203"/>
      <c r="D297" s="184" t="s">
        <v>195</v>
      </c>
      <c r="E297" s="204" t="s">
        <v>1</v>
      </c>
      <c r="F297" s="205" t="s">
        <v>197</v>
      </c>
      <c r="G297" s="203"/>
      <c r="H297" s="206">
        <v>67.128</v>
      </c>
      <c r="I297" s="207"/>
      <c r="J297" s="203"/>
      <c r="K297" s="203"/>
      <c r="L297" s="208"/>
      <c r="M297" s="209"/>
      <c r="N297" s="210"/>
      <c r="O297" s="210"/>
      <c r="P297" s="210"/>
      <c r="Q297" s="210"/>
      <c r="R297" s="210"/>
      <c r="S297" s="210"/>
      <c r="T297" s="211"/>
      <c r="AT297" s="212" t="s">
        <v>195</v>
      </c>
      <c r="AU297" s="212" t="s">
        <v>81</v>
      </c>
      <c r="AV297" s="12" t="s">
        <v>140</v>
      </c>
      <c r="AW297" s="12" t="s">
        <v>32</v>
      </c>
      <c r="AX297" s="12" t="s">
        <v>79</v>
      </c>
      <c r="AY297" s="212" t="s">
        <v>114</v>
      </c>
    </row>
    <row r="298" spans="2:65" s="1" customFormat="1" ht="16.5" customHeight="1">
      <c r="B298" s="32"/>
      <c r="C298" s="223" t="s">
        <v>427</v>
      </c>
      <c r="D298" s="223" t="s">
        <v>299</v>
      </c>
      <c r="E298" s="224" t="s">
        <v>428</v>
      </c>
      <c r="F298" s="225" t="s">
        <v>429</v>
      </c>
      <c r="G298" s="226" t="s">
        <v>206</v>
      </c>
      <c r="H298" s="227">
        <v>73.840999999999994</v>
      </c>
      <c r="I298" s="228"/>
      <c r="J298" s="229">
        <f>ROUND(I298*H298,2)</f>
        <v>0</v>
      </c>
      <c r="K298" s="225" t="s">
        <v>222</v>
      </c>
      <c r="L298" s="230"/>
      <c r="M298" s="231" t="s">
        <v>1</v>
      </c>
      <c r="N298" s="232" t="s">
        <v>42</v>
      </c>
      <c r="O298" s="58"/>
      <c r="P298" s="181">
        <f>O298*H298</f>
        <v>0</v>
      </c>
      <c r="Q298" s="181">
        <v>1.5E-3</v>
      </c>
      <c r="R298" s="181">
        <f>Q298*H298</f>
        <v>0.1107615</v>
      </c>
      <c r="S298" s="181">
        <v>0</v>
      </c>
      <c r="T298" s="182">
        <f>S298*H298</f>
        <v>0</v>
      </c>
      <c r="AR298" s="15" t="s">
        <v>302</v>
      </c>
      <c r="AT298" s="15" t="s">
        <v>299</v>
      </c>
      <c r="AU298" s="15" t="s">
        <v>81</v>
      </c>
      <c r="AY298" s="15" t="s">
        <v>114</v>
      </c>
      <c r="BE298" s="183">
        <f>IF(N298="základní",J298,0)</f>
        <v>0</v>
      </c>
      <c r="BF298" s="183">
        <f>IF(N298="snížená",J298,0)</f>
        <v>0</v>
      </c>
      <c r="BG298" s="183">
        <f>IF(N298="zákl. přenesená",J298,0)</f>
        <v>0</v>
      </c>
      <c r="BH298" s="183">
        <f>IF(N298="sníž. přenesená",J298,0)</f>
        <v>0</v>
      </c>
      <c r="BI298" s="183">
        <f>IF(N298="nulová",J298,0)</f>
        <v>0</v>
      </c>
      <c r="BJ298" s="15" t="s">
        <v>79</v>
      </c>
      <c r="BK298" s="183">
        <f>ROUND(I298*H298,2)</f>
        <v>0</v>
      </c>
      <c r="BL298" s="15" t="s">
        <v>267</v>
      </c>
      <c r="BM298" s="15" t="s">
        <v>430</v>
      </c>
    </row>
    <row r="299" spans="2:65" s="1" customFormat="1" ht="11.25">
      <c r="B299" s="32"/>
      <c r="C299" s="33"/>
      <c r="D299" s="184" t="s">
        <v>124</v>
      </c>
      <c r="E299" s="33"/>
      <c r="F299" s="185" t="s">
        <v>429</v>
      </c>
      <c r="G299" s="33"/>
      <c r="H299" s="33"/>
      <c r="I299" s="101"/>
      <c r="J299" s="33"/>
      <c r="K299" s="33"/>
      <c r="L299" s="36"/>
      <c r="M299" s="186"/>
      <c r="N299" s="58"/>
      <c r="O299" s="58"/>
      <c r="P299" s="58"/>
      <c r="Q299" s="58"/>
      <c r="R299" s="58"/>
      <c r="S299" s="58"/>
      <c r="T299" s="59"/>
      <c r="AT299" s="15" t="s">
        <v>124</v>
      </c>
      <c r="AU299" s="15" t="s">
        <v>81</v>
      </c>
    </row>
    <row r="300" spans="2:65" s="11" customFormat="1" ht="11.25">
      <c r="B300" s="191"/>
      <c r="C300" s="192"/>
      <c r="D300" s="184" t="s">
        <v>195</v>
      </c>
      <c r="E300" s="193" t="s">
        <v>1</v>
      </c>
      <c r="F300" s="194" t="s">
        <v>431</v>
      </c>
      <c r="G300" s="192"/>
      <c r="H300" s="195">
        <v>73.840999999999994</v>
      </c>
      <c r="I300" s="196"/>
      <c r="J300" s="192"/>
      <c r="K300" s="192"/>
      <c r="L300" s="197"/>
      <c r="M300" s="198"/>
      <c r="N300" s="199"/>
      <c r="O300" s="199"/>
      <c r="P300" s="199"/>
      <c r="Q300" s="199"/>
      <c r="R300" s="199"/>
      <c r="S300" s="199"/>
      <c r="T300" s="200"/>
      <c r="AT300" s="201" t="s">
        <v>195</v>
      </c>
      <c r="AU300" s="201" t="s">
        <v>81</v>
      </c>
      <c r="AV300" s="11" t="s">
        <v>81</v>
      </c>
      <c r="AW300" s="11" t="s">
        <v>32</v>
      </c>
      <c r="AX300" s="11" t="s">
        <v>79</v>
      </c>
      <c r="AY300" s="201" t="s">
        <v>114</v>
      </c>
    </row>
    <row r="301" spans="2:65" s="1" customFormat="1" ht="16.5" customHeight="1">
      <c r="B301" s="32"/>
      <c r="C301" s="172" t="s">
        <v>432</v>
      </c>
      <c r="D301" s="172" t="s">
        <v>117</v>
      </c>
      <c r="E301" s="173" t="s">
        <v>397</v>
      </c>
      <c r="F301" s="174" t="s">
        <v>398</v>
      </c>
      <c r="G301" s="175" t="s">
        <v>206</v>
      </c>
      <c r="H301" s="176">
        <v>15.34</v>
      </c>
      <c r="I301" s="177"/>
      <c r="J301" s="178">
        <f>ROUND(I301*H301,2)</f>
        <v>0</v>
      </c>
      <c r="K301" s="174" t="s">
        <v>121</v>
      </c>
      <c r="L301" s="36"/>
      <c r="M301" s="179" t="s">
        <v>1</v>
      </c>
      <c r="N301" s="180" t="s">
        <v>42</v>
      </c>
      <c r="O301" s="58"/>
      <c r="P301" s="181">
        <f>O301*H301</f>
        <v>0</v>
      </c>
      <c r="Q301" s="181">
        <v>5.8E-4</v>
      </c>
      <c r="R301" s="181">
        <f>Q301*H301</f>
        <v>8.8971999999999992E-3</v>
      </c>
      <c r="S301" s="181">
        <v>0</v>
      </c>
      <c r="T301" s="182">
        <f>S301*H301</f>
        <v>0</v>
      </c>
      <c r="AR301" s="15" t="s">
        <v>267</v>
      </c>
      <c r="AT301" s="15" t="s">
        <v>117</v>
      </c>
      <c r="AU301" s="15" t="s">
        <v>81</v>
      </c>
      <c r="AY301" s="15" t="s">
        <v>114</v>
      </c>
      <c r="BE301" s="183">
        <f>IF(N301="základní",J301,0)</f>
        <v>0</v>
      </c>
      <c r="BF301" s="183">
        <f>IF(N301="snížená",J301,0)</f>
        <v>0</v>
      </c>
      <c r="BG301" s="183">
        <f>IF(N301="zákl. přenesená",J301,0)</f>
        <v>0</v>
      </c>
      <c r="BH301" s="183">
        <f>IF(N301="sníž. přenesená",J301,0)</f>
        <v>0</v>
      </c>
      <c r="BI301" s="183">
        <f>IF(N301="nulová",J301,0)</f>
        <v>0</v>
      </c>
      <c r="BJ301" s="15" t="s">
        <v>79</v>
      </c>
      <c r="BK301" s="183">
        <f>ROUND(I301*H301,2)</f>
        <v>0</v>
      </c>
      <c r="BL301" s="15" t="s">
        <v>267</v>
      </c>
      <c r="BM301" s="15" t="s">
        <v>433</v>
      </c>
    </row>
    <row r="302" spans="2:65" s="1" customFormat="1" ht="11.25">
      <c r="B302" s="32"/>
      <c r="C302" s="33"/>
      <c r="D302" s="184" t="s">
        <v>124</v>
      </c>
      <c r="E302" s="33"/>
      <c r="F302" s="185" t="s">
        <v>398</v>
      </c>
      <c r="G302" s="33"/>
      <c r="H302" s="33"/>
      <c r="I302" s="101"/>
      <c r="J302" s="33"/>
      <c r="K302" s="33"/>
      <c r="L302" s="36"/>
      <c r="M302" s="186"/>
      <c r="N302" s="58"/>
      <c r="O302" s="58"/>
      <c r="P302" s="58"/>
      <c r="Q302" s="58"/>
      <c r="R302" s="58"/>
      <c r="S302" s="58"/>
      <c r="T302" s="59"/>
      <c r="AT302" s="15" t="s">
        <v>124</v>
      </c>
      <c r="AU302" s="15" t="s">
        <v>81</v>
      </c>
    </row>
    <row r="303" spans="2:65" s="11" customFormat="1" ht="11.25">
      <c r="B303" s="191"/>
      <c r="C303" s="192"/>
      <c r="D303" s="184" t="s">
        <v>195</v>
      </c>
      <c r="E303" s="193" t="s">
        <v>1</v>
      </c>
      <c r="F303" s="194" t="s">
        <v>418</v>
      </c>
      <c r="G303" s="192"/>
      <c r="H303" s="195">
        <v>15.34</v>
      </c>
      <c r="I303" s="196"/>
      <c r="J303" s="192"/>
      <c r="K303" s="192"/>
      <c r="L303" s="197"/>
      <c r="M303" s="198"/>
      <c r="N303" s="199"/>
      <c r="O303" s="199"/>
      <c r="P303" s="199"/>
      <c r="Q303" s="199"/>
      <c r="R303" s="199"/>
      <c r="S303" s="199"/>
      <c r="T303" s="200"/>
      <c r="AT303" s="201" t="s">
        <v>195</v>
      </c>
      <c r="AU303" s="201" t="s">
        <v>81</v>
      </c>
      <c r="AV303" s="11" t="s">
        <v>81</v>
      </c>
      <c r="AW303" s="11" t="s">
        <v>32</v>
      </c>
      <c r="AX303" s="11" t="s">
        <v>71</v>
      </c>
      <c r="AY303" s="201" t="s">
        <v>114</v>
      </c>
    </row>
    <row r="304" spans="2:65" s="12" customFormat="1" ht="11.25">
      <c r="B304" s="202"/>
      <c r="C304" s="203"/>
      <c r="D304" s="184" t="s">
        <v>195</v>
      </c>
      <c r="E304" s="204" t="s">
        <v>1</v>
      </c>
      <c r="F304" s="205" t="s">
        <v>197</v>
      </c>
      <c r="G304" s="203"/>
      <c r="H304" s="206">
        <v>15.34</v>
      </c>
      <c r="I304" s="207"/>
      <c r="J304" s="203"/>
      <c r="K304" s="203"/>
      <c r="L304" s="208"/>
      <c r="M304" s="209"/>
      <c r="N304" s="210"/>
      <c r="O304" s="210"/>
      <c r="P304" s="210"/>
      <c r="Q304" s="210"/>
      <c r="R304" s="210"/>
      <c r="S304" s="210"/>
      <c r="T304" s="211"/>
      <c r="AT304" s="212" t="s">
        <v>195</v>
      </c>
      <c r="AU304" s="212" t="s">
        <v>81</v>
      </c>
      <c r="AV304" s="12" t="s">
        <v>140</v>
      </c>
      <c r="AW304" s="12" t="s">
        <v>32</v>
      </c>
      <c r="AX304" s="12" t="s">
        <v>79</v>
      </c>
      <c r="AY304" s="212" t="s">
        <v>114</v>
      </c>
    </row>
    <row r="305" spans="2:65" s="1" customFormat="1" ht="16.5" customHeight="1">
      <c r="B305" s="32"/>
      <c r="C305" s="223" t="s">
        <v>434</v>
      </c>
      <c r="D305" s="223" t="s">
        <v>299</v>
      </c>
      <c r="E305" s="224" t="s">
        <v>435</v>
      </c>
      <c r="F305" s="225" t="s">
        <v>436</v>
      </c>
      <c r="G305" s="226" t="s">
        <v>206</v>
      </c>
      <c r="H305" s="227">
        <v>16.873999999999999</v>
      </c>
      <c r="I305" s="228"/>
      <c r="J305" s="229">
        <f>ROUND(I305*H305,2)</f>
        <v>0</v>
      </c>
      <c r="K305" s="225" t="s">
        <v>222</v>
      </c>
      <c r="L305" s="230"/>
      <c r="M305" s="231" t="s">
        <v>1</v>
      </c>
      <c r="N305" s="232" t="s">
        <v>42</v>
      </c>
      <c r="O305" s="58"/>
      <c r="P305" s="181">
        <f>O305*H305</f>
        <v>0</v>
      </c>
      <c r="Q305" s="181">
        <v>1.5E-3</v>
      </c>
      <c r="R305" s="181">
        <f>Q305*H305</f>
        <v>2.5311E-2</v>
      </c>
      <c r="S305" s="181">
        <v>0</v>
      </c>
      <c r="T305" s="182">
        <f>S305*H305</f>
        <v>0</v>
      </c>
      <c r="AR305" s="15" t="s">
        <v>302</v>
      </c>
      <c r="AT305" s="15" t="s">
        <v>299</v>
      </c>
      <c r="AU305" s="15" t="s">
        <v>81</v>
      </c>
      <c r="AY305" s="15" t="s">
        <v>114</v>
      </c>
      <c r="BE305" s="183">
        <f>IF(N305="základní",J305,0)</f>
        <v>0</v>
      </c>
      <c r="BF305" s="183">
        <f>IF(N305="snížená",J305,0)</f>
        <v>0</v>
      </c>
      <c r="BG305" s="183">
        <f>IF(N305="zákl. přenesená",J305,0)</f>
        <v>0</v>
      </c>
      <c r="BH305" s="183">
        <f>IF(N305="sníž. přenesená",J305,0)</f>
        <v>0</v>
      </c>
      <c r="BI305" s="183">
        <f>IF(N305="nulová",J305,0)</f>
        <v>0</v>
      </c>
      <c r="BJ305" s="15" t="s">
        <v>79</v>
      </c>
      <c r="BK305" s="183">
        <f>ROUND(I305*H305,2)</f>
        <v>0</v>
      </c>
      <c r="BL305" s="15" t="s">
        <v>267</v>
      </c>
      <c r="BM305" s="15" t="s">
        <v>437</v>
      </c>
    </row>
    <row r="306" spans="2:65" s="1" customFormat="1" ht="11.25">
      <c r="B306" s="32"/>
      <c r="C306" s="33"/>
      <c r="D306" s="184" t="s">
        <v>124</v>
      </c>
      <c r="E306" s="33"/>
      <c r="F306" s="185" t="s">
        <v>436</v>
      </c>
      <c r="G306" s="33"/>
      <c r="H306" s="33"/>
      <c r="I306" s="101"/>
      <c r="J306" s="33"/>
      <c r="K306" s="33"/>
      <c r="L306" s="36"/>
      <c r="M306" s="186"/>
      <c r="N306" s="58"/>
      <c r="O306" s="58"/>
      <c r="P306" s="58"/>
      <c r="Q306" s="58"/>
      <c r="R306" s="58"/>
      <c r="S306" s="58"/>
      <c r="T306" s="59"/>
      <c r="AT306" s="15" t="s">
        <v>124</v>
      </c>
      <c r="AU306" s="15" t="s">
        <v>81</v>
      </c>
    </row>
    <row r="307" spans="2:65" s="11" customFormat="1" ht="11.25">
      <c r="B307" s="191"/>
      <c r="C307" s="192"/>
      <c r="D307" s="184" t="s">
        <v>195</v>
      </c>
      <c r="E307" s="193" t="s">
        <v>1</v>
      </c>
      <c r="F307" s="194" t="s">
        <v>438</v>
      </c>
      <c r="G307" s="192"/>
      <c r="H307" s="195">
        <v>16.873999999999999</v>
      </c>
      <c r="I307" s="196"/>
      <c r="J307" s="192"/>
      <c r="K307" s="192"/>
      <c r="L307" s="197"/>
      <c r="M307" s="198"/>
      <c r="N307" s="199"/>
      <c r="O307" s="199"/>
      <c r="P307" s="199"/>
      <c r="Q307" s="199"/>
      <c r="R307" s="199"/>
      <c r="S307" s="199"/>
      <c r="T307" s="200"/>
      <c r="AT307" s="201" t="s">
        <v>195</v>
      </c>
      <c r="AU307" s="201" t="s">
        <v>81</v>
      </c>
      <c r="AV307" s="11" t="s">
        <v>81</v>
      </c>
      <c r="AW307" s="11" t="s">
        <v>32</v>
      </c>
      <c r="AX307" s="11" t="s">
        <v>79</v>
      </c>
      <c r="AY307" s="201" t="s">
        <v>114</v>
      </c>
    </row>
    <row r="308" spans="2:65" s="1" customFormat="1" ht="16.5" customHeight="1">
      <c r="B308" s="32"/>
      <c r="C308" s="172" t="s">
        <v>439</v>
      </c>
      <c r="D308" s="172" t="s">
        <v>117</v>
      </c>
      <c r="E308" s="173" t="s">
        <v>440</v>
      </c>
      <c r="F308" s="174" t="s">
        <v>441</v>
      </c>
      <c r="G308" s="175" t="s">
        <v>206</v>
      </c>
      <c r="H308" s="176">
        <v>232.42400000000001</v>
      </c>
      <c r="I308" s="177"/>
      <c r="J308" s="178">
        <f>ROUND(I308*H308,2)</f>
        <v>0</v>
      </c>
      <c r="K308" s="174" t="s">
        <v>121</v>
      </c>
      <c r="L308" s="36"/>
      <c r="M308" s="179" t="s">
        <v>1</v>
      </c>
      <c r="N308" s="180" t="s">
        <v>42</v>
      </c>
      <c r="O308" s="58"/>
      <c r="P308" s="181">
        <f>O308*H308</f>
        <v>0</v>
      </c>
      <c r="Q308" s="181">
        <v>5.8E-4</v>
      </c>
      <c r="R308" s="181">
        <f>Q308*H308</f>
        <v>0.13480592</v>
      </c>
      <c r="S308" s="181">
        <v>0</v>
      </c>
      <c r="T308" s="182">
        <f>S308*H308</f>
        <v>0</v>
      </c>
      <c r="AR308" s="15" t="s">
        <v>267</v>
      </c>
      <c r="AT308" s="15" t="s">
        <v>117</v>
      </c>
      <c r="AU308" s="15" t="s">
        <v>81</v>
      </c>
      <c r="AY308" s="15" t="s">
        <v>114</v>
      </c>
      <c r="BE308" s="183">
        <f>IF(N308="základní",J308,0)</f>
        <v>0</v>
      </c>
      <c r="BF308" s="183">
        <f>IF(N308="snížená",J308,0)</f>
        <v>0</v>
      </c>
      <c r="BG308" s="183">
        <f>IF(N308="zákl. přenesená",J308,0)</f>
        <v>0</v>
      </c>
      <c r="BH308" s="183">
        <f>IF(N308="sníž. přenesená",J308,0)</f>
        <v>0</v>
      </c>
      <c r="BI308" s="183">
        <f>IF(N308="nulová",J308,0)</f>
        <v>0</v>
      </c>
      <c r="BJ308" s="15" t="s">
        <v>79</v>
      </c>
      <c r="BK308" s="183">
        <f>ROUND(I308*H308,2)</f>
        <v>0</v>
      </c>
      <c r="BL308" s="15" t="s">
        <v>267</v>
      </c>
      <c r="BM308" s="15" t="s">
        <v>442</v>
      </c>
    </row>
    <row r="309" spans="2:65" s="1" customFormat="1" ht="11.25">
      <c r="B309" s="32"/>
      <c r="C309" s="33"/>
      <c r="D309" s="184" t="s">
        <v>124</v>
      </c>
      <c r="E309" s="33"/>
      <c r="F309" s="185" t="s">
        <v>441</v>
      </c>
      <c r="G309" s="33"/>
      <c r="H309" s="33"/>
      <c r="I309" s="101"/>
      <c r="J309" s="33"/>
      <c r="K309" s="33"/>
      <c r="L309" s="36"/>
      <c r="M309" s="186"/>
      <c r="N309" s="58"/>
      <c r="O309" s="58"/>
      <c r="P309" s="58"/>
      <c r="Q309" s="58"/>
      <c r="R309" s="58"/>
      <c r="S309" s="58"/>
      <c r="T309" s="59"/>
      <c r="AT309" s="15" t="s">
        <v>124</v>
      </c>
      <c r="AU309" s="15" t="s">
        <v>81</v>
      </c>
    </row>
    <row r="310" spans="2:65" s="11" customFormat="1" ht="11.25">
      <c r="B310" s="191"/>
      <c r="C310" s="192"/>
      <c r="D310" s="184" t="s">
        <v>195</v>
      </c>
      <c r="E310" s="193" t="s">
        <v>1</v>
      </c>
      <c r="F310" s="194" t="s">
        <v>408</v>
      </c>
      <c r="G310" s="192"/>
      <c r="H310" s="195">
        <v>232.42400000000001</v>
      </c>
      <c r="I310" s="196"/>
      <c r="J310" s="192"/>
      <c r="K310" s="192"/>
      <c r="L310" s="197"/>
      <c r="M310" s="198"/>
      <c r="N310" s="199"/>
      <c r="O310" s="199"/>
      <c r="P310" s="199"/>
      <c r="Q310" s="199"/>
      <c r="R310" s="199"/>
      <c r="S310" s="199"/>
      <c r="T310" s="200"/>
      <c r="AT310" s="201" t="s">
        <v>195</v>
      </c>
      <c r="AU310" s="201" t="s">
        <v>81</v>
      </c>
      <c r="AV310" s="11" t="s">
        <v>81</v>
      </c>
      <c r="AW310" s="11" t="s">
        <v>32</v>
      </c>
      <c r="AX310" s="11" t="s">
        <v>71</v>
      </c>
      <c r="AY310" s="201" t="s">
        <v>114</v>
      </c>
    </row>
    <row r="311" spans="2:65" s="12" customFormat="1" ht="11.25">
      <c r="B311" s="202"/>
      <c r="C311" s="203"/>
      <c r="D311" s="184" t="s">
        <v>195</v>
      </c>
      <c r="E311" s="204" t="s">
        <v>1</v>
      </c>
      <c r="F311" s="205" t="s">
        <v>197</v>
      </c>
      <c r="G311" s="203"/>
      <c r="H311" s="206">
        <v>232.42400000000001</v>
      </c>
      <c r="I311" s="207"/>
      <c r="J311" s="203"/>
      <c r="K311" s="203"/>
      <c r="L311" s="208"/>
      <c r="M311" s="209"/>
      <c r="N311" s="210"/>
      <c r="O311" s="210"/>
      <c r="P311" s="210"/>
      <c r="Q311" s="210"/>
      <c r="R311" s="210"/>
      <c r="S311" s="210"/>
      <c r="T311" s="211"/>
      <c r="AT311" s="212" t="s">
        <v>195</v>
      </c>
      <c r="AU311" s="212" t="s">
        <v>81</v>
      </c>
      <c r="AV311" s="12" t="s">
        <v>140</v>
      </c>
      <c r="AW311" s="12" t="s">
        <v>32</v>
      </c>
      <c r="AX311" s="12" t="s">
        <v>79</v>
      </c>
      <c r="AY311" s="212" t="s">
        <v>114</v>
      </c>
    </row>
    <row r="312" spans="2:65" s="1" customFormat="1" ht="16.5" customHeight="1">
      <c r="B312" s="32"/>
      <c r="C312" s="223" t="s">
        <v>443</v>
      </c>
      <c r="D312" s="223" t="s">
        <v>299</v>
      </c>
      <c r="E312" s="224" t="s">
        <v>444</v>
      </c>
      <c r="F312" s="225" t="s">
        <v>445</v>
      </c>
      <c r="G312" s="226" t="s">
        <v>193</v>
      </c>
      <c r="H312" s="227">
        <v>25.567</v>
      </c>
      <c r="I312" s="228"/>
      <c r="J312" s="229">
        <f>ROUND(I312*H312,2)</f>
        <v>0</v>
      </c>
      <c r="K312" s="225" t="s">
        <v>121</v>
      </c>
      <c r="L312" s="230"/>
      <c r="M312" s="231" t="s">
        <v>1</v>
      </c>
      <c r="N312" s="232" t="s">
        <v>42</v>
      </c>
      <c r="O312" s="58"/>
      <c r="P312" s="181">
        <f>O312*H312</f>
        <v>0</v>
      </c>
      <c r="Q312" s="181">
        <v>0.02</v>
      </c>
      <c r="R312" s="181">
        <f>Q312*H312</f>
        <v>0.51134000000000002</v>
      </c>
      <c r="S312" s="181">
        <v>0</v>
      </c>
      <c r="T312" s="182">
        <f>S312*H312</f>
        <v>0</v>
      </c>
      <c r="AR312" s="15" t="s">
        <v>302</v>
      </c>
      <c r="AT312" s="15" t="s">
        <v>299</v>
      </c>
      <c r="AU312" s="15" t="s">
        <v>81</v>
      </c>
      <c r="AY312" s="15" t="s">
        <v>114</v>
      </c>
      <c r="BE312" s="183">
        <f>IF(N312="základní",J312,0)</f>
        <v>0</v>
      </c>
      <c r="BF312" s="183">
        <f>IF(N312="snížená",J312,0)</f>
        <v>0</v>
      </c>
      <c r="BG312" s="183">
        <f>IF(N312="zákl. přenesená",J312,0)</f>
        <v>0</v>
      </c>
      <c r="BH312" s="183">
        <f>IF(N312="sníž. přenesená",J312,0)</f>
        <v>0</v>
      </c>
      <c r="BI312" s="183">
        <f>IF(N312="nulová",J312,0)</f>
        <v>0</v>
      </c>
      <c r="BJ312" s="15" t="s">
        <v>79</v>
      </c>
      <c r="BK312" s="183">
        <f>ROUND(I312*H312,2)</f>
        <v>0</v>
      </c>
      <c r="BL312" s="15" t="s">
        <v>267</v>
      </c>
      <c r="BM312" s="15" t="s">
        <v>446</v>
      </c>
    </row>
    <row r="313" spans="2:65" s="1" customFormat="1" ht="11.25">
      <c r="B313" s="32"/>
      <c r="C313" s="33"/>
      <c r="D313" s="184" t="s">
        <v>124</v>
      </c>
      <c r="E313" s="33"/>
      <c r="F313" s="185" t="s">
        <v>445</v>
      </c>
      <c r="G313" s="33"/>
      <c r="H313" s="33"/>
      <c r="I313" s="101"/>
      <c r="J313" s="33"/>
      <c r="K313" s="33"/>
      <c r="L313" s="36"/>
      <c r="M313" s="186"/>
      <c r="N313" s="58"/>
      <c r="O313" s="58"/>
      <c r="P313" s="58"/>
      <c r="Q313" s="58"/>
      <c r="R313" s="58"/>
      <c r="S313" s="58"/>
      <c r="T313" s="59"/>
      <c r="AT313" s="15" t="s">
        <v>124</v>
      </c>
      <c r="AU313" s="15" t="s">
        <v>81</v>
      </c>
    </row>
    <row r="314" spans="2:65" s="11" customFormat="1" ht="11.25">
      <c r="B314" s="191"/>
      <c r="C314" s="192"/>
      <c r="D314" s="184" t="s">
        <v>195</v>
      </c>
      <c r="E314" s="193" t="s">
        <v>1</v>
      </c>
      <c r="F314" s="194" t="s">
        <v>447</v>
      </c>
      <c r="G314" s="192"/>
      <c r="H314" s="195">
        <v>25.567</v>
      </c>
      <c r="I314" s="196"/>
      <c r="J314" s="192"/>
      <c r="K314" s="192"/>
      <c r="L314" s="197"/>
      <c r="M314" s="198"/>
      <c r="N314" s="199"/>
      <c r="O314" s="199"/>
      <c r="P314" s="199"/>
      <c r="Q314" s="199"/>
      <c r="R314" s="199"/>
      <c r="S314" s="199"/>
      <c r="T314" s="200"/>
      <c r="AT314" s="201" t="s">
        <v>195</v>
      </c>
      <c r="AU314" s="201" t="s">
        <v>81</v>
      </c>
      <c r="AV314" s="11" t="s">
        <v>81</v>
      </c>
      <c r="AW314" s="11" t="s">
        <v>32</v>
      </c>
      <c r="AX314" s="11" t="s">
        <v>79</v>
      </c>
      <c r="AY314" s="201" t="s">
        <v>114</v>
      </c>
    </row>
    <row r="315" spans="2:65" s="1" customFormat="1" ht="16.5" customHeight="1">
      <c r="B315" s="32"/>
      <c r="C315" s="172" t="s">
        <v>448</v>
      </c>
      <c r="D315" s="172" t="s">
        <v>117</v>
      </c>
      <c r="E315" s="173" t="s">
        <v>440</v>
      </c>
      <c r="F315" s="174" t="s">
        <v>441</v>
      </c>
      <c r="G315" s="175" t="s">
        <v>206</v>
      </c>
      <c r="H315" s="176">
        <v>114.432</v>
      </c>
      <c r="I315" s="177"/>
      <c r="J315" s="178">
        <f>ROUND(I315*H315,2)</f>
        <v>0</v>
      </c>
      <c r="K315" s="174" t="s">
        <v>121</v>
      </c>
      <c r="L315" s="36"/>
      <c r="M315" s="179" t="s">
        <v>1</v>
      </c>
      <c r="N315" s="180" t="s">
        <v>42</v>
      </c>
      <c r="O315" s="58"/>
      <c r="P315" s="181">
        <f>O315*H315</f>
        <v>0</v>
      </c>
      <c r="Q315" s="181">
        <v>5.8E-4</v>
      </c>
      <c r="R315" s="181">
        <f>Q315*H315</f>
        <v>6.6370559999999995E-2</v>
      </c>
      <c r="S315" s="181">
        <v>0</v>
      </c>
      <c r="T315" s="182">
        <f>S315*H315</f>
        <v>0</v>
      </c>
      <c r="AR315" s="15" t="s">
        <v>267</v>
      </c>
      <c r="AT315" s="15" t="s">
        <v>117</v>
      </c>
      <c r="AU315" s="15" t="s">
        <v>81</v>
      </c>
      <c r="AY315" s="15" t="s">
        <v>114</v>
      </c>
      <c r="BE315" s="183">
        <f>IF(N315="základní",J315,0)</f>
        <v>0</v>
      </c>
      <c r="BF315" s="183">
        <f>IF(N315="snížená",J315,0)</f>
        <v>0</v>
      </c>
      <c r="BG315" s="183">
        <f>IF(N315="zákl. přenesená",J315,0)</f>
        <v>0</v>
      </c>
      <c r="BH315" s="183">
        <f>IF(N315="sníž. přenesená",J315,0)</f>
        <v>0</v>
      </c>
      <c r="BI315" s="183">
        <f>IF(N315="nulová",J315,0)</f>
        <v>0</v>
      </c>
      <c r="BJ315" s="15" t="s">
        <v>79</v>
      </c>
      <c r="BK315" s="183">
        <f>ROUND(I315*H315,2)</f>
        <v>0</v>
      </c>
      <c r="BL315" s="15" t="s">
        <v>267</v>
      </c>
      <c r="BM315" s="15" t="s">
        <v>449</v>
      </c>
    </row>
    <row r="316" spans="2:65" s="1" customFormat="1" ht="11.25">
      <c r="B316" s="32"/>
      <c r="C316" s="33"/>
      <c r="D316" s="184" t="s">
        <v>124</v>
      </c>
      <c r="E316" s="33"/>
      <c r="F316" s="185" t="s">
        <v>441</v>
      </c>
      <c r="G316" s="33"/>
      <c r="H316" s="33"/>
      <c r="I316" s="101"/>
      <c r="J316" s="33"/>
      <c r="K316" s="33"/>
      <c r="L316" s="36"/>
      <c r="M316" s="186"/>
      <c r="N316" s="58"/>
      <c r="O316" s="58"/>
      <c r="P316" s="58"/>
      <c r="Q316" s="58"/>
      <c r="R316" s="58"/>
      <c r="S316" s="58"/>
      <c r="T316" s="59"/>
      <c r="AT316" s="15" t="s">
        <v>124</v>
      </c>
      <c r="AU316" s="15" t="s">
        <v>81</v>
      </c>
    </row>
    <row r="317" spans="2:65" s="11" customFormat="1" ht="11.25">
      <c r="B317" s="191"/>
      <c r="C317" s="192"/>
      <c r="D317" s="184" t="s">
        <v>195</v>
      </c>
      <c r="E317" s="193" t="s">
        <v>1</v>
      </c>
      <c r="F317" s="194" t="s">
        <v>409</v>
      </c>
      <c r="G317" s="192"/>
      <c r="H317" s="195">
        <v>114.432</v>
      </c>
      <c r="I317" s="196"/>
      <c r="J317" s="192"/>
      <c r="K317" s="192"/>
      <c r="L317" s="197"/>
      <c r="M317" s="198"/>
      <c r="N317" s="199"/>
      <c r="O317" s="199"/>
      <c r="P317" s="199"/>
      <c r="Q317" s="199"/>
      <c r="R317" s="199"/>
      <c r="S317" s="199"/>
      <c r="T317" s="200"/>
      <c r="AT317" s="201" t="s">
        <v>195</v>
      </c>
      <c r="AU317" s="201" t="s">
        <v>81</v>
      </c>
      <c r="AV317" s="11" t="s">
        <v>81</v>
      </c>
      <c r="AW317" s="11" t="s">
        <v>32</v>
      </c>
      <c r="AX317" s="11" t="s">
        <v>71</v>
      </c>
      <c r="AY317" s="201" t="s">
        <v>114</v>
      </c>
    </row>
    <row r="318" spans="2:65" s="12" customFormat="1" ht="11.25">
      <c r="B318" s="202"/>
      <c r="C318" s="203"/>
      <c r="D318" s="184" t="s">
        <v>195</v>
      </c>
      <c r="E318" s="204" t="s">
        <v>1</v>
      </c>
      <c r="F318" s="205" t="s">
        <v>197</v>
      </c>
      <c r="G318" s="203"/>
      <c r="H318" s="206">
        <v>114.432</v>
      </c>
      <c r="I318" s="207"/>
      <c r="J318" s="203"/>
      <c r="K318" s="203"/>
      <c r="L318" s="208"/>
      <c r="M318" s="209"/>
      <c r="N318" s="210"/>
      <c r="O318" s="210"/>
      <c r="P318" s="210"/>
      <c r="Q318" s="210"/>
      <c r="R318" s="210"/>
      <c r="S318" s="210"/>
      <c r="T318" s="211"/>
      <c r="AT318" s="212" t="s">
        <v>195</v>
      </c>
      <c r="AU318" s="212" t="s">
        <v>81</v>
      </c>
      <c r="AV318" s="12" t="s">
        <v>140</v>
      </c>
      <c r="AW318" s="12" t="s">
        <v>32</v>
      </c>
      <c r="AX318" s="12" t="s">
        <v>79</v>
      </c>
      <c r="AY318" s="212" t="s">
        <v>114</v>
      </c>
    </row>
    <row r="319" spans="2:65" s="1" customFormat="1" ht="16.5" customHeight="1">
      <c r="B319" s="32"/>
      <c r="C319" s="223" t="s">
        <v>450</v>
      </c>
      <c r="D319" s="223" t="s">
        <v>299</v>
      </c>
      <c r="E319" s="224" t="s">
        <v>444</v>
      </c>
      <c r="F319" s="225" t="s">
        <v>445</v>
      </c>
      <c r="G319" s="226" t="s">
        <v>193</v>
      </c>
      <c r="H319" s="227">
        <v>8.8109999999999999</v>
      </c>
      <c r="I319" s="228"/>
      <c r="J319" s="229">
        <f>ROUND(I319*H319,2)</f>
        <v>0</v>
      </c>
      <c r="K319" s="225" t="s">
        <v>121</v>
      </c>
      <c r="L319" s="230"/>
      <c r="M319" s="231" t="s">
        <v>1</v>
      </c>
      <c r="N319" s="232" t="s">
        <v>42</v>
      </c>
      <c r="O319" s="58"/>
      <c r="P319" s="181">
        <f>O319*H319</f>
        <v>0</v>
      </c>
      <c r="Q319" s="181">
        <v>0.02</v>
      </c>
      <c r="R319" s="181">
        <f>Q319*H319</f>
        <v>0.17622000000000002</v>
      </c>
      <c r="S319" s="181">
        <v>0</v>
      </c>
      <c r="T319" s="182">
        <f>S319*H319</f>
        <v>0</v>
      </c>
      <c r="AR319" s="15" t="s">
        <v>302</v>
      </c>
      <c r="AT319" s="15" t="s">
        <v>299</v>
      </c>
      <c r="AU319" s="15" t="s">
        <v>81</v>
      </c>
      <c r="AY319" s="15" t="s">
        <v>114</v>
      </c>
      <c r="BE319" s="183">
        <f>IF(N319="základní",J319,0)</f>
        <v>0</v>
      </c>
      <c r="BF319" s="183">
        <f>IF(N319="snížená",J319,0)</f>
        <v>0</v>
      </c>
      <c r="BG319" s="183">
        <f>IF(N319="zákl. přenesená",J319,0)</f>
        <v>0</v>
      </c>
      <c r="BH319" s="183">
        <f>IF(N319="sníž. přenesená",J319,0)</f>
        <v>0</v>
      </c>
      <c r="BI319" s="183">
        <f>IF(N319="nulová",J319,0)</f>
        <v>0</v>
      </c>
      <c r="BJ319" s="15" t="s">
        <v>79</v>
      </c>
      <c r="BK319" s="183">
        <f>ROUND(I319*H319,2)</f>
        <v>0</v>
      </c>
      <c r="BL319" s="15" t="s">
        <v>267</v>
      </c>
      <c r="BM319" s="15" t="s">
        <v>451</v>
      </c>
    </row>
    <row r="320" spans="2:65" s="1" customFormat="1" ht="11.25">
      <c r="B320" s="32"/>
      <c r="C320" s="33"/>
      <c r="D320" s="184" t="s">
        <v>124</v>
      </c>
      <c r="E320" s="33"/>
      <c r="F320" s="185" t="s">
        <v>445</v>
      </c>
      <c r="G320" s="33"/>
      <c r="H320" s="33"/>
      <c r="I320" s="101"/>
      <c r="J320" s="33"/>
      <c r="K320" s="33"/>
      <c r="L320" s="36"/>
      <c r="M320" s="186"/>
      <c r="N320" s="58"/>
      <c r="O320" s="58"/>
      <c r="P320" s="58"/>
      <c r="Q320" s="58"/>
      <c r="R320" s="58"/>
      <c r="S320" s="58"/>
      <c r="T320" s="59"/>
      <c r="AT320" s="15" t="s">
        <v>124</v>
      </c>
      <c r="AU320" s="15" t="s">
        <v>81</v>
      </c>
    </row>
    <row r="321" spans="2:65" s="11" customFormat="1" ht="11.25">
      <c r="B321" s="191"/>
      <c r="C321" s="192"/>
      <c r="D321" s="184" t="s">
        <v>195</v>
      </c>
      <c r="E321" s="193" t="s">
        <v>1</v>
      </c>
      <c r="F321" s="194" t="s">
        <v>452</v>
      </c>
      <c r="G321" s="192"/>
      <c r="H321" s="195">
        <v>8.8109999999999999</v>
      </c>
      <c r="I321" s="196"/>
      <c r="J321" s="192"/>
      <c r="K321" s="192"/>
      <c r="L321" s="197"/>
      <c r="M321" s="198"/>
      <c r="N321" s="199"/>
      <c r="O321" s="199"/>
      <c r="P321" s="199"/>
      <c r="Q321" s="199"/>
      <c r="R321" s="199"/>
      <c r="S321" s="199"/>
      <c r="T321" s="200"/>
      <c r="AT321" s="201" t="s">
        <v>195</v>
      </c>
      <c r="AU321" s="201" t="s">
        <v>81</v>
      </c>
      <c r="AV321" s="11" t="s">
        <v>81</v>
      </c>
      <c r="AW321" s="11" t="s">
        <v>32</v>
      </c>
      <c r="AX321" s="11" t="s">
        <v>79</v>
      </c>
      <c r="AY321" s="201" t="s">
        <v>114</v>
      </c>
    </row>
    <row r="322" spans="2:65" s="1" customFormat="1" ht="16.5" customHeight="1">
      <c r="B322" s="32"/>
      <c r="C322" s="172" t="s">
        <v>453</v>
      </c>
      <c r="D322" s="172" t="s">
        <v>117</v>
      </c>
      <c r="E322" s="173" t="s">
        <v>440</v>
      </c>
      <c r="F322" s="174" t="s">
        <v>441</v>
      </c>
      <c r="G322" s="175" t="s">
        <v>206</v>
      </c>
      <c r="H322" s="176">
        <v>17.059999999999999</v>
      </c>
      <c r="I322" s="177"/>
      <c r="J322" s="178">
        <f>ROUND(I322*H322,2)</f>
        <v>0</v>
      </c>
      <c r="K322" s="174" t="s">
        <v>121</v>
      </c>
      <c r="L322" s="36"/>
      <c r="M322" s="179" t="s">
        <v>1</v>
      </c>
      <c r="N322" s="180" t="s">
        <v>42</v>
      </c>
      <c r="O322" s="58"/>
      <c r="P322" s="181">
        <f>O322*H322</f>
        <v>0</v>
      </c>
      <c r="Q322" s="181">
        <v>5.8E-4</v>
      </c>
      <c r="R322" s="181">
        <f>Q322*H322</f>
        <v>9.8947999999999987E-3</v>
      </c>
      <c r="S322" s="181">
        <v>0</v>
      </c>
      <c r="T322" s="182">
        <f>S322*H322</f>
        <v>0</v>
      </c>
      <c r="AR322" s="15" t="s">
        <v>267</v>
      </c>
      <c r="AT322" s="15" t="s">
        <v>117</v>
      </c>
      <c r="AU322" s="15" t="s">
        <v>81</v>
      </c>
      <c r="AY322" s="15" t="s">
        <v>114</v>
      </c>
      <c r="BE322" s="183">
        <f>IF(N322="základní",J322,0)</f>
        <v>0</v>
      </c>
      <c r="BF322" s="183">
        <f>IF(N322="snížená",J322,0)</f>
        <v>0</v>
      </c>
      <c r="BG322" s="183">
        <f>IF(N322="zákl. přenesená",J322,0)</f>
        <v>0</v>
      </c>
      <c r="BH322" s="183">
        <f>IF(N322="sníž. přenesená",J322,0)</f>
        <v>0</v>
      </c>
      <c r="BI322" s="183">
        <f>IF(N322="nulová",J322,0)</f>
        <v>0</v>
      </c>
      <c r="BJ322" s="15" t="s">
        <v>79</v>
      </c>
      <c r="BK322" s="183">
        <f>ROUND(I322*H322,2)</f>
        <v>0</v>
      </c>
      <c r="BL322" s="15" t="s">
        <v>267</v>
      </c>
      <c r="BM322" s="15" t="s">
        <v>454</v>
      </c>
    </row>
    <row r="323" spans="2:65" s="1" customFormat="1" ht="11.25">
      <c r="B323" s="32"/>
      <c r="C323" s="33"/>
      <c r="D323" s="184" t="s">
        <v>124</v>
      </c>
      <c r="E323" s="33"/>
      <c r="F323" s="185" t="s">
        <v>441</v>
      </c>
      <c r="G323" s="33"/>
      <c r="H323" s="33"/>
      <c r="I323" s="101"/>
      <c r="J323" s="33"/>
      <c r="K323" s="33"/>
      <c r="L323" s="36"/>
      <c r="M323" s="186"/>
      <c r="N323" s="58"/>
      <c r="O323" s="58"/>
      <c r="P323" s="58"/>
      <c r="Q323" s="58"/>
      <c r="R323" s="58"/>
      <c r="S323" s="58"/>
      <c r="T323" s="59"/>
      <c r="AT323" s="15" t="s">
        <v>124</v>
      </c>
      <c r="AU323" s="15" t="s">
        <v>81</v>
      </c>
    </row>
    <row r="324" spans="2:65" s="11" customFormat="1" ht="11.25">
      <c r="B324" s="191"/>
      <c r="C324" s="192"/>
      <c r="D324" s="184" t="s">
        <v>195</v>
      </c>
      <c r="E324" s="193" t="s">
        <v>1</v>
      </c>
      <c r="F324" s="194" t="s">
        <v>410</v>
      </c>
      <c r="G324" s="192"/>
      <c r="H324" s="195">
        <v>17.059999999999999</v>
      </c>
      <c r="I324" s="196"/>
      <c r="J324" s="192"/>
      <c r="K324" s="192"/>
      <c r="L324" s="197"/>
      <c r="M324" s="198"/>
      <c r="N324" s="199"/>
      <c r="O324" s="199"/>
      <c r="P324" s="199"/>
      <c r="Q324" s="199"/>
      <c r="R324" s="199"/>
      <c r="S324" s="199"/>
      <c r="T324" s="200"/>
      <c r="AT324" s="201" t="s">
        <v>195</v>
      </c>
      <c r="AU324" s="201" t="s">
        <v>81</v>
      </c>
      <c r="AV324" s="11" t="s">
        <v>81</v>
      </c>
      <c r="AW324" s="11" t="s">
        <v>32</v>
      </c>
      <c r="AX324" s="11" t="s">
        <v>71</v>
      </c>
      <c r="AY324" s="201" t="s">
        <v>114</v>
      </c>
    </row>
    <row r="325" spans="2:65" s="12" customFormat="1" ht="11.25">
      <c r="B325" s="202"/>
      <c r="C325" s="203"/>
      <c r="D325" s="184" t="s">
        <v>195</v>
      </c>
      <c r="E325" s="204" t="s">
        <v>1</v>
      </c>
      <c r="F325" s="205" t="s">
        <v>197</v>
      </c>
      <c r="G325" s="203"/>
      <c r="H325" s="206">
        <v>17.059999999999999</v>
      </c>
      <c r="I325" s="207"/>
      <c r="J325" s="203"/>
      <c r="K325" s="203"/>
      <c r="L325" s="208"/>
      <c r="M325" s="209"/>
      <c r="N325" s="210"/>
      <c r="O325" s="210"/>
      <c r="P325" s="210"/>
      <c r="Q325" s="210"/>
      <c r="R325" s="210"/>
      <c r="S325" s="210"/>
      <c r="T325" s="211"/>
      <c r="AT325" s="212" t="s">
        <v>195</v>
      </c>
      <c r="AU325" s="212" t="s">
        <v>81</v>
      </c>
      <c r="AV325" s="12" t="s">
        <v>140</v>
      </c>
      <c r="AW325" s="12" t="s">
        <v>32</v>
      </c>
      <c r="AX325" s="12" t="s">
        <v>79</v>
      </c>
      <c r="AY325" s="212" t="s">
        <v>114</v>
      </c>
    </row>
    <row r="326" spans="2:65" s="1" customFormat="1" ht="16.5" customHeight="1">
      <c r="B326" s="32"/>
      <c r="C326" s="223" t="s">
        <v>455</v>
      </c>
      <c r="D326" s="223" t="s">
        <v>299</v>
      </c>
      <c r="E326" s="224" t="s">
        <v>444</v>
      </c>
      <c r="F326" s="225" t="s">
        <v>445</v>
      </c>
      <c r="G326" s="226" t="s">
        <v>193</v>
      </c>
      <c r="H326" s="227">
        <v>0.56299999999999994</v>
      </c>
      <c r="I326" s="228"/>
      <c r="J326" s="229">
        <f>ROUND(I326*H326,2)</f>
        <v>0</v>
      </c>
      <c r="K326" s="225" t="s">
        <v>121</v>
      </c>
      <c r="L326" s="230"/>
      <c r="M326" s="231" t="s">
        <v>1</v>
      </c>
      <c r="N326" s="232" t="s">
        <v>42</v>
      </c>
      <c r="O326" s="58"/>
      <c r="P326" s="181">
        <f>O326*H326</f>
        <v>0</v>
      </c>
      <c r="Q326" s="181">
        <v>0.02</v>
      </c>
      <c r="R326" s="181">
        <f>Q326*H326</f>
        <v>1.1259999999999999E-2</v>
      </c>
      <c r="S326" s="181">
        <v>0</v>
      </c>
      <c r="T326" s="182">
        <f>S326*H326</f>
        <v>0</v>
      </c>
      <c r="AR326" s="15" t="s">
        <v>302</v>
      </c>
      <c r="AT326" s="15" t="s">
        <v>299</v>
      </c>
      <c r="AU326" s="15" t="s">
        <v>81</v>
      </c>
      <c r="AY326" s="15" t="s">
        <v>114</v>
      </c>
      <c r="BE326" s="183">
        <f>IF(N326="základní",J326,0)</f>
        <v>0</v>
      </c>
      <c r="BF326" s="183">
        <f>IF(N326="snížená",J326,0)</f>
        <v>0</v>
      </c>
      <c r="BG326" s="183">
        <f>IF(N326="zákl. přenesená",J326,0)</f>
        <v>0</v>
      </c>
      <c r="BH326" s="183">
        <f>IF(N326="sníž. přenesená",J326,0)</f>
        <v>0</v>
      </c>
      <c r="BI326" s="183">
        <f>IF(N326="nulová",J326,0)</f>
        <v>0</v>
      </c>
      <c r="BJ326" s="15" t="s">
        <v>79</v>
      </c>
      <c r="BK326" s="183">
        <f>ROUND(I326*H326,2)</f>
        <v>0</v>
      </c>
      <c r="BL326" s="15" t="s">
        <v>267</v>
      </c>
      <c r="BM326" s="15" t="s">
        <v>456</v>
      </c>
    </row>
    <row r="327" spans="2:65" s="1" customFormat="1" ht="11.25">
      <c r="B327" s="32"/>
      <c r="C327" s="33"/>
      <c r="D327" s="184" t="s">
        <v>124</v>
      </c>
      <c r="E327" s="33"/>
      <c r="F327" s="185" t="s">
        <v>445</v>
      </c>
      <c r="G327" s="33"/>
      <c r="H327" s="33"/>
      <c r="I327" s="101"/>
      <c r="J327" s="33"/>
      <c r="K327" s="33"/>
      <c r="L327" s="36"/>
      <c r="M327" s="186"/>
      <c r="N327" s="58"/>
      <c r="O327" s="58"/>
      <c r="P327" s="58"/>
      <c r="Q327" s="58"/>
      <c r="R327" s="58"/>
      <c r="S327" s="58"/>
      <c r="T327" s="59"/>
      <c r="AT327" s="15" t="s">
        <v>124</v>
      </c>
      <c r="AU327" s="15" t="s">
        <v>81</v>
      </c>
    </row>
    <row r="328" spans="2:65" s="11" customFormat="1" ht="11.25">
      <c r="B328" s="191"/>
      <c r="C328" s="192"/>
      <c r="D328" s="184" t="s">
        <v>195</v>
      </c>
      <c r="E328" s="193" t="s">
        <v>1</v>
      </c>
      <c r="F328" s="194" t="s">
        <v>457</v>
      </c>
      <c r="G328" s="192"/>
      <c r="H328" s="195">
        <v>0.56299999999999994</v>
      </c>
      <c r="I328" s="196"/>
      <c r="J328" s="192"/>
      <c r="K328" s="192"/>
      <c r="L328" s="197"/>
      <c r="M328" s="198"/>
      <c r="N328" s="199"/>
      <c r="O328" s="199"/>
      <c r="P328" s="199"/>
      <c r="Q328" s="199"/>
      <c r="R328" s="199"/>
      <c r="S328" s="199"/>
      <c r="T328" s="200"/>
      <c r="AT328" s="201" t="s">
        <v>195</v>
      </c>
      <c r="AU328" s="201" t="s">
        <v>81</v>
      </c>
      <c r="AV328" s="11" t="s">
        <v>81</v>
      </c>
      <c r="AW328" s="11" t="s">
        <v>32</v>
      </c>
      <c r="AX328" s="11" t="s">
        <v>79</v>
      </c>
      <c r="AY328" s="201" t="s">
        <v>114</v>
      </c>
    </row>
    <row r="329" spans="2:65" s="1" customFormat="1" ht="16.5" customHeight="1">
      <c r="B329" s="32"/>
      <c r="C329" s="172" t="s">
        <v>458</v>
      </c>
      <c r="D329" s="172" t="s">
        <v>117</v>
      </c>
      <c r="E329" s="173" t="s">
        <v>440</v>
      </c>
      <c r="F329" s="174" t="s">
        <v>441</v>
      </c>
      <c r="G329" s="175" t="s">
        <v>206</v>
      </c>
      <c r="H329" s="176">
        <v>82.468000000000004</v>
      </c>
      <c r="I329" s="177"/>
      <c r="J329" s="178">
        <f>ROUND(I329*H329,2)</f>
        <v>0</v>
      </c>
      <c r="K329" s="174" t="s">
        <v>121</v>
      </c>
      <c r="L329" s="36"/>
      <c r="M329" s="179" t="s">
        <v>1</v>
      </c>
      <c r="N329" s="180" t="s">
        <v>42</v>
      </c>
      <c r="O329" s="58"/>
      <c r="P329" s="181">
        <f>O329*H329</f>
        <v>0</v>
      </c>
      <c r="Q329" s="181">
        <v>5.8E-4</v>
      </c>
      <c r="R329" s="181">
        <f>Q329*H329</f>
        <v>4.7831440000000003E-2</v>
      </c>
      <c r="S329" s="181">
        <v>0</v>
      </c>
      <c r="T329" s="182">
        <f>S329*H329</f>
        <v>0</v>
      </c>
      <c r="AR329" s="15" t="s">
        <v>267</v>
      </c>
      <c r="AT329" s="15" t="s">
        <v>117</v>
      </c>
      <c r="AU329" s="15" t="s">
        <v>81</v>
      </c>
      <c r="AY329" s="15" t="s">
        <v>114</v>
      </c>
      <c r="BE329" s="183">
        <f>IF(N329="základní",J329,0)</f>
        <v>0</v>
      </c>
      <c r="BF329" s="183">
        <f>IF(N329="snížená",J329,0)</f>
        <v>0</v>
      </c>
      <c r="BG329" s="183">
        <f>IF(N329="zákl. přenesená",J329,0)</f>
        <v>0</v>
      </c>
      <c r="BH329" s="183">
        <f>IF(N329="sníž. přenesená",J329,0)</f>
        <v>0</v>
      </c>
      <c r="BI329" s="183">
        <f>IF(N329="nulová",J329,0)</f>
        <v>0</v>
      </c>
      <c r="BJ329" s="15" t="s">
        <v>79</v>
      </c>
      <c r="BK329" s="183">
        <f>ROUND(I329*H329,2)</f>
        <v>0</v>
      </c>
      <c r="BL329" s="15" t="s">
        <v>267</v>
      </c>
      <c r="BM329" s="15" t="s">
        <v>459</v>
      </c>
    </row>
    <row r="330" spans="2:65" s="1" customFormat="1" ht="11.25">
      <c r="B330" s="32"/>
      <c r="C330" s="33"/>
      <c r="D330" s="184" t="s">
        <v>124</v>
      </c>
      <c r="E330" s="33"/>
      <c r="F330" s="185" t="s">
        <v>441</v>
      </c>
      <c r="G330" s="33"/>
      <c r="H330" s="33"/>
      <c r="I330" s="101"/>
      <c r="J330" s="33"/>
      <c r="K330" s="33"/>
      <c r="L330" s="36"/>
      <c r="M330" s="186"/>
      <c r="N330" s="58"/>
      <c r="O330" s="58"/>
      <c r="P330" s="58"/>
      <c r="Q330" s="58"/>
      <c r="R330" s="58"/>
      <c r="S330" s="58"/>
      <c r="T330" s="59"/>
      <c r="AT330" s="15" t="s">
        <v>124</v>
      </c>
      <c r="AU330" s="15" t="s">
        <v>81</v>
      </c>
    </row>
    <row r="331" spans="2:65" s="11" customFormat="1" ht="11.25">
      <c r="B331" s="191"/>
      <c r="C331" s="192"/>
      <c r="D331" s="184" t="s">
        <v>195</v>
      </c>
      <c r="E331" s="193" t="s">
        <v>1</v>
      </c>
      <c r="F331" s="194" t="s">
        <v>426</v>
      </c>
      <c r="G331" s="192"/>
      <c r="H331" s="195">
        <v>67.128</v>
      </c>
      <c r="I331" s="196"/>
      <c r="J331" s="192"/>
      <c r="K331" s="192"/>
      <c r="L331" s="197"/>
      <c r="M331" s="198"/>
      <c r="N331" s="199"/>
      <c r="O331" s="199"/>
      <c r="P331" s="199"/>
      <c r="Q331" s="199"/>
      <c r="R331" s="199"/>
      <c r="S331" s="199"/>
      <c r="T331" s="200"/>
      <c r="AT331" s="201" t="s">
        <v>195</v>
      </c>
      <c r="AU331" s="201" t="s">
        <v>81</v>
      </c>
      <c r="AV331" s="11" t="s">
        <v>81</v>
      </c>
      <c r="AW331" s="11" t="s">
        <v>32</v>
      </c>
      <c r="AX331" s="11" t="s">
        <v>71</v>
      </c>
      <c r="AY331" s="201" t="s">
        <v>114</v>
      </c>
    </row>
    <row r="332" spans="2:65" s="11" customFormat="1" ht="11.25">
      <c r="B332" s="191"/>
      <c r="C332" s="192"/>
      <c r="D332" s="184" t="s">
        <v>195</v>
      </c>
      <c r="E332" s="193" t="s">
        <v>1</v>
      </c>
      <c r="F332" s="194" t="s">
        <v>418</v>
      </c>
      <c r="G332" s="192"/>
      <c r="H332" s="195">
        <v>15.34</v>
      </c>
      <c r="I332" s="196"/>
      <c r="J332" s="192"/>
      <c r="K332" s="192"/>
      <c r="L332" s="197"/>
      <c r="M332" s="198"/>
      <c r="N332" s="199"/>
      <c r="O332" s="199"/>
      <c r="P332" s="199"/>
      <c r="Q332" s="199"/>
      <c r="R332" s="199"/>
      <c r="S332" s="199"/>
      <c r="T332" s="200"/>
      <c r="AT332" s="201" t="s">
        <v>195</v>
      </c>
      <c r="AU332" s="201" t="s">
        <v>81</v>
      </c>
      <c r="AV332" s="11" t="s">
        <v>81</v>
      </c>
      <c r="AW332" s="11" t="s">
        <v>32</v>
      </c>
      <c r="AX332" s="11" t="s">
        <v>71</v>
      </c>
      <c r="AY332" s="201" t="s">
        <v>114</v>
      </c>
    </row>
    <row r="333" spans="2:65" s="12" customFormat="1" ht="11.25">
      <c r="B333" s="202"/>
      <c r="C333" s="203"/>
      <c r="D333" s="184" t="s">
        <v>195</v>
      </c>
      <c r="E333" s="204" t="s">
        <v>1</v>
      </c>
      <c r="F333" s="205" t="s">
        <v>197</v>
      </c>
      <c r="G333" s="203"/>
      <c r="H333" s="206">
        <v>82.468000000000004</v>
      </c>
      <c r="I333" s="207"/>
      <c r="J333" s="203"/>
      <c r="K333" s="203"/>
      <c r="L333" s="208"/>
      <c r="M333" s="209"/>
      <c r="N333" s="210"/>
      <c r="O333" s="210"/>
      <c r="P333" s="210"/>
      <c r="Q333" s="210"/>
      <c r="R333" s="210"/>
      <c r="S333" s="210"/>
      <c r="T333" s="211"/>
      <c r="AT333" s="212" t="s">
        <v>195</v>
      </c>
      <c r="AU333" s="212" t="s">
        <v>81</v>
      </c>
      <c r="AV333" s="12" t="s">
        <v>140</v>
      </c>
      <c r="AW333" s="12" t="s">
        <v>32</v>
      </c>
      <c r="AX333" s="12" t="s">
        <v>79</v>
      </c>
      <c r="AY333" s="212" t="s">
        <v>114</v>
      </c>
    </row>
    <row r="334" spans="2:65" s="1" customFormat="1" ht="16.5" customHeight="1">
      <c r="B334" s="32"/>
      <c r="C334" s="223" t="s">
        <v>460</v>
      </c>
      <c r="D334" s="223" t="s">
        <v>299</v>
      </c>
      <c r="E334" s="224" t="s">
        <v>444</v>
      </c>
      <c r="F334" s="225" t="s">
        <v>445</v>
      </c>
      <c r="G334" s="226" t="s">
        <v>193</v>
      </c>
      <c r="H334" s="227">
        <v>4.0819999999999999</v>
      </c>
      <c r="I334" s="228"/>
      <c r="J334" s="229">
        <f>ROUND(I334*H334,2)</f>
        <v>0</v>
      </c>
      <c r="K334" s="225" t="s">
        <v>121</v>
      </c>
      <c r="L334" s="230"/>
      <c r="M334" s="231" t="s">
        <v>1</v>
      </c>
      <c r="N334" s="232" t="s">
        <v>42</v>
      </c>
      <c r="O334" s="58"/>
      <c r="P334" s="181">
        <f>O334*H334</f>
        <v>0</v>
      </c>
      <c r="Q334" s="181">
        <v>0.02</v>
      </c>
      <c r="R334" s="181">
        <f>Q334*H334</f>
        <v>8.1640000000000004E-2</v>
      </c>
      <c r="S334" s="181">
        <v>0</v>
      </c>
      <c r="T334" s="182">
        <f>S334*H334</f>
        <v>0</v>
      </c>
      <c r="AR334" s="15" t="s">
        <v>302</v>
      </c>
      <c r="AT334" s="15" t="s">
        <v>299</v>
      </c>
      <c r="AU334" s="15" t="s">
        <v>81</v>
      </c>
      <c r="AY334" s="15" t="s">
        <v>114</v>
      </c>
      <c r="BE334" s="183">
        <f>IF(N334="základní",J334,0)</f>
        <v>0</v>
      </c>
      <c r="BF334" s="183">
        <f>IF(N334="snížená",J334,0)</f>
        <v>0</v>
      </c>
      <c r="BG334" s="183">
        <f>IF(N334="zákl. přenesená",J334,0)</f>
        <v>0</v>
      </c>
      <c r="BH334" s="183">
        <f>IF(N334="sníž. přenesená",J334,0)</f>
        <v>0</v>
      </c>
      <c r="BI334" s="183">
        <f>IF(N334="nulová",J334,0)</f>
        <v>0</v>
      </c>
      <c r="BJ334" s="15" t="s">
        <v>79</v>
      </c>
      <c r="BK334" s="183">
        <f>ROUND(I334*H334,2)</f>
        <v>0</v>
      </c>
      <c r="BL334" s="15" t="s">
        <v>267</v>
      </c>
      <c r="BM334" s="15" t="s">
        <v>461</v>
      </c>
    </row>
    <row r="335" spans="2:65" s="1" customFormat="1" ht="11.25">
      <c r="B335" s="32"/>
      <c r="C335" s="33"/>
      <c r="D335" s="184" t="s">
        <v>124</v>
      </c>
      <c r="E335" s="33"/>
      <c r="F335" s="185" t="s">
        <v>445</v>
      </c>
      <c r="G335" s="33"/>
      <c r="H335" s="33"/>
      <c r="I335" s="101"/>
      <c r="J335" s="33"/>
      <c r="K335" s="33"/>
      <c r="L335" s="36"/>
      <c r="M335" s="186"/>
      <c r="N335" s="58"/>
      <c r="O335" s="58"/>
      <c r="P335" s="58"/>
      <c r="Q335" s="58"/>
      <c r="R335" s="58"/>
      <c r="S335" s="58"/>
      <c r="T335" s="59"/>
      <c r="AT335" s="15" t="s">
        <v>124</v>
      </c>
      <c r="AU335" s="15" t="s">
        <v>81</v>
      </c>
    </row>
    <row r="336" spans="2:65" s="11" customFormat="1" ht="11.25">
      <c r="B336" s="191"/>
      <c r="C336" s="192"/>
      <c r="D336" s="184" t="s">
        <v>195</v>
      </c>
      <c r="E336" s="193" t="s">
        <v>1</v>
      </c>
      <c r="F336" s="194" t="s">
        <v>462</v>
      </c>
      <c r="G336" s="192"/>
      <c r="H336" s="195">
        <v>4.0819999999999999</v>
      </c>
      <c r="I336" s="196"/>
      <c r="J336" s="192"/>
      <c r="K336" s="192"/>
      <c r="L336" s="197"/>
      <c r="M336" s="198"/>
      <c r="N336" s="199"/>
      <c r="O336" s="199"/>
      <c r="P336" s="199"/>
      <c r="Q336" s="199"/>
      <c r="R336" s="199"/>
      <c r="S336" s="199"/>
      <c r="T336" s="200"/>
      <c r="AT336" s="201" t="s">
        <v>195</v>
      </c>
      <c r="AU336" s="201" t="s">
        <v>81</v>
      </c>
      <c r="AV336" s="11" t="s">
        <v>81</v>
      </c>
      <c r="AW336" s="11" t="s">
        <v>32</v>
      </c>
      <c r="AX336" s="11" t="s">
        <v>79</v>
      </c>
      <c r="AY336" s="201" t="s">
        <v>114</v>
      </c>
    </row>
    <row r="337" spans="2:65" s="1" customFormat="1" ht="16.5" customHeight="1">
      <c r="B337" s="32"/>
      <c r="C337" s="172" t="s">
        <v>463</v>
      </c>
      <c r="D337" s="172" t="s">
        <v>117</v>
      </c>
      <c r="E337" s="173" t="s">
        <v>464</v>
      </c>
      <c r="F337" s="174" t="s">
        <v>465</v>
      </c>
      <c r="G337" s="175" t="s">
        <v>356</v>
      </c>
      <c r="H337" s="233"/>
      <c r="I337" s="177"/>
      <c r="J337" s="178">
        <f>ROUND(I337*H337,2)</f>
        <v>0</v>
      </c>
      <c r="K337" s="174" t="s">
        <v>121</v>
      </c>
      <c r="L337" s="36"/>
      <c r="M337" s="179" t="s">
        <v>1</v>
      </c>
      <c r="N337" s="180" t="s">
        <v>42</v>
      </c>
      <c r="O337" s="58"/>
      <c r="P337" s="181">
        <f>O337*H337</f>
        <v>0</v>
      </c>
      <c r="Q337" s="181">
        <v>0</v>
      </c>
      <c r="R337" s="181">
        <f>Q337*H337</f>
        <v>0</v>
      </c>
      <c r="S337" s="181">
        <v>0</v>
      </c>
      <c r="T337" s="182">
        <f>S337*H337</f>
        <v>0</v>
      </c>
      <c r="AR337" s="15" t="s">
        <v>267</v>
      </c>
      <c r="AT337" s="15" t="s">
        <v>117</v>
      </c>
      <c r="AU337" s="15" t="s">
        <v>81</v>
      </c>
      <c r="AY337" s="15" t="s">
        <v>114</v>
      </c>
      <c r="BE337" s="183">
        <f>IF(N337="základní",J337,0)</f>
        <v>0</v>
      </c>
      <c r="BF337" s="183">
        <f>IF(N337="snížená",J337,0)</f>
        <v>0</v>
      </c>
      <c r="BG337" s="183">
        <f>IF(N337="zákl. přenesená",J337,0)</f>
        <v>0</v>
      </c>
      <c r="BH337" s="183">
        <f>IF(N337="sníž. přenesená",J337,0)</f>
        <v>0</v>
      </c>
      <c r="BI337" s="183">
        <f>IF(N337="nulová",J337,0)</f>
        <v>0</v>
      </c>
      <c r="BJ337" s="15" t="s">
        <v>79</v>
      </c>
      <c r="BK337" s="183">
        <f>ROUND(I337*H337,2)</f>
        <v>0</v>
      </c>
      <c r="BL337" s="15" t="s">
        <v>267</v>
      </c>
      <c r="BM337" s="15" t="s">
        <v>466</v>
      </c>
    </row>
    <row r="338" spans="2:65" s="1" customFormat="1" ht="11.25">
      <c r="B338" s="32"/>
      <c r="C338" s="33"/>
      <c r="D338" s="184" t="s">
        <v>124</v>
      </c>
      <c r="E338" s="33"/>
      <c r="F338" s="185" t="s">
        <v>465</v>
      </c>
      <c r="G338" s="33"/>
      <c r="H338" s="33"/>
      <c r="I338" s="101"/>
      <c r="J338" s="33"/>
      <c r="K338" s="33"/>
      <c r="L338" s="36"/>
      <c r="M338" s="186"/>
      <c r="N338" s="58"/>
      <c r="O338" s="58"/>
      <c r="P338" s="58"/>
      <c r="Q338" s="58"/>
      <c r="R338" s="58"/>
      <c r="S338" s="58"/>
      <c r="T338" s="59"/>
      <c r="AT338" s="15" t="s">
        <v>124</v>
      </c>
      <c r="AU338" s="15" t="s">
        <v>81</v>
      </c>
    </row>
    <row r="339" spans="2:65" s="10" customFormat="1" ht="22.9" customHeight="1">
      <c r="B339" s="156"/>
      <c r="C339" s="157"/>
      <c r="D339" s="158" t="s">
        <v>70</v>
      </c>
      <c r="E339" s="170" t="s">
        <v>467</v>
      </c>
      <c r="F339" s="170" t="s">
        <v>468</v>
      </c>
      <c r="G339" s="157"/>
      <c r="H339" s="157"/>
      <c r="I339" s="160"/>
      <c r="J339" s="171">
        <f>BK339</f>
        <v>0</v>
      </c>
      <c r="K339" s="157"/>
      <c r="L339" s="162"/>
      <c r="M339" s="163"/>
      <c r="N339" s="164"/>
      <c r="O339" s="164"/>
      <c r="P339" s="165">
        <f>SUM(P340:P354)</f>
        <v>0</v>
      </c>
      <c r="Q339" s="164"/>
      <c r="R339" s="165">
        <f>SUM(R340:R354)</f>
        <v>1.643E-2</v>
      </c>
      <c r="S339" s="164"/>
      <c r="T339" s="166">
        <f>SUM(T340:T354)</f>
        <v>8.0439999999999998E-2</v>
      </c>
      <c r="AR339" s="167" t="s">
        <v>81</v>
      </c>
      <c r="AT339" s="168" t="s">
        <v>70</v>
      </c>
      <c r="AU339" s="168" t="s">
        <v>79</v>
      </c>
      <c r="AY339" s="167" t="s">
        <v>114</v>
      </c>
      <c r="BK339" s="169">
        <f>SUM(BK340:BK354)</f>
        <v>0</v>
      </c>
    </row>
    <row r="340" spans="2:65" s="1" customFormat="1" ht="16.5" customHeight="1">
      <c r="B340" s="32"/>
      <c r="C340" s="172" t="s">
        <v>469</v>
      </c>
      <c r="D340" s="172" t="s">
        <v>117</v>
      </c>
      <c r="E340" s="173" t="s">
        <v>470</v>
      </c>
      <c r="F340" s="174" t="s">
        <v>471</v>
      </c>
      <c r="G340" s="175" t="s">
        <v>243</v>
      </c>
      <c r="H340" s="176">
        <v>5</v>
      </c>
      <c r="I340" s="177"/>
      <c r="J340" s="178">
        <f>ROUND(I340*H340,2)</f>
        <v>0</v>
      </c>
      <c r="K340" s="174" t="s">
        <v>121</v>
      </c>
      <c r="L340" s="36"/>
      <c r="M340" s="179" t="s">
        <v>1</v>
      </c>
      <c r="N340" s="180" t="s">
        <v>42</v>
      </c>
      <c r="O340" s="58"/>
      <c r="P340" s="181">
        <f>O340*H340</f>
        <v>0</v>
      </c>
      <c r="Q340" s="181">
        <v>5.6999999999999998E-4</v>
      </c>
      <c r="R340" s="181">
        <f>Q340*H340</f>
        <v>2.8500000000000001E-3</v>
      </c>
      <c r="S340" s="181">
        <v>0</v>
      </c>
      <c r="T340" s="182">
        <f>S340*H340</f>
        <v>0</v>
      </c>
      <c r="AR340" s="15" t="s">
        <v>267</v>
      </c>
      <c r="AT340" s="15" t="s">
        <v>117</v>
      </c>
      <c r="AU340" s="15" t="s">
        <v>81</v>
      </c>
      <c r="AY340" s="15" t="s">
        <v>114</v>
      </c>
      <c r="BE340" s="183">
        <f>IF(N340="základní",J340,0)</f>
        <v>0</v>
      </c>
      <c r="BF340" s="183">
        <f>IF(N340="snížená",J340,0)</f>
        <v>0</v>
      </c>
      <c r="BG340" s="183">
        <f>IF(N340="zákl. přenesená",J340,0)</f>
        <v>0</v>
      </c>
      <c r="BH340" s="183">
        <f>IF(N340="sníž. přenesená",J340,0)</f>
        <v>0</v>
      </c>
      <c r="BI340" s="183">
        <f>IF(N340="nulová",J340,0)</f>
        <v>0</v>
      </c>
      <c r="BJ340" s="15" t="s">
        <v>79</v>
      </c>
      <c r="BK340" s="183">
        <f>ROUND(I340*H340,2)</f>
        <v>0</v>
      </c>
      <c r="BL340" s="15" t="s">
        <v>267</v>
      </c>
      <c r="BM340" s="15" t="s">
        <v>472</v>
      </c>
    </row>
    <row r="341" spans="2:65" s="1" customFormat="1" ht="11.25">
      <c r="B341" s="32"/>
      <c r="C341" s="33"/>
      <c r="D341" s="184" t="s">
        <v>124</v>
      </c>
      <c r="E341" s="33"/>
      <c r="F341" s="185" t="s">
        <v>471</v>
      </c>
      <c r="G341" s="33"/>
      <c r="H341" s="33"/>
      <c r="I341" s="101"/>
      <c r="J341" s="33"/>
      <c r="K341" s="33"/>
      <c r="L341" s="36"/>
      <c r="M341" s="186"/>
      <c r="N341" s="58"/>
      <c r="O341" s="58"/>
      <c r="P341" s="58"/>
      <c r="Q341" s="58"/>
      <c r="R341" s="58"/>
      <c r="S341" s="58"/>
      <c r="T341" s="59"/>
      <c r="AT341" s="15" t="s">
        <v>124</v>
      </c>
      <c r="AU341" s="15" t="s">
        <v>81</v>
      </c>
    </row>
    <row r="342" spans="2:65" s="1" customFormat="1" ht="16.5" customHeight="1">
      <c r="B342" s="32"/>
      <c r="C342" s="172" t="s">
        <v>473</v>
      </c>
      <c r="D342" s="172" t="s">
        <v>117</v>
      </c>
      <c r="E342" s="173" t="s">
        <v>474</v>
      </c>
      <c r="F342" s="174" t="s">
        <v>475</v>
      </c>
      <c r="G342" s="175" t="s">
        <v>476</v>
      </c>
      <c r="H342" s="176">
        <v>4</v>
      </c>
      <c r="I342" s="177"/>
      <c r="J342" s="178">
        <f>ROUND(I342*H342,2)</f>
        <v>0</v>
      </c>
      <c r="K342" s="174" t="s">
        <v>121</v>
      </c>
      <c r="L342" s="36"/>
      <c r="M342" s="179" t="s">
        <v>1</v>
      </c>
      <c r="N342" s="180" t="s">
        <v>42</v>
      </c>
      <c r="O342" s="58"/>
      <c r="P342" s="181">
        <f>O342*H342</f>
        <v>0</v>
      </c>
      <c r="Q342" s="181">
        <v>0</v>
      </c>
      <c r="R342" s="181">
        <f>Q342*H342</f>
        <v>0</v>
      </c>
      <c r="S342" s="181">
        <v>2.0109999999999999E-2</v>
      </c>
      <c r="T342" s="182">
        <f>S342*H342</f>
        <v>8.0439999999999998E-2</v>
      </c>
      <c r="AR342" s="15" t="s">
        <v>267</v>
      </c>
      <c r="AT342" s="15" t="s">
        <v>117</v>
      </c>
      <c r="AU342" s="15" t="s">
        <v>81</v>
      </c>
      <c r="AY342" s="15" t="s">
        <v>114</v>
      </c>
      <c r="BE342" s="183">
        <f>IF(N342="základní",J342,0)</f>
        <v>0</v>
      </c>
      <c r="BF342" s="183">
        <f>IF(N342="snížená",J342,0)</f>
        <v>0</v>
      </c>
      <c r="BG342" s="183">
        <f>IF(N342="zákl. přenesená",J342,0)</f>
        <v>0</v>
      </c>
      <c r="BH342" s="183">
        <f>IF(N342="sníž. přenesená",J342,0)</f>
        <v>0</v>
      </c>
      <c r="BI342" s="183">
        <f>IF(N342="nulová",J342,0)</f>
        <v>0</v>
      </c>
      <c r="BJ342" s="15" t="s">
        <v>79</v>
      </c>
      <c r="BK342" s="183">
        <f>ROUND(I342*H342,2)</f>
        <v>0</v>
      </c>
      <c r="BL342" s="15" t="s">
        <v>267</v>
      </c>
      <c r="BM342" s="15" t="s">
        <v>477</v>
      </c>
    </row>
    <row r="343" spans="2:65" s="1" customFormat="1" ht="11.25">
      <c r="B343" s="32"/>
      <c r="C343" s="33"/>
      <c r="D343" s="184" t="s">
        <v>124</v>
      </c>
      <c r="E343" s="33"/>
      <c r="F343" s="185" t="s">
        <v>475</v>
      </c>
      <c r="G343" s="33"/>
      <c r="H343" s="33"/>
      <c r="I343" s="101"/>
      <c r="J343" s="33"/>
      <c r="K343" s="33"/>
      <c r="L343" s="36"/>
      <c r="M343" s="186"/>
      <c r="N343" s="58"/>
      <c r="O343" s="58"/>
      <c r="P343" s="58"/>
      <c r="Q343" s="58"/>
      <c r="R343" s="58"/>
      <c r="S343" s="58"/>
      <c r="T343" s="59"/>
      <c r="AT343" s="15" t="s">
        <v>124</v>
      </c>
      <c r="AU343" s="15" t="s">
        <v>81</v>
      </c>
    </row>
    <row r="344" spans="2:65" s="1" customFormat="1" ht="16.5" customHeight="1">
      <c r="B344" s="32"/>
      <c r="C344" s="172" t="s">
        <v>478</v>
      </c>
      <c r="D344" s="172" t="s">
        <v>117</v>
      </c>
      <c r="E344" s="173" t="s">
        <v>479</v>
      </c>
      <c r="F344" s="174" t="s">
        <v>480</v>
      </c>
      <c r="G344" s="175" t="s">
        <v>476</v>
      </c>
      <c r="H344" s="176">
        <v>4</v>
      </c>
      <c r="I344" s="177"/>
      <c r="J344" s="178">
        <f>ROUND(I344*H344,2)</f>
        <v>0</v>
      </c>
      <c r="K344" s="174" t="s">
        <v>121</v>
      </c>
      <c r="L344" s="36"/>
      <c r="M344" s="179" t="s">
        <v>1</v>
      </c>
      <c r="N344" s="180" t="s">
        <v>42</v>
      </c>
      <c r="O344" s="58"/>
      <c r="P344" s="181">
        <f>O344*H344</f>
        <v>0</v>
      </c>
      <c r="Q344" s="181">
        <v>2.4299999999999999E-3</v>
      </c>
      <c r="R344" s="181">
        <f>Q344*H344</f>
        <v>9.7199999999999995E-3</v>
      </c>
      <c r="S344" s="181">
        <v>0</v>
      </c>
      <c r="T344" s="182">
        <f>S344*H344</f>
        <v>0</v>
      </c>
      <c r="AR344" s="15" t="s">
        <v>267</v>
      </c>
      <c r="AT344" s="15" t="s">
        <v>117</v>
      </c>
      <c r="AU344" s="15" t="s">
        <v>81</v>
      </c>
      <c r="AY344" s="15" t="s">
        <v>114</v>
      </c>
      <c r="BE344" s="183">
        <f>IF(N344="základní",J344,0)</f>
        <v>0</v>
      </c>
      <c r="BF344" s="183">
        <f>IF(N344="snížená",J344,0)</f>
        <v>0</v>
      </c>
      <c r="BG344" s="183">
        <f>IF(N344="zákl. přenesená",J344,0)</f>
        <v>0</v>
      </c>
      <c r="BH344" s="183">
        <f>IF(N344="sníž. přenesená",J344,0)</f>
        <v>0</v>
      </c>
      <c r="BI344" s="183">
        <f>IF(N344="nulová",J344,0)</f>
        <v>0</v>
      </c>
      <c r="BJ344" s="15" t="s">
        <v>79</v>
      </c>
      <c r="BK344" s="183">
        <f>ROUND(I344*H344,2)</f>
        <v>0</v>
      </c>
      <c r="BL344" s="15" t="s">
        <v>267</v>
      </c>
      <c r="BM344" s="15" t="s">
        <v>481</v>
      </c>
    </row>
    <row r="345" spans="2:65" s="1" customFormat="1" ht="11.25">
      <c r="B345" s="32"/>
      <c r="C345" s="33"/>
      <c r="D345" s="184" t="s">
        <v>124</v>
      </c>
      <c r="E345" s="33"/>
      <c r="F345" s="185" t="s">
        <v>480</v>
      </c>
      <c r="G345" s="33"/>
      <c r="H345" s="33"/>
      <c r="I345" s="101"/>
      <c r="J345" s="33"/>
      <c r="K345" s="33"/>
      <c r="L345" s="36"/>
      <c r="M345" s="186"/>
      <c r="N345" s="58"/>
      <c r="O345" s="58"/>
      <c r="P345" s="58"/>
      <c r="Q345" s="58"/>
      <c r="R345" s="58"/>
      <c r="S345" s="58"/>
      <c r="T345" s="59"/>
      <c r="AT345" s="15" t="s">
        <v>124</v>
      </c>
      <c r="AU345" s="15" t="s">
        <v>81</v>
      </c>
    </row>
    <row r="346" spans="2:65" s="1" customFormat="1" ht="19.5">
      <c r="B346" s="32"/>
      <c r="C346" s="33"/>
      <c r="D346" s="184" t="s">
        <v>125</v>
      </c>
      <c r="E346" s="33"/>
      <c r="F346" s="187" t="s">
        <v>482</v>
      </c>
      <c r="G346" s="33"/>
      <c r="H346" s="33"/>
      <c r="I346" s="101"/>
      <c r="J346" s="33"/>
      <c r="K346" s="33"/>
      <c r="L346" s="36"/>
      <c r="M346" s="186"/>
      <c r="N346" s="58"/>
      <c r="O346" s="58"/>
      <c r="P346" s="58"/>
      <c r="Q346" s="58"/>
      <c r="R346" s="58"/>
      <c r="S346" s="58"/>
      <c r="T346" s="59"/>
      <c r="AT346" s="15" t="s">
        <v>125</v>
      </c>
      <c r="AU346" s="15" t="s">
        <v>81</v>
      </c>
    </row>
    <row r="347" spans="2:65" s="11" customFormat="1" ht="11.25">
      <c r="B347" s="191"/>
      <c r="C347" s="192"/>
      <c r="D347" s="184" t="s">
        <v>195</v>
      </c>
      <c r="E347" s="193" t="s">
        <v>1</v>
      </c>
      <c r="F347" s="194" t="s">
        <v>483</v>
      </c>
      <c r="G347" s="192"/>
      <c r="H347" s="195">
        <v>4</v>
      </c>
      <c r="I347" s="196"/>
      <c r="J347" s="192"/>
      <c r="K347" s="192"/>
      <c r="L347" s="197"/>
      <c r="M347" s="198"/>
      <c r="N347" s="199"/>
      <c r="O347" s="199"/>
      <c r="P347" s="199"/>
      <c r="Q347" s="199"/>
      <c r="R347" s="199"/>
      <c r="S347" s="199"/>
      <c r="T347" s="200"/>
      <c r="AT347" s="201" t="s">
        <v>195</v>
      </c>
      <c r="AU347" s="201" t="s">
        <v>81</v>
      </c>
      <c r="AV347" s="11" t="s">
        <v>81</v>
      </c>
      <c r="AW347" s="11" t="s">
        <v>32</v>
      </c>
      <c r="AX347" s="11" t="s">
        <v>71</v>
      </c>
      <c r="AY347" s="201" t="s">
        <v>114</v>
      </c>
    </row>
    <row r="348" spans="2:65" s="12" customFormat="1" ht="11.25">
      <c r="B348" s="202"/>
      <c r="C348" s="203"/>
      <c r="D348" s="184" t="s">
        <v>195</v>
      </c>
      <c r="E348" s="204" t="s">
        <v>1</v>
      </c>
      <c r="F348" s="205" t="s">
        <v>197</v>
      </c>
      <c r="G348" s="203"/>
      <c r="H348" s="206">
        <v>4</v>
      </c>
      <c r="I348" s="207"/>
      <c r="J348" s="203"/>
      <c r="K348" s="203"/>
      <c r="L348" s="208"/>
      <c r="M348" s="209"/>
      <c r="N348" s="210"/>
      <c r="O348" s="210"/>
      <c r="P348" s="210"/>
      <c r="Q348" s="210"/>
      <c r="R348" s="210"/>
      <c r="S348" s="210"/>
      <c r="T348" s="211"/>
      <c r="AT348" s="212" t="s">
        <v>195</v>
      </c>
      <c r="AU348" s="212" t="s">
        <v>81</v>
      </c>
      <c r="AV348" s="12" t="s">
        <v>140</v>
      </c>
      <c r="AW348" s="12" t="s">
        <v>32</v>
      </c>
      <c r="AX348" s="12" t="s">
        <v>79</v>
      </c>
      <c r="AY348" s="212" t="s">
        <v>114</v>
      </c>
    </row>
    <row r="349" spans="2:65" s="1" customFormat="1" ht="16.5" customHeight="1">
      <c r="B349" s="32"/>
      <c r="C349" s="172" t="s">
        <v>484</v>
      </c>
      <c r="D349" s="172" t="s">
        <v>117</v>
      </c>
      <c r="E349" s="173" t="s">
        <v>485</v>
      </c>
      <c r="F349" s="174" t="s">
        <v>486</v>
      </c>
      <c r="G349" s="175" t="s">
        <v>476</v>
      </c>
      <c r="H349" s="176">
        <v>2</v>
      </c>
      <c r="I349" s="177"/>
      <c r="J349" s="178">
        <f>ROUND(I349*H349,2)</f>
        <v>0</v>
      </c>
      <c r="K349" s="174" t="s">
        <v>121</v>
      </c>
      <c r="L349" s="36"/>
      <c r="M349" s="179" t="s">
        <v>1</v>
      </c>
      <c r="N349" s="180" t="s">
        <v>42</v>
      </c>
      <c r="O349" s="58"/>
      <c r="P349" s="181">
        <f>O349*H349</f>
        <v>0</v>
      </c>
      <c r="Q349" s="181">
        <v>1.9300000000000001E-3</v>
      </c>
      <c r="R349" s="181">
        <f>Q349*H349</f>
        <v>3.8600000000000001E-3</v>
      </c>
      <c r="S349" s="181">
        <v>0</v>
      </c>
      <c r="T349" s="182">
        <f>S349*H349</f>
        <v>0</v>
      </c>
      <c r="AR349" s="15" t="s">
        <v>267</v>
      </c>
      <c r="AT349" s="15" t="s">
        <v>117</v>
      </c>
      <c r="AU349" s="15" t="s">
        <v>81</v>
      </c>
      <c r="AY349" s="15" t="s">
        <v>114</v>
      </c>
      <c r="BE349" s="183">
        <f>IF(N349="základní",J349,0)</f>
        <v>0</v>
      </c>
      <c r="BF349" s="183">
        <f>IF(N349="snížená",J349,0)</f>
        <v>0</v>
      </c>
      <c r="BG349" s="183">
        <f>IF(N349="zákl. přenesená",J349,0)</f>
        <v>0</v>
      </c>
      <c r="BH349" s="183">
        <f>IF(N349="sníž. přenesená",J349,0)</f>
        <v>0</v>
      </c>
      <c r="BI349" s="183">
        <f>IF(N349="nulová",J349,0)</f>
        <v>0</v>
      </c>
      <c r="BJ349" s="15" t="s">
        <v>79</v>
      </c>
      <c r="BK349" s="183">
        <f>ROUND(I349*H349,2)</f>
        <v>0</v>
      </c>
      <c r="BL349" s="15" t="s">
        <v>267</v>
      </c>
      <c r="BM349" s="15" t="s">
        <v>487</v>
      </c>
    </row>
    <row r="350" spans="2:65" s="1" customFormat="1" ht="11.25">
      <c r="B350" s="32"/>
      <c r="C350" s="33"/>
      <c r="D350" s="184" t="s">
        <v>124</v>
      </c>
      <c r="E350" s="33"/>
      <c r="F350" s="185" t="s">
        <v>486</v>
      </c>
      <c r="G350" s="33"/>
      <c r="H350" s="33"/>
      <c r="I350" s="101"/>
      <c r="J350" s="33"/>
      <c r="K350" s="33"/>
      <c r="L350" s="36"/>
      <c r="M350" s="186"/>
      <c r="N350" s="58"/>
      <c r="O350" s="58"/>
      <c r="P350" s="58"/>
      <c r="Q350" s="58"/>
      <c r="R350" s="58"/>
      <c r="S350" s="58"/>
      <c r="T350" s="59"/>
      <c r="AT350" s="15" t="s">
        <v>124</v>
      </c>
      <c r="AU350" s="15" t="s">
        <v>81</v>
      </c>
    </row>
    <row r="351" spans="2:65" s="11" customFormat="1" ht="11.25">
      <c r="B351" s="191"/>
      <c r="C351" s="192"/>
      <c r="D351" s="184" t="s">
        <v>195</v>
      </c>
      <c r="E351" s="193" t="s">
        <v>1</v>
      </c>
      <c r="F351" s="194" t="s">
        <v>488</v>
      </c>
      <c r="G351" s="192"/>
      <c r="H351" s="195">
        <v>2</v>
      </c>
      <c r="I351" s="196"/>
      <c r="J351" s="192"/>
      <c r="K351" s="192"/>
      <c r="L351" s="197"/>
      <c r="M351" s="198"/>
      <c r="N351" s="199"/>
      <c r="O351" s="199"/>
      <c r="P351" s="199"/>
      <c r="Q351" s="199"/>
      <c r="R351" s="199"/>
      <c r="S351" s="199"/>
      <c r="T351" s="200"/>
      <c r="AT351" s="201" t="s">
        <v>195</v>
      </c>
      <c r="AU351" s="201" t="s">
        <v>81</v>
      </c>
      <c r="AV351" s="11" t="s">
        <v>81</v>
      </c>
      <c r="AW351" s="11" t="s">
        <v>32</v>
      </c>
      <c r="AX351" s="11" t="s">
        <v>71</v>
      </c>
      <c r="AY351" s="201" t="s">
        <v>114</v>
      </c>
    </row>
    <row r="352" spans="2:65" s="12" customFormat="1" ht="11.25">
      <c r="B352" s="202"/>
      <c r="C352" s="203"/>
      <c r="D352" s="184" t="s">
        <v>195</v>
      </c>
      <c r="E352" s="204" t="s">
        <v>1</v>
      </c>
      <c r="F352" s="205" t="s">
        <v>197</v>
      </c>
      <c r="G352" s="203"/>
      <c r="H352" s="206">
        <v>2</v>
      </c>
      <c r="I352" s="207"/>
      <c r="J352" s="203"/>
      <c r="K352" s="203"/>
      <c r="L352" s="208"/>
      <c r="M352" s="209"/>
      <c r="N352" s="210"/>
      <c r="O352" s="210"/>
      <c r="P352" s="210"/>
      <c r="Q352" s="210"/>
      <c r="R352" s="210"/>
      <c r="S352" s="210"/>
      <c r="T352" s="211"/>
      <c r="AT352" s="212" t="s">
        <v>195</v>
      </c>
      <c r="AU352" s="212" t="s">
        <v>81</v>
      </c>
      <c r="AV352" s="12" t="s">
        <v>140</v>
      </c>
      <c r="AW352" s="12" t="s">
        <v>32</v>
      </c>
      <c r="AX352" s="12" t="s">
        <v>79</v>
      </c>
      <c r="AY352" s="212" t="s">
        <v>114</v>
      </c>
    </row>
    <row r="353" spans="2:65" s="1" customFormat="1" ht="16.5" customHeight="1">
      <c r="B353" s="32"/>
      <c r="C353" s="172" t="s">
        <v>489</v>
      </c>
      <c r="D353" s="172" t="s">
        <v>117</v>
      </c>
      <c r="E353" s="173" t="s">
        <v>490</v>
      </c>
      <c r="F353" s="174" t="s">
        <v>491</v>
      </c>
      <c r="G353" s="175" t="s">
        <v>356</v>
      </c>
      <c r="H353" s="233"/>
      <c r="I353" s="177"/>
      <c r="J353" s="178">
        <f>ROUND(I353*H353,2)</f>
        <v>0</v>
      </c>
      <c r="K353" s="174" t="s">
        <v>121</v>
      </c>
      <c r="L353" s="36"/>
      <c r="M353" s="179" t="s">
        <v>1</v>
      </c>
      <c r="N353" s="180" t="s">
        <v>42</v>
      </c>
      <c r="O353" s="58"/>
      <c r="P353" s="181">
        <f>O353*H353</f>
        <v>0</v>
      </c>
      <c r="Q353" s="181">
        <v>0</v>
      </c>
      <c r="R353" s="181">
        <f>Q353*H353</f>
        <v>0</v>
      </c>
      <c r="S353" s="181">
        <v>0</v>
      </c>
      <c r="T353" s="182">
        <f>S353*H353</f>
        <v>0</v>
      </c>
      <c r="AR353" s="15" t="s">
        <v>267</v>
      </c>
      <c r="AT353" s="15" t="s">
        <v>117</v>
      </c>
      <c r="AU353" s="15" t="s">
        <v>81</v>
      </c>
      <c r="AY353" s="15" t="s">
        <v>114</v>
      </c>
      <c r="BE353" s="183">
        <f>IF(N353="základní",J353,0)</f>
        <v>0</v>
      </c>
      <c r="BF353" s="183">
        <f>IF(N353="snížená",J353,0)</f>
        <v>0</v>
      </c>
      <c r="BG353" s="183">
        <f>IF(N353="zákl. přenesená",J353,0)</f>
        <v>0</v>
      </c>
      <c r="BH353" s="183">
        <f>IF(N353="sníž. přenesená",J353,0)</f>
        <v>0</v>
      </c>
      <c r="BI353" s="183">
        <f>IF(N353="nulová",J353,0)</f>
        <v>0</v>
      </c>
      <c r="BJ353" s="15" t="s">
        <v>79</v>
      </c>
      <c r="BK353" s="183">
        <f>ROUND(I353*H353,2)</f>
        <v>0</v>
      </c>
      <c r="BL353" s="15" t="s">
        <v>267</v>
      </c>
      <c r="BM353" s="15" t="s">
        <v>492</v>
      </c>
    </row>
    <row r="354" spans="2:65" s="1" customFormat="1" ht="11.25">
      <c r="B354" s="32"/>
      <c r="C354" s="33"/>
      <c r="D354" s="184" t="s">
        <v>124</v>
      </c>
      <c r="E354" s="33"/>
      <c r="F354" s="185" t="s">
        <v>491</v>
      </c>
      <c r="G354" s="33"/>
      <c r="H354" s="33"/>
      <c r="I354" s="101"/>
      <c r="J354" s="33"/>
      <c r="K354" s="33"/>
      <c r="L354" s="36"/>
      <c r="M354" s="186"/>
      <c r="N354" s="58"/>
      <c r="O354" s="58"/>
      <c r="P354" s="58"/>
      <c r="Q354" s="58"/>
      <c r="R354" s="58"/>
      <c r="S354" s="58"/>
      <c r="T354" s="59"/>
      <c r="AT354" s="15" t="s">
        <v>124</v>
      </c>
      <c r="AU354" s="15" t="s">
        <v>81</v>
      </c>
    </row>
    <row r="355" spans="2:65" s="10" customFormat="1" ht="22.9" customHeight="1">
      <c r="B355" s="156"/>
      <c r="C355" s="157"/>
      <c r="D355" s="158" t="s">
        <v>70</v>
      </c>
      <c r="E355" s="170" t="s">
        <v>493</v>
      </c>
      <c r="F355" s="170" t="s">
        <v>494</v>
      </c>
      <c r="G355" s="157"/>
      <c r="H355" s="157"/>
      <c r="I355" s="160"/>
      <c r="J355" s="171">
        <f>BK355</f>
        <v>0</v>
      </c>
      <c r="K355" s="157"/>
      <c r="L355" s="162"/>
      <c r="M355" s="163"/>
      <c r="N355" s="164"/>
      <c r="O355" s="164"/>
      <c r="P355" s="165">
        <f>SUM(P356:P363)</f>
        <v>0</v>
      </c>
      <c r="Q355" s="164"/>
      <c r="R355" s="165">
        <f>SUM(R356:R363)</f>
        <v>1.14943704</v>
      </c>
      <c r="S355" s="164"/>
      <c r="T355" s="166">
        <f>SUM(T356:T363)</f>
        <v>0</v>
      </c>
      <c r="AR355" s="167" t="s">
        <v>81</v>
      </c>
      <c r="AT355" s="168" t="s">
        <v>70</v>
      </c>
      <c r="AU355" s="168" t="s">
        <v>79</v>
      </c>
      <c r="AY355" s="167" t="s">
        <v>114</v>
      </c>
      <c r="BK355" s="169">
        <f>SUM(BK356:BK363)</f>
        <v>0</v>
      </c>
    </row>
    <row r="356" spans="2:65" s="1" customFormat="1" ht="16.5" customHeight="1">
      <c r="B356" s="32"/>
      <c r="C356" s="172" t="s">
        <v>495</v>
      </c>
      <c r="D356" s="172" t="s">
        <v>117</v>
      </c>
      <c r="E356" s="173" t="s">
        <v>496</v>
      </c>
      <c r="F356" s="174" t="s">
        <v>497</v>
      </c>
      <c r="G356" s="175" t="s">
        <v>206</v>
      </c>
      <c r="H356" s="176">
        <v>80.156000000000006</v>
      </c>
      <c r="I356" s="177"/>
      <c r="J356" s="178">
        <f>ROUND(I356*H356,2)</f>
        <v>0</v>
      </c>
      <c r="K356" s="174" t="s">
        <v>121</v>
      </c>
      <c r="L356" s="36"/>
      <c r="M356" s="179" t="s">
        <v>1</v>
      </c>
      <c r="N356" s="180" t="s">
        <v>42</v>
      </c>
      <c r="O356" s="58"/>
      <c r="P356" s="181">
        <f>O356*H356</f>
        <v>0</v>
      </c>
      <c r="Q356" s="181">
        <v>1.434E-2</v>
      </c>
      <c r="R356" s="181">
        <f>Q356*H356</f>
        <v>1.14943704</v>
      </c>
      <c r="S356" s="181">
        <v>0</v>
      </c>
      <c r="T356" s="182">
        <f>S356*H356</f>
        <v>0</v>
      </c>
      <c r="AR356" s="15" t="s">
        <v>267</v>
      </c>
      <c r="AT356" s="15" t="s">
        <v>117</v>
      </c>
      <c r="AU356" s="15" t="s">
        <v>81</v>
      </c>
      <c r="AY356" s="15" t="s">
        <v>114</v>
      </c>
      <c r="BE356" s="183">
        <f>IF(N356="základní",J356,0)</f>
        <v>0</v>
      </c>
      <c r="BF356" s="183">
        <f>IF(N356="snížená",J356,0)</f>
        <v>0</v>
      </c>
      <c r="BG356" s="183">
        <f>IF(N356="zákl. přenesená",J356,0)</f>
        <v>0</v>
      </c>
      <c r="BH356" s="183">
        <f>IF(N356="sníž. přenesená",J356,0)</f>
        <v>0</v>
      </c>
      <c r="BI356" s="183">
        <f>IF(N356="nulová",J356,0)</f>
        <v>0</v>
      </c>
      <c r="BJ356" s="15" t="s">
        <v>79</v>
      </c>
      <c r="BK356" s="183">
        <f>ROUND(I356*H356,2)</f>
        <v>0</v>
      </c>
      <c r="BL356" s="15" t="s">
        <v>267</v>
      </c>
      <c r="BM356" s="15" t="s">
        <v>498</v>
      </c>
    </row>
    <row r="357" spans="2:65" s="1" customFormat="1" ht="11.25">
      <c r="B357" s="32"/>
      <c r="C357" s="33"/>
      <c r="D357" s="184" t="s">
        <v>124</v>
      </c>
      <c r="E357" s="33"/>
      <c r="F357" s="185" t="s">
        <v>497</v>
      </c>
      <c r="G357" s="33"/>
      <c r="H357" s="33"/>
      <c r="I357" s="101"/>
      <c r="J357" s="33"/>
      <c r="K357" s="33"/>
      <c r="L357" s="36"/>
      <c r="M357" s="186"/>
      <c r="N357" s="58"/>
      <c r="O357" s="58"/>
      <c r="P357" s="58"/>
      <c r="Q357" s="58"/>
      <c r="R357" s="58"/>
      <c r="S357" s="58"/>
      <c r="T357" s="59"/>
      <c r="AT357" s="15" t="s">
        <v>124</v>
      </c>
      <c r="AU357" s="15" t="s">
        <v>81</v>
      </c>
    </row>
    <row r="358" spans="2:65" s="1" customFormat="1" ht="19.5">
      <c r="B358" s="32"/>
      <c r="C358" s="33"/>
      <c r="D358" s="184" t="s">
        <v>125</v>
      </c>
      <c r="E358" s="33"/>
      <c r="F358" s="187" t="s">
        <v>234</v>
      </c>
      <c r="G358" s="33"/>
      <c r="H358" s="33"/>
      <c r="I358" s="101"/>
      <c r="J358" s="33"/>
      <c r="K358" s="33"/>
      <c r="L358" s="36"/>
      <c r="M358" s="186"/>
      <c r="N358" s="58"/>
      <c r="O358" s="58"/>
      <c r="P358" s="58"/>
      <c r="Q358" s="58"/>
      <c r="R358" s="58"/>
      <c r="S358" s="58"/>
      <c r="T358" s="59"/>
      <c r="AT358" s="15" t="s">
        <v>125</v>
      </c>
      <c r="AU358" s="15" t="s">
        <v>81</v>
      </c>
    </row>
    <row r="359" spans="2:65" s="11" customFormat="1" ht="11.25">
      <c r="B359" s="191"/>
      <c r="C359" s="192"/>
      <c r="D359" s="184" t="s">
        <v>195</v>
      </c>
      <c r="E359" s="193" t="s">
        <v>1</v>
      </c>
      <c r="F359" s="194" t="s">
        <v>499</v>
      </c>
      <c r="G359" s="192"/>
      <c r="H359" s="195">
        <v>61.911000000000001</v>
      </c>
      <c r="I359" s="196"/>
      <c r="J359" s="192"/>
      <c r="K359" s="192"/>
      <c r="L359" s="197"/>
      <c r="M359" s="198"/>
      <c r="N359" s="199"/>
      <c r="O359" s="199"/>
      <c r="P359" s="199"/>
      <c r="Q359" s="199"/>
      <c r="R359" s="199"/>
      <c r="S359" s="199"/>
      <c r="T359" s="200"/>
      <c r="AT359" s="201" t="s">
        <v>195</v>
      </c>
      <c r="AU359" s="201" t="s">
        <v>81</v>
      </c>
      <c r="AV359" s="11" t="s">
        <v>81</v>
      </c>
      <c r="AW359" s="11" t="s">
        <v>32</v>
      </c>
      <c r="AX359" s="11" t="s">
        <v>71</v>
      </c>
      <c r="AY359" s="201" t="s">
        <v>114</v>
      </c>
    </row>
    <row r="360" spans="2:65" s="11" customFormat="1" ht="11.25">
      <c r="B360" s="191"/>
      <c r="C360" s="192"/>
      <c r="D360" s="184" t="s">
        <v>195</v>
      </c>
      <c r="E360" s="193" t="s">
        <v>1</v>
      </c>
      <c r="F360" s="194" t="s">
        <v>209</v>
      </c>
      <c r="G360" s="192"/>
      <c r="H360" s="195">
        <v>18.245000000000001</v>
      </c>
      <c r="I360" s="196"/>
      <c r="J360" s="192"/>
      <c r="K360" s="192"/>
      <c r="L360" s="197"/>
      <c r="M360" s="198"/>
      <c r="N360" s="199"/>
      <c r="O360" s="199"/>
      <c r="P360" s="199"/>
      <c r="Q360" s="199"/>
      <c r="R360" s="199"/>
      <c r="S360" s="199"/>
      <c r="T360" s="200"/>
      <c r="AT360" s="201" t="s">
        <v>195</v>
      </c>
      <c r="AU360" s="201" t="s">
        <v>81</v>
      </c>
      <c r="AV360" s="11" t="s">
        <v>81</v>
      </c>
      <c r="AW360" s="11" t="s">
        <v>32</v>
      </c>
      <c r="AX360" s="11" t="s">
        <v>71</v>
      </c>
      <c r="AY360" s="201" t="s">
        <v>114</v>
      </c>
    </row>
    <row r="361" spans="2:65" s="12" customFormat="1" ht="11.25">
      <c r="B361" s="202"/>
      <c r="C361" s="203"/>
      <c r="D361" s="184" t="s">
        <v>195</v>
      </c>
      <c r="E361" s="204" t="s">
        <v>1</v>
      </c>
      <c r="F361" s="205" t="s">
        <v>197</v>
      </c>
      <c r="G361" s="203"/>
      <c r="H361" s="206">
        <v>80.156000000000006</v>
      </c>
      <c r="I361" s="207"/>
      <c r="J361" s="203"/>
      <c r="K361" s="203"/>
      <c r="L361" s="208"/>
      <c r="M361" s="209"/>
      <c r="N361" s="210"/>
      <c r="O361" s="210"/>
      <c r="P361" s="210"/>
      <c r="Q361" s="210"/>
      <c r="R361" s="210"/>
      <c r="S361" s="210"/>
      <c r="T361" s="211"/>
      <c r="AT361" s="212" t="s">
        <v>195</v>
      </c>
      <c r="AU361" s="212" t="s">
        <v>81</v>
      </c>
      <c r="AV361" s="12" t="s">
        <v>140</v>
      </c>
      <c r="AW361" s="12" t="s">
        <v>32</v>
      </c>
      <c r="AX361" s="12" t="s">
        <v>79</v>
      </c>
      <c r="AY361" s="212" t="s">
        <v>114</v>
      </c>
    </row>
    <row r="362" spans="2:65" s="1" customFormat="1" ht="16.5" customHeight="1">
      <c r="B362" s="32"/>
      <c r="C362" s="172" t="s">
        <v>500</v>
      </c>
      <c r="D362" s="172" t="s">
        <v>117</v>
      </c>
      <c r="E362" s="173" t="s">
        <v>501</v>
      </c>
      <c r="F362" s="174" t="s">
        <v>502</v>
      </c>
      <c r="G362" s="175" t="s">
        <v>356</v>
      </c>
      <c r="H362" s="233"/>
      <c r="I362" s="177"/>
      <c r="J362" s="178">
        <f>ROUND(I362*H362,2)</f>
        <v>0</v>
      </c>
      <c r="K362" s="174" t="s">
        <v>121</v>
      </c>
      <c r="L362" s="36"/>
      <c r="M362" s="179" t="s">
        <v>1</v>
      </c>
      <c r="N362" s="180" t="s">
        <v>42</v>
      </c>
      <c r="O362" s="58"/>
      <c r="P362" s="181">
        <f>O362*H362</f>
        <v>0</v>
      </c>
      <c r="Q362" s="181">
        <v>0</v>
      </c>
      <c r="R362" s="181">
        <f>Q362*H362</f>
        <v>0</v>
      </c>
      <c r="S362" s="181">
        <v>0</v>
      </c>
      <c r="T362" s="182">
        <f>S362*H362</f>
        <v>0</v>
      </c>
      <c r="AR362" s="15" t="s">
        <v>267</v>
      </c>
      <c r="AT362" s="15" t="s">
        <v>117</v>
      </c>
      <c r="AU362" s="15" t="s">
        <v>81</v>
      </c>
      <c r="AY362" s="15" t="s">
        <v>114</v>
      </c>
      <c r="BE362" s="183">
        <f>IF(N362="základní",J362,0)</f>
        <v>0</v>
      </c>
      <c r="BF362" s="183">
        <f>IF(N362="snížená",J362,0)</f>
        <v>0</v>
      </c>
      <c r="BG362" s="183">
        <f>IF(N362="zákl. přenesená",J362,0)</f>
        <v>0</v>
      </c>
      <c r="BH362" s="183">
        <f>IF(N362="sníž. přenesená",J362,0)</f>
        <v>0</v>
      </c>
      <c r="BI362" s="183">
        <f>IF(N362="nulová",J362,0)</f>
        <v>0</v>
      </c>
      <c r="BJ362" s="15" t="s">
        <v>79</v>
      </c>
      <c r="BK362" s="183">
        <f>ROUND(I362*H362,2)</f>
        <v>0</v>
      </c>
      <c r="BL362" s="15" t="s">
        <v>267</v>
      </c>
      <c r="BM362" s="15" t="s">
        <v>503</v>
      </c>
    </row>
    <row r="363" spans="2:65" s="1" customFormat="1" ht="11.25">
      <c r="B363" s="32"/>
      <c r="C363" s="33"/>
      <c r="D363" s="184" t="s">
        <v>124</v>
      </c>
      <c r="E363" s="33"/>
      <c r="F363" s="185" t="s">
        <v>502</v>
      </c>
      <c r="G363" s="33"/>
      <c r="H363" s="33"/>
      <c r="I363" s="101"/>
      <c r="J363" s="33"/>
      <c r="K363" s="33"/>
      <c r="L363" s="36"/>
      <c r="M363" s="186"/>
      <c r="N363" s="58"/>
      <c r="O363" s="58"/>
      <c r="P363" s="58"/>
      <c r="Q363" s="58"/>
      <c r="R363" s="58"/>
      <c r="S363" s="58"/>
      <c r="T363" s="59"/>
      <c r="AT363" s="15" t="s">
        <v>124</v>
      </c>
      <c r="AU363" s="15" t="s">
        <v>81</v>
      </c>
    </row>
    <row r="364" spans="2:65" s="10" customFormat="1" ht="22.9" customHeight="1">
      <c r="B364" s="156"/>
      <c r="C364" s="157"/>
      <c r="D364" s="158" t="s">
        <v>70</v>
      </c>
      <c r="E364" s="170" t="s">
        <v>504</v>
      </c>
      <c r="F364" s="170" t="s">
        <v>505</v>
      </c>
      <c r="G364" s="157"/>
      <c r="H364" s="157"/>
      <c r="I364" s="160"/>
      <c r="J364" s="171">
        <f>BK364</f>
        <v>0</v>
      </c>
      <c r="K364" s="157"/>
      <c r="L364" s="162"/>
      <c r="M364" s="163"/>
      <c r="N364" s="164"/>
      <c r="O364" s="164"/>
      <c r="P364" s="165">
        <f>SUM(P365:P428)</f>
        <v>0</v>
      </c>
      <c r="Q364" s="164"/>
      <c r="R364" s="165">
        <f>SUM(R365:R428)</f>
        <v>0</v>
      </c>
      <c r="S364" s="164"/>
      <c r="T364" s="166">
        <f>SUM(T365:T428)</f>
        <v>1.0605381999999999</v>
      </c>
      <c r="AR364" s="167" t="s">
        <v>81</v>
      </c>
      <c r="AT364" s="168" t="s">
        <v>70</v>
      </c>
      <c r="AU364" s="168" t="s">
        <v>79</v>
      </c>
      <c r="AY364" s="167" t="s">
        <v>114</v>
      </c>
      <c r="BK364" s="169">
        <f>SUM(BK365:BK428)</f>
        <v>0</v>
      </c>
    </row>
    <row r="365" spans="2:65" s="1" customFormat="1" ht="16.5" customHeight="1">
      <c r="B365" s="32"/>
      <c r="C365" s="172" t="s">
        <v>506</v>
      </c>
      <c r="D365" s="172" t="s">
        <v>117</v>
      </c>
      <c r="E365" s="173" t="s">
        <v>507</v>
      </c>
      <c r="F365" s="174" t="s">
        <v>508</v>
      </c>
      <c r="G365" s="175" t="s">
        <v>243</v>
      </c>
      <c r="H365" s="176">
        <v>623.846</v>
      </c>
      <c r="I365" s="177"/>
      <c r="J365" s="178">
        <f>ROUND(I365*H365,2)</f>
        <v>0</v>
      </c>
      <c r="K365" s="174" t="s">
        <v>121</v>
      </c>
      <c r="L365" s="36"/>
      <c r="M365" s="179" t="s">
        <v>1</v>
      </c>
      <c r="N365" s="180" t="s">
        <v>42</v>
      </c>
      <c r="O365" s="58"/>
      <c r="P365" s="181">
        <f>O365*H365</f>
        <v>0</v>
      </c>
      <c r="Q365" s="181">
        <v>0</v>
      </c>
      <c r="R365" s="181">
        <f>Q365*H365</f>
        <v>0</v>
      </c>
      <c r="S365" s="181">
        <v>1.6999999999999999E-3</v>
      </c>
      <c r="T365" s="182">
        <f>S365*H365</f>
        <v>1.0605381999999999</v>
      </c>
      <c r="AR365" s="15" t="s">
        <v>267</v>
      </c>
      <c r="AT365" s="15" t="s">
        <v>117</v>
      </c>
      <c r="AU365" s="15" t="s">
        <v>81</v>
      </c>
      <c r="AY365" s="15" t="s">
        <v>114</v>
      </c>
      <c r="BE365" s="183">
        <f>IF(N365="základní",J365,0)</f>
        <v>0</v>
      </c>
      <c r="BF365" s="183">
        <f>IF(N365="snížená",J365,0)</f>
        <v>0</v>
      </c>
      <c r="BG365" s="183">
        <f>IF(N365="zákl. přenesená",J365,0)</f>
        <v>0</v>
      </c>
      <c r="BH365" s="183">
        <f>IF(N365="sníž. přenesená",J365,0)</f>
        <v>0</v>
      </c>
      <c r="BI365" s="183">
        <f>IF(N365="nulová",J365,0)</f>
        <v>0</v>
      </c>
      <c r="BJ365" s="15" t="s">
        <v>79</v>
      </c>
      <c r="BK365" s="183">
        <f>ROUND(I365*H365,2)</f>
        <v>0</v>
      </c>
      <c r="BL365" s="15" t="s">
        <v>267</v>
      </c>
      <c r="BM365" s="15" t="s">
        <v>509</v>
      </c>
    </row>
    <row r="366" spans="2:65" s="1" customFormat="1" ht="11.25">
      <c r="B366" s="32"/>
      <c r="C366" s="33"/>
      <c r="D366" s="184" t="s">
        <v>124</v>
      </c>
      <c r="E366" s="33"/>
      <c r="F366" s="185" t="s">
        <v>508</v>
      </c>
      <c r="G366" s="33"/>
      <c r="H366" s="33"/>
      <c r="I366" s="101"/>
      <c r="J366" s="33"/>
      <c r="K366" s="33"/>
      <c r="L366" s="36"/>
      <c r="M366" s="186"/>
      <c r="N366" s="58"/>
      <c r="O366" s="58"/>
      <c r="P366" s="58"/>
      <c r="Q366" s="58"/>
      <c r="R366" s="58"/>
      <c r="S366" s="58"/>
      <c r="T366" s="59"/>
      <c r="AT366" s="15" t="s">
        <v>124</v>
      </c>
      <c r="AU366" s="15" t="s">
        <v>81</v>
      </c>
    </row>
    <row r="367" spans="2:65" s="1" customFormat="1" ht="16.5" customHeight="1">
      <c r="B367" s="32"/>
      <c r="C367" s="172" t="s">
        <v>510</v>
      </c>
      <c r="D367" s="172" t="s">
        <v>117</v>
      </c>
      <c r="E367" s="173" t="s">
        <v>511</v>
      </c>
      <c r="F367" s="174" t="s">
        <v>512</v>
      </c>
      <c r="G367" s="175" t="s">
        <v>243</v>
      </c>
      <c r="H367" s="176">
        <v>44.222000000000001</v>
      </c>
      <c r="I367" s="177"/>
      <c r="J367" s="178">
        <f>ROUND(I367*H367,2)</f>
        <v>0</v>
      </c>
      <c r="K367" s="174" t="s">
        <v>222</v>
      </c>
      <c r="L367" s="36"/>
      <c r="M367" s="179" t="s">
        <v>1</v>
      </c>
      <c r="N367" s="180" t="s">
        <v>42</v>
      </c>
      <c r="O367" s="58"/>
      <c r="P367" s="181">
        <f>O367*H367</f>
        <v>0</v>
      </c>
      <c r="Q367" s="181">
        <v>0</v>
      </c>
      <c r="R367" s="181">
        <f>Q367*H367</f>
        <v>0</v>
      </c>
      <c r="S367" s="181">
        <v>0</v>
      </c>
      <c r="T367" s="182">
        <f>S367*H367</f>
        <v>0</v>
      </c>
      <c r="AR367" s="15" t="s">
        <v>267</v>
      </c>
      <c r="AT367" s="15" t="s">
        <v>117</v>
      </c>
      <c r="AU367" s="15" t="s">
        <v>81</v>
      </c>
      <c r="AY367" s="15" t="s">
        <v>114</v>
      </c>
      <c r="BE367" s="183">
        <f>IF(N367="základní",J367,0)</f>
        <v>0</v>
      </c>
      <c r="BF367" s="183">
        <f>IF(N367="snížená",J367,0)</f>
        <v>0</v>
      </c>
      <c r="BG367" s="183">
        <f>IF(N367="zákl. přenesená",J367,0)</f>
        <v>0</v>
      </c>
      <c r="BH367" s="183">
        <f>IF(N367="sníž. přenesená",J367,0)</f>
        <v>0</v>
      </c>
      <c r="BI367" s="183">
        <f>IF(N367="nulová",J367,0)</f>
        <v>0</v>
      </c>
      <c r="BJ367" s="15" t="s">
        <v>79</v>
      </c>
      <c r="BK367" s="183">
        <f>ROUND(I367*H367,2)</f>
        <v>0</v>
      </c>
      <c r="BL367" s="15" t="s">
        <v>267</v>
      </c>
      <c r="BM367" s="15" t="s">
        <v>513</v>
      </c>
    </row>
    <row r="368" spans="2:65" s="1" customFormat="1" ht="11.25">
      <c r="B368" s="32"/>
      <c r="C368" s="33"/>
      <c r="D368" s="184" t="s">
        <v>124</v>
      </c>
      <c r="E368" s="33"/>
      <c r="F368" s="185" t="s">
        <v>512</v>
      </c>
      <c r="G368" s="33"/>
      <c r="H368" s="33"/>
      <c r="I368" s="101"/>
      <c r="J368" s="33"/>
      <c r="K368" s="33"/>
      <c r="L368" s="36"/>
      <c r="M368" s="186"/>
      <c r="N368" s="58"/>
      <c r="O368" s="58"/>
      <c r="P368" s="58"/>
      <c r="Q368" s="58"/>
      <c r="R368" s="58"/>
      <c r="S368" s="58"/>
      <c r="T368" s="59"/>
      <c r="AT368" s="15" t="s">
        <v>124</v>
      </c>
      <c r="AU368" s="15" t="s">
        <v>81</v>
      </c>
    </row>
    <row r="369" spans="2:65" s="1" customFormat="1" ht="39">
      <c r="B369" s="32"/>
      <c r="C369" s="33"/>
      <c r="D369" s="184" t="s">
        <v>125</v>
      </c>
      <c r="E369" s="33"/>
      <c r="F369" s="187" t="s">
        <v>514</v>
      </c>
      <c r="G369" s="33"/>
      <c r="H369" s="33"/>
      <c r="I369" s="101"/>
      <c r="J369" s="33"/>
      <c r="K369" s="33"/>
      <c r="L369" s="36"/>
      <c r="M369" s="186"/>
      <c r="N369" s="58"/>
      <c r="O369" s="58"/>
      <c r="P369" s="58"/>
      <c r="Q369" s="58"/>
      <c r="R369" s="58"/>
      <c r="S369" s="58"/>
      <c r="T369" s="59"/>
      <c r="AT369" s="15" t="s">
        <v>125</v>
      </c>
      <c r="AU369" s="15" t="s">
        <v>81</v>
      </c>
    </row>
    <row r="370" spans="2:65" s="11" customFormat="1" ht="11.25">
      <c r="B370" s="191"/>
      <c r="C370" s="192"/>
      <c r="D370" s="184" t="s">
        <v>195</v>
      </c>
      <c r="E370" s="193" t="s">
        <v>1</v>
      </c>
      <c r="F370" s="194" t="s">
        <v>515</v>
      </c>
      <c r="G370" s="192"/>
      <c r="H370" s="195">
        <v>44.222000000000001</v>
      </c>
      <c r="I370" s="196"/>
      <c r="J370" s="192"/>
      <c r="K370" s="192"/>
      <c r="L370" s="197"/>
      <c r="M370" s="198"/>
      <c r="N370" s="199"/>
      <c r="O370" s="199"/>
      <c r="P370" s="199"/>
      <c r="Q370" s="199"/>
      <c r="R370" s="199"/>
      <c r="S370" s="199"/>
      <c r="T370" s="200"/>
      <c r="AT370" s="201" t="s">
        <v>195</v>
      </c>
      <c r="AU370" s="201" t="s">
        <v>81</v>
      </c>
      <c r="AV370" s="11" t="s">
        <v>81</v>
      </c>
      <c r="AW370" s="11" t="s">
        <v>32</v>
      </c>
      <c r="AX370" s="11" t="s">
        <v>71</v>
      </c>
      <c r="AY370" s="201" t="s">
        <v>114</v>
      </c>
    </row>
    <row r="371" spans="2:65" s="12" customFormat="1" ht="11.25">
      <c r="B371" s="202"/>
      <c r="C371" s="203"/>
      <c r="D371" s="184" t="s">
        <v>195</v>
      </c>
      <c r="E371" s="204" t="s">
        <v>1</v>
      </c>
      <c r="F371" s="205" t="s">
        <v>197</v>
      </c>
      <c r="G371" s="203"/>
      <c r="H371" s="206">
        <v>44.222000000000001</v>
      </c>
      <c r="I371" s="207"/>
      <c r="J371" s="203"/>
      <c r="K371" s="203"/>
      <c r="L371" s="208"/>
      <c r="M371" s="209"/>
      <c r="N371" s="210"/>
      <c r="O371" s="210"/>
      <c r="P371" s="210"/>
      <c r="Q371" s="210"/>
      <c r="R371" s="210"/>
      <c r="S371" s="210"/>
      <c r="T371" s="211"/>
      <c r="AT371" s="212" t="s">
        <v>195</v>
      </c>
      <c r="AU371" s="212" t="s">
        <v>81</v>
      </c>
      <c r="AV371" s="12" t="s">
        <v>140</v>
      </c>
      <c r="AW371" s="12" t="s">
        <v>32</v>
      </c>
      <c r="AX371" s="12" t="s">
        <v>79</v>
      </c>
      <c r="AY371" s="212" t="s">
        <v>114</v>
      </c>
    </row>
    <row r="372" spans="2:65" s="1" customFormat="1" ht="16.5" customHeight="1">
      <c r="B372" s="32"/>
      <c r="C372" s="172" t="s">
        <v>516</v>
      </c>
      <c r="D372" s="172" t="s">
        <v>117</v>
      </c>
      <c r="E372" s="173" t="s">
        <v>517</v>
      </c>
      <c r="F372" s="174" t="s">
        <v>518</v>
      </c>
      <c r="G372" s="175" t="s">
        <v>243</v>
      </c>
      <c r="H372" s="176">
        <v>44.222000000000001</v>
      </c>
      <c r="I372" s="177"/>
      <c r="J372" s="178">
        <f>ROUND(I372*H372,2)</f>
        <v>0</v>
      </c>
      <c r="K372" s="174" t="s">
        <v>222</v>
      </c>
      <c r="L372" s="36"/>
      <c r="M372" s="179" t="s">
        <v>1</v>
      </c>
      <c r="N372" s="180" t="s">
        <v>42</v>
      </c>
      <c r="O372" s="58"/>
      <c r="P372" s="181">
        <f>O372*H372</f>
        <v>0</v>
      </c>
      <c r="Q372" s="181">
        <v>0</v>
      </c>
      <c r="R372" s="181">
        <f>Q372*H372</f>
        <v>0</v>
      </c>
      <c r="S372" s="181">
        <v>0</v>
      </c>
      <c r="T372" s="182">
        <f>S372*H372</f>
        <v>0</v>
      </c>
      <c r="AR372" s="15" t="s">
        <v>267</v>
      </c>
      <c r="AT372" s="15" t="s">
        <v>117</v>
      </c>
      <c r="AU372" s="15" t="s">
        <v>81</v>
      </c>
      <c r="AY372" s="15" t="s">
        <v>114</v>
      </c>
      <c r="BE372" s="183">
        <f>IF(N372="základní",J372,0)</f>
        <v>0</v>
      </c>
      <c r="BF372" s="183">
        <f>IF(N372="snížená",J372,0)</f>
        <v>0</v>
      </c>
      <c r="BG372" s="183">
        <f>IF(N372="zákl. přenesená",J372,0)</f>
        <v>0</v>
      </c>
      <c r="BH372" s="183">
        <f>IF(N372="sníž. přenesená",J372,0)</f>
        <v>0</v>
      </c>
      <c r="BI372" s="183">
        <f>IF(N372="nulová",J372,0)</f>
        <v>0</v>
      </c>
      <c r="BJ372" s="15" t="s">
        <v>79</v>
      </c>
      <c r="BK372" s="183">
        <f>ROUND(I372*H372,2)</f>
        <v>0</v>
      </c>
      <c r="BL372" s="15" t="s">
        <v>267</v>
      </c>
      <c r="BM372" s="15" t="s">
        <v>519</v>
      </c>
    </row>
    <row r="373" spans="2:65" s="1" customFormat="1" ht="11.25">
      <c r="B373" s="32"/>
      <c r="C373" s="33"/>
      <c r="D373" s="184" t="s">
        <v>124</v>
      </c>
      <c r="E373" s="33"/>
      <c r="F373" s="185" t="s">
        <v>518</v>
      </c>
      <c r="G373" s="33"/>
      <c r="H373" s="33"/>
      <c r="I373" s="101"/>
      <c r="J373" s="33"/>
      <c r="K373" s="33"/>
      <c r="L373" s="36"/>
      <c r="M373" s="186"/>
      <c r="N373" s="58"/>
      <c r="O373" s="58"/>
      <c r="P373" s="58"/>
      <c r="Q373" s="58"/>
      <c r="R373" s="58"/>
      <c r="S373" s="58"/>
      <c r="T373" s="59"/>
      <c r="AT373" s="15" t="s">
        <v>124</v>
      </c>
      <c r="AU373" s="15" t="s">
        <v>81</v>
      </c>
    </row>
    <row r="374" spans="2:65" s="1" customFormat="1" ht="39">
      <c r="B374" s="32"/>
      <c r="C374" s="33"/>
      <c r="D374" s="184" t="s">
        <v>125</v>
      </c>
      <c r="E374" s="33"/>
      <c r="F374" s="187" t="s">
        <v>514</v>
      </c>
      <c r="G374" s="33"/>
      <c r="H374" s="33"/>
      <c r="I374" s="101"/>
      <c r="J374" s="33"/>
      <c r="K374" s="33"/>
      <c r="L374" s="36"/>
      <c r="M374" s="186"/>
      <c r="N374" s="58"/>
      <c r="O374" s="58"/>
      <c r="P374" s="58"/>
      <c r="Q374" s="58"/>
      <c r="R374" s="58"/>
      <c r="S374" s="58"/>
      <c r="T374" s="59"/>
      <c r="AT374" s="15" t="s">
        <v>125</v>
      </c>
      <c r="AU374" s="15" t="s">
        <v>81</v>
      </c>
    </row>
    <row r="375" spans="2:65" s="11" customFormat="1" ht="11.25">
      <c r="B375" s="191"/>
      <c r="C375" s="192"/>
      <c r="D375" s="184" t="s">
        <v>195</v>
      </c>
      <c r="E375" s="193" t="s">
        <v>1</v>
      </c>
      <c r="F375" s="194" t="s">
        <v>515</v>
      </c>
      <c r="G375" s="192"/>
      <c r="H375" s="195">
        <v>44.222000000000001</v>
      </c>
      <c r="I375" s="196"/>
      <c r="J375" s="192"/>
      <c r="K375" s="192"/>
      <c r="L375" s="197"/>
      <c r="M375" s="198"/>
      <c r="N375" s="199"/>
      <c r="O375" s="199"/>
      <c r="P375" s="199"/>
      <c r="Q375" s="199"/>
      <c r="R375" s="199"/>
      <c r="S375" s="199"/>
      <c r="T375" s="200"/>
      <c r="AT375" s="201" t="s">
        <v>195</v>
      </c>
      <c r="AU375" s="201" t="s">
        <v>81</v>
      </c>
      <c r="AV375" s="11" t="s">
        <v>81</v>
      </c>
      <c r="AW375" s="11" t="s">
        <v>32</v>
      </c>
      <c r="AX375" s="11" t="s">
        <v>71</v>
      </c>
      <c r="AY375" s="201" t="s">
        <v>114</v>
      </c>
    </row>
    <row r="376" spans="2:65" s="12" customFormat="1" ht="11.25">
      <c r="B376" s="202"/>
      <c r="C376" s="203"/>
      <c r="D376" s="184" t="s">
        <v>195</v>
      </c>
      <c r="E376" s="204" t="s">
        <v>1</v>
      </c>
      <c r="F376" s="205" t="s">
        <v>197</v>
      </c>
      <c r="G376" s="203"/>
      <c r="H376" s="206">
        <v>44.222000000000001</v>
      </c>
      <c r="I376" s="207"/>
      <c r="J376" s="203"/>
      <c r="K376" s="203"/>
      <c r="L376" s="208"/>
      <c r="M376" s="209"/>
      <c r="N376" s="210"/>
      <c r="O376" s="210"/>
      <c r="P376" s="210"/>
      <c r="Q376" s="210"/>
      <c r="R376" s="210"/>
      <c r="S376" s="210"/>
      <c r="T376" s="211"/>
      <c r="AT376" s="212" t="s">
        <v>195</v>
      </c>
      <c r="AU376" s="212" t="s">
        <v>81</v>
      </c>
      <c r="AV376" s="12" t="s">
        <v>140</v>
      </c>
      <c r="AW376" s="12" t="s">
        <v>32</v>
      </c>
      <c r="AX376" s="12" t="s">
        <v>79</v>
      </c>
      <c r="AY376" s="212" t="s">
        <v>114</v>
      </c>
    </row>
    <row r="377" spans="2:65" s="1" customFormat="1" ht="16.5" customHeight="1">
      <c r="B377" s="32"/>
      <c r="C377" s="172" t="s">
        <v>520</v>
      </c>
      <c r="D377" s="172" t="s">
        <v>117</v>
      </c>
      <c r="E377" s="173" t="s">
        <v>521</v>
      </c>
      <c r="F377" s="174" t="s">
        <v>522</v>
      </c>
      <c r="G377" s="175" t="s">
        <v>243</v>
      </c>
      <c r="H377" s="176">
        <v>89.834999999999994</v>
      </c>
      <c r="I377" s="177"/>
      <c r="J377" s="178">
        <f>ROUND(I377*H377,2)</f>
        <v>0</v>
      </c>
      <c r="K377" s="174" t="s">
        <v>222</v>
      </c>
      <c r="L377" s="36"/>
      <c r="M377" s="179" t="s">
        <v>1</v>
      </c>
      <c r="N377" s="180" t="s">
        <v>42</v>
      </c>
      <c r="O377" s="58"/>
      <c r="P377" s="181">
        <f>O377*H377</f>
        <v>0</v>
      </c>
      <c r="Q377" s="181">
        <v>0</v>
      </c>
      <c r="R377" s="181">
        <f>Q377*H377</f>
        <v>0</v>
      </c>
      <c r="S377" s="181">
        <v>0</v>
      </c>
      <c r="T377" s="182">
        <f>S377*H377</f>
        <v>0</v>
      </c>
      <c r="AR377" s="15" t="s">
        <v>267</v>
      </c>
      <c r="AT377" s="15" t="s">
        <v>117</v>
      </c>
      <c r="AU377" s="15" t="s">
        <v>81</v>
      </c>
      <c r="AY377" s="15" t="s">
        <v>114</v>
      </c>
      <c r="BE377" s="183">
        <f>IF(N377="základní",J377,0)</f>
        <v>0</v>
      </c>
      <c r="BF377" s="183">
        <f>IF(N377="snížená",J377,0)</f>
        <v>0</v>
      </c>
      <c r="BG377" s="183">
        <f>IF(N377="zákl. přenesená",J377,0)</f>
        <v>0</v>
      </c>
      <c r="BH377" s="183">
        <f>IF(N377="sníž. přenesená",J377,0)</f>
        <v>0</v>
      </c>
      <c r="BI377" s="183">
        <f>IF(N377="nulová",J377,0)</f>
        <v>0</v>
      </c>
      <c r="BJ377" s="15" t="s">
        <v>79</v>
      </c>
      <c r="BK377" s="183">
        <f>ROUND(I377*H377,2)</f>
        <v>0</v>
      </c>
      <c r="BL377" s="15" t="s">
        <v>267</v>
      </c>
      <c r="BM377" s="15" t="s">
        <v>523</v>
      </c>
    </row>
    <row r="378" spans="2:65" s="1" customFormat="1" ht="11.25">
      <c r="B378" s="32"/>
      <c r="C378" s="33"/>
      <c r="D378" s="184" t="s">
        <v>124</v>
      </c>
      <c r="E378" s="33"/>
      <c r="F378" s="185" t="s">
        <v>522</v>
      </c>
      <c r="G378" s="33"/>
      <c r="H378" s="33"/>
      <c r="I378" s="101"/>
      <c r="J378" s="33"/>
      <c r="K378" s="33"/>
      <c r="L378" s="36"/>
      <c r="M378" s="186"/>
      <c r="N378" s="58"/>
      <c r="O378" s="58"/>
      <c r="P378" s="58"/>
      <c r="Q378" s="58"/>
      <c r="R378" s="58"/>
      <c r="S378" s="58"/>
      <c r="T378" s="59"/>
      <c r="AT378" s="15" t="s">
        <v>124</v>
      </c>
      <c r="AU378" s="15" t="s">
        <v>81</v>
      </c>
    </row>
    <row r="379" spans="2:65" s="1" customFormat="1" ht="39">
      <c r="B379" s="32"/>
      <c r="C379" s="33"/>
      <c r="D379" s="184" t="s">
        <v>125</v>
      </c>
      <c r="E379" s="33"/>
      <c r="F379" s="187" t="s">
        <v>514</v>
      </c>
      <c r="G379" s="33"/>
      <c r="H379" s="33"/>
      <c r="I379" s="101"/>
      <c r="J379" s="33"/>
      <c r="K379" s="33"/>
      <c r="L379" s="36"/>
      <c r="M379" s="186"/>
      <c r="N379" s="58"/>
      <c r="O379" s="58"/>
      <c r="P379" s="58"/>
      <c r="Q379" s="58"/>
      <c r="R379" s="58"/>
      <c r="S379" s="58"/>
      <c r="T379" s="59"/>
      <c r="AT379" s="15" t="s">
        <v>125</v>
      </c>
      <c r="AU379" s="15" t="s">
        <v>81</v>
      </c>
    </row>
    <row r="380" spans="2:65" s="11" customFormat="1" ht="11.25">
      <c r="B380" s="191"/>
      <c r="C380" s="192"/>
      <c r="D380" s="184" t="s">
        <v>195</v>
      </c>
      <c r="E380" s="193" t="s">
        <v>1</v>
      </c>
      <c r="F380" s="194" t="s">
        <v>515</v>
      </c>
      <c r="G380" s="192"/>
      <c r="H380" s="195">
        <v>44.222000000000001</v>
      </c>
      <c r="I380" s="196"/>
      <c r="J380" s="192"/>
      <c r="K380" s="192"/>
      <c r="L380" s="197"/>
      <c r="M380" s="198"/>
      <c r="N380" s="199"/>
      <c r="O380" s="199"/>
      <c r="P380" s="199"/>
      <c r="Q380" s="199"/>
      <c r="R380" s="199"/>
      <c r="S380" s="199"/>
      <c r="T380" s="200"/>
      <c r="AT380" s="201" t="s">
        <v>195</v>
      </c>
      <c r="AU380" s="201" t="s">
        <v>81</v>
      </c>
      <c r="AV380" s="11" t="s">
        <v>81</v>
      </c>
      <c r="AW380" s="11" t="s">
        <v>32</v>
      </c>
      <c r="AX380" s="11" t="s">
        <v>71</v>
      </c>
      <c r="AY380" s="201" t="s">
        <v>114</v>
      </c>
    </row>
    <row r="381" spans="2:65" s="11" customFormat="1" ht="11.25">
      <c r="B381" s="191"/>
      <c r="C381" s="192"/>
      <c r="D381" s="184" t="s">
        <v>195</v>
      </c>
      <c r="E381" s="193" t="s">
        <v>1</v>
      </c>
      <c r="F381" s="194" t="s">
        <v>524</v>
      </c>
      <c r="G381" s="192"/>
      <c r="H381" s="195">
        <v>45.613</v>
      </c>
      <c r="I381" s="196"/>
      <c r="J381" s="192"/>
      <c r="K381" s="192"/>
      <c r="L381" s="197"/>
      <c r="M381" s="198"/>
      <c r="N381" s="199"/>
      <c r="O381" s="199"/>
      <c r="P381" s="199"/>
      <c r="Q381" s="199"/>
      <c r="R381" s="199"/>
      <c r="S381" s="199"/>
      <c r="T381" s="200"/>
      <c r="AT381" s="201" t="s">
        <v>195</v>
      </c>
      <c r="AU381" s="201" t="s">
        <v>81</v>
      </c>
      <c r="AV381" s="11" t="s">
        <v>81</v>
      </c>
      <c r="AW381" s="11" t="s">
        <v>32</v>
      </c>
      <c r="AX381" s="11" t="s">
        <v>71</v>
      </c>
      <c r="AY381" s="201" t="s">
        <v>114</v>
      </c>
    </row>
    <row r="382" spans="2:65" s="12" customFormat="1" ht="11.25">
      <c r="B382" s="202"/>
      <c r="C382" s="203"/>
      <c r="D382" s="184" t="s">
        <v>195</v>
      </c>
      <c r="E382" s="204" t="s">
        <v>1</v>
      </c>
      <c r="F382" s="205" t="s">
        <v>197</v>
      </c>
      <c r="G382" s="203"/>
      <c r="H382" s="206">
        <v>89.834999999999994</v>
      </c>
      <c r="I382" s="207"/>
      <c r="J382" s="203"/>
      <c r="K382" s="203"/>
      <c r="L382" s="208"/>
      <c r="M382" s="209"/>
      <c r="N382" s="210"/>
      <c r="O382" s="210"/>
      <c r="P382" s="210"/>
      <c r="Q382" s="210"/>
      <c r="R382" s="210"/>
      <c r="S382" s="210"/>
      <c r="T382" s="211"/>
      <c r="AT382" s="212" t="s">
        <v>195</v>
      </c>
      <c r="AU382" s="212" t="s">
        <v>81</v>
      </c>
      <c r="AV382" s="12" t="s">
        <v>140</v>
      </c>
      <c r="AW382" s="12" t="s">
        <v>32</v>
      </c>
      <c r="AX382" s="12" t="s">
        <v>79</v>
      </c>
      <c r="AY382" s="212" t="s">
        <v>114</v>
      </c>
    </row>
    <row r="383" spans="2:65" s="1" customFormat="1" ht="16.5" customHeight="1">
      <c r="B383" s="32"/>
      <c r="C383" s="172" t="s">
        <v>525</v>
      </c>
      <c r="D383" s="172" t="s">
        <v>117</v>
      </c>
      <c r="E383" s="173" t="s">
        <v>526</v>
      </c>
      <c r="F383" s="174" t="s">
        <v>527</v>
      </c>
      <c r="G383" s="175" t="s">
        <v>243</v>
      </c>
      <c r="H383" s="176">
        <v>45.613</v>
      </c>
      <c r="I383" s="177"/>
      <c r="J383" s="178">
        <f>ROUND(I383*H383,2)</f>
        <v>0</v>
      </c>
      <c r="K383" s="174" t="s">
        <v>222</v>
      </c>
      <c r="L383" s="36"/>
      <c r="M383" s="179" t="s">
        <v>1</v>
      </c>
      <c r="N383" s="180" t="s">
        <v>42</v>
      </c>
      <c r="O383" s="58"/>
      <c r="P383" s="181">
        <f>O383*H383</f>
        <v>0</v>
      </c>
      <c r="Q383" s="181">
        <v>0</v>
      </c>
      <c r="R383" s="181">
        <f>Q383*H383</f>
        <v>0</v>
      </c>
      <c r="S383" s="181">
        <v>0</v>
      </c>
      <c r="T383" s="182">
        <f>S383*H383</f>
        <v>0</v>
      </c>
      <c r="AR383" s="15" t="s">
        <v>267</v>
      </c>
      <c r="AT383" s="15" t="s">
        <v>117</v>
      </c>
      <c r="AU383" s="15" t="s">
        <v>81</v>
      </c>
      <c r="AY383" s="15" t="s">
        <v>114</v>
      </c>
      <c r="BE383" s="183">
        <f>IF(N383="základní",J383,0)</f>
        <v>0</v>
      </c>
      <c r="BF383" s="183">
        <f>IF(N383="snížená",J383,0)</f>
        <v>0</v>
      </c>
      <c r="BG383" s="183">
        <f>IF(N383="zákl. přenesená",J383,0)</f>
        <v>0</v>
      </c>
      <c r="BH383" s="183">
        <f>IF(N383="sníž. přenesená",J383,0)</f>
        <v>0</v>
      </c>
      <c r="BI383" s="183">
        <f>IF(N383="nulová",J383,0)</f>
        <v>0</v>
      </c>
      <c r="BJ383" s="15" t="s">
        <v>79</v>
      </c>
      <c r="BK383" s="183">
        <f>ROUND(I383*H383,2)</f>
        <v>0</v>
      </c>
      <c r="BL383" s="15" t="s">
        <v>267</v>
      </c>
      <c r="BM383" s="15" t="s">
        <v>528</v>
      </c>
    </row>
    <row r="384" spans="2:65" s="1" customFormat="1" ht="11.25">
      <c r="B384" s="32"/>
      <c r="C384" s="33"/>
      <c r="D384" s="184" t="s">
        <v>124</v>
      </c>
      <c r="E384" s="33"/>
      <c r="F384" s="185" t="s">
        <v>527</v>
      </c>
      <c r="G384" s="33"/>
      <c r="H384" s="33"/>
      <c r="I384" s="101"/>
      <c r="J384" s="33"/>
      <c r="K384" s="33"/>
      <c r="L384" s="36"/>
      <c r="M384" s="186"/>
      <c r="N384" s="58"/>
      <c r="O384" s="58"/>
      <c r="P384" s="58"/>
      <c r="Q384" s="58"/>
      <c r="R384" s="58"/>
      <c r="S384" s="58"/>
      <c r="T384" s="59"/>
      <c r="AT384" s="15" t="s">
        <v>124</v>
      </c>
      <c r="AU384" s="15" t="s">
        <v>81</v>
      </c>
    </row>
    <row r="385" spans="2:65" s="1" customFormat="1" ht="39">
      <c r="B385" s="32"/>
      <c r="C385" s="33"/>
      <c r="D385" s="184" t="s">
        <v>125</v>
      </c>
      <c r="E385" s="33"/>
      <c r="F385" s="187" t="s">
        <v>514</v>
      </c>
      <c r="G385" s="33"/>
      <c r="H385" s="33"/>
      <c r="I385" s="101"/>
      <c r="J385" s="33"/>
      <c r="K385" s="33"/>
      <c r="L385" s="36"/>
      <c r="M385" s="186"/>
      <c r="N385" s="58"/>
      <c r="O385" s="58"/>
      <c r="P385" s="58"/>
      <c r="Q385" s="58"/>
      <c r="R385" s="58"/>
      <c r="S385" s="58"/>
      <c r="T385" s="59"/>
      <c r="AT385" s="15" t="s">
        <v>125</v>
      </c>
      <c r="AU385" s="15" t="s">
        <v>81</v>
      </c>
    </row>
    <row r="386" spans="2:65" s="11" customFormat="1" ht="11.25">
      <c r="B386" s="191"/>
      <c r="C386" s="192"/>
      <c r="D386" s="184" t="s">
        <v>195</v>
      </c>
      <c r="E386" s="193" t="s">
        <v>1</v>
      </c>
      <c r="F386" s="194" t="s">
        <v>524</v>
      </c>
      <c r="G386" s="192"/>
      <c r="H386" s="195">
        <v>45.613</v>
      </c>
      <c r="I386" s="196"/>
      <c r="J386" s="192"/>
      <c r="K386" s="192"/>
      <c r="L386" s="197"/>
      <c r="M386" s="198"/>
      <c r="N386" s="199"/>
      <c r="O386" s="199"/>
      <c r="P386" s="199"/>
      <c r="Q386" s="199"/>
      <c r="R386" s="199"/>
      <c r="S386" s="199"/>
      <c r="T386" s="200"/>
      <c r="AT386" s="201" t="s">
        <v>195</v>
      </c>
      <c r="AU386" s="201" t="s">
        <v>81</v>
      </c>
      <c r="AV386" s="11" t="s">
        <v>81</v>
      </c>
      <c r="AW386" s="11" t="s">
        <v>32</v>
      </c>
      <c r="AX386" s="11" t="s">
        <v>71</v>
      </c>
      <c r="AY386" s="201" t="s">
        <v>114</v>
      </c>
    </row>
    <row r="387" spans="2:65" s="12" customFormat="1" ht="11.25">
      <c r="B387" s="202"/>
      <c r="C387" s="203"/>
      <c r="D387" s="184" t="s">
        <v>195</v>
      </c>
      <c r="E387" s="204" t="s">
        <v>1</v>
      </c>
      <c r="F387" s="205" t="s">
        <v>197</v>
      </c>
      <c r="G387" s="203"/>
      <c r="H387" s="206">
        <v>45.613</v>
      </c>
      <c r="I387" s="207"/>
      <c r="J387" s="203"/>
      <c r="K387" s="203"/>
      <c r="L387" s="208"/>
      <c r="M387" s="209"/>
      <c r="N387" s="210"/>
      <c r="O387" s="210"/>
      <c r="P387" s="210"/>
      <c r="Q387" s="210"/>
      <c r="R387" s="210"/>
      <c r="S387" s="210"/>
      <c r="T387" s="211"/>
      <c r="AT387" s="212" t="s">
        <v>195</v>
      </c>
      <c r="AU387" s="212" t="s">
        <v>81</v>
      </c>
      <c r="AV387" s="12" t="s">
        <v>140</v>
      </c>
      <c r="AW387" s="12" t="s">
        <v>32</v>
      </c>
      <c r="AX387" s="12" t="s">
        <v>79</v>
      </c>
      <c r="AY387" s="212" t="s">
        <v>114</v>
      </c>
    </row>
    <row r="388" spans="2:65" s="1" customFormat="1" ht="16.5" customHeight="1">
      <c r="B388" s="32"/>
      <c r="C388" s="172" t="s">
        <v>529</v>
      </c>
      <c r="D388" s="172" t="s">
        <v>117</v>
      </c>
      <c r="E388" s="173" t="s">
        <v>530</v>
      </c>
      <c r="F388" s="174" t="s">
        <v>531</v>
      </c>
      <c r="G388" s="175" t="s">
        <v>243</v>
      </c>
      <c r="H388" s="176">
        <v>103.373</v>
      </c>
      <c r="I388" s="177"/>
      <c r="J388" s="178">
        <f>ROUND(I388*H388,2)</f>
        <v>0</v>
      </c>
      <c r="K388" s="174" t="s">
        <v>222</v>
      </c>
      <c r="L388" s="36"/>
      <c r="M388" s="179" t="s">
        <v>1</v>
      </c>
      <c r="N388" s="180" t="s">
        <v>42</v>
      </c>
      <c r="O388" s="58"/>
      <c r="P388" s="181">
        <f>O388*H388</f>
        <v>0</v>
      </c>
      <c r="Q388" s="181">
        <v>0</v>
      </c>
      <c r="R388" s="181">
        <f>Q388*H388</f>
        <v>0</v>
      </c>
      <c r="S388" s="181">
        <v>0</v>
      </c>
      <c r="T388" s="182">
        <f>S388*H388</f>
        <v>0</v>
      </c>
      <c r="AR388" s="15" t="s">
        <v>267</v>
      </c>
      <c r="AT388" s="15" t="s">
        <v>117</v>
      </c>
      <c r="AU388" s="15" t="s">
        <v>81</v>
      </c>
      <c r="AY388" s="15" t="s">
        <v>114</v>
      </c>
      <c r="BE388" s="183">
        <f>IF(N388="základní",J388,0)</f>
        <v>0</v>
      </c>
      <c r="BF388" s="183">
        <f>IF(N388="snížená",J388,0)</f>
        <v>0</v>
      </c>
      <c r="BG388" s="183">
        <f>IF(N388="zákl. přenesená",J388,0)</f>
        <v>0</v>
      </c>
      <c r="BH388" s="183">
        <f>IF(N388="sníž. přenesená",J388,0)</f>
        <v>0</v>
      </c>
      <c r="BI388" s="183">
        <f>IF(N388="nulová",J388,0)</f>
        <v>0</v>
      </c>
      <c r="BJ388" s="15" t="s">
        <v>79</v>
      </c>
      <c r="BK388" s="183">
        <f>ROUND(I388*H388,2)</f>
        <v>0</v>
      </c>
      <c r="BL388" s="15" t="s">
        <v>267</v>
      </c>
      <c r="BM388" s="15" t="s">
        <v>532</v>
      </c>
    </row>
    <row r="389" spans="2:65" s="1" customFormat="1" ht="11.25">
      <c r="B389" s="32"/>
      <c r="C389" s="33"/>
      <c r="D389" s="184" t="s">
        <v>124</v>
      </c>
      <c r="E389" s="33"/>
      <c r="F389" s="185" t="s">
        <v>531</v>
      </c>
      <c r="G389" s="33"/>
      <c r="H389" s="33"/>
      <c r="I389" s="101"/>
      <c r="J389" s="33"/>
      <c r="K389" s="33"/>
      <c r="L389" s="36"/>
      <c r="M389" s="186"/>
      <c r="N389" s="58"/>
      <c r="O389" s="58"/>
      <c r="P389" s="58"/>
      <c r="Q389" s="58"/>
      <c r="R389" s="58"/>
      <c r="S389" s="58"/>
      <c r="T389" s="59"/>
      <c r="AT389" s="15" t="s">
        <v>124</v>
      </c>
      <c r="AU389" s="15" t="s">
        <v>81</v>
      </c>
    </row>
    <row r="390" spans="2:65" s="1" customFormat="1" ht="39">
      <c r="B390" s="32"/>
      <c r="C390" s="33"/>
      <c r="D390" s="184" t="s">
        <v>125</v>
      </c>
      <c r="E390" s="33"/>
      <c r="F390" s="187" t="s">
        <v>514</v>
      </c>
      <c r="G390" s="33"/>
      <c r="H390" s="33"/>
      <c r="I390" s="101"/>
      <c r="J390" s="33"/>
      <c r="K390" s="33"/>
      <c r="L390" s="36"/>
      <c r="M390" s="186"/>
      <c r="N390" s="58"/>
      <c r="O390" s="58"/>
      <c r="P390" s="58"/>
      <c r="Q390" s="58"/>
      <c r="R390" s="58"/>
      <c r="S390" s="58"/>
      <c r="T390" s="59"/>
      <c r="AT390" s="15" t="s">
        <v>125</v>
      </c>
      <c r="AU390" s="15" t="s">
        <v>81</v>
      </c>
    </row>
    <row r="391" spans="2:65" s="11" customFormat="1" ht="11.25">
      <c r="B391" s="191"/>
      <c r="C391" s="192"/>
      <c r="D391" s="184" t="s">
        <v>195</v>
      </c>
      <c r="E391" s="193" t="s">
        <v>1</v>
      </c>
      <c r="F391" s="194" t="s">
        <v>533</v>
      </c>
      <c r="G391" s="192"/>
      <c r="H391" s="195">
        <v>57.76</v>
      </c>
      <c r="I391" s="196"/>
      <c r="J391" s="192"/>
      <c r="K391" s="192"/>
      <c r="L391" s="197"/>
      <c r="M391" s="198"/>
      <c r="N391" s="199"/>
      <c r="O391" s="199"/>
      <c r="P391" s="199"/>
      <c r="Q391" s="199"/>
      <c r="R391" s="199"/>
      <c r="S391" s="199"/>
      <c r="T391" s="200"/>
      <c r="AT391" s="201" t="s">
        <v>195</v>
      </c>
      <c r="AU391" s="201" t="s">
        <v>81</v>
      </c>
      <c r="AV391" s="11" t="s">
        <v>81</v>
      </c>
      <c r="AW391" s="11" t="s">
        <v>32</v>
      </c>
      <c r="AX391" s="11" t="s">
        <v>71</v>
      </c>
      <c r="AY391" s="201" t="s">
        <v>114</v>
      </c>
    </row>
    <row r="392" spans="2:65" s="11" customFormat="1" ht="11.25">
      <c r="B392" s="191"/>
      <c r="C392" s="192"/>
      <c r="D392" s="184" t="s">
        <v>195</v>
      </c>
      <c r="E392" s="193" t="s">
        <v>1</v>
      </c>
      <c r="F392" s="194" t="s">
        <v>524</v>
      </c>
      <c r="G392" s="192"/>
      <c r="H392" s="195">
        <v>45.613</v>
      </c>
      <c r="I392" s="196"/>
      <c r="J392" s="192"/>
      <c r="K392" s="192"/>
      <c r="L392" s="197"/>
      <c r="M392" s="198"/>
      <c r="N392" s="199"/>
      <c r="O392" s="199"/>
      <c r="P392" s="199"/>
      <c r="Q392" s="199"/>
      <c r="R392" s="199"/>
      <c r="S392" s="199"/>
      <c r="T392" s="200"/>
      <c r="AT392" s="201" t="s">
        <v>195</v>
      </c>
      <c r="AU392" s="201" t="s">
        <v>81</v>
      </c>
      <c r="AV392" s="11" t="s">
        <v>81</v>
      </c>
      <c r="AW392" s="11" t="s">
        <v>32</v>
      </c>
      <c r="AX392" s="11" t="s">
        <v>71</v>
      </c>
      <c r="AY392" s="201" t="s">
        <v>114</v>
      </c>
    </row>
    <row r="393" spans="2:65" s="12" customFormat="1" ht="11.25">
      <c r="B393" s="202"/>
      <c r="C393" s="203"/>
      <c r="D393" s="184" t="s">
        <v>195</v>
      </c>
      <c r="E393" s="204" t="s">
        <v>1</v>
      </c>
      <c r="F393" s="205" t="s">
        <v>197</v>
      </c>
      <c r="G393" s="203"/>
      <c r="H393" s="206">
        <v>103.373</v>
      </c>
      <c r="I393" s="207"/>
      <c r="J393" s="203"/>
      <c r="K393" s="203"/>
      <c r="L393" s="208"/>
      <c r="M393" s="209"/>
      <c r="N393" s="210"/>
      <c r="O393" s="210"/>
      <c r="P393" s="210"/>
      <c r="Q393" s="210"/>
      <c r="R393" s="210"/>
      <c r="S393" s="210"/>
      <c r="T393" s="211"/>
      <c r="AT393" s="212" t="s">
        <v>195</v>
      </c>
      <c r="AU393" s="212" t="s">
        <v>81</v>
      </c>
      <c r="AV393" s="12" t="s">
        <v>140</v>
      </c>
      <c r="AW393" s="12" t="s">
        <v>32</v>
      </c>
      <c r="AX393" s="12" t="s">
        <v>79</v>
      </c>
      <c r="AY393" s="212" t="s">
        <v>114</v>
      </c>
    </row>
    <row r="394" spans="2:65" s="1" customFormat="1" ht="16.5" customHeight="1">
      <c r="B394" s="32"/>
      <c r="C394" s="172" t="s">
        <v>534</v>
      </c>
      <c r="D394" s="172" t="s">
        <v>117</v>
      </c>
      <c r="E394" s="173" t="s">
        <v>535</v>
      </c>
      <c r="F394" s="174" t="s">
        <v>536</v>
      </c>
      <c r="G394" s="175" t="s">
        <v>243</v>
      </c>
      <c r="H394" s="176">
        <v>45.613</v>
      </c>
      <c r="I394" s="177"/>
      <c r="J394" s="178">
        <f>ROUND(I394*H394,2)</f>
        <v>0</v>
      </c>
      <c r="K394" s="174" t="s">
        <v>222</v>
      </c>
      <c r="L394" s="36"/>
      <c r="M394" s="179" t="s">
        <v>1</v>
      </c>
      <c r="N394" s="180" t="s">
        <v>42</v>
      </c>
      <c r="O394" s="58"/>
      <c r="P394" s="181">
        <f>O394*H394</f>
        <v>0</v>
      </c>
      <c r="Q394" s="181">
        <v>0</v>
      </c>
      <c r="R394" s="181">
        <f>Q394*H394</f>
        <v>0</v>
      </c>
      <c r="S394" s="181">
        <v>0</v>
      </c>
      <c r="T394" s="182">
        <f>S394*H394</f>
        <v>0</v>
      </c>
      <c r="AR394" s="15" t="s">
        <v>267</v>
      </c>
      <c r="AT394" s="15" t="s">
        <v>117</v>
      </c>
      <c r="AU394" s="15" t="s">
        <v>81</v>
      </c>
      <c r="AY394" s="15" t="s">
        <v>114</v>
      </c>
      <c r="BE394" s="183">
        <f>IF(N394="základní",J394,0)</f>
        <v>0</v>
      </c>
      <c r="BF394" s="183">
        <f>IF(N394="snížená",J394,0)</f>
        <v>0</v>
      </c>
      <c r="BG394" s="183">
        <f>IF(N394="zákl. přenesená",J394,0)</f>
        <v>0</v>
      </c>
      <c r="BH394" s="183">
        <f>IF(N394="sníž. přenesená",J394,0)</f>
        <v>0</v>
      </c>
      <c r="BI394" s="183">
        <f>IF(N394="nulová",J394,0)</f>
        <v>0</v>
      </c>
      <c r="BJ394" s="15" t="s">
        <v>79</v>
      </c>
      <c r="BK394" s="183">
        <f>ROUND(I394*H394,2)</f>
        <v>0</v>
      </c>
      <c r="BL394" s="15" t="s">
        <v>267</v>
      </c>
      <c r="BM394" s="15" t="s">
        <v>537</v>
      </c>
    </row>
    <row r="395" spans="2:65" s="1" customFormat="1" ht="11.25">
      <c r="B395" s="32"/>
      <c r="C395" s="33"/>
      <c r="D395" s="184" t="s">
        <v>124</v>
      </c>
      <c r="E395" s="33"/>
      <c r="F395" s="185" t="s">
        <v>536</v>
      </c>
      <c r="G395" s="33"/>
      <c r="H395" s="33"/>
      <c r="I395" s="101"/>
      <c r="J395" s="33"/>
      <c r="K395" s="33"/>
      <c r="L395" s="36"/>
      <c r="M395" s="186"/>
      <c r="N395" s="58"/>
      <c r="O395" s="58"/>
      <c r="P395" s="58"/>
      <c r="Q395" s="58"/>
      <c r="R395" s="58"/>
      <c r="S395" s="58"/>
      <c r="T395" s="59"/>
      <c r="AT395" s="15" t="s">
        <v>124</v>
      </c>
      <c r="AU395" s="15" t="s">
        <v>81</v>
      </c>
    </row>
    <row r="396" spans="2:65" s="1" customFormat="1" ht="39">
      <c r="B396" s="32"/>
      <c r="C396" s="33"/>
      <c r="D396" s="184" t="s">
        <v>125</v>
      </c>
      <c r="E396" s="33"/>
      <c r="F396" s="187" t="s">
        <v>514</v>
      </c>
      <c r="G396" s="33"/>
      <c r="H396" s="33"/>
      <c r="I396" s="101"/>
      <c r="J396" s="33"/>
      <c r="K396" s="33"/>
      <c r="L396" s="36"/>
      <c r="M396" s="186"/>
      <c r="N396" s="58"/>
      <c r="O396" s="58"/>
      <c r="P396" s="58"/>
      <c r="Q396" s="58"/>
      <c r="R396" s="58"/>
      <c r="S396" s="58"/>
      <c r="T396" s="59"/>
      <c r="AT396" s="15" t="s">
        <v>125</v>
      </c>
      <c r="AU396" s="15" t="s">
        <v>81</v>
      </c>
    </row>
    <row r="397" spans="2:65" s="11" customFormat="1" ht="11.25">
      <c r="B397" s="191"/>
      <c r="C397" s="192"/>
      <c r="D397" s="184" t="s">
        <v>195</v>
      </c>
      <c r="E397" s="193" t="s">
        <v>1</v>
      </c>
      <c r="F397" s="194" t="s">
        <v>524</v>
      </c>
      <c r="G397" s="192"/>
      <c r="H397" s="195">
        <v>45.613</v>
      </c>
      <c r="I397" s="196"/>
      <c r="J397" s="192"/>
      <c r="K397" s="192"/>
      <c r="L397" s="197"/>
      <c r="M397" s="198"/>
      <c r="N397" s="199"/>
      <c r="O397" s="199"/>
      <c r="P397" s="199"/>
      <c r="Q397" s="199"/>
      <c r="R397" s="199"/>
      <c r="S397" s="199"/>
      <c r="T397" s="200"/>
      <c r="AT397" s="201" t="s">
        <v>195</v>
      </c>
      <c r="AU397" s="201" t="s">
        <v>81</v>
      </c>
      <c r="AV397" s="11" t="s">
        <v>81</v>
      </c>
      <c r="AW397" s="11" t="s">
        <v>32</v>
      </c>
      <c r="AX397" s="11" t="s">
        <v>71</v>
      </c>
      <c r="AY397" s="201" t="s">
        <v>114</v>
      </c>
    </row>
    <row r="398" spans="2:65" s="12" customFormat="1" ht="11.25">
      <c r="B398" s="202"/>
      <c r="C398" s="203"/>
      <c r="D398" s="184" t="s">
        <v>195</v>
      </c>
      <c r="E398" s="204" t="s">
        <v>1</v>
      </c>
      <c r="F398" s="205" t="s">
        <v>197</v>
      </c>
      <c r="G398" s="203"/>
      <c r="H398" s="206">
        <v>45.613</v>
      </c>
      <c r="I398" s="207"/>
      <c r="J398" s="203"/>
      <c r="K398" s="203"/>
      <c r="L398" s="208"/>
      <c r="M398" s="209"/>
      <c r="N398" s="210"/>
      <c r="O398" s="210"/>
      <c r="P398" s="210"/>
      <c r="Q398" s="210"/>
      <c r="R398" s="210"/>
      <c r="S398" s="210"/>
      <c r="T398" s="211"/>
      <c r="AT398" s="212" t="s">
        <v>195</v>
      </c>
      <c r="AU398" s="212" t="s">
        <v>81</v>
      </c>
      <c r="AV398" s="12" t="s">
        <v>140</v>
      </c>
      <c r="AW398" s="12" t="s">
        <v>32</v>
      </c>
      <c r="AX398" s="12" t="s">
        <v>79</v>
      </c>
      <c r="AY398" s="212" t="s">
        <v>114</v>
      </c>
    </row>
    <row r="399" spans="2:65" s="1" customFormat="1" ht="16.5" customHeight="1">
      <c r="B399" s="32"/>
      <c r="C399" s="172" t="s">
        <v>538</v>
      </c>
      <c r="D399" s="172" t="s">
        <v>117</v>
      </c>
      <c r="E399" s="173" t="s">
        <v>539</v>
      </c>
      <c r="F399" s="174" t="s">
        <v>540</v>
      </c>
      <c r="G399" s="175" t="s">
        <v>243</v>
      </c>
      <c r="H399" s="176">
        <v>44.222000000000001</v>
      </c>
      <c r="I399" s="177"/>
      <c r="J399" s="178">
        <f>ROUND(I399*H399,2)</f>
        <v>0</v>
      </c>
      <c r="K399" s="174" t="s">
        <v>222</v>
      </c>
      <c r="L399" s="36"/>
      <c r="M399" s="179" t="s">
        <v>1</v>
      </c>
      <c r="N399" s="180" t="s">
        <v>42</v>
      </c>
      <c r="O399" s="58"/>
      <c r="P399" s="181">
        <f>O399*H399</f>
        <v>0</v>
      </c>
      <c r="Q399" s="181">
        <v>0</v>
      </c>
      <c r="R399" s="181">
        <f>Q399*H399</f>
        <v>0</v>
      </c>
      <c r="S399" s="181">
        <v>0</v>
      </c>
      <c r="T399" s="182">
        <f>S399*H399</f>
        <v>0</v>
      </c>
      <c r="AR399" s="15" t="s">
        <v>267</v>
      </c>
      <c r="AT399" s="15" t="s">
        <v>117</v>
      </c>
      <c r="AU399" s="15" t="s">
        <v>81</v>
      </c>
      <c r="AY399" s="15" t="s">
        <v>114</v>
      </c>
      <c r="BE399" s="183">
        <f>IF(N399="základní",J399,0)</f>
        <v>0</v>
      </c>
      <c r="BF399" s="183">
        <f>IF(N399="snížená",J399,0)</f>
        <v>0</v>
      </c>
      <c r="BG399" s="183">
        <f>IF(N399="zákl. přenesená",J399,0)</f>
        <v>0</v>
      </c>
      <c r="BH399" s="183">
        <f>IF(N399="sníž. přenesená",J399,0)</f>
        <v>0</v>
      </c>
      <c r="BI399" s="183">
        <f>IF(N399="nulová",J399,0)</f>
        <v>0</v>
      </c>
      <c r="BJ399" s="15" t="s">
        <v>79</v>
      </c>
      <c r="BK399" s="183">
        <f>ROUND(I399*H399,2)</f>
        <v>0</v>
      </c>
      <c r="BL399" s="15" t="s">
        <v>267</v>
      </c>
      <c r="BM399" s="15" t="s">
        <v>541</v>
      </c>
    </row>
    <row r="400" spans="2:65" s="1" customFormat="1" ht="11.25">
      <c r="B400" s="32"/>
      <c r="C400" s="33"/>
      <c r="D400" s="184" t="s">
        <v>124</v>
      </c>
      <c r="E400" s="33"/>
      <c r="F400" s="185" t="s">
        <v>540</v>
      </c>
      <c r="G400" s="33"/>
      <c r="H400" s="33"/>
      <c r="I400" s="101"/>
      <c r="J400" s="33"/>
      <c r="K400" s="33"/>
      <c r="L400" s="36"/>
      <c r="M400" s="186"/>
      <c r="N400" s="58"/>
      <c r="O400" s="58"/>
      <c r="P400" s="58"/>
      <c r="Q400" s="58"/>
      <c r="R400" s="58"/>
      <c r="S400" s="58"/>
      <c r="T400" s="59"/>
      <c r="AT400" s="15" t="s">
        <v>124</v>
      </c>
      <c r="AU400" s="15" t="s">
        <v>81</v>
      </c>
    </row>
    <row r="401" spans="2:65" s="1" customFormat="1" ht="39">
      <c r="B401" s="32"/>
      <c r="C401" s="33"/>
      <c r="D401" s="184" t="s">
        <v>125</v>
      </c>
      <c r="E401" s="33"/>
      <c r="F401" s="187" t="s">
        <v>514</v>
      </c>
      <c r="G401" s="33"/>
      <c r="H401" s="33"/>
      <c r="I401" s="101"/>
      <c r="J401" s="33"/>
      <c r="K401" s="33"/>
      <c r="L401" s="36"/>
      <c r="M401" s="186"/>
      <c r="N401" s="58"/>
      <c r="O401" s="58"/>
      <c r="P401" s="58"/>
      <c r="Q401" s="58"/>
      <c r="R401" s="58"/>
      <c r="S401" s="58"/>
      <c r="T401" s="59"/>
      <c r="AT401" s="15" t="s">
        <v>125</v>
      </c>
      <c r="AU401" s="15" t="s">
        <v>81</v>
      </c>
    </row>
    <row r="402" spans="2:65" s="11" customFormat="1" ht="11.25">
      <c r="B402" s="191"/>
      <c r="C402" s="192"/>
      <c r="D402" s="184" t="s">
        <v>195</v>
      </c>
      <c r="E402" s="193" t="s">
        <v>1</v>
      </c>
      <c r="F402" s="194" t="s">
        <v>515</v>
      </c>
      <c r="G402" s="192"/>
      <c r="H402" s="195">
        <v>44.222000000000001</v>
      </c>
      <c r="I402" s="196"/>
      <c r="J402" s="192"/>
      <c r="K402" s="192"/>
      <c r="L402" s="197"/>
      <c r="M402" s="198"/>
      <c r="N402" s="199"/>
      <c r="O402" s="199"/>
      <c r="P402" s="199"/>
      <c r="Q402" s="199"/>
      <c r="R402" s="199"/>
      <c r="S402" s="199"/>
      <c r="T402" s="200"/>
      <c r="AT402" s="201" t="s">
        <v>195</v>
      </c>
      <c r="AU402" s="201" t="s">
        <v>81</v>
      </c>
      <c r="AV402" s="11" t="s">
        <v>81</v>
      </c>
      <c r="AW402" s="11" t="s">
        <v>32</v>
      </c>
      <c r="AX402" s="11" t="s">
        <v>71</v>
      </c>
      <c r="AY402" s="201" t="s">
        <v>114</v>
      </c>
    </row>
    <row r="403" spans="2:65" s="12" customFormat="1" ht="11.25">
      <c r="B403" s="202"/>
      <c r="C403" s="203"/>
      <c r="D403" s="184" t="s">
        <v>195</v>
      </c>
      <c r="E403" s="204" t="s">
        <v>1</v>
      </c>
      <c r="F403" s="205" t="s">
        <v>197</v>
      </c>
      <c r="G403" s="203"/>
      <c r="H403" s="206">
        <v>44.222000000000001</v>
      </c>
      <c r="I403" s="207"/>
      <c r="J403" s="203"/>
      <c r="K403" s="203"/>
      <c r="L403" s="208"/>
      <c r="M403" s="209"/>
      <c r="N403" s="210"/>
      <c r="O403" s="210"/>
      <c r="P403" s="210"/>
      <c r="Q403" s="210"/>
      <c r="R403" s="210"/>
      <c r="S403" s="210"/>
      <c r="T403" s="211"/>
      <c r="AT403" s="212" t="s">
        <v>195</v>
      </c>
      <c r="AU403" s="212" t="s">
        <v>81</v>
      </c>
      <c r="AV403" s="12" t="s">
        <v>140</v>
      </c>
      <c r="AW403" s="12" t="s">
        <v>32</v>
      </c>
      <c r="AX403" s="12" t="s">
        <v>79</v>
      </c>
      <c r="AY403" s="212" t="s">
        <v>114</v>
      </c>
    </row>
    <row r="404" spans="2:65" s="1" customFormat="1" ht="16.5" customHeight="1">
      <c r="B404" s="32"/>
      <c r="C404" s="172" t="s">
        <v>542</v>
      </c>
      <c r="D404" s="172" t="s">
        <v>117</v>
      </c>
      <c r="E404" s="173" t="s">
        <v>543</v>
      </c>
      <c r="F404" s="174" t="s">
        <v>544</v>
      </c>
      <c r="G404" s="175" t="s">
        <v>243</v>
      </c>
      <c r="H404" s="176">
        <v>57.76</v>
      </c>
      <c r="I404" s="177"/>
      <c r="J404" s="178">
        <f>ROUND(I404*H404,2)</f>
        <v>0</v>
      </c>
      <c r="K404" s="174" t="s">
        <v>222</v>
      </c>
      <c r="L404" s="36"/>
      <c r="M404" s="179" t="s">
        <v>1</v>
      </c>
      <c r="N404" s="180" t="s">
        <v>42</v>
      </c>
      <c r="O404" s="58"/>
      <c r="P404" s="181">
        <f>O404*H404</f>
        <v>0</v>
      </c>
      <c r="Q404" s="181">
        <v>0</v>
      </c>
      <c r="R404" s="181">
        <f>Q404*H404</f>
        <v>0</v>
      </c>
      <c r="S404" s="181">
        <v>0</v>
      </c>
      <c r="T404" s="182">
        <f>S404*H404</f>
        <v>0</v>
      </c>
      <c r="AR404" s="15" t="s">
        <v>267</v>
      </c>
      <c r="AT404" s="15" t="s">
        <v>117</v>
      </c>
      <c r="AU404" s="15" t="s">
        <v>81</v>
      </c>
      <c r="AY404" s="15" t="s">
        <v>114</v>
      </c>
      <c r="BE404" s="183">
        <f>IF(N404="základní",J404,0)</f>
        <v>0</v>
      </c>
      <c r="BF404" s="183">
        <f>IF(N404="snížená",J404,0)</f>
        <v>0</v>
      </c>
      <c r="BG404" s="183">
        <f>IF(N404="zákl. přenesená",J404,0)</f>
        <v>0</v>
      </c>
      <c r="BH404" s="183">
        <f>IF(N404="sníž. přenesená",J404,0)</f>
        <v>0</v>
      </c>
      <c r="BI404" s="183">
        <f>IF(N404="nulová",J404,0)</f>
        <v>0</v>
      </c>
      <c r="BJ404" s="15" t="s">
        <v>79</v>
      </c>
      <c r="BK404" s="183">
        <f>ROUND(I404*H404,2)</f>
        <v>0</v>
      </c>
      <c r="BL404" s="15" t="s">
        <v>267</v>
      </c>
      <c r="BM404" s="15" t="s">
        <v>545</v>
      </c>
    </row>
    <row r="405" spans="2:65" s="1" customFormat="1" ht="11.25">
      <c r="B405" s="32"/>
      <c r="C405" s="33"/>
      <c r="D405" s="184" t="s">
        <v>124</v>
      </c>
      <c r="E405" s="33"/>
      <c r="F405" s="185" t="s">
        <v>544</v>
      </c>
      <c r="G405" s="33"/>
      <c r="H405" s="33"/>
      <c r="I405" s="101"/>
      <c r="J405" s="33"/>
      <c r="K405" s="33"/>
      <c r="L405" s="36"/>
      <c r="M405" s="186"/>
      <c r="N405" s="58"/>
      <c r="O405" s="58"/>
      <c r="P405" s="58"/>
      <c r="Q405" s="58"/>
      <c r="R405" s="58"/>
      <c r="S405" s="58"/>
      <c r="T405" s="59"/>
      <c r="AT405" s="15" t="s">
        <v>124</v>
      </c>
      <c r="AU405" s="15" t="s">
        <v>81</v>
      </c>
    </row>
    <row r="406" spans="2:65" s="1" customFormat="1" ht="39">
      <c r="B406" s="32"/>
      <c r="C406" s="33"/>
      <c r="D406" s="184" t="s">
        <v>125</v>
      </c>
      <c r="E406" s="33"/>
      <c r="F406" s="187" t="s">
        <v>514</v>
      </c>
      <c r="G406" s="33"/>
      <c r="H406" s="33"/>
      <c r="I406" s="101"/>
      <c r="J406" s="33"/>
      <c r="K406" s="33"/>
      <c r="L406" s="36"/>
      <c r="M406" s="186"/>
      <c r="N406" s="58"/>
      <c r="O406" s="58"/>
      <c r="P406" s="58"/>
      <c r="Q406" s="58"/>
      <c r="R406" s="58"/>
      <c r="S406" s="58"/>
      <c r="T406" s="59"/>
      <c r="AT406" s="15" t="s">
        <v>125</v>
      </c>
      <c r="AU406" s="15" t="s">
        <v>81</v>
      </c>
    </row>
    <row r="407" spans="2:65" s="11" customFormat="1" ht="11.25">
      <c r="B407" s="191"/>
      <c r="C407" s="192"/>
      <c r="D407" s="184" t="s">
        <v>195</v>
      </c>
      <c r="E407" s="193" t="s">
        <v>1</v>
      </c>
      <c r="F407" s="194" t="s">
        <v>533</v>
      </c>
      <c r="G407" s="192"/>
      <c r="H407" s="195">
        <v>57.76</v>
      </c>
      <c r="I407" s="196"/>
      <c r="J407" s="192"/>
      <c r="K407" s="192"/>
      <c r="L407" s="197"/>
      <c r="M407" s="198"/>
      <c r="N407" s="199"/>
      <c r="O407" s="199"/>
      <c r="P407" s="199"/>
      <c r="Q407" s="199"/>
      <c r="R407" s="199"/>
      <c r="S407" s="199"/>
      <c r="T407" s="200"/>
      <c r="AT407" s="201" t="s">
        <v>195</v>
      </c>
      <c r="AU407" s="201" t="s">
        <v>81</v>
      </c>
      <c r="AV407" s="11" t="s">
        <v>81</v>
      </c>
      <c r="AW407" s="11" t="s">
        <v>32</v>
      </c>
      <c r="AX407" s="11" t="s">
        <v>71</v>
      </c>
      <c r="AY407" s="201" t="s">
        <v>114</v>
      </c>
    </row>
    <row r="408" spans="2:65" s="12" customFormat="1" ht="11.25">
      <c r="B408" s="202"/>
      <c r="C408" s="203"/>
      <c r="D408" s="184" t="s">
        <v>195</v>
      </c>
      <c r="E408" s="204" t="s">
        <v>1</v>
      </c>
      <c r="F408" s="205" t="s">
        <v>197</v>
      </c>
      <c r="G408" s="203"/>
      <c r="H408" s="206">
        <v>57.76</v>
      </c>
      <c r="I408" s="207"/>
      <c r="J408" s="203"/>
      <c r="K408" s="203"/>
      <c r="L408" s="208"/>
      <c r="M408" s="209"/>
      <c r="N408" s="210"/>
      <c r="O408" s="210"/>
      <c r="P408" s="210"/>
      <c r="Q408" s="210"/>
      <c r="R408" s="210"/>
      <c r="S408" s="210"/>
      <c r="T408" s="211"/>
      <c r="AT408" s="212" t="s">
        <v>195</v>
      </c>
      <c r="AU408" s="212" t="s">
        <v>81</v>
      </c>
      <c r="AV408" s="12" t="s">
        <v>140</v>
      </c>
      <c r="AW408" s="12" t="s">
        <v>32</v>
      </c>
      <c r="AX408" s="12" t="s">
        <v>79</v>
      </c>
      <c r="AY408" s="212" t="s">
        <v>114</v>
      </c>
    </row>
    <row r="409" spans="2:65" s="1" customFormat="1" ht="16.5" customHeight="1">
      <c r="B409" s="32"/>
      <c r="C409" s="172" t="s">
        <v>546</v>
      </c>
      <c r="D409" s="172" t="s">
        <v>117</v>
      </c>
      <c r="E409" s="173" t="s">
        <v>547</v>
      </c>
      <c r="F409" s="174" t="s">
        <v>548</v>
      </c>
      <c r="G409" s="175" t="s">
        <v>243</v>
      </c>
      <c r="H409" s="176">
        <v>57.76</v>
      </c>
      <c r="I409" s="177"/>
      <c r="J409" s="178">
        <f>ROUND(I409*H409,2)</f>
        <v>0</v>
      </c>
      <c r="K409" s="174" t="s">
        <v>222</v>
      </c>
      <c r="L409" s="36"/>
      <c r="M409" s="179" t="s">
        <v>1</v>
      </c>
      <c r="N409" s="180" t="s">
        <v>42</v>
      </c>
      <c r="O409" s="58"/>
      <c r="P409" s="181">
        <f>O409*H409</f>
        <v>0</v>
      </c>
      <c r="Q409" s="181">
        <v>0</v>
      </c>
      <c r="R409" s="181">
        <f>Q409*H409</f>
        <v>0</v>
      </c>
      <c r="S409" s="181">
        <v>0</v>
      </c>
      <c r="T409" s="182">
        <f>S409*H409</f>
        <v>0</v>
      </c>
      <c r="AR409" s="15" t="s">
        <v>267</v>
      </c>
      <c r="AT409" s="15" t="s">
        <v>117</v>
      </c>
      <c r="AU409" s="15" t="s">
        <v>81</v>
      </c>
      <c r="AY409" s="15" t="s">
        <v>114</v>
      </c>
      <c r="BE409" s="183">
        <f>IF(N409="základní",J409,0)</f>
        <v>0</v>
      </c>
      <c r="BF409" s="183">
        <f>IF(N409="snížená",J409,0)</f>
        <v>0</v>
      </c>
      <c r="BG409" s="183">
        <f>IF(N409="zákl. přenesená",J409,0)</f>
        <v>0</v>
      </c>
      <c r="BH409" s="183">
        <f>IF(N409="sníž. přenesená",J409,0)</f>
        <v>0</v>
      </c>
      <c r="BI409" s="183">
        <f>IF(N409="nulová",J409,0)</f>
        <v>0</v>
      </c>
      <c r="BJ409" s="15" t="s">
        <v>79</v>
      </c>
      <c r="BK409" s="183">
        <f>ROUND(I409*H409,2)</f>
        <v>0</v>
      </c>
      <c r="BL409" s="15" t="s">
        <v>267</v>
      </c>
      <c r="BM409" s="15" t="s">
        <v>549</v>
      </c>
    </row>
    <row r="410" spans="2:65" s="1" customFormat="1" ht="11.25">
      <c r="B410" s="32"/>
      <c r="C410" s="33"/>
      <c r="D410" s="184" t="s">
        <v>124</v>
      </c>
      <c r="E410" s="33"/>
      <c r="F410" s="185" t="s">
        <v>548</v>
      </c>
      <c r="G410" s="33"/>
      <c r="H410" s="33"/>
      <c r="I410" s="101"/>
      <c r="J410" s="33"/>
      <c r="K410" s="33"/>
      <c r="L410" s="36"/>
      <c r="M410" s="186"/>
      <c r="N410" s="58"/>
      <c r="O410" s="58"/>
      <c r="P410" s="58"/>
      <c r="Q410" s="58"/>
      <c r="R410" s="58"/>
      <c r="S410" s="58"/>
      <c r="T410" s="59"/>
      <c r="AT410" s="15" t="s">
        <v>124</v>
      </c>
      <c r="AU410" s="15" t="s">
        <v>81</v>
      </c>
    </row>
    <row r="411" spans="2:65" s="1" customFormat="1" ht="39">
      <c r="B411" s="32"/>
      <c r="C411" s="33"/>
      <c r="D411" s="184" t="s">
        <v>125</v>
      </c>
      <c r="E411" s="33"/>
      <c r="F411" s="187" t="s">
        <v>514</v>
      </c>
      <c r="G411" s="33"/>
      <c r="H411" s="33"/>
      <c r="I411" s="101"/>
      <c r="J411" s="33"/>
      <c r="K411" s="33"/>
      <c r="L411" s="36"/>
      <c r="M411" s="186"/>
      <c r="N411" s="58"/>
      <c r="O411" s="58"/>
      <c r="P411" s="58"/>
      <c r="Q411" s="58"/>
      <c r="R411" s="58"/>
      <c r="S411" s="58"/>
      <c r="T411" s="59"/>
      <c r="AT411" s="15" t="s">
        <v>125</v>
      </c>
      <c r="AU411" s="15" t="s">
        <v>81</v>
      </c>
    </row>
    <row r="412" spans="2:65" s="11" customFormat="1" ht="11.25">
      <c r="B412" s="191"/>
      <c r="C412" s="192"/>
      <c r="D412" s="184" t="s">
        <v>195</v>
      </c>
      <c r="E412" s="193" t="s">
        <v>1</v>
      </c>
      <c r="F412" s="194" t="s">
        <v>533</v>
      </c>
      <c r="G412" s="192"/>
      <c r="H412" s="195">
        <v>57.76</v>
      </c>
      <c r="I412" s="196"/>
      <c r="J412" s="192"/>
      <c r="K412" s="192"/>
      <c r="L412" s="197"/>
      <c r="M412" s="198"/>
      <c r="N412" s="199"/>
      <c r="O412" s="199"/>
      <c r="P412" s="199"/>
      <c r="Q412" s="199"/>
      <c r="R412" s="199"/>
      <c r="S412" s="199"/>
      <c r="T412" s="200"/>
      <c r="AT412" s="201" t="s">
        <v>195</v>
      </c>
      <c r="AU412" s="201" t="s">
        <v>81</v>
      </c>
      <c r="AV412" s="11" t="s">
        <v>81</v>
      </c>
      <c r="AW412" s="11" t="s">
        <v>32</v>
      </c>
      <c r="AX412" s="11" t="s">
        <v>71</v>
      </c>
      <c r="AY412" s="201" t="s">
        <v>114</v>
      </c>
    </row>
    <row r="413" spans="2:65" s="12" customFormat="1" ht="11.25">
      <c r="B413" s="202"/>
      <c r="C413" s="203"/>
      <c r="D413" s="184" t="s">
        <v>195</v>
      </c>
      <c r="E413" s="204" t="s">
        <v>1</v>
      </c>
      <c r="F413" s="205" t="s">
        <v>197</v>
      </c>
      <c r="G413" s="203"/>
      <c r="H413" s="206">
        <v>57.76</v>
      </c>
      <c r="I413" s="207"/>
      <c r="J413" s="203"/>
      <c r="K413" s="203"/>
      <c r="L413" s="208"/>
      <c r="M413" s="209"/>
      <c r="N413" s="210"/>
      <c r="O413" s="210"/>
      <c r="P413" s="210"/>
      <c r="Q413" s="210"/>
      <c r="R413" s="210"/>
      <c r="S413" s="210"/>
      <c r="T413" s="211"/>
      <c r="AT413" s="212" t="s">
        <v>195</v>
      </c>
      <c r="AU413" s="212" t="s">
        <v>81</v>
      </c>
      <c r="AV413" s="12" t="s">
        <v>140</v>
      </c>
      <c r="AW413" s="12" t="s">
        <v>32</v>
      </c>
      <c r="AX413" s="12" t="s">
        <v>79</v>
      </c>
      <c r="AY413" s="212" t="s">
        <v>114</v>
      </c>
    </row>
    <row r="414" spans="2:65" s="1" customFormat="1" ht="16.5" customHeight="1">
      <c r="B414" s="32"/>
      <c r="C414" s="172" t="s">
        <v>550</v>
      </c>
      <c r="D414" s="172" t="s">
        <v>117</v>
      </c>
      <c r="E414" s="173" t="s">
        <v>551</v>
      </c>
      <c r="F414" s="174" t="s">
        <v>552</v>
      </c>
      <c r="G414" s="175" t="s">
        <v>243</v>
      </c>
      <c r="H414" s="176">
        <v>45.613</v>
      </c>
      <c r="I414" s="177"/>
      <c r="J414" s="178">
        <f>ROUND(I414*H414,2)</f>
        <v>0</v>
      </c>
      <c r="K414" s="174" t="s">
        <v>1</v>
      </c>
      <c r="L414" s="36"/>
      <c r="M414" s="179" t="s">
        <v>1</v>
      </c>
      <c r="N414" s="180" t="s">
        <v>42</v>
      </c>
      <c r="O414" s="58"/>
      <c r="P414" s="181">
        <f>O414*H414</f>
        <v>0</v>
      </c>
      <c r="Q414" s="181">
        <v>0</v>
      </c>
      <c r="R414" s="181">
        <f>Q414*H414</f>
        <v>0</v>
      </c>
      <c r="S414" s="181">
        <v>0</v>
      </c>
      <c r="T414" s="182">
        <f>S414*H414</f>
        <v>0</v>
      </c>
      <c r="AR414" s="15" t="s">
        <v>267</v>
      </c>
      <c r="AT414" s="15" t="s">
        <v>117</v>
      </c>
      <c r="AU414" s="15" t="s">
        <v>81</v>
      </c>
      <c r="AY414" s="15" t="s">
        <v>114</v>
      </c>
      <c r="BE414" s="183">
        <f>IF(N414="základní",J414,0)</f>
        <v>0</v>
      </c>
      <c r="BF414" s="183">
        <f>IF(N414="snížená",J414,0)</f>
        <v>0</v>
      </c>
      <c r="BG414" s="183">
        <f>IF(N414="zákl. přenesená",J414,0)</f>
        <v>0</v>
      </c>
      <c r="BH414" s="183">
        <f>IF(N414="sníž. přenesená",J414,0)</f>
        <v>0</v>
      </c>
      <c r="BI414" s="183">
        <f>IF(N414="nulová",J414,0)</f>
        <v>0</v>
      </c>
      <c r="BJ414" s="15" t="s">
        <v>79</v>
      </c>
      <c r="BK414" s="183">
        <f>ROUND(I414*H414,2)</f>
        <v>0</v>
      </c>
      <c r="BL414" s="15" t="s">
        <v>267</v>
      </c>
      <c r="BM414" s="15" t="s">
        <v>553</v>
      </c>
    </row>
    <row r="415" spans="2:65" s="1" customFormat="1" ht="11.25">
      <c r="B415" s="32"/>
      <c r="C415" s="33"/>
      <c r="D415" s="184" t="s">
        <v>124</v>
      </c>
      <c r="E415" s="33"/>
      <c r="F415" s="185" t="s">
        <v>552</v>
      </c>
      <c r="G415" s="33"/>
      <c r="H415" s="33"/>
      <c r="I415" s="101"/>
      <c r="J415" s="33"/>
      <c r="K415" s="33"/>
      <c r="L415" s="36"/>
      <c r="M415" s="186"/>
      <c r="N415" s="58"/>
      <c r="O415" s="58"/>
      <c r="P415" s="58"/>
      <c r="Q415" s="58"/>
      <c r="R415" s="58"/>
      <c r="S415" s="58"/>
      <c r="T415" s="59"/>
      <c r="AT415" s="15" t="s">
        <v>124</v>
      </c>
      <c r="AU415" s="15" t="s">
        <v>81</v>
      </c>
    </row>
    <row r="416" spans="2:65" s="1" customFormat="1" ht="39">
      <c r="B416" s="32"/>
      <c r="C416" s="33"/>
      <c r="D416" s="184" t="s">
        <v>125</v>
      </c>
      <c r="E416" s="33"/>
      <c r="F416" s="187" t="s">
        <v>514</v>
      </c>
      <c r="G416" s="33"/>
      <c r="H416" s="33"/>
      <c r="I416" s="101"/>
      <c r="J416" s="33"/>
      <c r="K416" s="33"/>
      <c r="L416" s="36"/>
      <c r="M416" s="186"/>
      <c r="N416" s="58"/>
      <c r="O416" s="58"/>
      <c r="P416" s="58"/>
      <c r="Q416" s="58"/>
      <c r="R416" s="58"/>
      <c r="S416" s="58"/>
      <c r="T416" s="59"/>
      <c r="AT416" s="15" t="s">
        <v>125</v>
      </c>
      <c r="AU416" s="15" t="s">
        <v>81</v>
      </c>
    </row>
    <row r="417" spans="2:65" s="11" customFormat="1" ht="11.25">
      <c r="B417" s="191"/>
      <c r="C417" s="192"/>
      <c r="D417" s="184" t="s">
        <v>195</v>
      </c>
      <c r="E417" s="193" t="s">
        <v>1</v>
      </c>
      <c r="F417" s="194" t="s">
        <v>524</v>
      </c>
      <c r="G417" s="192"/>
      <c r="H417" s="195">
        <v>45.613</v>
      </c>
      <c r="I417" s="196"/>
      <c r="J417" s="192"/>
      <c r="K417" s="192"/>
      <c r="L417" s="197"/>
      <c r="M417" s="198"/>
      <c r="N417" s="199"/>
      <c r="O417" s="199"/>
      <c r="P417" s="199"/>
      <c r="Q417" s="199"/>
      <c r="R417" s="199"/>
      <c r="S417" s="199"/>
      <c r="T417" s="200"/>
      <c r="AT417" s="201" t="s">
        <v>195</v>
      </c>
      <c r="AU417" s="201" t="s">
        <v>81</v>
      </c>
      <c r="AV417" s="11" t="s">
        <v>81</v>
      </c>
      <c r="AW417" s="11" t="s">
        <v>32</v>
      </c>
      <c r="AX417" s="11" t="s">
        <v>71</v>
      </c>
      <c r="AY417" s="201" t="s">
        <v>114</v>
      </c>
    </row>
    <row r="418" spans="2:65" s="12" customFormat="1" ht="11.25">
      <c r="B418" s="202"/>
      <c r="C418" s="203"/>
      <c r="D418" s="184" t="s">
        <v>195</v>
      </c>
      <c r="E418" s="204" t="s">
        <v>1</v>
      </c>
      <c r="F418" s="205" t="s">
        <v>197</v>
      </c>
      <c r="G418" s="203"/>
      <c r="H418" s="206">
        <v>45.613</v>
      </c>
      <c r="I418" s="207"/>
      <c r="J418" s="203"/>
      <c r="K418" s="203"/>
      <c r="L418" s="208"/>
      <c r="M418" s="209"/>
      <c r="N418" s="210"/>
      <c r="O418" s="210"/>
      <c r="P418" s="210"/>
      <c r="Q418" s="210"/>
      <c r="R418" s="210"/>
      <c r="S418" s="210"/>
      <c r="T418" s="211"/>
      <c r="AT418" s="212" t="s">
        <v>195</v>
      </c>
      <c r="AU418" s="212" t="s">
        <v>81</v>
      </c>
      <c r="AV418" s="12" t="s">
        <v>140</v>
      </c>
      <c r="AW418" s="12" t="s">
        <v>32</v>
      </c>
      <c r="AX418" s="12" t="s">
        <v>79</v>
      </c>
      <c r="AY418" s="212" t="s">
        <v>114</v>
      </c>
    </row>
    <row r="419" spans="2:65" s="1" customFormat="1" ht="16.5" customHeight="1">
      <c r="B419" s="32"/>
      <c r="C419" s="172" t="s">
        <v>554</v>
      </c>
      <c r="D419" s="172" t="s">
        <v>117</v>
      </c>
      <c r="E419" s="173" t="s">
        <v>555</v>
      </c>
      <c r="F419" s="174" t="s">
        <v>556</v>
      </c>
      <c r="G419" s="175" t="s">
        <v>243</v>
      </c>
      <c r="H419" s="176">
        <v>45.613</v>
      </c>
      <c r="I419" s="177"/>
      <c r="J419" s="178">
        <f>ROUND(I419*H419,2)</f>
        <v>0</v>
      </c>
      <c r="K419" s="174" t="s">
        <v>222</v>
      </c>
      <c r="L419" s="36"/>
      <c r="M419" s="179" t="s">
        <v>1</v>
      </c>
      <c r="N419" s="180" t="s">
        <v>42</v>
      </c>
      <c r="O419" s="58"/>
      <c r="P419" s="181">
        <f>O419*H419</f>
        <v>0</v>
      </c>
      <c r="Q419" s="181">
        <v>0</v>
      </c>
      <c r="R419" s="181">
        <f>Q419*H419</f>
        <v>0</v>
      </c>
      <c r="S419" s="181">
        <v>0</v>
      </c>
      <c r="T419" s="182">
        <f>S419*H419</f>
        <v>0</v>
      </c>
      <c r="AR419" s="15" t="s">
        <v>267</v>
      </c>
      <c r="AT419" s="15" t="s">
        <v>117</v>
      </c>
      <c r="AU419" s="15" t="s">
        <v>81</v>
      </c>
      <c r="AY419" s="15" t="s">
        <v>114</v>
      </c>
      <c r="BE419" s="183">
        <f>IF(N419="základní",J419,0)</f>
        <v>0</v>
      </c>
      <c r="BF419" s="183">
        <f>IF(N419="snížená",J419,0)</f>
        <v>0</v>
      </c>
      <c r="BG419" s="183">
        <f>IF(N419="zákl. přenesená",J419,0)</f>
        <v>0</v>
      </c>
      <c r="BH419" s="183">
        <f>IF(N419="sníž. přenesená",J419,0)</f>
        <v>0</v>
      </c>
      <c r="BI419" s="183">
        <f>IF(N419="nulová",J419,0)</f>
        <v>0</v>
      </c>
      <c r="BJ419" s="15" t="s">
        <v>79</v>
      </c>
      <c r="BK419" s="183">
        <f>ROUND(I419*H419,2)</f>
        <v>0</v>
      </c>
      <c r="BL419" s="15" t="s">
        <v>267</v>
      </c>
      <c r="BM419" s="15" t="s">
        <v>557</v>
      </c>
    </row>
    <row r="420" spans="2:65" s="1" customFormat="1" ht="11.25">
      <c r="B420" s="32"/>
      <c r="C420" s="33"/>
      <c r="D420" s="184" t="s">
        <v>124</v>
      </c>
      <c r="E420" s="33"/>
      <c r="F420" s="185" t="s">
        <v>556</v>
      </c>
      <c r="G420" s="33"/>
      <c r="H420" s="33"/>
      <c r="I420" s="101"/>
      <c r="J420" s="33"/>
      <c r="K420" s="33"/>
      <c r="L420" s="36"/>
      <c r="M420" s="186"/>
      <c r="N420" s="58"/>
      <c r="O420" s="58"/>
      <c r="P420" s="58"/>
      <c r="Q420" s="58"/>
      <c r="R420" s="58"/>
      <c r="S420" s="58"/>
      <c r="T420" s="59"/>
      <c r="AT420" s="15" t="s">
        <v>124</v>
      </c>
      <c r="AU420" s="15" t="s">
        <v>81</v>
      </c>
    </row>
    <row r="421" spans="2:65" s="1" customFormat="1" ht="39">
      <c r="B421" s="32"/>
      <c r="C421" s="33"/>
      <c r="D421" s="184" t="s">
        <v>125</v>
      </c>
      <c r="E421" s="33"/>
      <c r="F421" s="187" t="s">
        <v>514</v>
      </c>
      <c r="G421" s="33"/>
      <c r="H421" s="33"/>
      <c r="I421" s="101"/>
      <c r="J421" s="33"/>
      <c r="K421" s="33"/>
      <c r="L421" s="36"/>
      <c r="M421" s="186"/>
      <c r="N421" s="58"/>
      <c r="O421" s="58"/>
      <c r="P421" s="58"/>
      <c r="Q421" s="58"/>
      <c r="R421" s="58"/>
      <c r="S421" s="58"/>
      <c r="T421" s="59"/>
      <c r="AT421" s="15" t="s">
        <v>125</v>
      </c>
      <c r="AU421" s="15" t="s">
        <v>81</v>
      </c>
    </row>
    <row r="422" spans="2:65" s="11" customFormat="1" ht="11.25">
      <c r="B422" s="191"/>
      <c r="C422" s="192"/>
      <c r="D422" s="184" t="s">
        <v>195</v>
      </c>
      <c r="E422" s="193" t="s">
        <v>1</v>
      </c>
      <c r="F422" s="194" t="s">
        <v>524</v>
      </c>
      <c r="G422" s="192"/>
      <c r="H422" s="195">
        <v>45.613</v>
      </c>
      <c r="I422" s="196"/>
      <c r="J422" s="192"/>
      <c r="K422" s="192"/>
      <c r="L422" s="197"/>
      <c r="M422" s="198"/>
      <c r="N422" s="199"/>
      <c r="O422" s="199"/>
      <c r="P422" s="199"/>
      <c r="Q422" s="199"/>
      <c r="R422" s="199"/>
      <c r="S422" s="199"/>
      <c r="T422" s="200"/>
      <c r="AT422" s="201" t="s">
        <v>195</v>
      </c>
      <c r="AU422" s="201" t="s">
        <v>81</v>
      </c>
      <c r="AV422" s="11" t="s">
        <v>81</v>
      </c>
      <c r="AW422" s="11" t="s">
        <v>32</v>
      </c>
      <c r="AX422" s="11" t="s">
        <v>71</v>
      </c>
      <c r="AY422" s="201" t="s">
        <v>114</v>
      </c>
    </row>
    <row r="423" spans="2:65" s="12" customFormat="1" ht="11.25">
      <c r="B423" s="202"/>
      <c r="C423" s="203"/>
      <c r="D423" s="184" t="s">
        <v>195</v>
      </c>
      <c r="E423" s="204" t="s">
        <v>1</v>
      </c>
      <c r="F423" s="205" t="s">
        <v>197</v>
      </c>
      <c r="G423" s="203"/>
      <c r="H423" s="206">
        <v>45.613</v>
      </c>
      <c r="I423" s="207"/>
      <c r="J423" s="203"/>
      <c r="K423" s="203"/>
      <c r="L423" s="208"/>
      <c r="M423" s="209"/>
      <c r="N423" s="210"/>
      <c r="O423" s="210"/>
      <c r="P423" s="210"/>
      <c r="Q423" s="210"/>
      <c r="R423" s="210"/>
      <c r="S423" s="210"/>
      <c r="T423" s="211"/>
      <c r="AT423" s="212" t="s">
        <v>195</v>
      </c>
      <c r="AU423" s="212" t="s">
        <v>81</v>
      </c>
      <c r="AV423" s="12" t="s">
        <v>140</v>
      </c>
      <c r="AW423" s="12" t="s">
        <v>32</v>
      </c>
      <c r="AX423" s="12" t="s">
        <v>79</v>
      </c>
      <c r="AY423" s="212" t="s">
        <v>114</v>
      </c>
    </row>
    <row r="424" spans="2:65" s="1" customFormat="1" ht="16.5" customHeight="1">
      <c r="B424" s="32"/>
      <c r="C424" s="172" t="s">
        <v>558</v>
      </c>
      <c r="D424" s="172" t="s">
        <v>117</v>
      </c>
      <c r="E424" s="173" t="s">
        <v>559</v>
      </c>
      <c r="F424" s="174" t="s">
        <v>560</v>
      </c>
      <c r="G424" s="175" t="s">
        <v>476</v>
      </c>
      <c r="H424" s="176">
        <v>2</v>
      </c>
      <c r="I424" s="177"/>
      <c r="J424" s="178">
        <f>ROUND(I424*H424,2)</f>
        <v>0</v>
      </c>
      <c r="K424" s="174" t="s">
        <v>222</v>
      </c>
      <c r="L424" s="36"/>
      <c r="M424" s="179" t="s">
        <v>1</v>
      </c>
      <c r="N424" s="180" t="s">
        <v>42</v>
      </c>
      <c r="O424" s="58"/>
      <c r="P424" s="181">
        <f>O424*H424</f>
        <v>0</v>
      </c>
      <c r="Q424" s="181">
        <v>0</v>
      </c>
      <c r="R424" s="181">
        <f>Q424*H424</f>
        <v>0</v>
      </c>
      <c r="S424" s="181">
        <v>0</v>
      </c>
      <c r="T424" s="182">
        <f>S424*H424</f>
        <v>0</v>
      </c>
      <c r="AR424" s="15" t="s">
        <v>267</v>
      </c>
      <c r="AT424" s="15" t="s">
        <v>117</v>
      </c>
      <c r="AU424" s="15" t="s">
        <v>81</v>
      </c>
      <c r="AY424" s="15" t="s">
        <v>114</v>
      </c>
      <c r="BE424" s="183">
        <f>IF(N424="základní",J424,0)</f>
        <v>0</v>
      </c>
      <c r="BF424" s="183">
        <f>IF(N424="snížená",J424,0)</f>
        <v>0</v>
      </c>
      <c r="BG424" s="183">
        <f>IF(N424="zákl. přenesená",J424,0)</f>
        <v>0</v>
      </c>
      <c r="BH424" s="183">
        <f>IF(N424="sníž. přenesená",J424,0)</f>
        <v>0</v>
      </c>
      <c r="BI424" s="183">
        <f>IF(N424="nulová",J424,0)</f>
        <v>0</v>
      </c>
      <c r="BJ424" s="15" t="s">
        <v>79</v>
      </c>
      <c r="BK424" s="183">
        <f>ROUND(I424*H424,2)</f>
        <v>0</v>
      </c>
      <c r="BL424" s="15" t="s">
        <v>267</v>
      </c>
      <c r="BM424" s="15" t="s">
        <v>561</v>
      </c>
    </row>
    <row r="425" spans="2:65" s="1" customFormat="1" ht="11.25">
      <c r="B425" s="32"/>
      <c r="C425" s="33"/>
      <c r="D425" s="184" t="s">
        <v>124</v>
      </c>
      <c r="E425" s="33"/>
      <c r="F425" s="185" t="s">
        <v>560</v>
      </c>
      <c r="G425" s="33"/>
      <c r="H425" s="33"/>
      <c r="I425" s="101"/>
      <c r="J425" s="33"/>
      <c r="K425" s="33"/>
      <c r="L425" s="36"/>
      <c r="M425" s="186"/>
      <c r="N425" s="58"/>
      <c r="O425" s="58"/>
      <c r="P425" s="58"/>
      <c r="Q425" s="58"/>
      <c r="R425" s="58"/>
      <c r="S425" s="58"/>
      <c r="T425" s="59"/>
      <c r="AT425" s="15" t="s">
        <v>124</v>
      </c>
      <c r="AU425" s="15" t="s">
        <v>81</v>
      </c>
    </row>
    <row r="426" spans="2:65" s="1" customFormat="1" ht="39">
      <c r="B426" s="32"/>
      <c r="C426" s="33"/>
      <c r="D426" s="184" t="s">
        <v>125</v>
      </c>
      <c r="E426" s="33"/>
      <c r="F426" s="187" t="s">
        <v>562</v>
      </c>
      <c r="G426" s="33"/>
      <c r="H426" s="33"/>
      <c r="I426" s="101"/>
      <c r="J426" s="33"/>
      <c r="K426" s="33"/>
      <c r="L426" s="36"/>
      <c r="M426" s="186"/>
      <c r="N426" s="58"/>
      <c r="O426" s="58"/>
      <c r="P426" s="58"/>
      <c r="Q426" s="58"/>
      <c r="R426" s="58"/>
      <c r="S426" s="58"/>
      <c r="T426" s="59"/>
      <c r="AT426" s="15" t="s">
        <v>125</v>
      </c>
      <c r="AU426" s="15" t="s">
        <v>81</v>
      </c>
    </row>
    <row r="427" spans="2:65" s="1" customFormat="1" ht="16.5" customHeight="1">
      <c r="B427" s="32"/>
      <c r="C427" s="172" t="s">
        <v>563</v>
      </c>
      <c r="D427" s="172" t="s">
        <v>117</v>
      </c>
      <c r="E427" s="173" t="s">
        <v>564</v>
      </c>
      <c r="F427" s="174" t="s">
        <v>565</v>
      </c>
      <c r="G427" s="175" t="s">
        <v>356</v>
      </c>
      <c r="H427" s="233"/>
      <c r="I427" s="177"/>
      <c r="J427" s="178">
        <f>ROUND(I427*H427,2)</f>
        <v>0</v>
      </c>
      <c r="K427" s="174" t="s">
        <v>121</v>
      </c>
      <c r="L427" s="36"/>
      <c r="M427" s="179" t="s">
        <v>1</v>
      </c>
      <c r="N427" s="180" t="s">
        <v>42</v>
      </c>
      <c r="O427" s="58"/>
      <c r="P427" s="181">
        <f>O427*H427</f>
        <v>0</v>
      </c>
      <c r="Q427" s="181">
        <v>0</v>
      </c>
      <c r="R427" s="181">
        <f>Q427*H427</f>
        <v>0</v>
      </c>
      <c r="S427" s="181">
        <v>0</v>
      </c>
      <c r="T427" s="182">
        <f>S427*H427</f>
        <v>0</v>
      </c>
      <c r="AR427" s="15" t="s">
        <v>267</v>
      </c>
      <c r="AT427" s="15" t="s">
        <v>117</v>
      </c>
      <c r="AU427" s="15" t="s">
        <v>81</v>
      </c>
      <c r="AY427" s="15" t="s">
        <v>114</v>
      </c>
      <c r="BE427" s="183">
        <f>IF(N427="základní",J427,0)</f>
        <v>0</v>
      </c>
      <c r="BF427" s="183">
        <f>IF(N427="snížená",J427,0)</f>
        <v>0</v>
      </c>
      <c r="BG427" s="183">
        <f>IF(N427="zákl. přenesená",J427,0)</f>
        <v>0</v>
      </c>
      <c r="BH427" s="183">
        <f>IF(N427="sníž. přenesená",J427,0)</f>
        <v>0</v>
      </c>
      <c r="BI427" s="183">
        <f>IF(N427="nulová",J427,0)</f>
        <v>0</v>
      </c>
      <c r="BJ427" s="15" t="s">
        <v>79</v>
      </c>
      <c r="BK427" s="183">
        <f>ROUND(I427*H427,2)</f>
        <v>0</v>
      </c>
      <c r="BL427" s="15" t="s">
        <v>267</v>
      </c>
      <c r="BM427" s="15" t="s">
        <v>566</v>
      </c>
    </row>
    <row r="428" spans="2:65" s="1" customFormat="1" ht="11.25">
      <c r="B428" s="32"/>
      <c r="C428" s="33"/>
      <c r="D428" s="184" t="s">
        <v>124</v>
      </c>
      <c r="E428" s="33"/>
      <c r="F428" s="185" t="s">
        <v>565</v>
      </c>
      <c r="G428" s="33"/>
      <c r="H428" s="33"/>
      <c r="I428" s="101"/>
      <c r="J428" s="33"/>
      <c r="K428" s="33"/>
      <c r="L428" s="36"/>
      <c r="M428" s="186"/>
      <c r="N428" s="58"/>
      <c r="O428" s="58"/>
      <c r="P428" s="58"/>
      <c r="Q428" s="58"/>
      <c r="R428" s="58"/>
      <c r="S428" s="58"/>
      <c r="T428" s="59"/>
      <c r="AT428" s="15" t="s">
        <v>124</v>
      </c>
      <c r="AU428" s="15" t="s">
        <v>81</v>
      </c>
    </row>
    <row r="429" spans="2:65" s="10" customFormat="1" ht="22.9" customHeight="1">
      <c r="B429" s="156"/>
      <c r="C429" s="157"/>
      <c r="D429" s="158" t="s">
        <v>70</v>
      </c>
      <c r="E429" s="170" t="s">
        <v>567</v>
      </c>
      <c r="F429" s="170" t="s">
        <v>568</v>
      </c>
      <c r="G429" s="157"/>
      <c r="H429" s="157"/>
      <c r="I429" s="160"/>
      <c r="J429" s="171">
        <f>BK429</f>
        <v>0</v>
      </c>
      <c r="K429" s="157"/>
      <c r="L429" s="162"/>
      <c r="M429" s="163"/>
      <c r="N429" s="164"/>
      <c r="O429" s="164"/>
      <c r="P429" s="165">
        <f>SUM(P430:P442)</f>
        <v>0</v>
      </c>
      <c r="Q429" s="164"/>
      <c r="R429" s="165">
        <f>SUM(R430:R442)</f>
        <v>0</v>
      </c>
      <c r="S429" s="164"/>
      <c r="T429" s="166">
        <f>SUM(T430:T442)</f>
        <v>0</v>
      </c>
      <c r="AR429" s="167" t="s">
        <v>81</v>
      </c>
      <c r="AT429" s="168" t="s">
        <v>70</v>
      </c>
      <c r="AU429" s="168" t="s">
        <v>79</v>
      </c>
      <c r="AY429" s="167" t="s">
        <v>114</v>
      </c>
      <c r="BK429" s="169">
        <f>SUM(BK430:BK442)</f>
        <v>0</v>
      </c>
    </row>
    <row r="430" spans="2:65" s="1" customFormat="1" ht="16.5" customHeight="1">
      <c r="B430" s="32"/>
      <c r="C430" s="172" t="s">
        <v>569</v>
      </c>
      <c r="D430" s="172" t="s">
        <v>117</v>
      </c>
      <c r="E430" s="173" t="s">
        <v>570</v>
      </c>
      <c r="F430" s="174" t="s">
        <v>571</v>
      </c>
      <c r="G430" s="175" t="s">
        <v>243</v>
      </c>
      <c r="H430" s="176">
        <v>44.222000000000001</v>
      </c>
      <c r="I430" s="177"/>
      <c r="J430" s="178">
        <f>ROUND(I430*H430,2)</f>
        <v>0</v>
      </c>
      <c r="K430" s="174" t="s">
        <v>222</v>
      </c>
      <c r="L430" s="36"/>
      <c r="M430" s="179" t="s">
        <v>1</v>
      </c>
      <c r="N430" s="180" t="s">
        <v>42</v>
      </c>
      <c r="O430" s="58"/>
      <c r="P430" s="181">
        <f>O430*H430</f>
        <v>0</v>
      </c>
      <c r="Q430" s="181">
        <v>0</v>
      </c>
      <c r="R430" s="181">
        <f>Q430*H430</f>
        <v>0</v>
      </c>
      <c r="S430" s="181">
        <v>0</v>
      </c>
      <c r="T430" s="182">
        <f>S430*H430</f>
        <v>0</v>
      </c>
      <c r="AR430" s="15" t="s">
        <v>267</v>
      </c>
      <c r="AT430" s="15" t="s">
        <v>117</v>
      </c>
      <c r="AU430" s="15" t="s">
        <v>81</v>
      </c>
      <c r="AY430" s="15" t="s">
        <v>114</v>
      </c>
      <c r="BE430" s="183">
        <f>IF(N430="základní",J430,0)</f>
        <v>0</v>
      </c>
      <c r="BF430" s="183">
        <f>IF(N430="snížená",J430,0)</f>
        <v>0</v>
      </c>
      <c r="BG430" s="183">
        <f>IF(N430="zákl. přenesená",J430,0)</f>
        <v>0</v>
      </c>
      <c r="BH430" s="183">
        <f>IF(N430="sníž. přenesená",J430,0)</f>
        <v>0</v>
      </c>
      <c r="BI430" s="183">
        <f>IF(N430="nulová",J430,0)</f>
        <v>0</v>
      </c>
      <c r="BJ430" s="15" t="s">
        <v>79</v>
      </c>
      <c r="BK430" s="183">
        <f>ROUND(I430*H430,2)</f>
        <v>0</v>
      </c>
      <c r="BL430" s="15" t="s">
        <v>267</v>
      </c>
      <c r="BM430" s="15" t="s">
        <v>572</v>
      </c>
    </row>
    <row r="431" spans="2:65" s="1" customFormat="1" ht="11.25">
      <c r="B431" s="32"/>
      <c r="C431" s="33"/>
      <c r="D431" s="184" t="s">
        <v>124</v>
      </c>
      <c r="E431" s="33"/>
      <c r="F431" s="185" t="s">
        <v>571</v>
      </c>
      <c r="G431" s="33"/>
      <c r="H431" s="33"/>
      <c r="I431" s="101"/>
      <c r="J431" s="33"/>
      <c r="K431" s="33"/>
      <c r="L431" s="36"/>
      <c r="M431" s="186"/>
      <c r="N431" s="58"/>
      <c r="O431" s="58"/>
      <c r="P431" s="58"/>
      <c r="Q431" s="58"/>
      <c r="R431" s="58"/>
      <c r="S431" s="58"/>
      <c r="T431" s="59"/>
      <c r="AT431" s="15" t="s">
        <v>124</v>
      </c>
      <c r="AU431" s="15" t="s">
        <v>81</v>
      </c>
    </row>
    <row r="432" spans="2:65" s="1" customFormat="1" ht="39">
      <c r="B432" s="32"/>
      <c r="C432" s="33"/>
      <c r="D432" s="184" t="s">
        <v>125</v>
      </c>
      <c r="E432" s="33"/>
      <c r="F432" s="187" t="s">
        <v>573</v>
      </c>
      <c r="G432" s="33"/>
      <c r="H432" s="33"/>
      <c r="I432" s="101"/>
      <c r="J432" s="33"/>
      <c r="K432" s="33"/>
      <c r="L432" s="36"/>
      <c r="M432" s="186"/>
      <c r="N432" s="58"/>
      <c r="O432" s="58"/>
      <c r="P432" s="58"/>
      <c r="Q432" s="58"/>
      <c r="R432" s="58"/>
      <c r="S432" s="58"/>
      <c r="T432" s="59"/>
      <c r="AT432" s="15" t="s">
        <v>125</v>
      </c>
      <c r="AU432" s="15" t="s">
        <v>81</v>
      </c>
    </row>
    <row r="433" spans="2:65" s="11" customFormat="1" ht="11.25">
      <c r="B433" s="191"/>
      <c r="C433" s="192"/>
      <c r="D433" s="184" t="s">
        <v>195</v>
      </c>
      <c r="E433" s="193" t="s">
        <v>1</v>
      </c>
      <c r="F433" s="194" t="s">
        <v>515</v>
      </c>
      <c r="G433" s="192"/>
      <c r="H433" s="195">
        <v>44.222000000000001</v>
      </c>
      <c r="I433" s="196"/>
      <c r="J433" s="192"/>
      <c r="K433" s="192"/>
      <c r="L433" s="197"/>
      <c r="M433" s="198"/>
      <c r="N433" s="199"/>
      <c r="O433" s="199"/>
      <c r="P433" s="199"/>
      <c r="Q433" s="199"/>
      <c r="R433" s="199"/>
      <c r="S433" s="199"/>
      <c r="T433" s="200"/>
      <c r="AT433" s="201" t="s">
        <v>195</v>
      </c>
      <c r="AU433" s="201" t="s">
        <v>81</v>
      </c>
      <c r="AV433" s="11" t="s">
        <v>81</v>
      </c>
      <c r="AW433" s="11" t="s">
        <v>32</v>
      </c>
      <c r="AX433" s="11" t="s">
        <v>71</v>
      </c>
      <c r="AY433" s="201" t="s">
        <v>114</v>
      </c>
    </row>
    <row r="434" spans="2:65" s="12" customFormat="1" ht="11.25">
      <c r="B434" s="202"/>
      <c r="C434" s="203"/>
      <c r="D434" s="184" t="s">
        <v>195</v>
      </c>
      <c r="E434" s="204" t="s">
        <v>1</v>
      </c>
      <c r="F434" s="205" t="s">
        <v>197</v>
      </c>
      <c r="G434" s="203"/>
      <c r="H434" s="206">
        <v>44.222000000000001</v>
      </c>
      <c r="I434" s="207"/>
      <c r="J434" s="203"/>
      <c r="K434" s="203"/>
      <c r="L434" s="208"/>
      <c r="M434" s="209"/>
      <c r="N434" s="210"/>
      <c r="O434" s="210"/>
      <c r="P434" s="210"/>
      <c r="Q434" s="210"/>
      <c r="R434" s="210"/>
      <c r="S434" s="210"/>
      <c r="T434" s="211"/>
      <c r="AT434" s="212" t="s">
        <v>195</v>
      </c>
      <c r="AU434" s="212" t="s">
        <v>81</v>
      </c>
      <c r="AV434" s="12" t="s">
        <v>140</v>
      </c>
      <c r="AW434" s="12" t="s">
        <v>32</v>
      </c>
      <c r="AX434" s="12" t="s">
        <v>79</v>
      </c>
      <c r="AY434" s="212" t="s">
        <v>114</v>
      </c>
    </row>
    <row r="435" spans="2:65" s="1" customFormat="1" ht="16.5" customHeight="1">
      <c r="B435" s="32"/>
      <c r="C435" s="172" t="s">
        <v>574</v>
      </c>
      <c r="D435" s="172" t="s">
        <v>117</v>
      </c>
      <c r="E435" s="173" t="s">
        <v>575</v>
      </c>
      <c r="F435" s="174" t="s">
        <v>576</v>
      </c>
      <c r="G435" s="175" t="s">
        <v>476</v>
      </c>
      <c r="H435" s="176">
        <v>1</v>
      </c>
      <c r="I435" s="177"/>
      <c r="J435" s="178">
        <f>ROUND(I435*H435,2)</f>
        <v>0</v>
      </c>
      <c r="K435" s="174" t="s">
        <v>222</v>
      </c>
      <c r="L435" s="36"/>
      <c r="M435" s="179" t="s">
        <v>1</v>
      </c>
      <c r="N435" s="180" t="s">
        <v>42</v>
      </c>
      <c r="O435" s="58"/>
      <c r="P435" s="181">
        <f>O435*H435</f>
        <v>0</v>
      </c>
      <c r="Q435" s="181">
        <v>0</v>
      </c>
      <c r="R435" s="181">
        <f>Q435*H435</f>
        <v>0</v>
      </c>
      <c r="S435" s="181">
        <v>0</v>
      </c>
      <c r="T435" s="182">
        <f>S435*H435</f>
        <v>0</v>
      </c>
      <c r="AR435" s="15" t="s">
        <v>267</v>
      </c>
      <c r="AT435" s="15" t="s">
        <v>117</v>
      </c>
      <c r="AU435" s="15" t="s">
        <v>81</v>
      </c>
      <c r="AY435" s="15" t="s">
        <v>114</v>
      </c>
      <c r="BE435" s="183">
        <f>IF(N435="základní",J435,0)</f>
        <v>0</v>
      </c>
      <c r="BF435" s="183">
        <f>IF(N435="snížená",J435,0)</f>
        <v>0</v>
      </c>
      <c r="BG435" s="183">
        <f>IF(N435="zákl. přenesená",J435,0)</f>
        <v>0</v>
      </c>
      <c r="BH435" s="183">
        <f>IF(N435="sníž. přenesená",J435,0)</f>
        <v>0</v>
      </c>
      <c r="BI435" s="183">
        <f>IF(N435="nulová",J435,0)</f>
        <v>0</v>
      </c>
      <c r="BJ435" s="15" t="s">
        <v>79</v>
      </c>
      <c r="BK435" s="183">
        <f>ROUND(I435*H435,2)</f>
        <v>0</v>
      </c>
      <c r="BL435" s="15" t="s">
        <v>267</v>
      </c>
      <c r="BM435" s="15" t="s">
        <v>577</v>
      </c>
    </row>
    <row r="436" spans="2:65" s="1" customFormat="1" ht="11.25">
      <c r="B436" s="32"/>
      <c r="C436" s="33"/>
      <c r="D436" s="184" t="s">
        <v>124</v>
      </c>
      <c r="E436" s="33"/>
      <c r="F436" s="185" t="s">
        <v>576</v>
      </c>
      <c r="G436" s="33"/>
      <c r="H436" s="33"/>
      <c r="I436" s="101"/>
      <c r="J436" s="33"/>
      <c r="K436" s="33"/>
      <c r="L436" s="36"/>
      <c r="M436" s="186"/>
      <c r="N436" s="58"/>
      <c r="O436" s="58"/>
      <c r="P436" s="58"/>
      <c r="Q436" s="58"/>
      <c r="R436" s="58"/>
      <c r="S436" s="58"/>
      <c r="T436" s="59"/>
      <c r="AT436" s="15" t="s">
        <v>124</v>
      </c>
      <c r="AU436" s="15" t="s">
        <v>81</v>
      </c>
    </row>
    <row r="437" spans="2:65" s="1" customFormat="1" ht="39">
      <c r="B437" s="32"/>
      <c r="C437" s="33"/>
      <c r="D437" s="184" t="s">
        <v>125</v>
      </c>
      <c r="E437" s="33"/>
      <c r="F437" s="187" t="s">
        <v>573</v>
      </c>
      <c r="G437" s="33"/>
      <c r="H437" s="33"/>
      <c r="I437" s="101"/>
      <c r="J437" s="33"/>
      <c r="K437" s="33"/>
      <c r="L437" s="36"/>
      <c r="M437" s="186"/>
      <c r="N437" s="58"/>
      <c r="O437" s="58"/>
      <c r="P437" s="58"/>
      <c r="Q437" s="58"/>
      <c r="R437" s="58"/>
      <c r="S437" s="58"/>
      <c r="T437" s="59"/>
      <c r="AT437" s="15" t="s">
        <v>125</v>
      </c>
      <c r="AU437" s="15" t="s">
        <v>81</v>
      </c>
    </row>
    <row r="438" spans="2:65" s="1" customFormat="1" ht="16.5" customHeight="1">
      <c r="B438" s="32"/>
      <c r="C438" s="172" t="s">
        <v>578</v>
      </c>
      <c r="D438" s="172" t="s">
        <v>117</v>
      </c>
      <c r="E438" s="173" t="s">
        <v>579</v>
      </c>
      <c r="F438" s="174" t="s">
        <v>580</v>
      </c>
      <c r="G438" s="175" t="s">
        <v>476</v>
      </c>
      <c r="H438" s="176">
        <v>1</v>
      </c>
      <c r="I438" s="177"/>
      <c r="J438" s="178">
        <f>ROUND(I438*H438,2)</f>
        <v>0</v>
      </c>
      <c r="K438" s="174" t="s">
        <v>222</v>
      </c>
      <c r="L438" s="36"/>
      <c r="M438" s="179" t="s">
        <v>1</v>
      </c>
      <c r="N438" s="180" t="s">
        <v>42</v>
      </c>
      <c r="O438" s="58"/>
      <c r="P438" s="181">
        <f>O438*H438</f>
        <v>0</v>
      </c>
      <c r="Q438" s="181">
        <v>0</v>
      </c>
      <c r="R438" s="181">
        <f>Q438*H438</f>
        <v>0</v>
      </c>
      <c r="S438" s="181">
        <v>0</v>
      </c>
      <c r="T438" s="182">
        <f>S438*H438</f>
        <v>0</v>
      </c>
      <c r="AR438" s="15" t="s">
        <v>267</v>
      </c>
      <c r="AT438" s="15" t="s">
        <v>117</v>
      </c>
      <c r="AU438" s="15" t="s">
        <v>81</v>
      </c>
      <c r="AY438" s="15" t="s">
        <v>114</v>
      </c>
      <c r="BE438" s="183">
        <f>IF(N438="základní",J438,0)</f>
        <v>0</v>
      </c>
      <c r="BF438" s="183">
        <f>IF(N438="snížená",J438,0)</f>
        <v>0</v>
      </c>
      <c r="BG438" s="183">
        <f>IF(N438="zákl. přenesená",J438,0)</f>
        <v>0</v>
      </c>
      <c r="BH438" s="183">
        <f>IF(N438="sníž. přenesená",J438,0)</f>
        <v>0</v>
      </c>
      <c r="BI438" s="183">
        <f>IF(N438="nulová",J438,0)</f>
        <v>0</v>
      </c>
      <c r="BJ438" s="15" t="s">
        <v>79</v>
      </c>
      <c r="BK438" s="183">
        <f>ROUND(I438*H438,2)</f>
        <v>0</v>
      </c>
      <c r="BL438" s="15" t="s">
        <v>267</v>
      </c>
      <c r="BM438" s="15" t="s">
        <v>581</v>
      </c>
    </row>
    <row r="439" spans="2:65" s="1" customFormat="1" ht="11.25">
      <c r="B439" s="32"/>
      <c r="C439" s="33"/>
      <c r="D439" s="184" t="s">
        <v>124</v>
      </c>
      <c r="E439" s="33"/>
      <c r="F439" s="185" t="s">
        <v>580</v>
      </c>
      <c r="G439" s="33"/>
      <c r="H439" s="33"/>
      <c r="I439" s="101"/>
      <c r="J439" s="33"/>
      <c r="K439" s="33"/>
      <c r="L439" s="36"/>
      <c r="M439" s="186"/>
      <c r="N439" s="58"/>
      <c r="O439" s="58"/>
      <c r="P439" s="58"/>
      <c r="Q439" s="58"/>
      <c r="R439" s="58"/>
      <c r="S439" s="58"/>
      <c r="T439" s="59"/>
      <c r="AT439" s="15" t="s">
        <v>124</v>
      </c>
      <c r="AU439" s="15" t="s">
        <v>81</v>
      </c>
    </row>
    <row r="440" spans="2:65" s="1" customFormat="1" ht="39">
      <c r="B440" s="32"/>
      <c r="C440" s="33"/>
      <c r="D440" s="184" t="s">
        <v>125</v>
      </c>
      <c r="E440" s="33"/>
      <c r="F440" s="187" t="s">
        <v>573</v>
      </c>
      <c r="G440" s="33"/>
      <c r="H440" s="33"/>
      <c r="I440" s="101"/>
      <c r="J440" s="33"/>
      <c r="K440" s="33"/>
      <c r="L440" s="36"/>
      <c r="M440" s="186"/>
      <c r="N440" s="58"/>
      <c r="O440" s="58"/>
      <c r="P440" s="58"/>
      <c r="Q440" s="58"/>
      <c r="R440" s="58"/>
      <c r="S440" s="58"/>
      <c r="T440" s="59"/>
      <c r="AT440" s="15" t="s">
        <v>125</v>
      </c>
      <c r="AU440" s="15" t="s">
        <v>81</v>
      </c>
    </row>
    <row r="441" spans="2:65" s="1" customFormat="1" ht="16.5" customHeight="1">
      <c r="B441" s="32"/>
      <c r="C441" s="172" t="s">
        <v>582</v>
      </c>
      <c r="D441" s="172" t="s">
        <v>117</v>
      </c>
      <c r="E441" s="173" t="s">
        <v>583</v>
      </c>
      <c r="F441" s="174" t="s">
        <v>584</v>
      </c>
      <c r="G441" s="175" t="s">
        <v>356</v>
      </c>
      <c r="H441" s="233"/>
      <c r="I441" s="177"/>
      <c r="J441" s="178">
        <f>ROUND(I441*H441,2)</f>
        <v>0</v>
      </c>
      <c r="K441" s="174" t="s">
        <v>121</v>
      </c>
      <c r="L441" s="36"/>
      <c r="M441" s="179" t="s">
        <v>1</v>
      </c>
      <c r="N441" s="180" t="s">
        <v>42</v>
      </c>
      <c r="O441" s="58"/>
      <c r="P441" s="181">
        <f>O441*H441</f>
        <v>0</v>
      </c>
      <c r="Q441" s="181">
        <v>0</v>
      </c>
      <c r="R441" s="181">
        <f>Q441*H441</f>
        <v>0</v>
      </c>
      <c r="S441" s="181">
        <v>0</v>
      </c>
      <c r="T441" s="182">
        <f>S441*H441</f>
        <v>0</v>
      </c>
      <c r="AR441" s="15" t="s">
        <v>267</v>
      </c>
      <c r="AT441" s="15" t="s">
        <v>117</v>
      </c>
      <c r="AU441" s="15" t="s">
        <v>81</v>
      </c>
      <c r="AY441" s="15" t="s">
        <v>114</v>
      </c>
      <c r="BE441" s="183">
        <f>IF(N441="základní",J441,0)</f>
        <v>0</v>
      </c>
      <c r="BF441" s="183">
        <f>IF(N441="snížená",J441,0)</f>
        <v>0</v>
      </c>
      <c r="BG441" s="183">
        <f>IF(N441="zákl. přenesená",J441,0)</f>
        <v>0</v>
      </c>
      <c r="BH441" s="183">
        <f>IF(N441="sníž. přenesená",J441,0)</f>
        <v>0</v>
      </c>
      <c r="BI441" s="183">
        <f>IF(N441="nulová",J441,0)</f>
        <v>0</v>
      </c>
      <c r="BJ441" s="15" t="s">
        <v>79</v>
      </c>
      <c r="BK441" s="183">
        <f>ROUND(I441*H441,2)</f>
        <v>0</v>
      </c>
      <c r="BL441" s="15" t="s">
        <v>267</v>
      </c>
      <c r="BM441" s="15" t="s">
        <v>585</v>
      </c>
    </row>
    <row r="442" spans="2:65" s="1" customFormat="1" ht="11.25">
      <c r="B442" s="32"/>
      <c r="C442" s="33"/>
      <c r="D442" s="184" t="s">
        <v>124</v>
      </c>
      <c r="E442" s="33"/>
      <c r="F442" s="185" t="s">
        <v>584</v>
      </c>
      <c r="G442" s="33"/>
      <c r="H442" s="33"/>
      <c r="I442" s="101"/>
      <c r="J442" s="33"/>
      <c r="K442" s="33"/>
      <c r="L442" s="36"/>
      <c r="M442" s="186"/>
      <c r="N442" s="58"/>
      <c r="O442" s="58"/>
      <c r="P442" s="58"/>
      <c r="Q442" s="58"/>
      <c r="R442" s="58"/>
      <c r="S442" s="58"/>
      <c r="T442" s="59"/>
      <c r="AT442" s="15" t="s">
        <v>124</v>
      </c>
      <c r="AU442" s="15" t="s">
        <v>81</v>
      </c>
    </row>
    <row r="443" spans="2:65" s="10" customFormat="1" ht="22.9" customHeight="1">
      <c r="B443" s="156"/>
      <c r="C443" s="157"/>
      <c r="D443" s="158" t="s">
        <v>70</v>
      </c>
      <c r="E443" s="170" t="s">
        <v>586</v>
      </c>
      <c r="F443" s="170" t="s">
        <v>587</v>
      </c>
      <c r="G443" s="157"/>
      <c r="H443" s="157"/>
      <c r="I443" s="160"/>
      <c r="J443" s="171">
        <f>BK443</f>
        <v>0</v>
      </c>
      <c r="K443" s="157"/>
      <c r="L443" s="162"/>
      <c r="M443" s="163"/>
      <c r="N443" s="164"/>
      <c r="O443" s="164"/>
      <c r="P443" s="165">
        <f>SUM(P444:P458)</f>
        <v>0</v>
      </c>
      <c r="Q443" s="164"/>
      <c r="R443" s="165">
        <f>SUM(R444:R458)</f>
        <v>2.9069999999999999E-2</v>
      </c>
      <c r="S443" s="164"/>
      <c r="T443" s="166">
        <f>SUM(T444:T458)</f>
        <v>0</v>
      </c>
      <c r="AR443" s="167" t="s">
        <v>81</v>
      </c>
      <c r="AT443" s="168" t="s">
        <v>70</v>
      </c>
      <c r="AU443" s="168" t="s">
        <v>79</v>
      </c>
      <c r="AY443" s="167" t="s">
        <v>114</v>
      </c>
      <c r="BK443" s="169">
        <f>SUM(BK444:BK458)</f>
        <v>0</v>
      </c>
    </row>
    <row r="444" spans="2:65" s="1" customFormat="1" ht="16.5" customHeight="1">
      <c r="B444" s="32"/>
      <c r="C444" s="172" t="s">
        <v>588</v>
      </c>
      <c r="D444" s="172" t="s">
        <v>117</v>
      </c>
      <c r="E444" s="173" t="s">
        <v>589</v>
      </c>
      <c r="F444" s="174" t="s">
        <v>590</v>
      </c>
      <c r="G444" s="175" t="s">
        <v>206</v>
      </c>
      <c r="H444" s="176">
        <v>21.5</v>
      </c>
      <c r="I444" s="177"/>
      <c r="J444" s="178">
        <f>ROUND(I444*H444,2)</f>
        <v>0</v>
      </c>
      <c r="K444" s="174" t="s">
        <v>121</v>
      </c>
      <c r="L444" s="36"/>
      <c r="M444" s="179" t="s">
        <v>1</v>
      </c>
      <c r="N444" s="180" t="s">
        <v>42</v>
      </c>
      <c r="O444" s="58"/>
      <c r="P444" s="181">
        <f>O444*H444</f>
        <v>0</v>
      </c>
      <c r="Q444" s="181">
        <v>6.0000000000000002E-5</v>
      </c>
      <c r="R444" s="181">
        <f>Q444*H444</f>
        <v>1.2900000000000001E-3</v>
      </c>
      <c r="S444" s="181">
        <v>0</v>
      </c>
      <c r="T444" s="182">
        <f>S444*H444</f>
        <v>0</v>
      </c>
      <c r="AR444" s="15" t="s">
        <v>267</v>
      </c>
      <c r="AT444" s="15" t="s">
        <v>117</v>
      </c>
      <c r="AU444" s="15" t="s">
        <v>81</v>
      </c>
      <c r="AY444" s="15" t="s">
        <v>114</v>
      </c>
      <c r="BE444" s="183">
        <f>IF(N444="základní",J444,0)</f>
        <v>0</v>
      </c>
      <c r="BF444" s="183">
        <f>IF(N444="snížená",J444,0)</f>
        <v>0</v>
      </c>
      <c r="BG444" s="183">
        <f>IF(N444="zákl. přenesená",J444,0)</f>
        <v>0</v>
      </c>
      <c r="BH444" s="183">
        <f>IF(N444="sníž. přenesená",J444,0)</f>
        <v>0</v>
      </c>
      <c r="BI444" s="183">
        <f>IF(N444="nulová",J444,0)</f>
        <v>0</v>
      </c>
      <c r="BJ444" s="15" t="s">
        <v>79</v>
      </c>
      <c r="BK444" s="183">
        <f>ROUND(I444*H444,2)</f>
        <v>0</v>
      </c>
      <c r="BL444" s="15" t="s">
        <v>267</v>
      </c>
      <c r="BM444" s="15" t="s">
        <v>591</v>
      </c>
    </row>
    <row r="445" spans="2:65" s="1" customFormat="1" ht="11.25">
      <c r="B445" s="32"/>
      <c r="C445" s="33"/>
      <c r="D445" s="184" t="s">
        <v>124</v>
      </c>
      <c r="E445" s="33"/>
      <c r="F445" s="185" t="s">
        <v>590</v>
      </c>
      <c r="G445" s="33"/>
      <c r="H445" s="33"/>
      <c r="I445" s="101"/>
      <c r="J445" s="33"/>
      <c r="K445" s="33"/>
      <c r="L445" s="36"/>
      <c r="M445" s="186"/>
      <c r="N445" s="58"/>
      <c r="O445" s="58"/>
      <c r="P445" s="58"/>
      <c r="Q445" s="58"/>
      <c r="R445" s="58"/>
      <c r="S445" s="58"/>
      <c r="T445" s="59"/>
      <c r="AT445" s="15" t="s">
        <v>124</v>
      </c>
      <c r="AU445" s="15" t="s">
        <v>81</v>
      </c>
    </row>
    <row r="446" spans="2:65" s="11" customFormat="1" ht="11.25">
      <c r="B446" s="191"/>
      <c r="C446" s="192"/>
      <c r="D446" s="184" t="s">
        <v>195</v>
      </c>
      <c r="E446" s="193" t="s">
        <v>1</v>
      </c>
      <c r="F446" s="194" t="s">
        <v>592</v>
      </c>
      <c r="G446" s="192"/>
      <c r="H446" s="195">
        <v>21.5</v>
      </c>
      <c r="I446" s="196"/>
      <c r="J446" s="192"/>
      <c r="K446" s="192"/>
      <c r="L446" s="197"/>
      <c r="M446" s="198"/>
      <c r="N446" s="199"/>
      <c r="O446" s="199"/>
      <c r="P446" s="199"/>
      <c r="Q446" s="199"/>
      <c r="R446" s="199"/>
      <c r="S446" s="199"/>
      <c r="T446" s="200"/>
      <c r="AT446" s="201" t="s">
        <v>195</v>
      </c>
      <c r="AU446" s="201" t="s">
        <v>81</v>
      </c>
      <c r="AV446" s="11" t="s">
        <v>81</v>
      </c>
      <c r="AW446" s="11" t="s">
        <v>32</v>
      </c>
      <c r="AX446" s="11" t="s">
        <v>71</v>
      </c>
      <c r="AY446" s="201" t="s">
        <v>114</v>
      </c>
    </row>
    <row r="447" spans="2:65" s="12" customFormat="1" ht="11.25">
      <c r="B447" s="202"/>
      <c r="C447" s="203"/>
      <c r="D447" s="184" t="s">
        <v>195</v>
      </c>
      <c r="E447" s="204" t="s">
        <v>1</v>
      </c>
      <c r="F447" s="205" t="s">
        <v>197</v>
      </c>
      <c r="G447" s="203"/>
      <c r="H447" s="206">
        <v>21.5</v>
      </c>
      <c r="I447" s="207"/>
      <c r="J447" s="203"/>
      <c r="K447" s="203"/>
      <c r="L447" s="208"/>
      <c r="M447" s="209"/>
      <c r="N447" s="210"/>
      <c r="O447" s="210"/>
      <c r="P447" s="210"/>
      <c r="Q447" s="210"/>
      <c r="R447" s="210"/>
      <c r="S447" s="210"/>
      <c r="T447" s="211"/>
      <c r="AT447" s="212" t="s">
        <v>195</v>
      </c>
      <c r="AU447" s="212" t="s">
        <v>81</v>
      </c>
      <c r="AV447" s="12" t="s">
        <v>140</v>
      </c>
      <c r="AW447" s="12" t="s">
        <v>32</v>
      </c>
      <c r="AX447" s="12" t="s">
        <v>79</v>
      </c>
      <c r="AY447" s="212" t="s">
        <v>114</v>
      </c>
    </row>
    <row r="448" spans="2:65" s="1" customFormat="1" ht="16.5" customHeight="1">
      <c r="B448" s="32"/>
      <c r="C448" s="172" t="s">
        <v>593</v>
      </c>
      <c r="D448" s="172" t="s">
        <v>117</v>
      </c>
      <c r="E448" s="173" t="s">
        <v>594</v>
      </c>
      <c r="F448" s="174" t="s">
        <v>595</v>
      </c>
      <c r="G448" s="175" t="s">
        <v>206</v>
      </c>
      <c r="H448" s="176">
        <v>21.5</v>
      </c>
      <c r="I448" s="177"/>
      <c r="J448" s="178">
        <f>ROUND(I448*H448,2)</f>
        <v>0</v>
      </c>
      <c r="K448" s="174" t="s">
        <v>121</v>
      </c>
      <c r="L448" s="36"/>
      <c r="M448" s="179" t="s">
        <v>1</v>
      </c>
      <c r="N448" s="180" t="s">
        <v>42</v>
      </c>
      <c r="O448" s="58"/>
      <c r="P448" s="181">
        <f>O448*H448</f>
        <v>0</v>
      </c>
      <c r="Q448" s="181">
        <v>0</v>
      </c>
      <c r="R448" s="181">
        <f>Q448*H448</f>
        <v>0</v>
      </c>
      <c r="S448" s="181">
        <v>0</v>
      </c>
      <c r="T448" s="182">
        <f>S448*H448</f>
        <v>0</v>
      </c>
      <c r="AR448" s="15" t="s">
        <v>267</v>
      </c>
      <c r="AT448" s="15" t="s">
        <v>117</v>
      </c>
      <c r="AU448" s="15" t="s">
        <v>81</v>
      </c>
      <c r="AY448" s="15" t="s">
        <v>114</v>
      </c>
      <c r="BE448" s="183">
        <f>IF(N448="základní",J448,0)</f>
        <v>0</v>
      </c>
      <c r="BF448" s="183">
        <f>IF(N448="snížená",J448,0)</f>
        <v>0</v>
      </c>
      <c r="BG448" s="183">
        <f>IF(N448="zákl. přenesená",J448,0)</f>
        <v>0</v>
      </c>
      <c r="BH448" s="183">
        <f>IF(N448="sníž. přenesená",J448,0)</f>
        <v>0</v>
      </c>
      <c r="BI448" s="183">
        <f>IF(N448="nulová",J448,0)</f>
        <v>0</v>
      </c>
      <c r="BJ448" s="15" t="s">
        <v>79</v>
      </c>
      <c r="BK448" s="183">
        <f>ROUND(I448*H448,2)</f>
        <v>0</v>
      </c>
      <c r="BL448" s="15" t="s">
        <v>267</v>
      </c>
      <c r="BM448" s="15" t="s">
        <v>596</v>
      </c>
    </row>
    <row r="449" spans="2:65" s="1" customFormat="1" ht="11.25">
      <c r="B449" s="32"/>
      <c r="C449" s="33"/>
      <c r="D449" s="184" t="s">
        <v>124</v>
      </c>
      <c r="E449" s="33"/>
      <c r="F449" s="185" t="s">
        <v>595</v>
      </c>
      <c r="G449" s="33"/>
      <c r="H449" s="33"/>
      <c r="I449" s="101"/>
      <c r="J449" s="33"/>
      <c r="K449" s="33"/>
      <c r="L449" s="36"/>
      <c r="M449" s="186"/>
      <c r="N449" s="58"/>
      <c r="O449" s="58"/>
      <c r="P449" s="58"/>
      <c r="Q449" s="58"/>
      <c r="R449" s="58"/>
      <c r="S449" s="58"/>
      <c r="T449" s="59"/>
      <c r="AT449" s="15" t="s">
        <v>124</v>
      </c>
      <c r="AU449" s="15" t="s">
        <v>81</v>
      </c>
    </row>
    <row r="450" spans="2:65" s="1" customFormat="1" ht="16.5" customHeight="1">
      <c r="B450" s="32"/>
      <c r="C450" s="172" t="s">
        <v>597</v>
      </c>
      <c r="D450" s="172" t="s">
        <v>117</v>
      </c>
      <c r="E450" s="173" t="s">
        <v>598</v>
      </c>
      <c r="F450" s="174" t="s">
        <v>599</v>
      </c>
      <c r="G450" s="175" t="s">
        <v>206</v>
      </c>
      <c r="H450" s="176">
        <v>21.5</v>
      </c>
      <c r="I450" s="177"/>
      <c r="J450" s="178">
        <f>ROUND(I450*H450,2)</f>
        <v>0</v>
      </c>
      <c r="K450" s="174" t="s">
        <v>121</v>
      </c>
      <c r="L450" s="36"/>
      <c r="M450" s="179" t="s">
        <v>1</v>
      </c>
      <c r="N450" s="180" t="s">
        <v>42</v>
      </c>
      <c r="O450" s="58"/>
      <c r="P450" s="181">
        <f>O450*H450</f>
        <v>0</v>
      </c>
      <c r="Q450" s="181">
        <v>1.3999999999999999E-4</v>
      </c>
      <c r="R450" s="181">
        <f>Q450*H450</f>
        <v>3.0099999999999997E-3</v>
      </c>
      <c r="S450" s="181">
        <v>0</v>
      </c>
      <c r="T450" s="182">
        <f>S450*H450</f>
        <v>0</v>
      </c>
      <c r="AR450" s="15" t="s">
        <v>267</v>
      </c>
      <c r="AT450" s="15" t="s">
        <v>117</v>
      </c>
      <c r="AU450" s="15" t="s">
        <v>81</v>
      </c>
      <c r="AY450" s="15" t="s">
        <v>114</v>
      </c>
      <c r="BE450" s="183">
        <f>IF(N450="základní",J450,0)</f>
        <v>0</v>
      </c>
      <c r="BF450" s="183">
        <f>IF(N450="snížená",J450,0)</f>
        <v>0</v>
      </c>
      <c r="BG450" s="183">
        <f>IF(N450="zákl. přenesená",J450,0)</f>
        <v>0</v>
      </c>
      <c r="BH450" s="183">
        <f>IF(N450="sníž. přenesená",J450,0)</f>
        <v>0</v>
      </c>
      <c r="BI450" s="183">
        <f>IF(N450="nulová",J450,0)</f>
        <v>0</v>
      </c>
      <c r="BJ450" s="15" t="s">
        <v>79</v>
      </c>
      <c r="BK450" s="183">
        <f>ROUND(I450*H450,2)</f>
        <v>0</v>
      </c>
      <c r="BL450" s="15" t="s">
        <v>267</v>
      </c>
      <c r="BM450" s="15" t="s">
        <v>600</v>
      </c>
    </row>
    <row r="451" spans="2:65" s="1" customFormat="1" ht="11.25">
      <c r="B451" s="32"/>
      <c r="C451" s="33"/>
      <c r="D451" s="184" t="s">
        <v>124</v>
      </c>
      <c r="E451" s="33"/>
      <c r="F451" s="185" t="s">
        <v>599</v>
      </c>
      <c r="G451" s="33"/>
      <c r="H451" s="33"/>
      <c r="I451" s="101"/>
      <c r="J451" s="33"/>
      <c r="K451" s="33"/>
      <c r="L451" s="36"/>
      <c r="M451" s="186"/>
      <c r="N451" s="58"/>
      <c r="O451" s="58"/>
      <c r="P451" s="58"/>
      <c r="Q451" s="58"/>
      <c r="R451" s="58"/>
      <c r="S451" s="58"/>
      <c r="T451" s="59"/>
      <c r="AT451" s="15" t="s">
        <v>124</v>
      </c>
      <c r="AU451" s="15" t="s">
        <v>81</v>
      </c>
    </row>
    <row r="452" spans="2:65" s="1" customFormat="1" ht="16.5" customHeight="1">
      <c r="B452" s="32"/>
      <c r="C452" s="172" t="s">
        <v>601</v>
      </c>
      <c r="D452" s="172" t="s">
        <v>117</v>
      </c>
      <c r="E452" s="173" t="s">
        <v>602</v>
      </c>
      <c r="F452" s="174" t="s">
        <v>603</v>
      </c>
      <c r="G452" s="175" t="s">
        <v>206</v>
      </c>
      <c r="H452" s="176">
        <v>43</v>
      </c>
      <c r="I452" s="177"/>
      <c r="J452" s="178">
        <f>ROUND(I452*H452,2)</f>
        <v>0</v>
      </c>
      <c r="K452" s="174" t="s">
        <v>121</v>
      </c>
      <c r="L452" s="36"/>
      <c r="M452" s="179" t="s">
        <v>1</v>
      </c>
      <c r="N452" s="180" t="s">
        <v>42</v>
      </c>
      <c r="O452" s="58"/>
      <c r="P452" s="181">
        <f>O452*H452</f>
        <v>0</v>
      </c>
      <c r="Q452" s="181">
        <v>9.0000000000000006E-5</v>
      </c>
      <c r="R452" s="181">
        <f>Q452*H452</f>
        <v>3.8700000000000002E-3</v>
      </c>
      <c r="S452" s="181">
        <v>0</v>
      </c>
      <c r="T452" s="182">
        <f>S452*H452</f>
        <v>0</v>
      </c>
      <c r="AR452" s="15" t="s">
        <v>267</v>
      </c>
      <c r="AT452" s="15" t="s">
        <v>117</v>
      </c>
      <c r="AU452" s="15" t="s">
        <v>81</v>
      </c>
      <c r="AY452" s="15" t="s">
        <v>114</v>
      </c>
      <c r="BE452" s="183">
        <f>IF(N452="základní",J452,0)</f>
        <v>0</v>
      </c>
      <c r="BF452" s="183">
        <f>IF(N452="snížená",J452,0)</f>
        <v>0</v>
      </c>
      <c r="BG452" s="183">
        <f>IF(N452="zákl. přenesená",J452,0)</f>
        <v>0</v>
      </c>
      <c r="BH452" s="183">
        <f>IF(N452="sníž. přenesená",J452,0)</f>
        <v>0</v>
      </c>
      <c r="BI452" s="183">
        <f>IF(N452="nulová",J452,0)</f>
        <v>0</v>
      </c>
      <c r="BJ452" s="15" t="s">
        <v>79</v>
      </c>
      <c r="BK452" s="183">
        <f>ROUND(I452*H452,2)</f>
        <v>0</v>
      </c>
      <c r="BL452" s="15" t="s">
        <v>267</v>
      </c>
      <c r="BM452" s="15" t="s">
        <v>604</v>
      </c>
    </row>
    <row r="453" spans="2:65" s="1" customFormat="1" ht="11.25">
      <c r="B453" s="32"/>
      <c r="C453" s="33"/>
      <c r="D453" s="184" t="s">
        <v>124</v>
      </c>
      <c r="E453" s="33"/>
      <c r="F453" s="185" t="s">
        <v>603</v>
      </c>
      <c r="G453" s="33"/>
      <c r="H453" s="33"/>
      <c r="I453" s="101"/>
      <c r="J453" s="33"/>
      <c r="K453" s="33"/>
      <c r="L453" s="36"/>
      <c r="M453" s="186"/>
      <c r="N453" s="58"/>
      <c r="O453" s="58"/>
      <c r="P453" s="58"/>
      <c r="Q453" s="58"/>
      <c r="R453" s="58"/>
      <c r="S453" s="58"/>
      <c r="T453" s="59"/>
      <c r="AT453" s="15" t="s">
        <v>124</v>
      </c>
      <c r="AU453" s="15" t="s">
        <v>81</v>
      </c>
    </row>
    <row r="454" spans="2:65" s="11" customFormat="1" ht="11.25">
      <c r="B454" s="191"/>
      <c r="C454" s="192"/>
      <c r="D454" s="184" t="s">
        <v>195</v>
      </c>
      <c r="E454" s="193" t="s">
        <v>1</v>
      </c>
      <c r="F454" s="194" t="s">
        <v>605</v>
      </c>
      <c r="G454" s="192"/>
      <c r="H454" s="195">
        <v>43</v>
      </c>
      <c r="I454" s="196"/>
      <c r="J454" s="192"/>
      <c r="K454" s="192"/>
      <c r="L454" s="197"/>
      <c r="M454" s="198"/>
      <c r="N454" s="199"/>
      <c r="O454" s="199"/>
      <c r="P454" s="199"/>
      <c r="Q454" s="199"/>
      <c r="R454" s="199"/>
      <c r="S454" s="199"/>
      <c r="T454" s="200"/>
      <c r="AT454" s="201" t="s">
        <v>195</v>
      </c>
      <c r="AU454" s="201" t="s">
        <v>81</v>
      </c>
      <c r="AV454" s="11" t="s">
        <v>81</v>
      </c>
      <c r="AW454" s="11" t="s">
        <v>32</v>
      </c>
      <c r="AX454" s="11" t="s">
        <v>79</v>
      </c>
      <c r="AY454" s="201" t="s">
        <v>114</v>
      </c>
    </row>
    <row r="455" spans="2:65" s="1" customFormat="1" ht="16.5" customHeight="1">
      <c r="B455" s="32"/>
      <c r="C455" s="172" t="s">
        <v>606</v>
      </c>
      <c r="D455" s="172" t="s">
        <v>117</v>
      </c>
      <c r="E455" s="173" t="s">
        <v>607</v>
      </c>
      <c r="F455" s="174" t="s">
        <v>608</v>
      </c>
      <c r="G455" s="175" t="s">
        <v>206</v>
      </c>
      <c r="H455" s="176">
        <v>83.6</v>
      </c>
      <c r="I455" s="177"/>
      <c r="J455" s="178">
        <f>ROUND(I455*H455,2)</f>
        <v>0</v>
      </c>
      <c r="K455" s="174" t="s">
        <v>121</v>
      </c>
      <c r="L455" s="36"/>
      <c r="M455" s="179" t="s">
        <v>1</v>
      </c>
      <c r="N455" s="180" t="s">
        <v>42</v>
      </c>
      <c r="O455" s="58"/>
      <c r="P455" s="181">
        <f>O455*H455</f>
        <v>0</v>
      </c>
      <c r="Q455" s="181">
        <v>2.5000000000000001E-4</v>
      </c>
      <c r="R455" s="181">
        <f>Q455*H455</f>
        <v>2.0899999999999998E-2</v>
      </c>
      <c r="S455" s="181">
        <v>0</v>
      </c>
      <c r="T455" s="182">
        <f>S455*H455</f>
        <v>0</v>
      </c>
      <c r="AR455" s="15" t="s">
        <v>267</v>
      </c>
      <c r="AT455" s="15" t="s">
        <v>117</v>
      </c>
      <c r="AU455" s="15" t="s">
        <v>81</v>
      </c>
      <c r="AY455" s="15" t="s">
        <v>114</v>
      </c>
      <c r="BE455" s="183">
        <f>IF(N455="základní",J455,0)</f>
        <v>0</v>
      </c>
      <c r="BF455" s="183">
        <f>IF(N455="snížená",J455,0)</f>
        <v>0</v>
      </c>
      <c r="BG455" s="183">
        <f>IF(N455="zákl. přenesená",J455,0)</f>
        <v>0</v>
      </c>
      <c r="BH455" s="183">
        <f>IF(N455="sníž. přenesená",J455,0)</f>
        <v>0</v>
      </c>
      <c r="BI455" s="183">
        <f>IF(N455="nulová",J455,0)</f>
        <v>0</v>
      </c>
      <c r="BJ455" s="15" t="s">
        <v>79</v>
      </c>
      <c r="BK455" s="183">
        <f>ROUND(I455*H455,2)</f>
        <v>0</v>
      </c>
      <c r="BL455" s="15" t="s">
        <v>267</v>
      </c>
      <c r="BM455" s="15" t="s">
        <v>609</v>
      </c>
    </row>
    <row r="456" spans="2:65" s="1" customFormat="1" ht="11.25">
      <c r="B456" s="32"/>
      <c r="C456" s="33"/>
      <c r="D456" s="184" t="s">
        <v>124</v>
      </c>
      <c r="E456" s="33"/>
      <c r="F456" s="185" t="s">
        <v>608</v>
      </c>
      <c r="G456" s="33"/>
      <c r="H456" s="33"/>
      <c r="I456" s="101"/>
      <c r="J456" s="33"/>
      <c r="K456" s="33"/>
      <c r="L456" s="36"/>
      <c r="M456" s="186"/>
      <c r="N456" s="58"/>
      <c r="O456" s="58"/>
      <c r="P456" s="58"/>
      <c r="Q456" s="58"/>
      <c r="R456" s="58"/>
      <c r="S456" s="58"/>
      <c r="T456" s="59"/>
      <c r="AT456" s="15" t="s">
        <v>124</v>
      </c>
      <c r="AU456" s="15" t="s">
        <v>81</v>
      </c>
    </row>
    <row r="457" spans="2:65" s="11" customFormat="1" ht="11.25">
      <c r="B457" s="191"/>
      <c r="C457" s="192"/>
      <c r="D457" s="184" t="s">
        <v>195</v>
      </c>
      <c r="E457" s="193" t="s">
        <v>1</v>
      </c>
      <c r="F457" s="194" t="s">
        <v>216</v>
      </c>
      <c r="G457" s="192"/>
      <c r="H457" s="195">
        <v>83.6</v>
      </c>
      <c r="I457" s="196"/>
      <c r="J457" s="192"/>
      <c r="K457" s="192"/>
      <c r="L457" s="197"/>
      <c r="M457" s="198"/>
      <c r="N457" s="199"/>
      <c r="O457" s="199"/>
      <c r="P457" s="199"/>
      <c r="Q457" s="199"/>
      <c r="R457" s="199"/>
      <c r="S457" s="199"/>
      <c r="T457" s="200"/>
      <c r="AT457" s="201" t="s">
        <v>195</v>
      </c>
      <c r="AU457" s="201" t="s">
        <v>81</v>
      </c>
      <c r="AV457" s="11" t="s">
        <v>81</v>
      </c>
      <c r="AW457" s="11" t="s">
        <v>32</v>
      </c>
      <c r="AX457" s="11" t="s">
        <v>71</v>
      </c>
      <c r="AY457" s="201" t="s">
        <v>114</v>
      </c>
    </row>
    <row r="458" spans="2:65" s="12" customFormat="1" ht="11.25">
      <c r="B458" s="202"/>
      <c r="C458" s="203"/>
      <c r="D458" s="184" t="s">
        <v>195</v>
      </c>
      <c r="E458" s="204" t="s">
        <v>1</v>
      </c>
      <c r="F458" s="205" t="s">
        <v>197</v>
      </c>
      <c r="G458" s="203"/>
      <c r="H458" s="206">
        <v>83.6</v>
      </c>
      <c r="I458" s="207"/>
      <c r="J458" s="203"/>
      <c r="K458" s="203"/>
      <c r="L458" s="208"/>
      <c r="M458" s="209"/>
      <c r="N458" s="210"/>
      <c r="O458" s="210"/>
      <c r="P458" s="210"/>
      <c r="Q458" s="210"/>
      <c r="R458" s="210"/>
      <c r="S458" s="210"/>
      <c r="T458" s="211"/>
      <c r="AT458" s="212" t="s">
        <v>195</v>
      </c>
      <c r="AU458" s="212" t="s">
        <v>81</v>
      </c>
      <c r="AV458" s="12" t="s">
        <v>140</v>
      </c>
      <c r="AW458" s="12" t="s">
        <v>32</v>
      </c>
      <c r="AX458" s="12" t="s">
        <v>79</v>
      </c>
      <c r="AY458" s="212" t="s">
        <v>114</v>
      </c>
    </row>
    <row r="459" spans="2:65" s="10" customFormat="1" ht="25.9" customHeight="1">
      <c r="B459" s="156"/>
      <c r="C459" s="157"/>
      <c r="D459" s="158" t="s">
        <v>70</v>
      </c>
      <c r="E459" s="159" t="s">
        <v>299</v>
      </c>
      <c r="F459" s="159" t="s">
        <v>610</v>
      </c>
      <c r="G459" s="157"/>
      <c r="H459" s="157"/>
      <c r="I459" s="160"/>
      <c r="J459" s="161">
        <f>BK459</f>
        <v>0</v>
      </c>
      <c r="K459" s="157"/>
      <c r="L459" s="162"/>
      <c r="M459" s="163"/>
      <c r="N459" s="164"/>
      <c r="O459" s="164"/>
      <c r="P459" s="165">
        <f>P460</f>
        <v>0</v>
      </c>
      <c r="Q459" s="164"/>
      <c r="R459" s="165">
        <f>R460</f>
        <v>0</v>
      </c>
      <c r="S459" s="164"/>
      <c r="T459" s="166">
        <f>T460</f>
        <v>0</v>
      </c>
      <c r="AR459" s="167" t="s">
        <v>135</v>
      </c>
      <c r="AT459" s="168" t="s">
        <v>70</v>
      </c>
      <c r="AU459" s="168" t="s">
        <v>71</v>
      </c>
      <c r="AY459" s="167" t="s">
        <v>114</v>
      </c>
      <c r="BK459" s="169">
        <f>BK460</f>
        <v>0</v>
      </c>
    </row>
    <row r="460" spans="2:65" s="10" customFormat="1" ht="22.9" customHeight="1">
      <c r="B460" s="156"/>
      <c r="C460" s="157"/>
      <c r="D460" s="158" t="s">
        <v>70</v>
      </c>
      <c r="E460" s="170" t="s">
        <v>611</v>
      </c>
      <c r="F460" s="170" t="s">
        <v>612</v>
      </c>
      <c r="G460" s="157"/>
      <c r="H460" s="157"/>
      <c r="I460" s="160"/>
      <c r="J460" s="171">
        <f>BK460</f>
        <v>0</v>
      </c>
      <c r="K460" s="157"/>
      <c r="L460" s="162"/>
      <c r="M460" s="163"/>
      <c r="N460" s="164"/>
      <c r="O460" s="164"/>
      <c r="P460" s="165">
        <f>SUM(P461:P463)</f>
        <v>0</v>
      </c>
      <c r="Q460" s="164"/>
      <c r="R460" s="165">
        <f>SUM(R461:R463)</f>
        <v>0</v>
      </c>
      <c r="S460" s="164"/>
      <c r="T460" s="166">
        <f>SUM(T461:T463)</f>
        <v>0</v>
      </c>
      <c r="AR460" s="167" t="s">
        <v>135</v>
      </c>
      <c r="AT460" s="168" t="s">
        <v>70</v>
      </c>
      <c r="AU460" s="168" t="s">
        <v>79</v>
      </c>
      <c r="AY460" s="167" t="s">
        <v>114</v>
      </c>
      <c r="BK460" s="169">
        <f>SUM(BK461:BK463)</f>
        <v>0</v>
      </c>
    </row>
    <row r="461" spans="2:65" s="1" customFormat="1" ht="16.5" customHeight="1">
      <c r="B461" s="32"/>
      <c r="C461" s="172" t="s">
        <v>613</v>
      </c>
      <c r="D461" s="172" t="s">
        <v>117</v>
      </c>
      <c r="E461" s="173" t="s">
        <v>614</v>
      </c>
      <c r="F461" s="174" t="s">
        <v>615</v>
      </c>
      <c r="G461" s="175" t="s">
        <v>120</v>
      </c>
      <c r="H461" s="176">
        <v>1</v>
      </c>
      <c r="I461" s="177"/>
      <c r="J461" s="178">
        <f>ROUND(I461*H461,2)</f>
        <v>0</v>
      </c>
      <c r="K461" s="174" t="s">
        <v>222</v>
      </c>
      <c r="L461" s="36"/>
      <c r="M461" s="179" t="s">
        <v>1</v>
      </c>
      <c r="N461" s="180" t="s">
        <v>42</v>
      </c>
      <c r="O461" s="58"/>
      <c r="P461" s="181">
        <f>O461*H461</f>
        <v>0</v>
      </c>
      <c r="Q461" s="181">
        <v>0</v>
      </c>
      <c r="R461" s="181">
        <f>Q461*H461</f>
        <v>0</v>
      </c>
      <c r="S461" s="181">
        <v>0</v>
      </c>
      <c r="T461" s="182">
        <f>S461*H461</f>
        <v>0</v>
      </c>
      <c r="AR461" s="15" t="s">
        <v>495</v>
      </c>
      <c r="AT461" s="15" t="s">
        <v>117</v>
      </c>
      <c r="AU461" s="15" t="s">
        <v>81</v>
      </c>
      <c r="AY461" s="15" t="s">
        <v>114</v>
      </c>
      <c r="BE461" s="183">
        <f>IF(N461="základní",J461,0)</f>
        <v>0</v>
      </c>
      <c r="BF461" s="183">
        <f>IF(N461="snížená",J461,0)</f>
        <v>0</v>
      </c>
      <c r="BG461" s="183">
        <f>IF(N461="zákl. přenesená",J461,0)</f>
        <v>0</v>
      </c>
      <c r="BH461" s="183">
        <f>IF(N461="sníž. přenesená",J461,0)</f>
        <v>0</v>
      </c>
      <c r="BI461" s="183">
        <f>IF(N461="nulová",J461,0)</f>
        <v>0</v>
      </c>
      <c r="BJ461" s="15" t="s">
        <v>79</v>
      </c>
      <c r="BK461" s="183">
        <f>ROUND(I461*H461,2)</f>
        <v>0</v>
      </c>
      <c r="BL461" s="15" t="s">
        <v>495</v>
      </c>
      <c r="BM461" s="15" t="s">
        <v>616</v>
      </c>
    </row>
    <row r="462" spans="2:65" s="1" customFormat="1" ht="11.25">
      <c r="B462" s="32"/>
      <c r="C462" s="33"/>
      <c r="D462" s="184" t="s">
        <v>124</v>
      </c>
      <c r="E462" s="33"/>
      <c r="F462" s="185" t="s">
        <v>615</v>
      </c>
      <c r="G462" s="33"/>
      <c r="H462" s="33"/>
      <c r="I462" s="101"/>
      <c r="J462" s="33"/>
      <c r="K462" s="33"/>
      <c r="L462" s="36"/>
      <c r="M462" s="186"/>
      <c r="N462" s="58"/>
      <c r="O462" s="58"/>
      <c r="P462" s="58"/>
      <c r="Q462" s="58"/>
      <c r="R462" s="58"/>
      <c r="S462" s="58"/>
      <c r="T462" s="59"/>
      <c r="AT462" s="15" t="s">
        <v>124</v>
      </c>
      <c r="AU462" s="15" t="s">
        <v>81</v>
      </c>
    </row>
    <row r="463" spans="2:65" s="1" customFormat="1" ht="117">
      <c r="B463" s="32"/>
      <c r="C463" s="33"/>
      <c r="D463" s="184" t="s">
        <v>125</v>
      </c>
      <c r="E463" s="33"/>
      <c r="F463" s="187" t="s">
        <v>617</v>
      </c>
      <c r="G463" s="33"/>
      <c r="H463" s="33"/>
      <c r="I463" s="101"/>
      <c r="J463" s="33"/>
      <c r="K463" s="33"/>
      <c r="L463" s="36"/>
      <c r="M463" s="186"/>
      <c r="N463" s="58"/>
      <c r="O463" s="58"/>
      <c r="P463" s="58"/>
      <c r="Q463" s="58"/>
      <c r="R463" s="58"/>
      <c r="S463" s="58"/>
      <c r="T463" s="59"/>
      <c r="AT463" s="15" t="s">
        <v>125</v>
      </c>
      <c r="AU463" s="15" t="s">
        <v>81</v>
      </c>
    </row>
    <row r="464" spans="2:65" s="10" customFormat="1" ht="25.9" customHeight="1">
      <c r="B464" s="156"/>
      <c r="C464" s="157"/>
      <c r="D464" s="158" t="s">
        <v>70</v>
      </c>
      <c r="E464" s="159" t="s">
        <v>618</v>
      </c>
      <c r="F464" s="159" t="s">
        <v>618</v>
      </c>
      <c r="G464" s="157"/>
      <c r="H464" s="157"/>
      <c r="I464" s="160"/>
      <c r="J464" s="161">
        <f>BK464</f>
        <v>0</v>
      </c>
      <c r="K464" s="157"/>
      <c r="L464" s="162"/>
      <c r="M464" s="163"/>
      <c r="N464" s="164"/>
      <c r="O464" s="164"/>
      <c r="P464" s="165">
        <f>P465+P481</f>
        <v>0</v>
      </c>
      <c r="Q464" s="164"/>
      <c r="R464" s="165">
        <f>R465+R481</f>
        <v>0</v>
      </c>
      <c r="S464" s="164"/>
      <c r="T464" s="166">
        <f>T465+T481</f>
        <v>0</v>
      </c>
      <c r="AR464" s="167" t="s">
        <v>140</v>
      </c>
      <c r="AT464" s="168" t="s">
        <v>70</v>
      </c>
      <c r="AU464" s="168" t="s">
        <v>71</v>
      </c>
      <c r="AY464" s="167" t="s">
        <v>114</v>
      </c>
      <c r="BK464" s="169">
        <f>BK465+BK481</f>
        <v>0</v>
      </c>
    </row>
    <row r="465" spans="2:65" s="10" customFormat="1" ht="22.9" customHeight="1">
      <c r="B465" s="156"/>
      <c r="C465" s="157"/>
      <c r="D465" s="158" t="s">
        <v>70</v>
      </c>
      <c r="E465" s="170" t="s">
        <v>619</v>
      </c>
      <c r="F465" s="170" t="s">
        <v>620</v>
      </c>
      <c r="G465" s="157"/>
      <c r="H465" s="157"/>
      <c r="I465" s="160"/>
      <c r="J465" s="171">
        <f>BK465</f>
        <v>0</v>
      </c>
      <c r="K465" s="157"/>
      <c r="L465" s="162"/>
      <c r="M465" s="163"/>
      <c r="N465" s="164"/>
      <c r="O465" s="164"/>
      <c r="P465" s="165">
        <f>SUM(P466:P480)</f>
        <v>0</v>
      </c>
      <c r="Q465" s="164"/>
      <c r="R465" s="165">
        <f>SUM(R466:R480)</f>
        <v>0</v>
      </c>
      <c r="S465" s="164"/>
      <c r="T465" s="166">
        <f>SUM(T466:T480)</f>
        <v>0</v>
      </c>
      <c r="AR465" s="167" t="s">
        <v>140</v>
      </c>
      <c r="AT465" s="168" t="s">
        <v>70</v>
      </c>
      <c r="AU465" s="168" t="s">
        <v>79</v>
      </c>
      <c r="AY465" s="167" t="s">
        <v>114</v>
      </c>
      <c r="BK465" s="169">
        <f>SUM(BK466:BK480)</f>
        <v>0</v>
      </c>
    </row>
    <row r="466" spans="2:65" s="1" customFormat="1" ht="16.5" customHeight="1">
      <c r="B466" s="32"/>
      <c r="C466" s="172" t="s">
        <v>621</v>
      </c>
      <c r="D466" s="172" t="s">
        <v>117</v>
      </c>
      <c r="E466" s="173" t="s">
        <v>622</v>
      </c>
      <c r="F466" s="174" t="s">
        <v>623</v>
      </c>
      <c r="G466" s="175" t="s">
        <v>120</v>
      </c>
      <c r="H466" s="176">
        <v>2</v>
      </c>
      <c r="I466" s="177"/>
      <c r="J466" s="178">
        <f>ROUND(I466*H466,2)</f>
        <v>0</v>
      </c>
      <c r="K466" s="174" t="s">
        <v>222</v>
      </c>
      <c r="L466" s="36"/>
      <c r="M466" s="179" t="s">
        <v>1</v>
      </c>
      <c r="N466" s="180" t="s">
        <v>42</v>
      </c>
      <c r="O466" s="58"/>
      <c r="P466" s="181">
        <f>O466*H466</f>
        <v>0</v>
      </c>
      <c r="Q466" s="181">
        <v>0</v>
      </c>
      <c r="R466" s="181">
        <f>Q466*H466</f>
        <v>0</v>
      </c>
      <c r="S466" s="181">
        <v>0</v>
      </c>
      <c r="T466" s="182">
        <f>S466*H466</f>
        <v>0</v>
      </c>
      <c r="AR466" s="15" t="s">
        <v>624</v>
      </c>
      <c r="AT466" s="15" t="s">
        <v>117</v>
      </c>
      <c r="AU466" s="15" t="s">
        <v>81</v>
      </c>
      <c r="AY466" s="15" t="s">
        <v>114</v>
      </c>
      <c r="BE466" s="183">
        <f>IF(N466="základní",J466,0)</f>
        <v>0</v>
      </c>
      <c r="BF466" s="183">
        <f>IF(N466="snížená",J466,0)</f>
        <v>0</v>
      </c>
      <c r="BG466" s="183">
        <f>IF(N466="zákl. přenesená",J466,0)</f>
        <v>0</v>
      </c>
      <c r="BH466" s="183">
        <f>IF(N466="sníž. přenesená",J466,0)</f>
        <v>0</v>
      </c>
      <c r="BI466" s="183">
        <f>IF(N466="nulová",J466,0)</f>
        <v>0</v>
      </c>
      <c r="BJ466" s="15" t="s">
        <v>79</v>
      </c>
      <c r="BK466" s="183">
        <f>ROUND(I466*H466,2)</f>
        <v>0</v>
      </c>
      <c r="BL466" s="15" t="s">
        <v>624</v>
      </c>
      <c r="BM466" s="15" t="s">
        <v>625</v>
      </c>
    </row>
    <row r="467" spans="2:65" s="1" customFormat="1" ht="11.25">
      <c r="B467" s="32"/>
      <c r="C467" s="33"/>
      <c r="D467" s="184" t="s">
        <v>124</v>
      </c>
      <c r="E467" s="33"/>
      <c r="F467" s="185" t="s">
        <v>623</v>
      </c>
      <c r="G467" s="33"/>
      <c r="H467" s="33"/>
      <c r="I467" s="101"/>
      <c r="J467" s="33"/>
      <c r="K467" s="33"/>
      <c r="L467" s="36"/>
      <c r="M467" s="186"/>
      <c r="N467" s="58"/>
      <c r="O467" s="58"/>
      <c r="P467" s="58"/>
      <c r="Q467" s="58"/>
      <c r="R467" s="58"/>
      <c r="S467" s="58"/>
      <c r="T467" s="59"/>
      <c r="AT467" s="15" t="s">
        <v>124</v>
      </c>
      <c r="AU467" s="15" t="s">
        <v>81</v>
      </c>
    </row>
    <row r="468" spans="2:65" s="1" customFormat="1" ht="19.5">
      <c r="B468" s="32"/>
      <c r="C468" s="33"/>
      <c r="D468" s="184" t="s">
        <v>125</v>
      </c>
      <c r="E468" s="33"/>
      <c r="F468" s="187" t="s">
        <v>626</v>
      </c>
      <c r="G468" s="33"/>
      <c r="H468" s="33"/>
      <c r="I468" s="101"/>
      <c r="J468" s="33"/>
      <c r="K468" s="33"/>
      <c r="L468" s="36"/>
      <c r="M468" s="186"/>
      <c r="N468" s="58"/>
      <c r="O468" s="58"/>
      <c r="P468" s="58"/>
      <c r="Q468" s="58"/>
      <c r="R468" s="58"/>
      <c r="S468" s="58"/>
      <c r="T468" s="59"/>
      <c r="AT468" s="15" t="s">
        <v>125</v>
      </c>
      <c r="AU468" s="15" t="s">
        <v>81</v>
      </c>
    </row>
    <row r="469" spans="2:65" s="11" customFormat="1" ht="11.25">
      <c r="B469" s="191"/>
      <c r="C469" s="192"/>
      <c r="D469" s="184" t="s">
        <v>195</v>
      </c>
      <c r="E469" s="193" t="s">
        <v>1</v>
      </c>
      <c r="F469" s="194" t="s">
        <v>627</v>
      </c>
      <c r="G469" s="192"/>
      <c r="H469" s="195">
        <v>2</v>
      </c>
      <c r="I469" s="196"/>
      <c r="J469" s="192"/>
      <c r="K469" s="192"/>
      <c r="L469" s="197"/>
      <c r="M469" s="198"/>
      <c r="N469" s="199"/>
      <c r="O469" s="199"/>
      <c r="P469" s="199"/>
      <c r="Q469" s="199"/>
      <c r="R469" s="199"/>
      <c r="S469" s="199"/>
      <c r="T469" s="200"/>
      <c r="AT469" s="201" t="s">
        <v>195</v>
      </c>
      <c r="AU469" s="201" t="s">
        <v>81</v>
      </c>
      <c r="AV469" s="11" t="s">
        <v>81</v>
      </c>
      <c r="AW469" s="11" t="s">
        <v>32</v>
      </c>
      <c r="AX469" s="11" t="s">
        <v>71</v>
      </c>
      <c r="AY469" s="201" t="s">
        <v>114</v>
      </c>
    </row>
    <row r="470" spans="2:65" s="12" customFormat="1" ht="11.25">
      <c r="B470" s="202"/>
      <c r="C470" s="203"/>
      <c r="D470" s="184" t="s">
        <v>195</v>
      </c>
      <c r="E470" s="204" t="s">
        <v>1</v>
      </c>
      <c r="F470" s="205" t="s">
        <v>197</v>
      </c>
      <c r="G470" s="203"/>
      <c r="H470" s="206">
        <v>2</v>
      </c>
      <c r="I470" s="207"/>
      <c r="J470" s="203"/>
      <c r="K470" s="203"/>
      <c r="L470" s="208"/>
      <c r="M470" s="209"/>
      <c r="N470" s="210"/>
      <c r="O470" s="210"/>
      <c r="P470" s="210"/>
      <c r="Q470" s="210"/>
      <c r="R470" s="210"/>
      <c r="S470" s="210"/>
      <c r="T470" s="211"/>
      <c r="AT470" s="212" t="s">
        <v>195</v>
      </c>
      <c r="AU470" s="212" t="s">
        <v>81</v>
      </c>
      <c r="AV470" s="12" t="s">
        <v>140</v>
      </c>
      <c r="AW470" s="12" t="s">
        <v>32</v>
      </c>
      <c r="AX470" s="12" t="s">
        <v>79</v>
      </c>
      <c r="AY470" s="212" t="s">
        <v>114</v>
      </c>
    </row>
    <row r="471" spans="2:65" s="1" customFormat="1" ht="16.5" customHeight="1">
      <c r="B471" s="32"/>
      <c r="C471" s="172" t="s">
        <v>628</v>
      </c>
      <c r="D471" s="172" t="s">
        <v>117</v>
      </c>
      <c r="E471" s="173" t="s">
        <v>629</v>
      </c>
      <c r="F471" s="174" t="s">
        <v>630</v>
      </c>
      <c r="G471" s="175" t="s">
        <v>206</v>
      </c>
      <c r="H471" s="176">
        <v>3.5</v>
      </c>
      <c r="I471" s="177"/>
      <c r="J471" s="178">
        <f>ROUND(I471*H471,2)</f>
        <v>0</v>
      </c>
      <c r="K471" s="174" t="s">
        <v>222</v>
      </c>
      <c r="L471" s="36"/>
      <c r="M471" s="179" t="s">
        <v>1</v>
      </c>
      <c r="N471" s="180" t="s">
        <v>42</v>
      </c>
      <c r="O471" s="58"/>
      <c r="P471" s="181">
        <f>O471*H471</f>
        <v>0</v>
      </c>
      <c r="Q471" s="181">
        <v>0</v>
      </c>
      <c r="R471" s="181">
        <f>Q471*H471</f>
        <v>0</v>
      </c>
      <c r="S471" s="181">
        <v>0</v>
      </c>
      <c r="T471" s="182">
        <f>S471*H471</f>
        <v>0</v>
      </c>
      <c r="AR471" s="15" t="s">
        <v>624</v>
      </c>
      <c r="AT471" s="15" t="s">
        <v>117</v>
      </c>
      <c r="AU471" s="15" t="s">
        <v>81</v>
      </c>
      <c r="AY471" s="15" t="s">
        <v>114</v>
      </c>
      <c r="BE471" s="183">
        <f>IF(N471="základní",J471,0)</f>
        <v>0</v>
      </c>
      <c r="BF471" s="183">
        <f>IF(N471="snížená",J471,0)</f>
        <v>0</v>
      </c>
      <c r="BG471" s="183">
        <f>IF(N471="zákl. přenesená",J471,0)</f>
        <v>0</v>
      </c>
      <c r="BH471" s="183">
        <f>IF(N471="sníž. přenesená",J471,0)</f>
        <v>0</v>
      </c>
      <c r="BI471" s="183">
        <f>IF(N471="nulová",J471,0)</f>
        <v>0</v>
      </c>
      <c r="BJ471" s="15" t="s">
        <v>79</v>
      </c>
      <c r="BK471" s="183">
        <f>ROUND(I471*H471,2)</f>
        <v>0</v>
      </c>
      <c r="BL471" s="15" t="s">
        <v>624</v>
      </c>
      <c r="BM471" s="15" t="s">
        <v>631</v>
      </c>
    </row>
    <row r="472" spans="2:65" s="1" customFormat="1" ht="11.25">
      <c r="B472" s="32"/>
      <c r="C472" s="33"/>
      <c r="D472" s="184" t="s">
        <v>124</v>
      </c>
      <c r="E472" s="33"/>
      <c r="F472" s="185" t="s">
        <v>630</v>
      </c>
      <c r="G472" s="33"/>
      <c r="H472" s="33"/>
      <c r="I472" s="101"/>
      <c r="J472" s="33"/>
      <c r="K472" s="33"/>
      <c r="L472" s="36"/>
      <c r="M472" s="186"/>
      <c r="N472" s="58"/>
      <c r="O472" s="58"/>
      <c r="P472" s="58"/>
      <c r="Q472" s="58"/>
      <c r="R472" s="58"/>
      <c r="S472" s="58"/>
      <c r="T472" s="59"/>
      <c r="AT472" s="15" t="s">
        <v>124</v>
      </c>
      <c r="AU472" s="15" t="s">
        <v>81</v>
      </c>
    </row>
    <row r="473" spans="2:65" s="1" customFormat="1" ht="19.5">
      <c r="B473" s="32"/>
      <c r="C473" s="33"/>
      <c r="D473" s="184" t="s">
        <v>125</v>
      </c>
      <c r="E473" s="33"/>
      <c r="F473" s="187" t="s">
        <v>626</v>
      </c>
      <c r="G473" s="33"/>
      <c r="H473" s="33"/>
      <c r="I473" s="101"/>
      <c r="J473" s="33"/>
      <c r="K473" s="33"/>
      <c r="L473" s="36"/>
      <c r="M473" s="186"/>
      <c r="N473" s="58"/>
      <c r="O473" s="58"/>
      <c r="P473" s="58"/>
      <c r="Q473" s="58"/>
      <c r="R473" s="58"/>
      <c r="S473" s="58"/>
      <c r="T473" s="59"/>
      <c r="AT473" s="15" t="s">
        <v>125</v>
      </c>
      <c r="AU473" s="15" t="s">
        <v>81</v>
      </c>
    </row>
    <row r="474" spans="2:65" s="11" customFormat="1" ht="11.25">
      <c r="B474" s="191"/>
      <c r="C474" s="192"/>
      <c r="D474" s="184" t="s">
        <v>195</v>
      </c>
      <c r="E474" s="193" t="s">
        <v>1</v>
      </c>
      <c r="F474" s="194" t="s">
        <v>632</v>
      </c>
      <c r="G474" s="192"/>
      <c r="H474" s="195">
        <v>3.5</v>
      </c>
      <c r="I474" s="196"/>
      <c r="J474" s="192"/>
      <c r="K474" s="192"/>
      <c r="L474" s="197"/>
      <c r="M474" s="198"/>
      <c r="N474" s="199"/>
      <c r="O474" s="199"/>
      <c r="P474" s="199"/>
      <c r="Q474" s="199"/>
      <c r="R474" s="199"/>
      <c r="S474" s="199"/>
      <c r="T474" s="200"/>
      <c r="AT474" s="201" t="s">
        <v>195</v>
      </c>
      <c r="AU474" s="201" t="s">
        <v>81</v>
      </c>
      <c r="AV474" s="11" t="s">
        <v>81</v>
      </c>
      <c r="AW474" s="11" t="s">
        <v>32</v>
      </c>
      <c r="AX474" s="11" t="s">
        <v>71</v>
      </c>
      <c r="AY474" s="201" t="s">
        <v>114</v>
      </c>
    </row>
    <row r="475" spans="2:65" s="12" customFormat="1" ht="11.25">
      <c r="B475" s="202"/>
      <c r="C475" s="203"/>
      <c r="D475" s="184" t="s">
        <v>195</v>
      </c>
      <c r="E475" s="204" t="s">
        <v>1</v>
      </c>
      <c r="F475" s="205" t="s">
        <v>197</v>
      </c>
      <c r="G475" s="203"/>
      <c r="H475" s="206">
        <v>3.5</v>
      </c>
      <c r="I475" s="207"/>
      <c r="J475" s="203"/>
      <c r="K475" s="203"/>
      <c r="L475" s="208"/>
      <c r="M475" s="209"/>
      <c r="N475" s="210"/>
      <c r="O475" s="210"/>
      <c r="P475" s="210"/>
      <c r="Q475" s="210"/>
      <c r="R475" s="210"/>
      <c r="S475" s="210"/>
      <c r="T475" s="211"/>
      <c r="AT475" s="212" t="s">
        <v>195</v>
      </c>
      <c r="AU475" s="212" t="s">
        <v>81</v>
      </c>
      <c r="AV475" s="12" t="s">
        <v>140</v>
      </c>
      <c r="AW475" s="12" t="s">
        <v>32</v>
      </c>
      <c r="AX475" s="12" t="s">
        <v>79</v>
      </c>
      <c r="AY475" s="212" t="s">
        <v>114</v>
      </c>
    </row>
    <row r="476" spans="2:65" s="1" customFormat="1" ht="16.5" customHeight="1">
      <c r="B476" s="32"/>
      <c r="C476" s="172" t="s">
        <v>633</v>
      </c>
      <c r="D476" s="172" t="s">
        <v>117</v>
      </c>
      <c r="E476" s="173" t="s">
        <v>634</v>
      </c>
      <c r="F476" s="174" t="s">
        <v>635</v>
      </c>
      <c r="G476" s="175" t="s">
        <v>120</v>
      </c>
      <c r="H476" s="176">
        <v>4</v>
      </c>
      <c r="I476" s="177"/>
      <c r="J476" s="178">
        <f>ROUND(I476*H476,2)</f>
        <v>0</v>
      </c>
      <c r="K476" s="174" t="s">
        <v>222</v>
      </c>
      <c r="L476" s="36"/>
      <c r="M476" s="179" t="s">
        <v>1</v>
      </c>
      <c r="N476" s="180" t="s">
        <v>42</v>
      </c>
      <c r="O476" s="58"/>
      <c r="P476" s="181">
        <f>O476*H476</f>
        <v>0</v>
      </c>
      <c r="Q476" s="181">
        <v>0</v>
      </c>
      <c r="R476" s="181">
        <f>Q476*H476</f>
        <v>0</v>
      </c>
      <c r="S476" s="181">
        <v>0</v>
      </c>
      <c r="T476" s="182">
        <f>S476*H476</f>
        <v>0</v>
      </c>
      <c r="AR476" s="15" t="s">
        <v>624</v>
      </c>
      <c r="AT476" s="15" t="s">
        <v>117</v>
      </c>
      <c r="AU476" s="15" t="s">
        <v>81</v>
      </c>
      <c r="AY476" s="15" t="s">
        <v>114</v>
      </c>
      <c r="BE476" s="183">
        <f>IF(N476="základní",J476,0)</f>
        <v>0</v>
      </c>
      <c r="BF476" s="183">
        <f>IF(N476="snížená",J476,0)</f>
        <v>0</v>
      </c>
      <c r="BG476" s="183">
        <f>IF(N476="zákl. přenesená",J476,0)</f>
        <v>0</v>
      </c>
      <c r="BH476" s="183">
        <f>IF(N476="sníž. přenesená",J476,0)</f>
        <v>0</v>
      </c>
      <c r="BI476" s="183">
        <f>IF(N476="nulová",J476,0)</f>
        <v>0</v>
      </c>
      <c r="BJ476" s="15" t="s">
        <v>79</v>
      </c>
      <c r="BK476" s="183">
        <f>ROUND(I476*H476,2)</f>
        <v>0</v>
      </c>
      <c r="BL476" s="15" t="s">
        <v>624</v>
      </c>
      <c r="BM476" s="15" t="s">
        <v>636</v>
      </c>
    </row>
    <row r="477" spans="2:65" s="1" customFormat="1" ht="11.25">
      <c r="B477" s="32"/>
      <c r="C477" s="33"/>
      <c r="D477" s="184" t="s">
        <v>124</v>
      </c>
      <c r="E477" s="33"/>
      <c r="F477" s="185" t="s">
        <v>635</v>
      </c>
      <c r="G477" s="33"/>
      <c r="H477" s="33"/>
      <c r="I477" s="101"/>
      <c r="J477" s="33"/>
      <c r="K477" s="33"/>
      <c r="L477" s="36"/>
      <c r="M477" s="186"/>
      <c r="N477" s="58"/>
      <c r="O477" s="58"/>
      <c r="P477" s="58"/>
      <c r="Q477" s="58"/>
      <c r="R477" s="58"/>
      <c r="S477" s="58"/>
      <c r="T477" s="59"/>
      <c r="AT477" s="15" t="s">
        <v>124</v>
      </c>
      <c r="AU477" s="15" t="s">
        <v>81</v>
      </c>
    </row>
    <row r="478" spans="2:65" s="1" customFormat="1" ht="136.5">
      <c r="B478" s="32"/>
      <c r="C478" s="33"/>
      <c r="D478" s="184" t="s">
        <v>125</v>
      </c>
      <c r="E478" s="33"/>
      <c r="F478" s="187" t="s">
        <v>637</v>
      </c>
      <c r="G478" s="33"/>
      <c r="H478" s="33"/>
      <c r="I478" s="101"/>
      <c r="J478" s="33"/>
      <c r="K478" s="33"/>
      <c r="L478" s="36"/>
      <c r="M478" s="186"/>
      <c r="N478" s="58"/>
      <c r="O478" s="58"/>
      <c r="P478" s="58"/>
      <c r="Q478" s="58"/>
      <c r="R478" s="58"/>
      <c r="S478" s="58"/>
      <c r="T478" s="59"/>
      <c r="AT478" s="15" t="s">
        <v>125</v>
      </c>
      <c r="AU478" s="15" t="s">
        <v>81</v>
      </c>
    </row>
    <row r="479" spans="2:65" s="11" customFormat="1" ht="11.25">
      <c r="B479" s="191"/>
      <c r="C479" s="192"/>
      <c r="D479" s="184" t="s">
        <v>195</v>
      </c>
      <c r="E479" s="193" t="s">
        <v>1</v>
      </c>
      <c r="F479" s="194" t="s">
        <v>483</v>
      </c>
      <c r="G479" s="192"/>
      <c r="H479" s="195">
        <v>4</v>
      </c>
      <c r="I479" s="196"/>
      <c r="J479" s="192"/>
      <c r="K479" s="192"/>
      <c r="L479" s="197"/>
      <c r="M479" s="198"/>
      <c r="N479" s="199"/>
      <c r="O479" s="199"/>
      <c r="P479" s="199"/>
      <c r="Q479" s="199"/>
      <c r="R479" s="199"/>
      <c r="S479" s="199"/>
      <c r="T479" s="200"/>
      <c r="AT479" s="201" t="s">
        <v>195</v>
      </c>
      <c r="AU479" s="201" t="s">
        <v>81</v>
      </c>
      <c r="AV479" s="11" t="s">
        <v>81</v>
      </c>
      <c r="AW479" s="11" t="s">
        <v>32</v>
      </c>
      <c r="AX479" s="11" t="s">
        <v>71</v>
      </c>
      <c r="AY479" s="201" t="s">
        <v>114</v>
      </c>
    </row>
    <row r="480" spans="2:65" s="12" customFormat="1" ht="11.25">
      <c r="B480" s="202"/>
      <c r="C480" s="203"/>
      <c r="D480" s="184" t="s">
        <v>195</v>
      </c>
      <c r="E480" s="204" t="s">
        <v>1</v>
      </c>
      <c r="F480" s="205" t="s">
        <v>197</v>
      </c>
      <c r="G480" s="203"/>
      <c r="H480" s="206">
        <v>4</v>
      </c>
      <c r="I480" s="207"/>
      <c r="J480" s="203"/>
      <c r="K480" s="203"/>
      <c r="L480" s="208"/>
      <c r="M480" s="209"/>
      <c r="N480" s="210"/>
      <c r="O480" s="210"/>
      <c r="P480" s="210"/>
      <c r="Q480" s="210"/>
      <c r="R480" s="210"/>
      <c r="S480" s="210"/>
      <c r="T480" s="211"/>
      <c r="AT480" s="212" t="s">
        <v>195</v>
      </c>
      <c r="AU480" s="212" t="s">
        <v>81</v>
      </c>
      <c r="AV480" s="12" t="s">
        <v>140</v>
      </c>
      <c r="AW480" s="12" t="s">
        <v>32</v>
      </c>
      <c r="AX480" s="12" t="s">
        <v>79</v>
      </c>
      <c r="AY480" s="212" t="s">
        <v>114</v>
      </c>
    </row>
    <row r="481" spans="2:65" s="10" customFormat="1" ht="22.9" customHeight="1">
      <c r="B481" s="156"/>
      <c r="C481" s="157"/>
      <c r="D481" s="158" t="s">
        <v>70</v>
      </c>
      <c r="E481" s="170" t="s">
        <v>638</v>
      </c>
      <c r="F481" s="170" t="s">
        <v>639</v>
      </c>
      <c r="G481" s="157"/>
      <c r="H481" s="157"/>
      <c r="I481" s="160"/>
      <c r="J481" s="171">
        <f>BK481</f>
        <v>0</v>
      </c>
      <c r="K481" s="157"/>
      <c r="L481" s="162"/>
      <c r="M481" s="163"/>
      <c r="N481" s="164"/>
      <c r="O481" s="164"/>
      <c r="P481" s="165">
        <f>SUM(P482:P491)</f>
        <v>0</v>
      </c>
      <c r="Q481" s="164"/>
      <c r="R481" s="165">
        <f>SUM(R482:R491)</f>
        <v>0</v>
      </c>
      <c r="S481" s="164"/>
      <c r="T481" s="166">
        <f>SUM(T482:T491)</f>
        <v>0</v>
      </c>
      <c r="AR481" s="167" t="s">
        <v>140</v>
      </c>
      <c r="AT481" s="168" t="s">
        <v>70</v>
      </c>
      <c r="AU481" s="168" t="s">
        <v>79</v>
      </c>
      <c r="AY481" s="167" t="s">
        <v>114</v>
      </c>
      <c r="BK481" s="169">
        <f>SUM(BK482:BK491)</f>
        <v>0</v>
      </c>
    </row>
    <row r="482" spans="2:65" s="1" customFormat="1" ht="16.5" customHeight="1">
      <c r="B482" s="32"/>
      <c r="C482" s="172" t="s">
        <v>640</v>
      </c>
      <c r="D482" s="172" t="s">
        <v>117</v>
      </c>
      <c r="E482" s="173" t="s">
        <v>641</v>
      </c>
      <c r="F482" s="174" t="s">
        <v>642</v>
      </c>
      <c r="G482" s="175" t="s">
        <v>476</v>
      </c>
      <c r="H482" s="176">
        <v>14</v>
      </c>
      <c r="I482" s="177"/>
      <c r="J482" s="178">
        <f>ROUND(I482*H482,2)</f>
        <v>0</v>
      </c>
      <c r="K482" s="174" t="s">
        <v>222</v>
      </c>
      <c r="L482" s="36"/>
      <c r="M482" s="179" t="s">
        <v>1</v>
      </c>
      <c r="N482" s="180" t="s">
        <v>42</v>
      </c>
      <c r="O482" s="58"/>
      <c r="P482" s="181">
        <f>O482*H482</f>
        <v>0</v>
      </c>
      <c r="Q482" s="181">
        <v>0</v>
      </c>
      <c r="R482" s="181">
        <f>Q482*H482</f>
        <v>0</v>
      </c>
      <c r="S482" s="181">
        <v>0</v>
      </c>
      <c r="T482" s="182">
        <f>S482*H482</f>
        <v>0</v>
      </c>
      <c r="AR482" s="15" t="s">
        <v>624</v>
      </c>
      <c r="AT482" s="15" t="s">
        <v>117</v>
      </c>
      <c r="AU482" s="15" t="s">
        <v>81</v>
      </c>
      <c r="AY482" s="15" t="s">
        <v>114</v>
      </c>
      <c r="BE482" s="183">
        <f>IF(N482="základní",J482,0)</f>
        <v>0</v>
      </c>
      <c r="BF482" s="183">
        <f>IF(N482="snížená",J482,0)</f>
        <v>0</v>
      </c>
      <c r="BG482" s="183">
        <f>IF(N482="zákl. přenesená",J482,0)</f>
        <v>0</v>
      </c>
      <c r="BH482" s="183">
        <f>IF(N482="sníž. přenesená",J482,0)</f>
        <v>0</v>
      </c>
      <c r="BI482" s="183">
        <f>IF(N482="nulová",J482,0)</f>
        <v>0</v>
      </c>
      <c r="BJ482" s="15" t="s">
        <v>79</v>
      </c>
      <c r="BK482" s="183">
        <f>ROUND(I482*H482,2)</f>
        <v>0</v>
      </c>
      <c r="BL482" s="15" t="s">
        <v>624</v>
      </c>
      <c r="BM482" s="15" t="s">
        <v>643</v>
      </c>
    </row>
    <row r="483" spans="2:65" s="1" customFormat="1" ht="11.25">
      <c r="B483" s="32"/>
      <c r="C483" s="33"/>
      <c r="D483" s="184" t="s">
        <v>124</v>
      </c>
      <c r="E483" s="33"/>
      <c r="F483" s="185" t="s">
        <v>642</v>
      </c>
      <c r="G483" s="33"/>
      <c r="H483" s="33"/>
      <c r="I483" s="101"/>
      <c r="J483" s="33"/>
      <c r="K483" s="33"/>
      <c r="L483" s="36"/>
      <c r="M483" s="186"/>
      <c r="N483" s="58"/>
      <c r="O483" s="58"/>
      <c r="P483" s="58"/>
      <c r="Q483" s="58"/>
      <c r="R483" s="58"/>
      <c r="S483" s="58"/>
      <c r="T483" s="59"/>
      <c r="AT483" s="15" t="s">
        <v>124</v>
      </c>
      <c r="AU483" s="15" t="s">
        <v>81</v>
      </c>
    </row>
    <row r="484" spans="2:65" s="1" customFormat="1" ht="16.5" customHeight="1">
      <c r="B484" s="32"/>
      <c r="C484" s="172" t="s">
        <v>644</v>
      </c>
      <c r="D484" s="172" t="s">
        <v>117</v>
      </c>
      <c r="E484" s="173" t="s">
        <v>645</v>
      </c>
      <c r="F484" s="174" t="s">
        <v>646</v>
      </c>
      <c r="G484" s="175" t="s">
        <v>243</v>
      </c>
      <c r="H484" s="176">
        <v>37.921999999999997</v>
      </c>
      <c r="I484" s="177"/>
      <c r="J484" s="178">
        <f>ROUND(I484*H484,2)</f>
        <v>0</v>
      </c>
      <c r="K484" s="174" t="s">
        <v>222</v>
      </c>
      <c r="L484" s="36"/>
      <c r="M484" s="179" t="s">
        <v>1</v>
      </c>
      <c r="N484" s="180" t="s">
        <v>42</v>
      </c>
      <c r="O484" s="58"/>
      <c r="P484" s="181">
        <f>O484*H484</f>
        <v>0</v>
      </c>
      <c r="Q484" s="181">
        <v>0</v>
      </c>
      <c r="R484" s="181">
        <f>Q484*H484</f>
        <v>0</v>
      </c>
      <c r="S484" s="181">
        <v>0</v>
      </c>
      <c r="T484" s="182">
        <f>S484*H484</f>
        <v>0</v>
      </c>
      <c r="AR484" s="15" t="s">
        <v>624</v>
      </c>
      <c r="AT484" s="15" t="s">
        <v>117</v>
      </c>
      <c r="AU484" s="15" t="s">
        <v>81</v>
      </c>
      <c r="AY484" s="15" t="s">
        <v>114</v>
      </c>
      <c r="BE484" s="183">
        <f>IF(N484="základní",J484,0)</f>
        <v>0</v>
      </c>
      <c r="BF484" s="183">
        <f>IF(N484="snížená",J484,0)</f>
        <v>0</v>
      </c>
      <c r="BG484" s="183">
        <f>IF(N484="zákl. přenesená",J484,0)</f>
        <v>0</v>
      </c>
      <c r="BH484" s="183">
        <f>IF(N484="sníž. přenesená",J484,0)</f>
        <v>0</v>
      </c>
      <c r="BI484" s="183">
        <f>IF(N484="nulová",J484,0)</f>
        <v>0</v>
      </c>
      <c r="BJ484" s="15" t="s">
        <v>79</v>
      </c>
      <c r="BK484" s="183">
        <f>ROUND(I484*H484,2)</f>
        <v>0</v>
      </c>
      <c r="BL484" s="15" t="s">
        <v>624</v>
      </c>
      <c r="BM484" s="15" t="s">
        <v>647</v>
      </c>
    </row>
    <row r="485" spans="2:65" s="1" customFormat="1" ht="11.25">
      <c r="B485" s="32"/>
      <c r="C485" s="33"/>
      <c r="D485" s="184" t="s">
        <v>124</v>
      </c>
      <c r="E485" s="33"/>
      <c r="F485" s="185" t="s">
        <v>646</v>
      </c>
      <c r="G485" s="33"/>
      <c r="H485" s="33"/>
      <c r="I485" s="101"/>
      <c r="J485" s="33"/>
      <c r="K485" s="33"/>
      <c r="L485" s="36"/>
      <c r="M485" s="186"/>
      <c r="N485" s="58"/>
      <c r="O485" s="58"/>
      <c r="P485" s="58"/>
      <c r="Q485" s="58"/>
      <c r="R485" s="58"/>
      <c r="S485" s="58"/>
      <c r="T485" s="59"/>
      <c r="AT485" s="15" t="s">
        <v>124</v>
      </c>
      <c r="AU485" s="15" t="s">
        <v>81</v>
      </c>
    </row>
    <row r="486" spans="2:65" s="1" customFormat="1" ht="16.5" customHeight="1">
      <c r="B486" s="32"/>
      <c r="C486" s="172" t="s">
        <v>648</v>
      </c>
      <c r="D486" s="172" t="s">
        <v>117</v>
      </c>
      <c r="E486" s="173" t="s">
        <v>649</v>
      </c>
      <c r="F486" s="174" t="s">
        <v>650</v>
      </c>
      <c r="G486" s="175" t="s">
        <v>243</v>
      </c>
      <c r="H486" s="176">
        <v>22.75</v>
      </c>
      <c r="I486" s="177"/>
      <c r="J486" s="178">
        <f>ROUND(I486*H486,2)</f>
        <v>0</v>
      </c>
      <c r="K486" s="174" t="s">
        <v>222</v>
      </c>
      <c r="L486" s="36"/>
      <c r="M486" s="179" t="s">
        <v>1</v>
      </c>
      <c r="N486" s="180" t="s">
        <v>42</v>
      </c>
      <c r="O486" s="58"/>
      <c r="P486" s="181">
        <f>O486*H486</f>
        <v>0</v>
      </c>
      <c r="Q486" s="181">
        <v>0</v>
      </c>
      <c r="R486" s="181">
        <f>Q486*H486</f>
        <v>0</v>
      </c>
      <c r="S486" s="181">
        <v>0</v>
      </c>
      <c r="T486" s="182">
        <f>S486*H486</f>
        <v>0</v>
      </c>
      <c r="AR486" s="15" t="s">
        <v>624</v>
      </c>
      <c r="AT486" s="15" t="s">
        <v>117</v>
      </c>
      <c r="AU486" s="15" t="s">
        <v>81</v>
      </c>
      <c r="AY486" s="15" t="s">
        <v>114</v>
      </c>
      <c r="BE486" s="183">
        <f>IF(N486="základní",J486,0)</f>
        <v>0</v>
      </c>
      <c r="BF486" s="183">
        <f>IF(N486="snížená",J486,0)</f>
        <v>0</v>
      </c>
      <c r="BG486" s="183">
        <f>IF(N486="zákl. přenesená",J486,0)</f>
        <v>0</v>
      </c>
      <c r="BH486" s="183">
        <f>IF(N486="sníž. přenesená",J486,0)</f>
        <v>0</v>
      </c>
      <c r="BI486" s="183">
        <f>IF(N486="nulová",J486,0)</f>
        <v>0</v>
      </c>
      <c r="BJ486" s="15" t="s">
        <v>79</v>
      </c>
      <c r="BK486" s="183">
        <f>ROUND(I486*H486,2)</f>
        <v>0</v>
      </c>
      <c r="BL486" s="15" t="s">
        <v>624</v>
      </c>
      <c r="BM486" s="15" t="s">
        <v>651</v>
      </c>
    </row>
    <row r="487" spans="2:65" s="1" customFormat="1" ht="11.25">
      <c r="B487" s="32"/>
      <c r="C487" s="33"/>
      <c r="D487" s="184" t="s">
        <v>124</v>
      </c>
      <c r="E487" s="33"/>
      <c r="F487" s="185" t="s">
        <v>650</v>
      </c>
      <c r="G487" s="33"/>
      <c r="H487" s="33"/>
      <c r="I487" s="101"/>
      <c r="J487" s="33"/>
      <c r="K487" s="33"/>
      <c r="L487" s="36"/>
      <c r="M487" s="186"/>
      <c r="N487" s="58"/>
      <c r="O487" s="58"/>
      <c r="P487" s="58"/>
      <c r="Q487" s="58"/>
      <c r="R487" s="58"/>
      <c r="S487" s="58"/>
      <c r="T487" s="59"/>
      <c r="AT487" s="15" t="s">
        <v>124</v>
      </c>
      <c r="AU487" s="15" t="s">
        <v>81</v>
      </c>
    </row>
    <row r="488" spans="2:65" s="1" customFormat="1" ht="16.5" customHeight="1">
      <c r="B488" s="32"/>
      <c r="C488" s="172" t="s">
        <v>652</v>
      </c>
      <c r="D488" s="172" t="s">
        <v>117</v>
      </c>
      <c r="E488" s="173" t="s">
        <v>653</v>
      </c>
      <c r="F488" s="174" t="s">
        <v>654</v>
      </c>
      <c r="G488" s="175" t="s">
        <v>120</v>
      </c>
      <c r="H488" s="176">
        <v>1</v>
      </c>
      <c r="I488" s="177"/>
      <c r="J488" s="178">
        <f>ROUND(I488*H488,2)</f>
        <v>0</v>
      </c>
      <c r="K488" s="174" t="s">
        <v>222</v>
      </c>
      <c r="L488" s="36"/>
      <c r="M488" s="179" t="s">
        <v>1</v>
      </c>
      <c r="N488" s="180" t="s">
        <v>42</v>
      </c>
      <c r="O488" s="58"/>
      <c r="P488" s="181">
        <f>O488*H488</f>
        <v>0</v>
      </c>
      <c r="Q488" s="181">
        <v>0</v>
      </c>
      <c r="R488" s="181">
        <f>Q488*H488</f>
        <v>0</v>
      </c>
      <c r="S488" s="181">
        <v>0</v>
      </c>
      <c r="T488" s="182">
        <f>S488*H488</f>
        <v>0</v>
      </c>
      <c r="AR488" s="15" t="s">
        <v>624</v>
      </c>
      <c r="AT488" s="15" t="s">
        <v>117</v>
      </c>
      <c r="AU488" s="15" t="s">
        <v>81</v>
      </c>
      <c r="AY488" s="15" t="s">
        <v>114</v>
      </c>
      <c r="BE488" s="183">
        <f>IF(N488="základní",J488,0)</f>
        <v>0</v>
      </c>
      <c r="BF488" s="183">
        <f>IF(N488="snížená",J488,0)</f>
        <v>0</v>
      </c>
      <c r="BG488" s="183">
        <f>IF(N488="zákl. přenesená",J488,0)</f>
        <v>0</v>
      </c>
      <c r="BH488" s="183">
        <f>IF(N488="sníž. přenesená",J488,0)</f>
        <v>0</v>
      </c>
      <c r="BI488" s="183">
        <f>IF(N488="nulová",J488,0)</f>
        <v>0</v>
      </c>
      <c r="BJ488" s="15" t="s">
        <v>79</v>
      </c>
      <c r="BK488" s="183">
        <f>ROUND(I488*H488,2)</f>
        <v>0</v>
      </c>
      <c r="BL488" s="15" t="s">
        <v>624</v>
      </c>
      <c r="BM488" s="15" t="s">
        <v>655</v>
      </c>
    </row>
    <row r="489" spans="2:65" s="1" customFormat="1" ht="11.25">
      <c r="B489" s="32"/>
      <c r="C489" s="33"/>
      <c r="D489" s="184" t="s">
        <v>124</v>
      </c>
      <c r="E489" s="33"/>
      <c r="F489" s="185" t="s">
        <v>654</v>
      </c>
      <c r="G489" s="33"/>
      <c r="H489" s="33"/>
      <c r="I489" s="101"/>
      <c r="J489" s="33"/>
      <c r="K489" s="33"/>
      <c r="L489" s="36"/>
      <c r="M489" s="186"/>
      <c r="N489" s="58"/>
      <c r="O489" s="58"/>
      <c r="P489" s="58"/>
      <c r="Q489" s="58"/>
      <c r="R489" s="58"/>
      <c r="S489" s="58"/>
      <c r="T489" s="59"/>
      <c r="AT489" s="15" t="s">
        <v>124</v>
      </c>
      <c r="AU489" s="15" t="s">
        <v>81</v>
      </c>
    </row>
    <row r="490" spans="2:65" s="1" customFormat="1" ht="16.5" customHeight="1">
      <c r="B490" s="32"/>
      <c r="C490" s="172" t="s">
        <v>656</v>
      </c>
      <c r="D490" s="172" t="s">
        <v>117</v>
      </c>
      <c r="E490" s="173" t="s">
        <v>657</v>
      </c>
      <c r="F490" s="174" t="s">
        <v>658</v>
      </c>
      <c r="G490" s="175" t="s">
        <v>120</v>
      </c>
      <c r="H490" s="176">
        <v>1</v>
      </c>
      <c r="I490" s="177"/>
      <c r="J490" s="178">
        <f>ROUND(I490*H490,2)</f>
        <v>0</v>
      </c>
      <c r="K490" s="174" t="s">
        <v>222</v>
      </c>
      <c r="L490" s="36"/>
      <c r="M490" s="179" t="s">
        <v>1</v>
      </c>
      <c r="N490" s="180" t="s">
        <v>42</v>
      </c>
      <c r="O490" s="58"/>
      <c r="P490" s="181">
        <f>O490*H490</f>
        <v>0</v>
      </c>
      <c r="Q490" s="181">
        <v>0</v>
      </c>
      <c r="R490" s="181">
        <f>Q490*H490</f>
        <v>0</v>
      </c>
      <c r="S490" s="181">
        <v>0</v>
      </c>
      <c r="T490" s="182">
        <f>S490*H490</f>
        <v>0</v>
      </c>
      <c r="AR490" s="15" t="s">
        <v>624</v>
      </c>
      <c r="AT490" s="15" t="s">
        <v>117</v>
      </c>
      <c r="AU490" s="15" t="s">
        <v>81</v>
      </c>
      <c r="AY490" s="15" t="s">
        <v>114</v>
      </c>
      <c r="BE490" s="183">
        <f>IF(N490="základní",J490,0)</f>
        <v>0</v>
      </c>
      <c r="BF490" s="183">
        <f>IF(N490="snížená",J490,0)</f>
        <v>0</v>
      </c>
      <c r="BG490" s="183">
        <f>IF(N490="zákl. přenesená",J490,0)</f>
        <v>0</v>
      </c>
      <c r="BH490" s="183">
        <f>IF(N490="sníž. přenesená",J490,0)</f>
        <v>0</v>
      </c>
      <c r="BI490" s="183">
        <f>IF(N490="nulová",J490,0)</f>
        <v>0</v>
      </c>
      <c r="BJ490" s="15" t="s">
        <v>79</v>
      </c>
      <c r="BK490" s="183">
        <f>ROUND(I490*H490,2)</f>
        <v>0</v>
      </c>
      <c r="BL490" s="15" t="s">
        <v>624</v>
      </c>
      <c r="BM490" s="15" t="s">
        <v>659</v>
      </c>
    </row>
    <row r="491" spans="2:65" s="1" customFormat="1" ht="11.25">
      <c r="B491" s="32"/>
      <c r="C491" s="33"/>
      <c r="D491" s="184" t="s">
        <v>124</v>
      </c>
      <c r="E491" s="33"/>
      <c r="F491" s="185" t="s">
        <v>658</v>
      </c>
      <c r="G491" s="33"/>
      <c r="H491" s="33"/>
      <c r="I491" s="101"/>
      <c r="J491" s="33"/>
      <c r="K491" s="33"/>
      <c r="L491" s="36"/>
      <c r="M491" s="188"/>
      <c r="N491" s="189"/>
      <c r="O491" s="189"/>
      <c r="P491" s="189"/>
      <c r="Q491" s="189"/>
      <c r="R491" s="189"/>
      <c r="S491" s="189"/>
      <c r="T491" s="190"/>
      <c r="AT491" s="15" t="s">
        <v>124</v>
      </c>
      <c r="AU491" s="15" t="s">
        <v>81</v>
      </c>
    </row>
    <row r="492" spans="2:65" s="1" customFormat="1" ht="6.95" customHeight="1">
      <c r="B492" s="44"/>
      <c r="C492" s="45"/>
      <c r="D492" s="45"/>
      <c r="E492" s="45"/>
      <c r="F492" s="45"/>
      <c r="G492" s="45"/>
      <c r="H492" s="45"/>
      <c r="I492" s="123"/>
      <c r="J492" s="45"/>
      <c r="K492" s="45"/>
      <c r="L492" s="36"/>
    </row>
  </sheetData>
  <sheetProtection algorithmName="SHA-512" hashValue="YnkZ6zBR9OdC4ULiDht1TKy1YZ7TpYM5hTbpatSpeUneU22wedJmO1fkOf50/5H39GKbQWOCkWgf/HGJay8IiA==" saltValue="MUYWckp55PUtgluOjJyFPPPh+Y5xuMAzw6pgXs3pvsBsAwv3o1aVGoxX5oKnkHYSpts97LQWBSgf83HLiram6Q==" spinCount="100000" sheet="1" objects="1" scenarios="1" formatColumns="0" formatRows="0" autoFilter="0"/>
  <autoFilter ref="C97:K491"/>
  <mergeCells count="9">
    <mergeCell ref="E50:H50"/>
    <mergeCell ref="E88:H88"/>
    <mergeCell ref="E90:H9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VON - Vedlejší a ostatní ...</vt:lpstr>
      <vt:lpstr>D.1.1-3 - Stavebně techni...</vt:lpstr>
      <vt:lpstr>'D.1.1-3 - Stavebně techni...'!Názvy_tisku</vt:lpstr>
      <vt:lpstr>'Rekapitulace stavby'!Názvy_tisku</vt:lpstr>
      <vt:lpstr>'VON - Vedlejší a ostatní ...'!Názvy_tisku</vt:lpstr>
      <vt:lpstr>'D.1.1-3 - Stavebně techni...'!Oblast_tisku</vt:lpstr>
      <vt:lpstr>'Rekapitulace stavby'!Oblast_tisku</vt:lpstr>
      <vt:lpstr>'VON - Vedlejší a ostatní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KUNCIK\JARA</dc:creator>
  <cp:lastModifiedBy>JARA</cp:lastModifiedBy>
  <dcterms:created xsi:type="dcterms:W3CDTF">2019-05-17T07:26:22Z</dcterms:created>
  <dcterms:modified xsi:type="dcterms:W3CDTF">2019-05-17T07:27:45Z</dcterms:modified>
</cp:coreProperties>
</file>