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VO\2023\NLZ\Kuchyna\Josephine\REKONŠTRUKCIA VYBRANÝCH PRIESTOROV PAVILÓNU NA STRAVOVACIU PREVÁDZKU\_VÝKAZY\"/>
    </mc:Choice>
  </mc:AlternateContent>
  <xr:revisionPtr revIDLastSave="0" documentId="13_ncr:1_{B7B968A0-06DF-43ED-AD3A-E50D5AE86B44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Rekapitulácia stavby" sheetId="1" r:id="rId1"/>
    <sheet name="PL_R02 - Plynoinštalácia" sheetId="2" r:id="rId2"/>
    <sheet name="EKVIVALENT" sheetId="3" r:id="rId3"/>
  </sheets>
  <definedNames>
    <definedName name="_xlnm._FilterDatabase" localSheetId="1" hidden="1">'PL_R02 - Plynoinštalácia'!$C$125:$K$201</definedName>
    <definedName name="_xlnm.Print_Titles" localSheetId="1">'PL_R02 - Plynoinštalácia'!$125:$125</definedName>
    <definedName name="_xlnm.Print_Titles" localSheetId="0">'Rekapitulácia stavby'!$92:$92</definedName>
    <definedName name="_xlnm.Print_Area" localSheetId="1">'PL_R02 - Plynoinštalácia'!$C$4:$J$76,'PL_R02 - Plynoinštalácia'!$C$82:$J$107,'PL_R02 - Plynoinštalácia'!$C$113:$J$201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12" i="2" l="1"/>
  <c r="J37" i="2"/>
  <c r="J36" i="2"/>
  <c r="AY95" i="1"/>
  <c r="J35" i="2"/>
  <c r="AX95" i="1"/>
  <c r="BI201" i="2"/>
  <c r="BH201" i="2"/>
  <c r="BG201" i="2"/>
  <c r="BE201" i="2"/>
  <c r="T201" i="2"/>
  <c r="T200" i="2"/>
  <c r="R201" i="2"/>
  <c r="R200" i="2"/>
  <c r="P201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P197" i="2" s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T182" i="2"/>
  <c r="R183" i="2"/>
  <c r="R182" i="2"/>
  <c r="P183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20" i="2"/>
  <c r="E118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92" i="2" s="1"/>
  <c r="J17" i="2"/>
  <c r="J15" i="2"/>
  <c r="E15" i="2"/>
  <c r="F122" i="2" s="1"/>
  <c r="J14" i="2"/>
  <c r="J120" i="2"/>
  <c r="E7" i="2"/>
  <c r="E85" i="2" s="1"/>
  <c r="L90" i="1"/>
  <c r="AM90" i="1"/>
  <c r="AM89" i="1"/>
  <c r="L89" i="1"/>
  <c r="AM87" i="1"/>
  <c r="L87" i="1"/>
  <c r="L85" i="1"/>
  <c r="L84" i="1"/>
  <c r="BK192" i="2"/>
  <c r="BK139" i="2"/>
  <c r="BK190" i="2"/>
  <c r="J196" i="2"/>
  <c r="BK143" i="2"/>
  <c r="J128" i="2"/>
  <c r="BK195" i="2"/>
  <c r="BK128" i="2"/>
  <c r="BK159" i="2"/>
  <c r="BK167" i="2"/>
  <c r="BK185" i="2"/>
  <c r="BK171" i="2"/>
  <c r="J144" i="2"/>
  <c r="BK161" i="2"/>
  <c r="BK152" i="2"/>
  <c r="J152" i="2"/>
  <c r="BK162" i="2"/>
  <c r="J135" i="2"/>
  <c r="J175" i="2"/>
  <c r="BK198" i="2"/>
  <c r="BK149" i="2"/>
  <c r="J177" i="2"/>
  <c r="J192" i="2"/>
  <c r="BK165" i="2"/>
  <c r="J133" i="2"/>
  <c r="BK137" i="2"/>
  <c r="BK173" i="2"/>
  <c r="J139" i="2"/>
  <c r="BK136" i="2"/>
  <c r="J167" i="2"/>
  <c r="BK189" i="2"/>
  <c r="BK180" i="2"/>
  <c r="J190" i="2"/>
  <c r="BK133" i="2"/>
  <c r="BK196" i="2"/>
  <c r="BK156" i="2"/>
  <c r="J168" i="2"/>
  <c r="BK191" i="2"/>
  <c r="J155" i="2"/>
  <c r="BK150" i="2"/>
  <c r="J189" i="2"/>
  <c r="BK132" i="2"/>
  <c r="BK147" i="2"/>
  <c r="J186" i="2"/>
  <c r="BK166" i="2"/>
  <c r="J160" i="2"/>
  <c r="J150" i="2"/>
  <c r="J134" i="2"/>
  <c r="J171" i="2"/>
  <c r="J185" i="2"/>
  <c r="J201" i="2"/>
  <c r="J191" i="2"/>
  <c r="J166" i="2"/>
  <c r="BK175" i="2"/>
  <c r="J194" i="2"/>
  <c r="J198" i="2"/>
  <c r="J161" i="2"/>
  <c r="J132" i="2"/>
  <c r="J136" i="2"/>
  <c r="J153" i="2"/>
  <c r="J181" i="2"/>
  <c r="BK199" i="2"/>
  <c r="BK170" i="2"/>
  <c r="J188" i="2"/>
  <c r="J129" i="2"/>
  <c r="BK154" i="2"/>
  <c r="J183" i="2"/>
  <c r="BK187" i="2"/>
  <c r="J193" i="2"/>
  <c r="BK194" i="2"/>
  <c r="BK160" i="2"/>
  <c r="J156" i="2"/>
  <c r="BK172" i="2"/>
  <c r="J151" i="2"/>
  <c r="J159" i="2"/>
  <c r="J170" i="2"/>
  <c r="BK145" i="2"/>
  <c r="BK168" i="2"/>
  <c r="J164" i="2"/>
  <c r="BK193" i="2"/>
  <c r="J145" i="2"/>
  <c r="BK144" i="2"/>
  <c r="J187" i="2"/>
  <c r="BK181" i="2"/>
  <c r="J180" i="2"/>
  <c r="J137" i="2"/>
  <c r="BK131" i="2"/>
  <c r="BK135" i="2"/>
  <c r="J158" i="2"/>
  <c r="J169" i="2"/>
  <c r="BK176" i="2"/>
  <c r="J199" i="2"/>
  <c r="BK151" i="2"/>
  <c r="BK153" i="2"/>
  <c r="J149" i="2"/>
  <c r="BK186" i="2"/>
  <c r="J172" i="2"/>
  <c r="BK134" i="2"/>
  <c r="BK188" i="2"/>
  <c r="J174" i="2"/>
  <c r="BK163" i="2"/>
  <c r="BK155" i="2"/>
  <c r="J130" i="2"/>
  <c r="BK201" i="2"/>
  <c r="J138" i="2"/>
  <c r="J157" i="2"/>
  <c r="J176" i="2"/>
  <c r="J143" i="2"/>
  <c r="BK130" i="2"/>
  <c r="BK140" i="2"/>
  <c r="BK174" i="2"/>
  <c r="J165" i="2"/>
  <c r="J131" i="2"/>
  <c r="J163" i="2"/>
  <c r="BK164" i="2"/>
  <c r="J173" i="2"/>
  <c r="AS94" i="1"/>
  <c r="BK148" i="2"/>
  <c r="BK183" i="2"/>
  <c r="BK158" i="2"/>
  <c r="BK138" i="2"/>
  <c r="BK157" i="2"/>
  <c r="J148" i="2"/>
  <c r="J162" i="2"/>
  <c r="BK169" i="2"/>
  <c r="BK177" i="2"/>
  <c r="BK129" i="2"/>
  <c r="J195" i="2"/>
  <c r="J154" i="2"/>
  <c r="J147" i="2"/>
  <c r="J140" i="2"/>
  <c r="BK127" i="2" l="1"/>
  <c r="J127" i="2" s="1"/>
  <c r="J97" i="2" s="1"/>
  <c r="T127" i="2"/>
  <c r="P142" i="2"/>
  <c r="P141" i="2" s="1"/>
  <c r="T146" i="2"/>
  <c r="T142" i="2"/>
  <c r="T141" i="2" s="1"/>
  <c r="BK179" i="2"/>
  <c r="BK146" i="2"/>
  <c r="J146" i="2"/>
  <c r="J100" i="2" s="1"/>
  <c r="R179" i="2"/>
  <c r="R178" i="2"/>
  <c r="T184" i="2"/>
  <c r="BK142" i="2"/>
  <c r="J142" i="2" s="1"/>
  <c r="J99" i="2" s="1"/>
  <c r="R142" i="2"/>
  <c r="R141" i="2" s="1"/>
  <c r="T179" i="2"/>
  <c r="T178" i="2"/>
  <c r="BK184" i="2"/>
  <c r="J184" i="2" s="1"/>
  <c r="J104" i="2" s="1"/>
  <c r="BK197" i="2"/>
  <c r="J197" i="2"/>
  <c r="J105" i="2" s="1"/>
  <c r="P127" i="2"/>
  <c r="P146" i="2"/>
  <c r="R184" i="2"/>
  <c r="R197" i="2"/>
  <c r="R127" i="2"/>
  <c r="R146" i="2"/>
  <c r="P179" i="2"/>
  <c r="P178" i="2" s="1"/>
  <c r="P184" i="2"/>
  <c r="T197" i="2"/>
  <c r="BK182" i="2"/>
  <c r="J182" i="2" s="1"/>
  <c r="J103" i="2" s="1"/>
  <c r="BK200" i="2"/>
  <c r="J200" i="2"/>
  <c r="J106" i="2" s="1"/>
  <c r="BF160" i="2"/>
  <c r="BF163" i="2"/>
  <c r="BF188" i="2"/>
  <c r="BF189" i="2"/>
  <c r="BF190" i="2"/>
  <c r="F91" i="2"/>
  <c r="BF128" i="2"/>
  <c r="BF143" i="2"/>
  <c r="BF147" i="2"/>
  <c r="BF148" i="2"/>
  <c r="BF161" i="2"/>
  <c r="BF172" i="2"/>
  <c r="F123" i="2"/>
  <c r="BF135" i="2"/>
  <c r="BF138" i="2"/>
  <c r="BF144" i="2"/>
  <c r="BF154" i="2"/>
  <c r="BF155" i="2"/>
  <c r="BF159" i="2"/>
  <c r="BF168" i="2"/>
  <c r="BF180" i="2"/>
  <c r="BF186" i="2"/>
  <c r="BF130" i="2"/>
  <c r="BF136" i="2"/>
  <c r="BF157" i="2"/>
  <c r="J122" i="2"/>
  <c r="BF199" i="2"/>
  <c r="E116" i="2"/>
  <c r="BF167" i="2"/>
  <c r="BF193" i="2"/>
  <c r="BF195" i="2"/>
  <c r="BF201" i="2"/>
  <c r="BF174" i="2"/>
  <c r="BF194" i="2"/>
  <c r="BF198" i="2"/>
  <c r="BF132" i="2"/>
  <c r="BF134" i="2"/>
  <c r="BF150" i="2"/>
  <c r="BF156" i="2"/>
  <c r="BF158" i="2"/>
  <c r="BF170" i="2"/>
  <c r="BF173" i="2"/>
  <c r="BF131" i="2"/>
  <c r="BF133" i="2"/>
  <c r="BF164" i="2"/>
  <c r="BF165" i="2"/>
  <c r="BF187" i="2"/>
  <c r="BF151" i="2"/>
  <c r="BF153" i="2"/>
  <c r="BF162" i="2"/>
  <c r="BF176" i="2"/>
  <c r="BF177" i="2"/>
  <c r="BF181" i="2"/>
  <c r="BF196" i="2"/>
  <c r="J89" i="2"/>
  <c r="BF129" i="2"/>
  <c r="BF140" i="2"/>
  <c r="BF152" i="2"/>
  <c r="BF169" i="2"/>
  <c r="BF183" i="2"/>
  <c r="BF192" i="2"/>
  <c r="BF175" i="2"/>
  <c r="BF185" i="2"/>
  <c r="BF191" i="2"/>
  <c r="J123" i="2"/>
  <c r="BF137" i="2"/>
  <c r="BF139" i="2"/>
  <c r="BF145" i="2"/>
  <c r="BF149" i="2"/>
  <c r="BF166" i="2"/>
  <c r="BF171" i="2"/>
  <c r="F36" i="2"/>
  <c r="BC95" i="1" s="1"/>
  <c r="BC94" i="1" s="1"/>
  <c r="W32" i="1" s="1"/>
  <c r="F35" i="2"/>
  <c r="BB95" i="1" s="1"/>
  <c r="BB94" i="1" s="1"/>
  <c r="AX94" i="1" s="1"/>
  <c r="J33" i="2"/>
  <c r="AV95" i="1" s="1"/>
  <c r="F37" i="2"/>
  <c r="BD95" i="1" s="1"/>
  <c r="BD94" i="1" s="1"/>
  <c r="W33" i="1" s="1"/>
  <c r="F33" i="2"/>
  <c r="AZ95" i="1"/>
  <c r="AZ94" i="1" s="1"/>
  <c r="W29" i="1" s="1"/>
  <c r="R126" i="2" l="1"/>
  <c r="BK178" i="2"/>
  <c r="J178" i="2"/>
  <c r="J101" i="2"/>
  <c r="T126" i="2"/>
  <c r="P126" i="2"/>
  <c r="AU95" i="1" s="1"/>
  <c r="AU94" i="1" s="1"/>
  <c r="BK141" i="2"/>
  <c r="J141" i="2"/>
  <c r="J98" i="2" s="1"/>
  <c r="J179" i="2"/>
  <c r="J102" i="2"/>
  <c r="F34" i="2"/>
  <c r="BA95" i="1"/>
  <c r="BA94" i="1" s="1"/>
  <c r="W30" i="1" s="1"/>
  <c r="W31" i="1"/>
  <c r="J34" i="2"/>
  <c r="AW95" i="1" s="1"/>
  <c r="AT95" i="1" s="1"/>
  <c r="AV94" i="1"/>
  <c r="AK29" i="1"/>
  <c r="AY94" i="1"/>
  <c r="BK126" i="2" l="1"/>
  <c r="J126" i="2" s="1"/>
  <c r="J30" i="2" s="1"/>
  <c r="AG95" i="1" s="1"/>
  <c r="AG94" i="1" s="1"/>
  <c r="AK26" i="1" s="1"/>
  <c r="AW94" i="1"/>
  <c r="AK30" i="1" s="1"/>
  <c r="AK35" i="1" l="1"/>
  <c r="J39" i="2"/>
  <c r="J96" i="2"/>
  <c r="AN95" i="1"/>
  <c r="AT94" i="1"/>
  <c r="AN94" i="1" l="1"/>
</calcChain>
</file>

<file path=xl/sharedStrings.xml><?xml version="1.0" encoding="utf-8"?>
<sst xmlns="http://schemas.openxmlformats.org/spreadsheetml/2006/main" count="1270" uniqueCount="414">
  <si>
    <t>Export Komplet</t>
  </si>
  <si>
    <t/>
  </si>
  <si>
    <t>2.0</t>
  </si>
  <si>
    <t>False</t>
  </si>
  <si>
    <t>{7d3c9512-3cb2-444f-8745-5f92912cf57d}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</si>
  <si>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</si>
  <si>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</si>
  <si>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</si>
  <si>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</si>
  <si>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</si>
  <si>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</si>
  <si>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</si>
  <si>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</si>
  <si>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156_21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</si>
  <si>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</si>
  <si>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</si>
  <si>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</si>
  <si>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</si>
  <si>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</si>
  <si>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Pezinok</t>
  </si>
  <si>
    <t>Dátum:</t>
  </si>
  <si>
    <t>11. 1. 2022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</si>
  <si>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</si>
  <si>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</si>
  <si>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</si>
  <si>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</si>
  <si>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</si>
  <si>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</si>
  <si>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</si>
  <si>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</si>
  <si>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</si>
  <si>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</si>
  <si>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</si>
  <si>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</si>
  <si>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</si>
  <si>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</si>
  <si>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</si>
  <si>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</si>
  <si>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</si>
  <si>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</si>
  <si>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</si>
  <si>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</si>
  <si>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</si>
  <si>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</si>
  <si>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</si>
  <si>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</si>
  <si>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</si>
  <si>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</si>
  <si>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</si>
  <si>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</si>
  <si>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</si>
  <si>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</si>
  <si>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</si>
  <si>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</si>
  <si>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</si>
  <si>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</si>
  <si>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</si>
  <si>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</si>
  <si>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</si>
  <si>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</si>
  <si>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</si>
  <si>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</si>
  <si>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</si>
  <si>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</si>
  <si>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</si>
  <si>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</si>
  <si>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</si>
  <si>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</si>
  <si>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</si>
  <si>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</si>
  <si>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</si>
  <si>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</si>
  <si>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</si>
  <si>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</si>
  <si>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</si>
  <si>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</si>
  <si>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</si>
  <si>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PL_R02</t>
  </si>
  <si>
    <t>Plynoinštalácia</t>
  </si>
  <si>
    <t>STA</t>
  </si>
  <si>
    <t>1</t>
  </si>
  <si>
    <t>{5b8956a6-7063-4155-8734-7082918efc02}</t>
  </si>
  <si>
    <t>KRYCÍ LIST ROZPOČTU</t>
  </si>
  <si>
    <t>Objekt:</t>
  </si>
  <si>
    <t>PL_R02 - Plynoinštalácia</t>
  </si>
  <si>
    <t>REKAPITULÁCIA ROZPOČTU</t>
  </si>
  <si>
    <t>Kód dielu - Popis</t>
  </si>
  <si>
    <t>Cena celkom [EUR]</t>
  </si>
  <si>
    <t>Náklady z rozpočtu</t>
  </si>
  <si>
    <t>-1</t>
  </si>
  <si>
    <t>1 - Zemné práce</t>
  </si>
  <si>
    <t xml:space="preserve">D1 - </t>
  </si>
  <si>
    <t xml:space="preserve">    5 - Komunikácie</t>
  </si>
  <si>
    <t>723 - Zdravotechnika - vnútorný plynovod</t>
  </si>
  <si>
    <t>PSV - Práce a dodávky PSV</t>
  </si>
  <si>
    <t xml:space="preserve">    734 - Ústredné kúrenie - armatúry</t>
  </si>
  <si>
    <t xml:space="preserve">    783 - Nátery</t>
  </si>
  <si>
    <t>23-M - Montáže potrubia</t>
  </si>
  <si>
    <t>46-M - Zemné práce pri extr.mont.prácach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</si>
  <si>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</si>
  <si>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</si>
  <si>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</si>
  <si>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</si>
  <si>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</si>
  <si>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</si>
  <si>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</si>
  <si>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</si>
  <si>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</si>
  <si>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</si>
  <si>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</si>
  <si>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</si>
  <si>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</si>
  <si>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Zemné práce</t>
  </si>
  <si>
    <t>ROZPOCET</t>
  </si>
  <si>
    <t>K</t>
  </si>
  <si>
    <t>110011020.</t>
  </si>
  <si>
    <t>Vytyčenie trasy plynu v rovine-dig.spracovanie(CENOVA PONUKA)</t>
  </si>
  <si>
    <t>km</t>
  </si>
  <si>
    <t>4</t>
  </si>
  <si>
    <t>2</t>
  </si>
  <si>
    <t>-1523723192</t>
  </si>
  <si>
    <t>113307122</t>
  </si>
  <si>
    <t>Odstránenie podkladu v ploche do 200 m2 z kameniva hrubého drveného, hr.100 do 200 mm,  -0,23500t</t>
  </si>
  <si>
    <t>m2</t>
  </si>
  <si>
    <t>1877829785</t>
  </si>
  <si>
    <t>3</t>
  </si>
  <si>
    <t>113307143</t>
  </si>
  <si>
    <t>Odstránenie podkladu asfaltového  v ploche do 200 m2, hr.nad 100 do 150 mm,  -0,31600t</t>
  </si>
  <si>
    <t>-1940048135</t>
  </si>
  <si>
    <t>132201201</t>
  </si>
  <si>
    <t>Výkop ryhy šírky 600-2000mm horn.3 do 100m3</t>
  </si>
  <si>
    <t>m3</t>
  </si>
  <si>
    <t>-1714859936</t>
  </si>
  <si>
    <t>5</t>
  </si>
  <si>
    <t>132201209</t>
  </si>
  <si>
    <t>Hĺbenie rýh šírky  600-2 000 mm zapažených i nezapažených, s urovnaním dna. Príplatok k cenám za lepivosť horniny 3</t>
  </si>
  <si>
    <t>-1866497361</t>
  </si>
  <si>
    <t>6</t>
  </si>
  <si>
    <t>174101001</t>
  </si>
  <si>
    <t>Zásyp sypaninou so zhutnením jám, šachiet, rýh, zárezov alebo okolo objektov nad 100 do 1000 m3</t>
  </si>
  <si>
    <t>-1036335757</t>
  </si>
  <si>
    <t>7</t>
  </si>
  <si>
    <t>175101102</t>
  </si>
  <si>
    <t>Obsyp potrubia sypaninou z vhodných hornín 1 až 4 s prehodením sypaniny</t>
  </si>
  <si>
    <t>-2043559551</t>
  </si>
  <si>
    <t>8</t>
  </si>
  <si>
    <t>M</t>
  </si>
  <si>
    <t>583310002700</t>
  </si>
  <si>
    <t>Štrkopiesok frakcia 0-8 mm, STN EN 12620 + A1</t>
  </si>
  <si>
    <t>t</t>
  </si>
  <si>
    <t>-1108447735</t>
  </si>
  <si>
    <t>9</t>
  </si>
  <si>
    <t>919735113</t>
  </si>
  <si>
    <t>Rezanie existujúceho asfaltového krytu alebo podkladu hĺbky nad 100 do 150 mm</t>
  </si>
  <si>
    <t>m</t>
  </si>
  <si>
    <t>833715191</t>
  </si>
  <si>
    <t>10</t>
  </si>
  <si>
    <t>919736113</t>
  </si>
  <si>
    <t>Rezanie betónového krytu alebo podkladu hr. nad 150 do 200 mm</t>
  </si>
  <si>
    <t>1294141588</t>
  </si>
  <si>
    <t>11</t>
  </si>
  <si>
    <t>979087212</t>
  </si>
  <si>
    <t>Nakladanie na dopravné prostriedky pre vodorovnú dopravu sutiny</t>
  </si>
  <si>
    <t>958570803</t>
  </si>
  <si>
    <t>12</t>
  </si>
  <si>
    <t>979084219</t>
  </si>
  <si>
    <t>Príplatok k cene za každých ďalších aj začatých 5 km nad 5 km</t>
  </si>
  <si>
    <t>-819295558</t>
  </si>
  <si>
    <t>13</t>
  </si>
  <si>
    <t>979089012</t>
  </si>
  <si>
    <t>Poplatok za skladovanie - betón, tehly, dlaždice (17 01 ), ostatné</t>
  </si>
  <si>
    <t>522674343</t>
  </si>
  <si>
    <t>D1</t>
  </si>
  <si>
    <t>Komunikácie</t>
  </si>
  <si>
    <t>14</t>
  </si>
  <si>
    <t>566901111</t>
  </si>
  <si>
    <t>Upravenie podkladu po prekopoch pre inž. siete so zhutnením kamenivom ťaženým alebo štrkopieskom</t>
  </si>
  <si>
    <t>-410638562</t>
  </si>
  <si>
    <t>15</t>
  </si>
  <si>
    <t>566902251.S</t>
  </si>
  <si>
    <t>Vyspravenie podkladu po prekopoch inžinierskych sietí plochy nad 15 m2 asfaltovým betónom ACP, po zhutnení hr. 100 mm</t>
  </si>
  <si>
    <t>-1033555462</t>
  </si>
  <si>
    <t>16</t>
  </si>
  <si>
    <t>566905111</t>
  </si>
  <si>
    <t>Upravenie podkladu po prekopoch pre inžinierske siete so zhutnením podkladovým betónom</t>
  </si>
  <si>
    <t>-458852969</t>
  </si>
  <si>
    <t>723</t>
  </si>
  <si>
    <t>Zdravotechnika - vnútorný plynovod</t>
  </si>
  <si>
    <t>17</t>
  </si>
  <si>
    <t>723120202</t>
  </si>
  <si>
    <t>Potrubie z oceľových rúrok závitových čiernych spájaných zvarovaním - akosť 11 353.0 DN 15</t>
  </si>
  <si>
    <t>-2118143132</t>
  </si>
  <si>
    <t>18</t>
  </si>
  <si>
    <t>723120203</t>
  </si>
  <si>
    <t>Potrubie z oceľových rúrok závitových čiernych spájaných zvarovaním - akosť 11 353.0 DN 20</t>
  </si>
  <si>
    <t>664091766</t>
  </si>
  <si>
    <t>19</t>
  </si>
  <si>
    <t>723120204</t>
  </si>
  <si>
    <t>Potrubie z oceľových rúrok závitových čiernych spájaných zvarovaním - akosť 11 353.0 DN 25</t>
  </si>
  <si>
    <t>-827303671</t>
  </si>
  <si>
    <t>723120205.S</t>
  </si>
  <si>
    <t>Potrubie z oceľových rúrok závitových čiernych spájaných zvarovaním - akosť 11 353.0 DN 32</t>
  </si>
  <si>
    <t>-1977663673</t>
  </si>
  <si>
    <t>21</t>
  </si>
  <si>
    <t>723120206</t>
  </si>
  <si>
    <t>Potrubie z oceľových rúrok závitových čiernych spájaných zvarovaním - akosť 11 353.0 DN 40</t>
  </si>
  <si>
    <t>-264588627</t>
  </si>
  <si>
    <t>22</t>
  </si>
  <si>
    <t>723150312.S</t>
  </si>
  <si>
    <t>Potrubie z oceľových rúrok hladkých čiernych spájaných zvarov. akosť 11 353.0 Dxt 57x2, 9 mm</t>
  </si>
  <si>
    <t>-1953210668</t>
  </si>
  <si>
    <t>23</t>
  </si>
  <si>
    <t>723150365.S</t>
  </si>
  <si>
    <t>Potrubie z oceľových rúrok hladkých čiernych, chránička Dxt 38x2,6 mm</t>
  </si>
  <si>
    <t>2045845885</t>
  </si>
  <si>
    <t>24</t>
  </si>
  <si>
    <t>723150366.S</t>
  </si>
  <si>
    <t>Potrubie z oceľových rúrok hladkých čiernych, chránička Dxt 44,5x2 mm</t>
  </si>
  <si>
    <t>-2125652056</t>
  </si>
  <si>
    <t>25</t>
  </si>
  <si>
    <t>723150368.S</t>
  </si>
  <si>
    <t>Potrubie z oceľových rúrok hladkých čiernych, chránička Dxt 76x3,2 mm</t>
  </si>
  <si>
    <t>1135543628</t>
  </si>
  <si>
    <t>26</t>
  </si>
  <si>
    <t>723150369.S</t>
  </si>
  <si>
    <t>Potrubie z oceľových rúrok hladkých čiernych, chránička Dxt 89x3,6 mm</t>
  </si>
  <si>
    <t>1104328041</t>
  </si>
  <si>
    <t>27</t>
  </si>
  <si>
    <t>723232123.S</t>
  </si>
  <si>
    <t>Montáž armatúry závitovej s dvoma závitmi, regulátor tlaku plynu</t>
  </si>
  <si>
    <t>súb.</t>
  </si>
  <si>
    <t>-1738178154</t>
  </si>
  <si>
    <t>28</t>
  </si>
  <si>
    <t>551340010700.S</t>
  </si>
  <si>
    <t>Francel B25N rohový</t>
  </si>
  <si>
    <t>ks</t>
  </si>
  <si>
    <t>32</t>
  </si>
  <si>
    <t>-747973271</t>
  </si>
  <si>
    <t>29</t>
  </si>
  <si>
    <t>723239201</t>
  </si>
  <si>
    <t>Montáž armatúr plynových s dvoma závitmi G 1/2 ostatné typy</t>
  </si>
  <si>
    <t>-306655664</t>
  </si>
  <si>
    <t>30</t>
  </si>
  <si>
    <t>551340010400</t>
  </si>
  <si>
    <t>Vzorkovací uzáver plynu priamy MET, d 14 mm, 1/2" F, páčka, niklovaná mosadz</t>
  </si>
  <si>
    <t>-1023911663</t>
  </si>
  <si>
    <t>31</t>
  </si>
  <si>
    <t>1125243804</t>
  </si>
  <si>
    <t>551340005900.S</t>
  </si>
  <si>
    <t>Guľový uzáver na plyn 1/2", FF, páčka, plnoprietokový, niklovaná mosadz</t>
  </si>
  <si>
    <t>407368731</t>
  </si>
  <si>
    <t>33</t>
  </si>
  <si>
    <t>723239202.S</t>
  </si>
  <si>
    <t>Montáž armatúr plynových s dvoma závitmi G 3/4 ostatné typy</t>
  </si>
  <si>
    <t>353800475</t>
  </si>
  <si>
    <t>34</t>
  </si>
  <si>
    <t>551340006000.S</t>
  </si>
  <si>
    <t>Guľový uzáver na plyn 3/4", FF, páčka, plnoprietokový, niklovaná mosadz</t>
  </si>
  <si>
    <t>-1023678295</t>
  </si>
  <si>
    <t>35</t>
  </si>
  <si>
    <t>723239203.S</t>
  </si>
  <si>
    <t>Montáž armatúr plynových s dvoma závitmi G 1 ostatné typy</t>
  </si>
  <si>
    <t>-295646375</t>
  </si>
  <si>
    <t>36</t>
  </si>
  <si>
    <t>551340006100.S</t>
  </si>
  <si>
    <t>Guľový uzáver na plyn 1", FF, páčka, plnoprietokový, niklovaná mosadz</t>
  </si>
  <si>
    <t>3805613</t>
  </si>
  <si>
    <t>37</t>
  </si>
  <si>
    <t>723239204</t>
  </si>
  <si>
    <t>Montáž armatúr plynových s dvoma závitmi G 1 1/4 ostatné typy</t>
  </si>
  <si>
    <t>1519407336</t>
  </si>
  <si>
    <t>38</t>
  </si>
  <si>
    <t>551340006200.S</t>
  </si>
  <si>
    <t>Guľový uzáver na plyn 5/4", FF, páčka, plnoprietokový, niklovaná mosadz</t>
  </si>
  <si>
    <t>-1548535029</t>
  </si>
  <si>
    <t>39</t>
  </si>
  <si>
    <t>723239205.S</t>
  </si>
  <si>
    <t>Montáž armatúr plynových s dvoma závitmi G 1 1/2 ostatné typy</t>
  </si>
  <si>
    <t>580007017</t>
  </si>
  <si>
    <t>40</t>
  </si>
  <si>
    <t>551340006300.S</t>
  </si>
  <si>
    <t>Guľový uzáver na plyn 6/4", FF, páčka, plnoprietokový, niklovaná mosadz</t>
  </si>
  <si>
    <t>-1691919041</t>
  </si>
  <si>
    <t>41</t>
  </si>
  <si>
    <t>723239206.S</t>
  </si>
  <si>
    <t>Montáž armatúr plynových s dvoma závitmi G 2 ostatné typy</t>
  </si>
  <si>
    <t>338547701</t>
  </si>
  <si>
    <t>42</t>
  </si>
  <si>
    <t>551340006400.S</t>
  </si>
  <si>
    <t>Guľový uzáver na plyn 2", FF, páčka, plnoprietokový, niklovaná mosadz</t>
  </si>
  <si>
    <t>-1242838045</t>
  </si>
  <si>
    <t>43</t>
  </si>
  <si>
    <t>24552382002</t>
  </si>
  <si>
    <t>Vytmelenie chráničiek</t>
  </si>
  <si>
    <t>-1809999435</t>
  </si>
  <si>
    <t>44</t>
  </si>
  <si>
    <t>723261913</t>
  </si>
  <si>
    <t>Montáž plynomera s odvzdušnením a odskúšaním</t>
  </si>
  <si>
    <t>-824808781</t>
  </si>
  <si>
    <t>45</t>
  </si>
  <si>
    <t>197730055319</t>
  </si>
  <si>
    <t>Plynomer BK G10 Ete</t>
  </si>
  <si>
    <t>610978398</t>
  </si>
  <si>
    <t>46</t>
  </si>
  <si>
    <t>230050002</t>
  </si>
  <si>
    <t>Doplnkové konštrukcie zhotovenie a montáž (obj., závesy, strmene)</t>
  </si>
  <si>
    <t>kg</t>
  </si>
  <si>
    <t>64</t>
  </si>
  <si>
    <t>-1553075834</t>
  </si>
  <si>
    <t>47</t>
  </si>
  <si>
    <t>998723201.S</t>
  </si>
  <si>
    <t>Presun hmôt pre vnútorný plynovod v objektoch výšky do 6 m</t>
  </si>
  <si>
    <t>%</t>
  </si>
  <si>
    <t>-2077564496</t>
  </si>
  <si>
    <t>PSV</t>
  </si>
  <si>
    <t>Práce a dodávky PSV</t>
  </si>
  <si>
    <t>734</t>
  </si>
  <si>
    <t>Ústredné kúrenie - armatúry</t>
  </si>
  <si>
    <t>48</t>
  </si>
  <si>
    <t>734421130</t>
  </si>
  <si>
    <t>Montáž tlakomeru deformačného kruhového 0-10 MPa priemer 160</t>
  </si>
  <si>
    <t>-1136644545</t>
  </si>
  <si>
    <t>49</t>
  </si>
  <si>
    <t>388410000300</t>
  </si>
  <si>
    <t>Tlakomer deformačný kruhový d 160 mm, typ 03333, rozsah 0-6 kPa</t>
  </si>
  <si>
    <t>-1740804650</t>
  </si>
  <si>
    <t>783</t>
  </si>
  <si>
    <t>Nátery</t>
  </si>
  <si>
    <t>50</t>
  </si>
  <si>
    <t>783424340</t>
  </si>
  <si>
    <t>Nátery kov.potr.a armatúr syntet. potrubie do DN 50 mm dvojnás. 1x email a základný náter - 140µm</t>
  </si>
  <si>
    <t>-1869732600</t>
  </si>
  <si>
    <t>23-M</t>
  </si>
  <si>
    <t>Montáže potrubia</t>
  </si>
  <si>
    <t>51</t>
  </si>
  <si>
    <t>230170001</t>
  </si>
  <si>
    <t>Príprava pre skúšku tesnosti DN do - 40</t>
  </si>
  <si>
    <t>sada</t>
  </si>
  <si>
    <t>-1883047315</t>
  </si>
  <si>
    <t>52</t>
  </si>
  <si>
    <t>230170002.S</t>
  </si>
  <si>
    <t>Príprava pre skúšku tesnosti DN 50 - 80</t>
  </si>
  <si>
    <t>úsek</t>
  </si>
  <si>
    <t>505903403</t>
  </si>
  <si>
    <t>53</t>
  </si>
  <si>
    <t>230170011</t>
  </si>
  <si>
    <t>Skúška tesnosti potrubia podľa STN 13 0020 DN do - 40</t>
  </si>
  <si>
    <t>-578156839</t>
  </si>
  <si>
    <t>54</t>
  </si>
  <si>
    <t>230170012.S</t>
  </si>
  <si>
    <t>Skúška tesnosti potrubia podľa STN 13 0020 DN 50 - 80</t>
  </si>
  <si>
    <t>1605906165</t>
  </si>
  <si>
    <t>55</t>
  </si>
  <si>
    <t>230203565.S</t>
  </si>
  <si>
    <t>Montáž prechodka PE/oceľ PE 100 SDR11 D 63/DN50 mm</t>
  </si>
  <si>
    <t>1129516450</t>
  </si>
  <si>
    <t>56</t>
  </si>
  <si>
    <t>286220031300.S</t>
  </si>
  <si>
    <t>Prechodka PE/oceľ PE 100 SDR 11 D/DN 63/50</t>
  </si>
  <si>
    <t>128</t>
  </si>
  <si>
    <t>-2062700122</t>
  </si>
  <si>
    <t>57</t>
  </si>
  <si>
    <t>230230016</t>
  </si>
  <si>
    <t>Hlavná tlaková skúška vzduchom 0, 6 MPa - STN 38 6413 do DN 50</t>
  </si>
  <si>
    <t>1656455102</t>
  </si>
  <si>
    <t>58</t>
  </si>
  <si>
    <t>2302500411</t>
  </si>
  <si>
    <t>Dodávka a montáž skrinky pre plynomernú zostavu s podstavcom</t>
  </si>
  <si>
    <t>kpl</t>
  </si>
  <si>
    <t>-535866198</t>
  </si>
  <si>
    <t>59</t>
  </si>
  <si>
    <t>871228046.S</t>
  </si>
  <si>
    <t>Montáž plynového potrubia z dvojvsrtvového PE 100 SDR11 zváraných elektrotvarovkami D 63x5,8 mm</t>
  </si>
  <si>
    <t>-287791792</t>
  </si>
  <si>
    <t>60</t>
  </si>
  <si>
    <t>286130014700.S</t>
  </si>
  <si>
    <t>Rúra jednovrstvová na plyn SDR11, 63x5,8 mm x 100 m, materiál: PE 100 RC</t>
  </si>
  <si>
    <t>2048791607</t>
  </si>
  <si>
    <t>61</t>
  </si>
  <si>
    <t>899721111</t>
  </si>
  <si>
    <t>Vyhľadávací vodič na potrubí  DN do 150 mm</t>
  </si>
  <si>
    <t>-451640872</t>
  </si>
  <si>
    <t>62</t>
  </si>
  <si>
    <t>998276101.S</t>
  </si>
  <si>
    <t>Presun hmôt pre rúrové vedenie hĺbené z rúr z plast., hmôt alebo sklolamin. v otvorenom výkope</t>
  </si>
  <si>
    <t>969715235</t>
  </si>
  <si>
    <t>46-M</t>
  </si>
  <si>
    <t>Zemné práce pri extr.mont.prácach</t>
  </si>
  <si>
    <t>63</t>
  </si>
  <si>
    <t>460490012</t>
  </si>
  <si>
    <t>Rozvinutie a uloženie výstražnej fólie z PVC do ryhy, šírka 33 cm</t>
  </si>
  <si>
    <t>-775849890</t>
  </si>
  <si>
    <t>283230008300</t>
  </si>
  <si>
    <t>Výstražná fólia PE, š. 300 mm, pre plyn, farba žltá, CAMPRI</t>
  </si>
  <si>
    <t>256</t>
  </si>
  <si>
    <t>-1104986581</t>
  </si>
  <si>
    <t>HZS</t>
  </si>
  <si>
    <t>Hodinové zúčtovacie sadzby</t>
  </si>
  <si>
    <t>65</t>
  </si>
  <si>
    <t>HZS000112</t>
  </si>
  <si>
    <t>Revízna správa</t>
  </si>
  <si>
    <t>262144</t>
  </si>
  <si>
    <t>-49090778</t>
  </si>
  <si>
    <t>Rekonštrukcia vybraných priestorov pavilónu E na stravovaciu prevádzku</t>
  </si>
  <si>
    <t xml:space="preserve">Psychiatrická nemocnica Philippa Pinela Pezinok, </t>
  </si>
  <si>
    <t xml:space="preserve">určený výberom </t>
  </si>
  <si>
    <t>KubisArchitekti s.r.o.</t>
  </si>
  <si>
    <t>Prehľad ekvivalentných materiálov, výrobkov a zariadení</t>
  </si>
  <si>
    <t>TYP</t>
  </si>
  <si>
    <t>KÓD</t>
  </si>
  <si>
    <t>OBJEKT</t>
  </si>
  <si>
    <t>POPIS</t>
  </si>
  <si>
    <t>CHARAKTERISTIKA  ekvivalentu</t>
  </si>
  <si>
    <t>Psychiatrická nemocnica Philippa Pinela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</si>
</sst>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name val="Arial CE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/>
    <xf numFmtId="0" fontId="37" fillId="0" borderId="0"/>
  </cellStyleXfs>
  <cellXfs count="27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1" fillId="0" borderId="26" xfId="0" applyFont="1" applyBorder="1" applyAlignment="1">
      <alignment horizontal="left" vertical="center"/>
    </xf>
    <xf numFmtId="0" fontId="0" fillId="0" borderId="27" xfId="0" applyBorder="1"/>
    <xf numFmtId="0" fontId="0" fillId="0" borderId="26" xfId="0" applyBorder="1"/>
    <xf numFmtId="0" fontId="1" fillId="0" borderId="26" xfId="0" applyFont="1" applyBorder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5" fillId="0" borderId="27" xfId="0" applyFont="1" applyBorder="1"/>
    <xf numFmtId="0" fontId="0" fillId="0" borderId="26" xfId="0" applyBorder="1" applyAlignment="1">
      <alignment vertical="center"/>
    </xf>
    <xf numFmtId="0" fontId="0" fillId="0" borderId="0" xfId="0" applyAlignment="1">
      <alignment horizontal="left"/>
    </xf>
    <xf numFmtId="0" fontId="2" fillId="6" borderId="0" xfId="0" applyFont="1" applyFill="1" applyAlignment="1">
      <alignment horizontal="left" vertical="center"/>
    </xf>
    <xf numFmtId="0" fontId="36" fillId="6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39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" fontId="23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4" fontId="15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15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4" fontId="4" fillId="5" borderId="7" xfId="0" applyNumberFormat="1" applyFont="1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21" fillId="5" borderId="0" xfId="0" applyFont="1" applyFill="1" applyAlignment="1" applyProtection="1">
      <alignment horizontal="left" vertical="center"/>
      <protection locked="0"/>
    </xf>
    <xf numFmtId="0" fontId="21" fillId="5" borderId="0" xfId="0" applyFont="1" applyFill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1" fillId="5" borderId="16" xfId="0" applyFont="1" applyFill="1" applyBorder="1" applyAlignment="1" applyProtection="1">
      <alignment horizontal="center" vertical="center" wrapText="1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4" fontId="23" fillId="0" borderId="0" xfId="0" applyNumberFormat="1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166" fontId="31" fillId="0" borderId="12" xfId="0" applyNumberFormat="1" applyFont="1" applyBorder="1" applyProtection="1">
      <protection locked="0"/>
    </xf>
    <xf numFmtId="166" fontId="31" fillId="0" borderId="13" xfId="0" applyNumberFormat="1" applyFont="1" applyBorder="1" applyProtection="1">
      <protection locked="0"/>
    </xf>
    <xf numFmtId="4" fontId="32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0" fontId="8" fillId="0" borderId="14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15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vertical="center"/>
      <protection locked="0"/>
    </xf>
    <xf numFmtId="166" fontId="22" fillId="0" borderId="15" xfId="0" applyNumberFormat="1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166" fontId="22" fillId="0" borderId="20" xfId="0" applyNumberFormat="1" applyFont="1" applyBorder="1" applyAlignment="1" applyProtection="1">
      <alignment vertical="center"/>
      <protection locked="0"/>
    </xf>
    <xf numFmtId="166" fontId="22" fillId="0" borderId="21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31" xfId="0" applyBorder="1" applyAlignment="1">
      <alignment horizontal="left" vertical="center"/>
    </xf>
    <xf numFmtId="0" fontId="38" fillId="0" borderId="0" xfId="2" applyFont="1" applyAlignment="1">
      <alignment horizontal="left" vertical="center" wrapText="1"/>
    </xf>
    <xf numFmtId="0" fontId="39" fillId="0" borderId="31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21" fillId="0" borderId="22" xfId="0" applyNumberFormat="1" applyFont="1" applyBorder="1" applyAlignment="1" applyProtection="1">
      <alignment vertical="center"/>
    </xf>
    <xf numFmtId="4" fontId="33" fillId="0" borderId="22" xfId="0" applyNumberFormat="1" applyFont="1" applyBorder="1" applyAlignment="1" applyProtection="1">
      <alignment vertical="center"/>
    </xf>
    <xf numFmtId="4" fontId="6" fillId="0" borderId="0" xfId="0" applyNumberFormat="1" applyFont="1" applyProtection="1"/>
    <xf numFmtId="4" fontId="7" fillId="0" borderId="0" xfId="0" applyNumberFormat="1" applyFont="1" applyProtection="1"/>
    <xf numFmtId="0" fontId="0" fillId="0" borderId="10" xfId="0" applyBorder="1" applyAlignment="1" applyProtection="1">
      <alignment vertical="center"/>
    </xf>
  </cellXfs>
  <cellStyles count="3">
    <cellStyle name="Hypertextové prepojenie" xfId="1" builtinId="8"/>
    <cellStyle name="Normálna" xfId="0" builtinId="0" customBuiltin="1"/>
    <cellStyle name="Normálna 2" xfId="2" xr:uid="{9A847A8F-7A3B-41EB-8AC8-AEECCBB59C1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13" sqref="AN13:AN1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6.950000000000003" customHeight="1" x14ac:dyDescent="0.2">
      <c r="AR2" s="219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8" t="s">
        <v>6</v>
      </c>
      <c r="BT2" s="8" t="s">
        <v>7</v>
      </c>
    </row>
    <row r="3" spans="1:74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6</v>
      </c>
      <c r="BT3" s="8" t="s">
        <v>7</v>
      </c>
    </row>
    <row r="4" spans="1:74" ht="24.95" customHeight="1" x14ac:dyDescent="0.2">
      <c r="B4" s="11"/>
      <c r="D4" s="12" t="s">
        <v>8</v>
      </c>
      <c r="AR4" s="11"/>
      <c r="AS4" s="13" t="s">
        <v>9</v>
      </c>
      <c r="BE4" s="14" t="s">
        <v>10</v>
      </c>
      <c r="BS4" s="8" t="s">
        <v>11</v>
      </c>
    </row>
    <row r="5" spans="1:74" ht="12" customHeight="1" x14ac:dyDescent="0.2">
      <c r="B5" s="11"/>
      <c r="D5" s="15" t="s">
        <v>12</v>
      </c>
      <c r="K5" s="205" t="s">
        <v>13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R5" s="11"/>
      <c r="BE5" s="202" t="s">
        <v>14</v>
      </c>
      <c r="BS5" s="8" t="s">
        <v>6</v>
      </c>
    </row>
    <row r="6" spans="1:74" ht="36.950000000000003" customHeight="1" x14ac:dyDescent="0.2">
      <c r="B6" s="11"/>
      <c r="D6" s="17" t="s">
        <v>15</v>
      </c>
      <c r="K6" s="207" t="s">
        <v>403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R6" s="11"/>
      <c r="BE6" s="203"/>
      <c r="BS6" s="8" t="s">
        <v>6</v>
      </c>
    </row>
    <row r="7" spans="1:74" ht="12" customHeight="1" x14ac:dyDescent="0.2">
      <c r="B7" s="11"/>
      <c r="D7" s="18" t="s">
        <v>16</v>
      </c>
      <c r="K7" s="16" t="s">
        <v>1</v>
      </c>
      <c r="AK7" s="18" t="s">
        <v>17</v>
      </c>
      <c r="AN7" s="16" t="s">
        <v>1</v>
      </c>
      <c r="AR7" s="11"/>
      <c r="BE7" s="203"/>
      <c r="BS7" s="8" t="s">
        <v>6</v>
      </c>
    </row>
    <row r="8" spans="1:74" ht="12" customHeight="1" x14ac:dyDescent="0.2">
      <c r="B8" s="11"/>
      <c r="D8" s="18" t="s">
        <v>18</v>
      </c>
      <c r="K8" s="16" t="s">
        <v>19</v>
      </c>
      <c r="AK8" s="18" t="s">
        <v>20</v>
      </c>
      <c r="AN8" s="19" t="s">
        <v>21</v>
      </c>
      <c r="AR8" s="11"/>
      <c r="BE8" s="203"/>
      <c r="BS8" s="8" t="s">
        <v>6</v>
      </c>
    </row>
    <row r="9" spans="1:74" ht="14.45" customHeight="1" x14ac:dyDescent="0.2">
      <c r="B9" s="11"/>
      <c r="AR9" s="11"/>
      <c r="BE9" s="203"/>
      <c r="BS9" s="8" t="s">
        <v>6</v>
      </c>
    </row>
    <row r="10" spans="1:74" ht="12" customHeight="1" x14ac:dyDescent="0.2">
      <c r="B10" s="11"/>
      <c r="D10" s="18" t="s">
        <v>22</v>
      </c>
      <c r="AK10" s="18" t="s">
        <v>23</v>
      </c>
      <c r="AN10" s="16" t="s">
        <v>1</v>
      </c>
      <c r="AR10" s="11"/>
      <c r="BE10" s="203"/>
      <c r="BS10" s="8" t="s">
        <v>6</v>
      </c>
    </row>
    <row r="11" spans="1:74" ht="18.399999999999999" customHeight="1" x14ac:dyDescent="0.2">
      <c r="B11" s="11"/>
      <c r="E11" s="16" t="s">
        <v>413</v>
      </c>
      <c r="AK11" s="18" t="s">
        <v>25</v>
      </c>
      <c r="AN11" s="16" t="s">
        <v>1</v>
      </c>
      <c r="AR11" s="11"/>
      <c r="BE11" s="203"/>
      <c r="BS11" s="8" t="s">
        <v>6</v>
      </c>
    </row>
    <row r="12" spans="1:74" ht="6.95" customHeight="1" x14ac:dyDescent="0.2">
      <c r="B12" s="11"/>
      <c r="AR12" s="11"/>
      <c r="BE12" s="203"/>
      <c r="BS12" s="8" t="s">
        <v>6</v>
      </c>
    </row>
    <row r="13" spans="1:74" ht="12" customHeight="1" x14ac:dyDescent="0.2">
      <c r="B13" s="11"/>
      <c r="D13" s="18" t="s">
        <v>26</v>
      </c>
      <c r="AK13" s="18" t="s">
        <v>23</v>
      </c>
      <c r="AN13" s="20" t="s">
        <v>27</v>
      </c>
      <c r="AR13" s="11"/>
      <c r="BE13" s="203"/>
      <c r="BS13" s="8" t="s">
        <v>6</v>
      </c>
    </row>
    <row r="14" spans="1:74" ht="12.75" x14ac:dyDescent="0.2">
      <c r="B14" s="11"/>
      <c r="E14" s="208" t="s">
        <v>27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18" t="s">
        <v>25</v>
      </c>
      <c r="AN14" s="20" t="s">
        <v>27</v>
      </c>
      <c r="AR14" s="11"/>
      <c r="BE14" s="203"/>
      <c r="BS14" s="8" t="s">
        <v>6</v>
      </c>
    </row>
    <row r="15" spans="1:74" ht="6.95" customHeight="1" x14ac:dyDescent="0.2">
      <c r="B15" s="11"/>
      <c r="AR15" s="11"/>
      <c r="BE15" s="203"/>
      <c r="BS15" s="8" t="s">
        <v>3</v>
      </c>
    </row>
    <row r="16" spans="1:74" ht="12" customHeight="1" x14ac:dyDescent="0.2">
      <c r="B16" s="11"/>
      <c r="D16" s="18" t="s">
        <v>28</v>
      </c>
      <c r="AK16" s="18" t="s">
        <v>23</v>
      </c>
      <c r="AN16" s="16" t="s">
        <v>1</v>
      </c>
      <c r="AR16" s="11"/>
      <c r="BE16" s="203"/>
      <c r="BS16" s="8" t="s">
        <v>3</v>
      </c>
    </row>
    <row r="17" spans="2:71" ht="18.399999999999999" customHeight="1" x14ac:dyDescent="0.2">
      <c r="B17" s="11"/>
      <c r="E17" s="16" t="s">
        <v>24</v>
      </c>
      <c r="AK17" s="18" t="s">
        <v>25</v>
      </c>
      <c r="AN17" s="16" t="s">
        <v>1</v>
      </c>
      <c r="AR17" s="11"/>
      <c r="BE17" s="203"/>
      <c r="BS17" s="8" t="s">
        <v>29</v>
      </c>
    </row>
    <row r="18" spans="2:71" ht="6.95" customHeight="1" x14ac:dyDescent="0.2">
      <c r="B18" s="11"/>
      <c r="AR18" s="11"/>
      <c r="BE18" s="203"/>
      <c r="BS18" s="8" t="s">
        <v>6</v>
      </c>
    </row>
    <row r="19" spans="2:71" ht="12" customHeight="1" x14ac:dyDescent="0.2">
      <c r="B19" s="11"/>
      <c r="D19" s="18" t="s">
        <v>30</v>
      </c>
      <c r="AK19" s="18" t="s">
        <v>23</v>
      </c>
      <c r="AN19" s="16" t="s">
        <v>1</v>
      </c>
      <c r="AR19" s="11"/>
      <c r="BE19" s="203"/>
      <c r="BS19" s="8" t="s">
        <v>6</v>
      </c>
    </row>
    <row r="20" spans="2:71" ht="18.399999999999999" customHeight="1" x14ac:dyDescent="0.2">
      <c r="B20" s="11"/>
      <c r="E20" s="16" t="s">
        <v>24</v>
      </c>
      <c r="AK20" s="18" t="s">
        <v>25</v>
      </c>
      <c r="AN20" s="16" t="s">
        <v>1</v>
      </c>
      <c r="AR20" s="11"/>
      <c r="BE20" s="203"/>
      <c r="BS20" s="8" t="s">
        <v>29</v>
      </c>
    </row>
    <row r="21" spans="2:71" ht="6.95" customHeight="1" x14ac:dyDescent="0.2">
      <c r="B21" s="11"/>
      <c r="AR21" s="11"/>
      <c r="BE21" s="203"/>
    </row>
    <row r="22" spans="2:71" ht="12" customHeight="1" x14ac:dyDescent="0.2">
      <c r="B22" s="11"/>
      <c r="D22" s="18" t="s">
        <v>31</v>
      </c>
      <c r="AR22" s="11"/>
      <c r="BE22" s="203"/>
    </row>
    <row r="23" spans="2:71" ht="16.5" customHeight="1" x14ac:dyDescent="0.2">
      <c r="B23" s="11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1"/>
      <c r="BE23" s="203"/>
    </row>
    <row r="24" spans="2:71" ht="6.95" customHeight="1" x14ac:dyDescent="0.2">
      <c r="B24" s="11"/>
      <c r="AR24" s="11"/>
      <c r="BE24" s="203"/>
    </row>
    <row r="25" spans="2:71" ht="6.95" customHeight="1" x14ac:dyDescent="0.2">
      <c r="B25" s="1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11"/>
      <c r="BE25" s="203"/>
    </row>
    <row r="26" spans="2:71" s="1" customFormat="1" ht="25.9" customHeight="1" x14ac:dyDescent="0.2">
      <c r="B26" s="22"/>
      <c r="D26" s="23" t="s">
        <v>32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11">
        <f>ROUND(AG94,2)</f>
        <v>0</v>
      </c>
      <c r="AL26" s="212"/>
      <c r="AM26" s="212"/>
      <c r="AN26" s="212"/>
      <c r="AO26" s="212"/>
      <c r="AR26" s="22"/>
      <c r="BE26" s="203"/>
    </row>
    <row r="27" spans="2:71" s="1" customFormat="1" ht="6.95" customHeight="1" x14ac:dyDescent="0.2">
      <c r="B27" s="22"/>
      <c r="AR27" s="22"/>
      <c r="BE27" s="203"/>
    </row>
    <row r="28" spans="2:71" s="1" customFormat="1" ht="12.75" x14ac:dyDescent="0.2">
      <c r="B28" s="22"/>
      <c r="L28" s="213" t="s">
        <v>33</v>
      </c>
      <c r="M28" s="213"/>
      <c r="N28" s="213"/>
      <c r="O28" s="213"/>
      <c r="P28" s="213"/>
      <c r="W28" s="213" t="s">
        <v>34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35</v>
      </c>
      <c r="AL28" s="213"/>
      <c r="AM28" s="213"/>
      <c r="AN28" s="213"/>
      <c r="AO28" s="213"/>
      <c r="AR28" s="22"/>
      <c r="BE28" s="203"/>
    </row>
    <row r="29" spans="2:71" s="2" customFormat="1" ht="14.45" customHeight="1" x14ac:dyDescent="0.2">
      <c r="B29" s="25"/>
      <c r="D29" s="18" t="s">
        <v>36</v>
      </c>
      <c r="F29" s="26" t="s">
        <v>37</v>
      </c>
      <c r="L29" s="198">
        <v>0.2</v>
      </c>
      <c r="M29" s="197"/>
      <c r="N29" s="197"/>
      <c r="O29" s="197"/>
      <c r="P29" s="197"/>
      <c r="Q29" s="27"/>
      <c r="R29" s="27"/>
      <c r="S29" s="27"/>
      <c r="T29" s="27"/>
      <c r="U29" s="27"/>
      <c r="V29" s="27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F29" s="27"/>
      <c r="AG29" s="27"/>
      <c r="AH29" s="27"/>
      <c r="AI29" s="27"/>
      <c r="AJ29" s="27"/>
      <c r="AK29" s="196">
        <f>ROUND(AV94, 2)</f>
        <v>0</v>
      </c>
      <c r="AL29" s="197"/>
      <c r="AM29" s="197"/>
      <c r="AN29" s="197"/>
      <c r="AO29" s="197"/>
      <c r="AP29" s="27"/>
      <c r="AQ29" s="27"/>
      <c r="AR29" s="28"/>
      <c r="AS29" s="27"/>
      <c r="AT29" s="27"/>
      <c r="AU29" s="27"/>
      <c r="AV29" s="27"/>
      <c r="AW29" s="27"/>
      <c r="AX29" s="27"/>
      <c r="AY29" s="27"/>
      <c r="AZ29" s="27"/>
      <c r="BE29" s="204"/>
    </row>
    <row r="30" spans="2:71" s="2" customFormat="1" ht="14.45" customHeight="1" x14ac:dyDescent="0.2">
      <c r="B30" s="25"/>
      <c r="F30" s="26" t="s">
        <v>38</v>
      </c>
      <c r="L30" s="198">
        <v>0.2</v>
      </c>
      <c r="M30" s="197"/>
      <c r="N30" s="197"/>
      <c r="O30" s="197"/>
      <c r="P30" s="197"/>
      <c r="Q30" s="27"/>
      <c r="R30" s="27"/>
      <c r="S30" s="27"/>
      <c r="T30" s="27"/>
      <c r="U30" s="27"/>
      <c r="V30" s="27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F30" s="27"/>
      <c r="AG30" s="27"/>
      <c r="AH30" s="27"/>
      <c r="AI30" s="27"/>
      <c r="AJ30" s="27"/>
      <c r="AK30" s="196">
        <f>ROUND(AW94, 2)</f>
        <v>0</v>
      </c>
      <c r="AL30" s="197"/>
      <c r="AM30" s="197"/>
      <c r="AN30" s="197"/>
      <c r="AO30" s="197"/>
      <c r="AP30" s="27"/>
      <c r="AQ30" s="27"/>
      <c r="AR30" s="28"/>
      <c r="AS30" s="27"/>
      <c r="AT30" s="27"/>
      <c r="AU30" s="27"/>
      <c r="AV30" s="27"/>
      <c r="AW30" s="27"/>
      <c r="AX30" s="27"/>
      <c r="AY30" s="27"/>
      <c r="AZ30" s="27"/>
      <c r="BE30" s="204"/>
    </row>
    <row r="31" spans="2:71" s="2" customFormat="1" ht="14.45" hidden="1" customHeight="1" x14ac:dyDescent="0.2">
      <c r="B31" s="25"/>
      <c r="F31" s="18" t="s">
        <v>39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25"/>
      <c r="BE31" s="204"/>
    </row>
    <row r="32" spans="2:71" s="2" customFormat="1" ht="14.45" hidden="1" customHeight="1" x14ac:dyDescent="0.2">
      <c r="B32" s="25"/>
      <c r="F32" s="18" t="s">
        <v>40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25"/>
      <c r="BE32" s="204"/>
    </row>
    <row r="33" spans="2:57" s="2" customFormat="1" ht="14.45" hidden="1" customHeight="1" x14ac:dyDescent="0.2">
      <c r="B33" s="25"/>
      <c r="F33" s="26" t="s">
        <v>41</v>
      </c>
      <c r="L33" s="198">
        <v>0</v>
      </c>
      <c r="M33" s="197"/>
      <c r="N33" s="197"/>
      <c r="O33" s="197"/>
      <c r="P33" s="197"/>
      <c r="Q33" s="27"/>
      <c r="R33" s="27"/>
      <c r="S33" s="27"/>
      <c r="T33" s="27"/>
      <c r="U33" s="27"/>
      <c r="V33" s="27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F33" s="27"/>
      <c r="AG33" s="27"/>
      <c r="AH33" s="27"/>
      <c r="AI33" s="27"/>
      <c r="AJ33" s="27"/>
      <c r="AK33" s="196">
        <v>0</v>
      </c>
      <c r="AL33" s="197"/>
      <c r="AM33" s="197"/>
      <c r="AN33" s="197"/>
      <c r="AO33" s="197"/>
      <c r="AP33" s="27"/>
      <c r="AQ33" s="27"/>
      <c r="AR33" s="28"/>
      <c r="AS33" s="27"/>
      <c r="AT33" s="27"/>
      <c r="AU33" s="27"/>
      <c r="AV33" s="27"/>
      <c r="AW33" s="27"/>
      <c r="AX33" s="27"/>
      <c r="AY33" s="27"/>
      <c r="AZ33" s="27"/>
      <c r="BE33" s="204"/>
    </row>
    <row r="34" spans="2:57" s="1" customFormat="1" ht="6.95" customHeight="1" x14ac:dyDescent="0.2">
      <c r="B34" s="22"/>
      <c r="AR34" s="22"/>
      <c r="BE34" s="203"/>
    </row>
    <row r="35" spans="2:57" s="1" customFormat="1" ht="25.9" customHeight="1" x14ac:dyDescent="0.2">
      <c r="B35" s="22"/>
      <c r="C35" s="29"/>
      <c r="D35" s="30" t="s">
        <v>42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43</v>
      </c>
      <c r="U35" s="31"/>
      <c r="V35" s="31"/>
      <c r="W35" s="31"/>
      <c r="X35" s="234" t="s">
        <v>44</v>
      </c>
      <c r="Y35" s="235"/>
      <c r="Z35" s="235"/>
      <c r="AA35" s="235"/>
      <c r="AB35" s="235"/>
      <c r="AC35" s="31"/>
      <c r="AD35" s="31"/>
      <c r="AE35" s="31"/>
      <c r="AF35" s="31"/>
      <c r="AG35" s="31"/>
      <c r="AH35" s="31"/>
      <c r="AI35" s="31"/>
      <c r="AJ35" s="31"/>
      <c r="AK35" s="236">
        <f>SUM(AK26:AK33)</f>
        <v>0</v>
      </c>
      <c r="AL35" s="235"/>
      <c r="AM35" s="235"/>
      <c r="AN35" s="235"/>
      <c r="AO35" s="237"/>
      <c r="AP35" s="29"/>
      <c r="AQ35" s="29"/>
      <c r="AR35" s="22"/>
    </row>
    <row r="36" spans="2:57" s="1" customFormat="1" ht="6.95" customHeight="1" x14ac:dyDescent="0.2">
      <c r="B36" s="22"/>
      <c r="AR36" s="22"/>
    </row>
    <row r="37" spans="2:57" s="1" customFormat="1" ht="14.45" customHeight="1" x14ac:dyDescent="0.2">
      <c r="B37" s="22"/>
      <c r="AR37" s="22"/>
    </row>
    <row r="38" spans="2:57" ht="14.45" customHeight="1" x14ac:dyDescent="0.2">
      <c r="B38" s="11"/>
      <c r="AR38" s="11"/>
    </row>
    <row r="39" spans="2:57" ht="14.45" customHeight="1" x14ac:dyDescent="0.2">
      <c r="B39" s="11"/>
      <c r="AR39" s="11"/>
    </row>
    <row r="40" spans="2:57" ht="14.45" customHeight="1" x14ac:dyDescent="0.2">
      <c r="B40" s="11"/>
      <c r="AR40" s="11"/>
    </row>
    <row r="41" spans="2:57" ht="14.45" customHeight="1" x14ac:dyDescent="0.2">
      <c r="B41" s="11"/>
      <c r="AR41" s="11"/>
    </row>
    <row r="42" spans="2:57" ht="14.45" customHeight="1" x14ac:dyDescent="0.2">
      <c r="B42" s="11"/>
      <c r="AR42" s="11"/>
    </row>
    <row r="43" spans="2:57" ht="14.45" customHeight="1" x14ac:dyDescent="0.2">
      <c r="B43" s="11"/>
      <c r="AR43" s="11"/>
    </row>
    <row r="44" spans="2:57" ht="14.45" customHeight="1" x14ac:dyDescent="0.2">
      <c r="B44" s="11"/>
      <c r="AR44" s="11"/>
    </row>
    <row r="45" spans="2:57" ht="14.45" customHeight="1" x14ac:dyDescent="0.2">
      <c r="B45" s="11"/>
      <c r="AR45" s="11"/>
    </row>
    <row r="46" spans="2:57" ht="14.45" customHeight="1" x14ac:dyDescent="0.2">
      <c r="B46" s="11"/>
      <c r="AR46" s="11"/>
    </row>
    <row r="47" spans="2:57" ht="14.45" customHeight="1" x14ac:dyDescent="0.2">
      <c r="B47" s="11"/>
      <c r="AR47" s="11"/>
    </row>
    <row r="48" spans="2:57" ht="14.45" customHeight="1" x14ac:dyDescent="0.2">
      <c r="B48" s="11"/>
      <c r="AR48" s="11"/>
    </row>
    <row r="49" spans="2:44" s="1" customFormat="1" ht="14.45" customHeight="1" x14ac:dyDescent="0.2">
      <c r="B49" s="22"/>
      <c r="D49" s="33" t="s">
        <v>45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46</v>
      </c>
      <c r="AI49" s="34"/>
      <c r="AJ49" s="34"/>
      <c r="AK49" s="34"/>
      <c r="AL49" s="34"/>
      <c r="AM49" s="34"/>
      <c r="AN49" s="34"/>
      <c r="AO49" s="34"/>
      <c r="AR49" s="22"/>
    </row>
    <row r="50" spans="2:44" x14ac:dyDescent="0.2">
      <c r="B50" s="11"/>
      <c r="AR50" s="11"/>
    </row>
    <row r="51" spans="2:44" x14ac:dyDescent="0.2">
      <c r="B51" s="11"/>
      <c r="AR51" s="11"/>
    </row>
    <row r="52" spans="2:44" x14ac:dyDescent="0.2">
      <c r="B52" s="11"/>
      <c r="AR52" s="11"/>
    </row>
    <row r="53" spans="2:44" x14ac:dyDescent="0.2">
      <c r="B53" s="11"/>
      <c r="AR53" s="11"/>
    </row>
    <row r="54" spans="2:44" x14ac:dyDescent="0.2">
      <c r="B54" s="11"/>
      <c r="AR54" s="11"/>
    </row>
    <row r="55" spans="2:44" x14ac:dyDescent="0.2">
      <c r="B55" s="11"/>
      <c r="AR55" s="11"/>
    </row>
    <row r="56" spans="2:44" x14ac:dyDescent="0.2">
      <c r="B56" s="11"/>
      <c r="AR56" s="11"/>
    </row>
    <row r="57" spans="2:44" x14ac:dyDescent="0.2">
      <c r="B57" s="11"/>
      <c r="AR57" s="11"/>
    </row>
    <row r="58" spans="2:44" x14ac:dyDescent="0.2">
      <c r="B58" s="11"/>
      <c r="AR58" s="11"/>
    </row>
    <row r="59" spans="2:44" x14ac:dyDescent="0.2">
      <c r="B59" s="11"/>
      <c r="AR59" s="11"/>
    </row>
    <row r="60" spans="2:44" s="1" customFormat="1" ht="12.75" x14ac:dyDescent="0.2">
      <c r="B60" s="22"/>
      <c r="D60" s="35" t="s">
        <v>47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35" t="s">
        <v>48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35" t="s">
        <v>47</v>
      </c>
      <c r="AI60" s="24"/>
      <c r="AJ60" s="24"/>
      <c r="AK60" s="24"/>
      <c r="AL60" s="24"/>
      <c r="AM60" s="35" t="s">
        <v>48</v>
      </c>
      <c r="AN60" s="24"/>
      <c r="AO60" s="24"/>
      <c r="AR60" s="22"/>
    </row>
    <row r="61" spans="2:44" x14ac:dyDescent="0.2">
      <c r="B61" s="11"/>
      <c r="AR61" s="11"/>
    </row>
    <row r="62" spans="2:44" x14ac:dyDescent="0.2">
      <c r="B62" s="11"/>
      <c r="AR62" s="11"/>
    </row>
    <row r="63" spans="2:44" x14ac:dyDescent="0.2">
      <c r="B63" s="11"/>
      <c r="AR63" s="11"/>
    </row>
    <row r="64" spans="2:44" s="1" customFormat="1" ht="12.75" x14ac:dyDescent="0.2">
      <c r="B64" s="22"/>
      <c r="D64" s="33" t="s">
        <v>49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50</v>
      </c>
      <c r="AI64" s="34"/>
      <c r="AJ64" s="34"/>
      <c r="AK64" s="34"/>
      <c r="AL64" s="34"/>
      <c r="AM64" s="34"/>
      <c r="AN64" s="34"/>
      <c r="AO64" s="34"/>
      <c r="AR64" s="22"/>
    </row>
    <row r="65" spans="2:44" x14ac:dyDescent="0.2">
      <c r="B65" s="11"/>
      <c r="AR65" s="11"/>
    </row>
    <row r="66" spans="2:44" x14ac:dyDescent="0.2">
      <c r="B66" s="11"/>
      <c r="AR66" s="11"/>
    </row>
    <row r="67" spans="2:44" x14ac:dyDescent="0.2">
      <c r="B67" s="11"/>
      <c r="AR67" s="11"/>
    </row>
    <row r="68" spans="2:44" x14ac:dyDescent="0.2">
      <c r="B68" s="11"/>
      <c r="AR68" s="11"/>
    </row>
    <row r="69" spans="2:44" x14ac:dyDescent="0.2">
      <c r="B69" s="11"/>
      <c r="AR69" s="11"/>
    </row>
    <row r="70" spans="2:44" x14ac:dyDescent="0.2">
      <c r="B70" s="11"/>
      <c r="AR70" s="11"/>
    </row>
    <row r="71" spans="2:44" x14ac:dyDescent="0.2">
      <c r="B71" s="11"/>
      <c r="AR71" s="11"/>
    </row>
    <row r="72" spans="2:44" x14ac:dyDescent="0.2">
      <c r="B72" s="11"/>
      <c r="AR72" s="11"/>
    </row>
    <row r="73" spans="2:44" x14ac:dyDescent="0.2">
      <c r="B73" s="11"/>
      <c r="AR73" s="11"/>
    </row>
    <row r="74" spans="2:44" x14ac:dyDescent="0.2">
      <c r="B74" s="11"/>
      <c r="AR74" s="11"/>
    </row>
    <row r="75" spans="2:44" s="1" customFormat="1" ht="12.75" x14ac:dyDescent="0.2">
      <c r="B75" s="22"/>
      <c r="D75" s="35" t="s">
        <v>47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5" t="s">
        <v>48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5" t="s">
        <v>47</v>
      </c>
      <c r="AI75" s="24"/>
      <c r="AJ75" s="24"/>
      <c r="AK75" s="24"/>
      <c r="AL75" s="24"/>
      <c r="AM75" s="35" t="s">
        <v>48</v>
      </c>
      <c r="AN75" s="24"/>
      <c r="AO75" s="24"/>
      <c r="AR75" s="22"/>
    </row>
    <row r="76" spans="2:44" s="1" customFormat="1" x14ac:dyDescent="0.2">
      <c r="B76" s="22"/>
      <c r="AR76" s="22"/>
    </row>
    <row r="77" spans="2:44" s="1" customFormat="1" ht="6.9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2"/>
    </row>
    <row r="81" spans="1:91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2"/>
    </row>
    <row r="82" spans="1:91" s="1" customFormat="1" ht="24.95" customHeight="1" x14ac:dyDescent="0.2">
      <c r="B82" s="22"/>
      <c r="C82" s="12" t="s">
        <v>51</v>
      </c>
      <c r="AR82" s="22"/>
    </row>
    <row r="83" spans="1:91" s="1" customFormat="1" ht="6.95" customHeight="1" x14ac:dyDescent="0.2">
      <c r="B83" s="22"/>
      <c r="AR83" s="22"/>
    </row>
    <row r="84" spans="1:91" s="3" customFormat="1" ht="12" customHeight="1" x14ac:dyDescent="0.2">
      <c r="B84" s="40"/>
      <c r="C84" s="18" t="s">
        <v>12</v>
      </c>
      <c r="L84" s="3" t="str">
        <f>K5</f>
        <v>156_21</v>
      </c>
      <c r="AR84" s="40"/>
    </row>
    <row r="85" spans="1:91" s="4" customFormat="1" ht="36.950000000000003" customHeight="1" x14ac:dyDescent="0.2">
      <c r="B85" s="41"/>
      <c r="C85" s="42" t="s">
        <v>15</v>
      </c>
      <c r="L85" s="225" t="str">
        <f>K6</f>
        <v>Rekonštrukcia vybraných priestorov pavilónu E na stravovaciu prevádzku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R85" s="41"/>
    </row>
    <row r="86" spans="1:91" s="1" customFormat="1" ht="6.95" customHeight="1" x14ac:dyDescent="0.2">
      <c r="B86" s="22"/>
      <c r="AR86" s="22"/>
    </row>
    <row r="87" spans="1:91" s="1" customFormat="1" ht="12" customHeight="1" x14ac:dyDescent="0.2">
      <c r="B87" s="22"/>
      <c r="C87" s="18" t="s">
        <v>18</v>
      </c>
      <c r="L87" s="43" t="str">
        <f>IF(K8="","",K8)</f>
        <v>Pezinok</v>
      </c>
      <c r="AI87" s="18" t="s">
        <v>20</v>
      </c>
      <c r="AM87" s="227" t="str">
        <f>IF(AN8= "","",AN8)</f>
        <v>11. 1. 2022</v>
      </c>
      <c r="AN87" s="227"/>
      <c r="AR87" s="22"/>
    </row>
    <row r="88" spans="1:91" s="1" customFormat="1" ht="6.95" customHeight="1" x14ac:dyDescent="0.2">
      <c r="B88" s="22"/>
      <c r="AR88" s="22"/>
    </row>
    <row r="89" spans="1:91" s="1" customFormat="1" ht="15.2" customHeight="1" x14ac:dyDescent="0.2">
      <c r="B89" s="22"/>
      <c r="C89" s="18" t="s">
        <v>22</v>
      </c>
      <c r="L89" s="3" t="str">
        <f>IF(E11= "","",E11)</f>
        <v>Psychiatrická nemocnica Philippa Pinela</v>
      </c>
      <c r="AI89" s="18" t="s">
        <v>28</v>
      </c>
      <c r="AM89" s="228" t="str">
        <f>IF(E17="","",E17)</f>
        <v xml:space="preserve"> </v>
      </c>
      <c r="AN89" s="229"/>
      <c r="AO89" s="229"/>
      <c r="AP89" s="229"/>
      <c r="AR89" s="22"/>
      <c r="AS89" s="230" t="s">
        <v>52</v>
      </c>
      <c r="AT89" s="231"/>
      <c r="AU89" s="44"/>
      <c r="AV89" s="44"/>
      <c r="AW89" s="44"/>
      <c r="AX89" s="44"/>
      <c r="AY89" s="44"/>
      <c r="AZ89" s="44"/>
      <c r="BA89" s="44"/>
      <c r="BB89" s="44"/>
      <c r="BC89" s="44"/>
      <c r="BD89" s="45"/>
    </row>
    <row r="90" spans="1:91" s="1" customFormat="1" ht="15.2" customHeight="1" x14ac:dyDescent="0.2">
      <c r="B90" s="22"/>
      <c r="C90" s="18" t="s">
        <v>26</v>
      </c>
      <c r="L90" s="3" t="str">
        <f>IF(E14= "Vyplň údaj","",E14)</f>
        <v/>
      </c>
      <c r="AI90" s="18" t="s">
        <v>30</v>
      </c>
      <c r="AM90" s="228" t="str">
        <f>IF(E20="","",E20)</f>
        <v xml:space="preserve"> </v>
      </c>
      <c r="AN90" s="229"/>
      <c r="AO90" s="229"/>
      <c r="AP90" s="229"/>
      <c r="AR90" s="22"/>
      <c r="AS90" s="232"/>
      <c r="AT90" s="233"/>
      <c r="BD90" s="46"/>
    </row>
    <row r="91" spans="1:91" s="1" customFormat="1" ht="10.9" customHeight="1" x14ac:dyDescent="0.2">
      <c r="B91" s="22"/>
      <c r="AR91" s="22"/>
      <c r="AS91" s="232"/>
      <c r="AT91" s="233"/>
      <c r="BD91" s="46"/>
    </row>
    <row r="92" spans="1:91" s="1" customFormat="1" ht="29.25" customHeight="1" x14ac:dyDescent="0.2">
      <c r="B92" s="22"/>
      <c r="C92" s="220" t="s">
        <v>53</v>
      </c>
      <c r="D92" s="221"/>
      <c r="E92" s="221"/>
      <c r="F92" s="221"/>
      <c r="G92" s="221"/>
      <c r="H92" s="47"/>
      <c r="I92" s="222" t="s">
        <v>54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55</v>
      </c>
      <c r="AH92" s="221"/>
      <c r="AI92" s="221"/>
      <c r="AJ92" s="221"/>
      <c r="AK92" s="221"/>
      <c r="AL92" s="221"/>
      <c r="AM92" s="221"/>
      <c r="AN92" s="222" t="s">
        <v>56</v>
      </c>
      <c r="AO92" s="221"/>
      <c r="AP92" s="224"/>
      <c r="AQ92" s="48" t="s">
        <v>57</v>
      </c>
      <c r="AR92" s="22"/>
      <c r="AS92" s="49" t="s">
        <v>58</v>
      </c>
      <c r="AT92" s="50" t="s">
        <v>59</v>
      </c>
      <c r="AU92" s="50" t="s">
        <v>60</v>
      </c>
      <c r="AV92" s="50" t="s">
        <v>61</v>
      </c>
      <c r="AW92" s="50" t="s">
        <v>62</v>
      </c>
      <c r="AX92" s="50" t="s">
        <v>63</v>
      </c>
      <c r="AY92" s="50" t="s">
        <v>64</v>
      </c>
      <c r="AZ92" s="50" t="s">
        <v>65</v>
      </c>
      <c r="BA92" s="50" t="s">
        <v>66</v>
      </c>
      <c r="BB92" s="50" t="s">
        <v>67</v>
      </c>
      <c r="BC92" s="50" t="s">
        <v>68</v>
      </c>
      <c r="BD92" s="51" t="s">
        <v>69</v>
      </c>
    </row>
    <row r="93" spans="1:91" s="1" customFormat="1" ht="10.9" customHeight="1" x14ac:dyDescent="0.2">
      <c r="B93" s="22"/>
      <c r="AR93" s="22"/>
      <c r="AS93" s="5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5"/>
    </row>
    <row r="94" spans="1:91" s="5" customFormat="1" ht="32.450000000000003" customHeight="1" x14ac:dyDescent="0.2">
      <c r="B94" s="53"/>
      <c r="C94" s="54" t="s">
        <v>70</v>
      </c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217">
        <f>ROUND(AG95,2)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56" t="s">
        <v>1</v>
      </c>
      <c r="AR94" s="53"/>
      <c r="AS94" s="57">
        <f>ROUND(AS95,2)</f>
        <v>0</v>
      </c>
      <c r="AT94" s="58">
        <f>ROUND(SUM(AV94:AW94),2)</f>
        <v>0</v>
      </c>
      <c r="AU94" s="59">
        <f>ROUND(AU95,5)</f>
        <v>0</v>
      </c>
      <c r="AV94" s="58">
        <f>ROUND(AZ94*L29,2)</f>
        <v>0</v>
      </c>
      <c r="AW94" s="58">
        <f>ROUND(BA94*L30,2)</f>
        <v>0</v>
      </c>
      <c r="AX94" s="58">
        <f>ROUND(BB94*L29,2)</f>
        <v>0</v>
      </c>
      <c r="AY94" s="58">
        <f>ROUND(BC94*L30,2)</f>
        <v>0</v>
      </c>
      <c r="AZ94" s="58">
        <f>ROUND(AZ95,2)</f>
        <v>0</v>
      </c>
      <c r="BA94" s="58">
        <f>ROUND(BA95,2)</f>
        <v>0</v>
      </c>
      <c r="BB94" s="58">
        <f>ROUND(BB95,2)</f>
        <v>0</v>
      </c>
      <c r="BC94" s="58">
        <f>ROUND(BC95,2)</f>
        <v>0</v>
      </c>
      <c r="BD94" s="60">
        <f>ROUND(BD95,2)</f>
        <v>0</v>
      </c>
      <c r="BS94" s="61" t="s">
        <v>71</v>
      </c>
      <c r="BT94" s="61" t="s">
        <v>72</v>
      </c>
      <c r="BU94" s="62" t="s">
        <v>73</v>
      </c>
      <c r="BV94" s="61" t="s">
        <v>74</v>
      </c>
      <c r="BW94" s="61" t="s">
        <v>4</v>
      </c>
      <c r="BX94" s="61" t="s">
        <v>75</v>
      </c>
      <c r="CL94" s="61" t="s">
        <v>1</v>
      </c>
    </row>
    <row r="95" spans="1:91" s="6" customFormat="1" ht="16.5" customHeight="1" x14ac:dyDescent="0.2">
      <c r="A95" s="63" t="s">
        <v>76</v>
      </c>
      <c r="B95" s="64"/>
      <c r="C95" s="65"/>
      <c r="D95" s="216" t="s">
        <v>77</v>
      </c>
      <c r="E95" s="216"/>
      <c r="F95" s="216"/>
      <c r="G95" s="216"/>
      <c r="H95" s="216"/>
      <c r="I95" s="66"/>
      <c r="J95" s="216" t="s">
        <v>78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'PL_R02 - Plynoinštalácia'!J30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67" t="s">
        <v>79</v>
      </c>
      <c r="AR95" s="64"/>
      <c r="AS95" s="68">
        <v>0</v>
      </c>
      <c r="AT95" s="69">
        <f>ROUND(SUM(AV95:AW95),2)</f>
        <v>0</v>
      </c>
      <c r="AU95" s="70">
        <f>'PL_R02 - Plynoinštalácia'!P126</f>
        <v>0</v>
      </c>
      <c r="AV95" s="69">
        <f>'PL_R02 - Plynoinštalácia'!J33</f>
        <v>0</v>
      </c>
      <c r="AW95" s="69">
        <f>'PL_R02 - Plynoinštalácia'!J34</f>
        <v>0</v>
      </c>
      <c r="AX95" s="69">
        <f>'PL_R02 - Plynoinštalácia'!J35</f>
        <v>0</v>
      </c>
      <c r="AY95" s="69">
        <f>'PL_R02 - Plynoinštalácia'!J36</f>
        <v>0</v>
      </c>
      <c r="AZ95" s="69">
        <f>'PL_R02 - Plynoinštalácia'!F33</f>
        <v>0</v>
      </c>
      <c r="BA95" s="69">
        <f>'PL_R02 - Plynoinštalácia'!F34</f>
        <v>0</v>
      </c>
      <c r="BB95" s="69">
        <f>'PL_R02 - Plynoinštalácia'!F35</f>
        <v>0</v>
      </c>
      <c r="BC95" s="69">
        <f>'PL_R02 - Plynoinštalácia'!F36</f>
        <v>0</v>
      </c>
      <c r="BD95" s="71">
        <f>'PL_R02 - Plynoinštalácia'!F37</f>
        <v>0</v>
      </c>
      <c r="BT95" s="72" t="s">
        <v>80</v>
      </c>
      <c r="BV95" s="72" t="s">
        <v>74</v>
      </c>
      <c r="BW95" s="72" t="s">
        <v>81</v>
      </c>
      <c r="BX95" s="72" t="s">
        <v>4</v>
      </c>
      <c r="CL95" s="72" t="s">
        <v>1</v>
      </c>
      <c r="CM95" s="72" t="s">
        <v>72</v>
      </c>
    </row>
    <row r="96" spans="1:91" s="1" customFormat="1" ht="30" customHeight="1" x14ac:dyDescent="0.2">
      <c r="B96" s="22"/>
      <c r="AR96" s="22"/>
    </row>
    <row r="97" spans="2:44" s="1" customFormat="1" ht="6.95" customHeight="1" x14ac:dyDescent="0.2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2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PL_R02 - Plynoinštaláci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2"/>
  <sheetViews>
    <sheetView showGridLines="0" tabSelected="1" topLeftCell="A156" zoomScaleNormal="100" workbookViewId="0">
      <selection activeCell="AG179" sqref="AG179"/>
    </sheetView>
  </sheetViews>
  <sheetFormatPr defaultRowHeight="11.25" x14ac:dyDescent="0.2"/>
  <cols>
    <col min="1" max="1" width="8.33203125" style="105" customWidth="1"/>
    <col min="2" max="2" width="1.1640625" style="105" customWidth="1"/>
    <col min="3" max="3" width="4.1640625" style="105" customWidth="1"/>
    <col min="4" max="4" width="4.33203125" style="105" customWidth="1"/>
    <col min="5" max="5" width="17.1640625" style="105" customWidth="1"/>
    <col min="6" max="6" width="50.83203125" style="105" customWidth="1"/>
    <col min="7" max="7" width="7.5" style="105" customWidth="1"/>
    <col min="8" max="8" width="14" style="105" customWidth="1"/>
    <col min="9" max="9" width="15.83203125" style="105" customWidth="1"/>
    <col min="10" max="10" width="22.33203125" style="105" customWidth="1"/>
    <col min="11" max="11" width="22.33203125" style="105" hidden="1" customWidth="1"/>
    <col min="12" max="12" width="9.33203125" style="105" customWidth="1"/>
    <col min="13" max="13" width="10.83203125" style="105" hidden="1" customWidth="1"/>
    <col min="14" max="14" width="9.33203125" style="105" hidden="1"/>
    <col min="15" max="20" width="14.1640625" style="105" hidden="1" customWidth="1"/>
    <col min="21" max="21" width="16.33203125" style="105" hidden="1" customWidth="1"/>
    <col min="22" max="22" width="12.33203125" style="105" customWidth="1"/>
    <col min="23" max="23" width="16.33203125" style="105" customWidth="1"/>
    <col min="24" max="24" width="12.33203125" style="105" customWidth="1"/>
    <col min="25" max="25" width="15" style="105" customWidth="1"/>
    <col min="26" max="26" width="11" style="105" customWidth="1"/>
    <col min="27" max="27" width="15" style="105" customWidth="1"/>
    <col min="28" max="28" width="16.33203125" style="105" customWidth="1"/>
    <col min="29" max="29" width="11" style="105" customWidth="1"/>
    <col min="30" max="30" width="15" style="105" customWidth="1"/>
    <col min="31" max="31" width="16.33203125" style="105" customWidth="1"/>
    <col min="32" max="43" width="9.33203125" style="105"/>
    <col min="44" max="65" width="9.33203125" style="105" hidden="1"/>
    <col min="66" max="16384" width="9.33203125" style="105"/>
  </cols>
  <sheetData>
    <row r="2" spans="2:46" ht="36.950000000000003" customHeight="1" x14ac:dyDescent="0.2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06" t="s">
        <v>81</v>
      </c>
    </row>
    <row r="3" spans="2:46" ht="6.95" customHeight="1" x14ac:dyDescent="0.2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9"/>
      <c r="AT3" s="106" t="s">
        <v>72</v>
      </c>
    </row>
    <row r="4" spans="2:46" ht="24.95" customHeight="1" x14ac:dyDescent="0.2">
      <c r="B4" s="109"/>
      <c r="D4" s="110" t="s">
        <v>82</v>
      </c>
      <c r="L4" s="109"/>
      <c r="M4" s="111" t="s">
        <v>9</v>
      </c>
      <c r="AT4" s="106" t="s">
        <v>3</v>
      </c>
    </row>
    <row r="5" spans="2:46" ht="6.95" customHeight="1" x14ac:dyDescent="0.2">
      <c r="B5" s="109"/>
      <c r="L5" s="109"/>
    </row>
    <row r="6" spans="2:46" ht="12" customHeight="1" x14ac:dyDescent="0.2">
      <c r="B6" s="109"/>
      <c r="D6" s="112" t="s">
        <v>15</v>
      </c>
      <c r="L6" s="109"/>
    </row>
    <row r="7" spans="2:46" ht="16.5" customHeight="1" x14ac:dyDescent="0.2">
      <c r="B7" s="109"/>
      <c r="E7" s="240" t="str">
        <f>'Rekapitulácia stavby'!K6</f>
        <v>Rekonštrukcia vybraných priestorov pavilónu E na stravovaciu prevádzku</v>
      </c>
      <c r="F7" s="241"/>
      <c r="G7" s="241"/>
      <c r="H7" s="241"/>
      <c r="L7" s="109"/>
    </row>
    <row r="8" spans="2:46" s="113" customFormat="1" ht="12" customHeight="1" x14ac:dyDescent="0.2">
      <c r="B8" s="74"/>
      <c r="D8" s="112" t="s">
        <v>83</v>
      </c>
      <c r="L8" s="74"/>
    </row>
    <row r="9" spans="2:46" s="113" customFormat="1" ht="16.5" customHeight="1" x14ac:dyDescent="0.2">
      <c r="B9" s="74"/>
      <c r="E9" s="238" t="s">
        <v>84</v>
      </c>
      <c r="F9" s="239"/>
      <c r="G9" s="239"/>
      <c r="H9" s="239"/>
      <c r="L9" s="74"/>
    </row>
    <row r="10" spans="2:46" s="113" customFormat="1" x14ac:dyDescent="0.2">
      <c r="B10" s="74"/>
      <c r="L10" s="74"/>
    </row>
    <row r="11" spans="2:46" s="113" customFormat="1" ht="12" customHeight="1" x14ac:dyDescent="0.2">
      <c r="B11" s="74"/>
      <c r="D11" s="112" t="s">
        <v>16</v>
      </c>
      <c r="F11" s="114" t="s">
        <v>1</v>
      </c>
      <c r="I11" s="112" t="s">
        <v>17</v>
      </c>
      <c r="J11" s="114" t="s">
        <v>1</v>
      </c>
      <c r="L11" s="74"/>
    </row>
    <row r="12" spans="2:46" s="113" customFormat="1" ht="12" customHeight="1" x14ac:dyDescent="0.2">
      <c r="B12" s="74"/>
      <c r="D12" s="112" t="s">
        <v>18</v>
      </c>
      <c r="F12" s="114" t="s">
        <v>19</v>
      </c>
      <c r="I12" s="112" t="s">
        <v>20</v>
      </c>
      <c r="J12" s="19" t="str">
        <f>'Rekapitulácia stavby'!AN8</f>
        <v>11. 1. 2022</v>
      </c>
      <c r="L12" s="74"/>
    </row>
    <row r="13" spans="2:46" s="113" customFormat="1" ht="10.9" customHeight="1" x14ac:dyDescent="0.2">
      <c r="B13" s="74"/>
      <c r="L13" s="74"/>
    </row>
    <row r="14" spans="2:46" s="113" customFormat="1" ht="12" customHeight="1" x14ac:dyDescent="0.2">
      <c r="B14" s="74"/>
      <c r="D14" s="112" t="s">
        <v>22</v>
      </c>
      <c r="I14" s="112" t="s">
        <v>23</v>
      </c>
      <c r="J14" s="114" t="str">
        <f>IF('Rekapitulácia stavby'!AN10="","",'Rekapitulácia stavby'!AN10)</f>
        <v/>
      </c>
      <c r="L14" s="74"/>
    </row>
    <row r="15" spans="2:46" s="113" customFormat="1" ht="18" customHeight="1" x14ac:dyDescent="0.2">
      <c r="B15" s="74"/>
      <c r="E15" s="114" t="str">
        <f>IF('Rekapitulácia stavby'!E11="","",'Rekapitulácia stavby'!E11)</f>
        <v>Psychiatrická nemocnica Philippa Pinela</v>
      </c>
      <c r="I15" s="112" t="s">
        <v>25</v>
      </c>
      <c r="J15" s="114" t="str">
        <f>IF('Rekapitulácia stavby'!AN11="","",'Rekapitulácia stavby'!AN11)</f>
        <v/>
      </c>
      <c r="L15" s="74"/>
    </row>
    <row r="16" spans="2:46" s="113" customFormat="1" ht="6.95" customHeight="1" x14ac:dyDescent="0.2">
      <c r="B16" s="74"/>
      <c r="L16" s="74"/>
    </row>
    <row r="17" spans="2:12" s="113" customFormat="1" ht="12" customHeight="1" x14ac:dyDescent="0.2">
      <c r="B17" s="74"/>
      <c r="D17" s="112" t="s">
        <v>26</v>
      </c>
      <c r="I17" s="112" t="s">
        <v>23</v>
      </c>
      <c r="J17" s="19" t="str">
        <f>'Rekapitulácia stavby'!AN13</f>
        <v>Vyplň údaj</v>
      </c>
      <c r="L17" s="74"/>
    </row>
    <row r="18" spans="2:12" s="113" customFormat="1" ht="18" customHeight="1" x14ac:dyDescent="0.2">
      <c r="B18" s="74"/>
      <c r="E18" s="244" t="str">
        <f>'Rekapitulácia stavby'!E14</f>
        <v>Vyplň údaj</v>
      </c>
      <c r="F18" s="245"/>
      <c r="G18" s="245"/>
      <c r="H18" s="245"/>
      <c r="I18" s="112" t="s">
        <v>25</v>
      </c>
      <c r="J18" s="19" t="str">
        <f>'Rekapitulácia stavby'!AN14</f>
        <v>Vyplň údaj</v>
      </c>
      <c r="L18" s="74"/>
    </row>
    <row r="19" spans="2:12" s="113" customFormat="1" ht="6.95" customHeight="1" x14ac:dyDescent="0.2">
      <c r="B19" s="74"/>
      <c r="L19" s="74"/>
    </row>
    <row r="20" spans="2:12" s="113" customFormat="1" ht="12" customHeight="1" x14ac:dyDescent="0.2">
      <c r="B20" s="74"/>
      <c r="D20" s="112" t="s">
        <v>28</v>
      </c>
      <c r="I20" s="112" t="s">
        <v>23</v>
      </c>
      <c r="J20" s="114" t="str">
        <f>IF('Rekapitulácia stavby'!AN16="","",'Rekapitulácia stavby'!AN16)</f>
        <v/>
      </c>
      <c r="L20" s="74"/>
    </row>
    <row r="21" spans="2:12" s="113" customFormat="1" ht="18" customHeight="1" x14ac:dyDescent="0.2">
      <c r="B21" s="74"/>
      <c r="E21" s="114" t="str">
        <f>IF('Rekapitulácia stavby'!E17="","",'Rekapitulácia stavby'!E17)</f>
        <v xml:space="preserve"> </v>
      </c>
      <c r="I21" s="112" t="s">
        <v>25</v>
      </c>
      <c r="J21" s="114" t="str">
        <f>IF('Rekapitulácia stavby'!AN17="","",'Rekapitulácia stavby'!AN17)</f>
        <v/>
      </c>
      <c r="L21" s="74"/>
    </row>
    <row r="22" spans="2:12" s="113" customFormat="1" ht="6.95" customHeight="1" x14ac:dyDescent="0.2">
      <c r="B22" s="74"/>
      <c r="L22" s="74"/>
    </row>
    <row r="23" spans="2:12" s="113" customFormat="1" ht="12" customHeight="1" x14ac:dyDescent="0.2">
      <c r="B23" s="74"/>
      <c r="D23" s="112" t="s">
        <v>30</v>
      </c>
      <c r="I23" s="112" t="s">
        <v>23</v>
      </c>
      <c r="J23" s="114" t="str">
        <f>IF('Rekapitulácia stavby'!AN19="","",'Rekapitulácia stavby'!AN19)</f>
        <v/>
      </c>
      <c r="L23" s="74"/>
    </row>
    <row r="24" spans="2:12" s="113" customFormat="1" ht="18" customHeight="1" x14ac:dyDescent="0.2">
      <c r="B24" s="74"/>
      <c r="E24" s="114" t="str">
        <f>IF('Rekapitulácia stavby'!E20="","",'Rekapitulácia stavby'!E20)</f>
        <v xml:space="preserve"> </v>
      </c>
      <c r="I24" s="112" t="s">
        <v>25</v>
      </c>
      <c r="J24" s="114" t="str">
        <f>IF('Rekapitulácia stavby'!AN20="","",'Rekapitulácia stavby'!AN20)</f>
        <v/>
      </c>
      <c r="L24" s="74"/>
    </row>
    <row r="25" spans="2:12" s="113" customFormat="1" ht="6.95" customHeight="1" x14ac:dyDescent="0.2">
      <c r="B25" s="74"/>
      <c r="L25" s="74"/>
    </row>
    <row r="26" spans="2:12" s="113" customFormat="1" ht="12" customHeight="1" x14ac:dyDescent="0.2">
      <c r="B26" s="74"/>
      <c r="D26" s="112" t="s">
        <v>31</v>
      </c>
      <c r="L26" s="74"/>
    </row>
    <row r="27" spans="2:12" s="116" customFormat="1" ht="16.5" customHeight="1" x14ac:dyDescent="0.2">
      <c r="B27" s="115"/>
      <c r="E27" s="246" t="s">
        <v>1</v>
      </c>
      <c r="F27" s="246"/>
      <c r="G27" s="246"/>
      <c r="H27" s="246"/>
      <c r="L27" s="115"/>
    </row>
    <row r="28" spans="2:12" s="113" customFormat="1" ht="6.95" customHeight="1" x14ac:dyDescent="0.2">
      <c r="B28" s="74"/>
      <c r="L28" s="74"/>
    </row>
    <row r="29" spans="2:12" s="113" customFormat="1" ht="6.95" customHeight="1" x14ac:dyDescent="0.2">
      <c r="B29" s="74"/>
      <c r="D29" s="118"/>
      <c r="E29" s="118"/>
      <c r="F29" s="118"/>
      <c r="G29" s="118"/>
      <c r="H29" s="118"/>
      <c r="I29" s="118"/>
      <c r="J29" s="118"/>
      <c r="K29" s="118"/>
      <c r="L29" s="74"/>
    </row>
    <row r="30" spans="2:12" s="113" customFormat="1" ht="25.35" customHeight="1" x14ac:dyDescent="0.2">
      <c r="B30" s="74"/>
      <c r="D30" s="119" t="s">
        <v>32</v>
      </c>
      <c r="J30" s="120">
        <f>ROUND(J126, 2)</f>
        <v>0</v>
      </c>
      <c r="L30" s="74"/>
    </row>
    <row r="31" spans="2:12" s="113" customFormat="1" ht="6.95" customHeight="1" x14ac:dyDescent="0.2">
      <c r="B31" s="74"/>
      <c r="D31" s="118"/>
      <c r="E31" s="118"/>
      <c r="F31" s="118"/>
      <c r="G31" s="118"/>
      <c r="H31" s="118"/>
      <c r="I31" s="118"/>
      <c r="J31" s="118"/>
      <c r="K31" s="118"/>
      <c r="L31" s="74"/>
    </row>
    <row r="32" spans="2:12" s="113" customFormat="1" ht="14.45" customHeight="1" x14ac:dyDescent="0.2">
      <c r="B32" s="74"/>
      <c r="F32" s="121" t="s">
        <v>34</v>
      </c>
      <c r="I32" s="121" t="s">
        <v>33</v>
      </c>
      <c r="J32" s="121" t="s">
        <v>35</v>
      </c>
      <c r="L32" s="74"/>
    </row>
    <row r="33" spans="2:12" s="113" customFormat="1" ht="14.45" customHeight="1" x14ac:dyDescent="0.2">
      <c r="B33" s="74"/>
      <c r="D33" s="122" t="s">
        <v>36</v>
      </c>
      <c r="E33" s="123" t="s">
        <v>37</v>
      </c>
      <c r="F33" s="124">
        <f>ROUND((SUM(BE126:BE201)),  2)</f>
        <v>0</v>
      </c>
      <c r="G33" s="125"/>
      <c r="H33" s="125"/>
      <c r="I33" s="126">
        <v>0.2</v>
      </c>
      <c r="J33" s="124">
        <f>ROUND(((SUM(BE126:BE201))*I33),  2)</f>
        <v>0</v>
      </c>
      <c r="L33" s="74"/>
    </row>
    <row r="34" spans="2:12" s="113" customFormat="1" ht="14.45" customHeight="1" x14ac:dyDescent="0.2">
      <c r="B34" s="74"/>
      <c r="E34" s="123" t="s">
        <v>38</v>
      </c>
      <c r="F34" s="124">
        <f>ROUND((SUM(BF126:BF201)),  2)</f>
        <v>0</v>
      </c>
      <c r="G34" s="125"/>
      <c r="H34" s="125"/>
      <c r="I34" s="126">
        <v>0.2</v>
      </c>
      <c r="J34" s="124">
        <f>ROUND(((SUM(BF126:BF201))*I34),  2)</f>
        <v>0</v>
      </c>
      <c r="L34" s="74"/>
    </row>
    <row r="35" spans="2:12" s="113" customFormat="1" ht="14.45" hidden="1" customHeight="1" x14ac:dyDescent="0.2">
      <c r="B35" s="74"/>
      <c r="E35" s="112" t="s">
        <v>39</v>
      </c>
      <c r="F35" s="127">
        <f>ROUND((SUM(BG126:BG201)),  2)</f>
        <v>0</v>
      </c>
      <c r="I35" s="128">
        <v>0.2</v>
      </c>
      <c r="J35" s="127">
        <f>0</f>
        <v>0</v>
      </c>
      <c r="L35" s="74"/>
    </row>
    <row r="36" spans="2:12" s="113" customFormat="1" ht="14.45" hidden="1" customHeight="1" x14ac:dyDescent="0.2">
      <c r="B36" s="74"/>
      <c r="E36" s="112" t="s">
        <v>40</v>
      </c>
      <c r="F36" s="127">
        <f>ROUND((SUM(BH126:BH201)),  2)</f>
        <v>0</v>
      </c>
      <c r="I36" s="128">
        <v>0.2</v>
      </c>
      <c r="J36" s="127">
        <f>0</f>
        <v>0</v>
      </c>
      <c r="L36" s="74"/>
    </row>
    <row r="37" spans="2:12" s="113" customFormat="1" ht="14.45" hidden="1" customHeight="1" x14ac:dyDescent="0.2">
      <c r="B37" s="74"/>
      <c r="E37" s="123" t="s">
        <v>41</v>
      </c>
      <c r="F37" s="124">
        <f>ROUND((SUM(BI126:BI201)),  2)</f>
        <v>0</v>
      </c>
      <c r="G37" s="125"/>
      <c r="H37" s="125"/>
      <c r="I37" s="126">
        <v>0</v>
      </c>
      <c r="J37" s="124">
        <f>0</f>
        <v>0</v>
      </c>
      <c r="L37" s="74"/>
    </row>
    <row r="38" spans="2:12" s="113" customFormat="1" ht="6.95" customHeight="1" x14ac:dyDescent="0.2">
      <c r="B38" s="74"/>
      <c r="L38" s="74"/>
    </row>
    <row r="39" spans="2:12" s="113" customFormat="1" ht="25.35" customHeight="1" x14ac:dyDescent="0.2">
      <c r="B39" s="74"/>
      <c r="C39" s="129"/>
      <c r="D39" s="130" t="s">
        <v>42</v>
      </c>
      <c r="E39" s="131"/>
      <c r="F39" s="131"/>
      <c r="G39" s="132" t="s">
        <v>43</v>
      </c>
      <c r="H39" s="133" t="s">
        <v>44</v>
      </c>
      <c r="I39" s="131"/>
      <c r="J39" s="134">
        <f>SUM(J30:J37)</f>
        <v>0</v>
      </c>
      <c r="K39" s="135"/>
      <c r="L39" s="74"/>
    </row>
    <row r="40" spans="2:12" s="113" customFormat="1" ht="14.45" customHeight="1" x14ac:dyDescent="0.2">
      <c r="B40" s="74"/>
      <c r="L40" s="74"/>
    </row>
    <row r="41" spans="2:12" ht="14.45" customHeight="1" x14ac:dyDescent="0.2">
      <c r="B41" s="109"/>
      <c r="L41" s="109"/>
    </row>
    <row r="42" spans="2:12" ht="14.45" customHeight="1" x14ac:dyDescent="0.2">
      <c r="B42" s="109"/>
      <c r="L42" s="109"/>
    </row>
    <row r="43" spans="2:12" ht="14.45" customHeight="1" x14ac:dyDescent="0.2">
      <c r="B43" s="109"/>
      <c r="L43" s="109"/>
    </row>
    <row r="44" spans="2:12" ht="14.45" customHeight="1" x14ac:dyDescent="0.2">
      <c r="B44" s="109"/>
      <c r="L44" s="109"/>
    </row>
    <row r="45" spans="2:12" ht="14.45" customHeight="1" x14ac:dyDescent="0.2">
      <c r="B45" s="109"/>
      <c r="L45" s="109"/>
    </row>
    <row r="46" spans="2:12" ht="14.45" customHeight="1" x14ac:dyDescent="0.2">
      <c r="B46" s="109"/>
      <c r="L46" s="109"/>
    </row>
    <row r="47" spans="2:12" ht="14.45" customHeight="1" x14ac:dyDescent="0.2">
      <c r="B47" s="109"/>
      <c r="L47" s="109"/>
    </row>
    <row r="48" spans="2:12" ht="14.45" customHeight="1" x14ac:dyDescent="0.2">
      <c r="B48" s="109"/>
      <c r="L48" s="109"/>
    </row>
    <row r="49" spans="2:12" ht="14.45" customHeight="1" x14ac:dyDescent="0.2">
      <c r="B49" s="109"/>
      <c r="L49" s="109"/>
    </row>
    <row r="50" spans="2:12" s="113" customFormat="1" ht="14.45" customHeight="1" x14ac:dyDescent="0.2">
      <c r="B50" s="74"/>
      <c r="D50" s="136" t="s">
        <v>45</v>
      </c>
      <c r="E50" s="137"/>
      <c r="F50" s="137"/>
      <c r="G50" s="136" t="s">
        <v>46</v>
      </c>
      <c r="H50" s="137"/>
      <c r="I50" s="137"/>
      <c r="J50" s="137"/>
      <c r="K50" s="137"/>
      <c r="L50" s="74"/>
    </row>
    <row r="51" spans="2:12" x14ac:dyDescent="0.2">
      <c r="B51" s="109"/>
      <c r="L51" s="109"/>
    </row>
    <row r="52" spans="2:12" x14ac:dyDescent="0.2">
      <c r="B52" s="109"/>
      <c r="L52" s="109"/>
    </row>
    <row r="53" spans="2:12" x14ac:dyDescent="0.2">
      <c r="B53" s="109"/>
      <c r="L53" s="109"/>
    </row>
    <row r="54" spans="2:12" x14ac:dyDescent="0.2">
      <c r="B54" s="109"/>
      <c r="L54" s="109"/>
    </row>
    <row r="55" spans="2:12" x14ac:dyDescent="0.2">
      <c r="B55" s="109"/>
      <c r="L55" s="109"/>
    </row>
    <row r="56" spans="2:12" x14ac:dyDescent="0.2">
      <c r="B56" s="109"/>
      <c r="L56" s="109"/>
    </row>
    <row r="57" spans="2:12" x14ac:dyDescent="0.2">
      <c r="B57" s="109"/>
      <c r="L57" s="109"/>
    </row>
    <row r="58" spans="2:12" x14ac:dyDescent="0.2">
      <c r="B58" s="109"/>
      <c r="L58" s="109"/>
    </row>
    <row r="59" spans="2:12" x14ac:dyDescent="0.2">
      <c r="B59" s="109"/>
      <c r="L59" s="109"/>
    </row>
    <row r="60" spans="2:12" x14ac:dyDescent="0.2">
      <c r="B60" s="109"/>
      <c r="L60" s="109"/>
    </row>
    <row r="61" spans="2:12" s="113" customFormat="1" ht="12.75" x14ac:dyDescent="0.2">
      <c r="B61" s="74"/>
      <c r="D61" s="138" t="s">
        <v>47</v>
      </c>
      <c r="E61" s="139"/>
      <c r="F61" s="140" t="s">
        <v>48</v>
      </c>
      <c r="G61" s="138" t="s">
        <v>47</v>
      </c>
      <c r="H61" s="139"/>
      <c r="I61" s="139"/>
      <c r="J61" s="141" t="s">
        <v>48</v>
      </c>
      <c r="K61" s="139"/>
      <c r="L61" s="74"/>
    </row>
    <row r="62" spans="2:12" x14ac:dyDescent="0.2">
      <c r="B62" s="109"/>
      <c r="L62" s="109"/>
    </row>
    <row r="63" spans="2:12" x14ac:dyDescent="0.2">
      <c r="B63" s="109"/>
      <c r="L63" s="109"/>
    </row>
    <row r="64" spans="2:12" x14ac:dyDescent="0.2">
      <c r="B64" s="109"/>
      <c r="L64" s="109"/>
    </row>
    <row r="65" spans="2:12" s="113" customFormat="1" ht="12.75" x14ac:dyDescent="0.2">
      <c r="B65" s="74"/>
      <c r="D65" s="136" t="s">
        <v>49</v>
      </c>
      <c r="E65" s="137"/>
      <c r="F65" s="137"/>
      <c r="G65" s="136" t="s">
        <v>50</v>
      </c>
      <c r="H65" s="137"/>
      <c r="I65" s="137"/>
      <c r="J65" s="137"/>
      <c r="K65" s="137"/>
      <c r="L65" s="74"/>
    </row>
    <row r="66" spans="2:12" x14ac:dyDescent="0.2">
      <c r="B66" s="109"/>
      <c r="L66" s="109"/>
    </row>
    <row r="67" spans="2:12" x14ac:dyDescent="0.2">
      <c r="B67" s="109"/>
      <c r="L67" s="109"/>
    </row>
    <row r="68" spans="2:12" x14ac:dyDescent="0.2">
      <c r="B68" s="109"/>
      <c r="L68" s="109"/>
    </row>
    <row r="69" spans="2:12" x14ac:dyDescent="0.2">
      <c r="B69" s="109"/>
      <c r="L69" s="109"/>
    </row>
    <row r="70" spans="2:12" x14ac:dyDescent="0.2">
      <c r="B70" s="109"/>
      <c r="L70" s="109"/>
    </row>
    <row r="71" spans="2:12" x14ac:dyDescent="0.2">
      <c r="B71" s="109"/>
      <c r="L71" s="109"/>
    </row>
    <row r="72" spans="2:12" x14ac:dyDescent="0.2">
      <c r="B72" s="109"/>
      <c r="L72" s="109"/>
    </row>
    <row r="73" spans="2:12" x14ac:dyDescent="0.2">
      <c r="B73" s="109"/>
      <c r="L73" s="109"/>
    </row>
    <row r="74" spans="2:12" x14ac:dyDescent="0.2">
      <c r="B74" s="109"/>
      <c r="L74" s="109"/>
    </row>
    <row r="75" spans="2:12" x14ac:dyDescent="0.2">
      <c r="B75" s="109"/>
      <c r="L75" s="109"/>
    </row>
    <row r="76" spans="2:12" s="113" customFormat="1" ht="12.75" x14ac:dyDescent="0.2">
      <c r="B76" s="74"/>
      <c r="D76" s="138" t="s">
        <v>47</v>
      </c>
      <c r="E76" s="139"/>
      <c r="F76" s="140" t="s">
        <v>48</v>
      </c>
      <c r="G76" s="138" t="s">
        <v>47</v>
      </c>
      <c r="H76" s="139"/>
      <c r="I76" s="139"/>
      <c r="J76" s="141" t="s">
        <v>48</v>
      </c>
      <c r="K76" s="139"/>
      <c r="L76" s="74"/>
    </row>
    <row r="77" spans="2:12" s="113" customFormat="1" ht="14.45" customHeight="1" x14ac:dyDescent="0.2"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74"/>
    </row>
    <row r="81" spans="2:47" s="113" customFormat="1" ht="6.95" customHeight="1" x14ac:dyDescent="0.2"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74"/>
    </row>
    <row r="82" spans="2:47" s="113" customFormat="1" ht="24.95" customHeight="1" x14ac:dyDescent="0.2">
      <c r="B82" s="74"/>
      <c r="C82" s="110" t="s">
        <v>85</v>
      </c>
      <c r="L82" s="74"/>
    </row>
    <row r="83" spans="2:47" s="113" customFormat="1" ht="6.95" customHeight="1" x14ac:dyDescent="0.2">
      <c r="B83" s="74"/>
      <c r="L83" s="74"/>
    </row>
    <row r="84" spans="2:47" s="113" customFormat="1" ht="12" customHeight="1" x14ac:dyDescent="0.2">
      <c r="B84" s="74"/>
      <c r="C84" s="112" t="s">
        <v>15</v>
      </c>
      <c r="L84" s="74"/>
    </row>
    <row r="85" spans="2:47" s="113" customFormat="1" ht="16.5" customHeight="1" x14ac:dyDescent="0.2">
      <c r="B85" s="74"/>
      <c r="E85" s="240" t="str">
        <f>E7</f>
        <v>Rekonštrukcia vybraných priestorov pavilónu E na stravovaciu prevádzku</v>
      </c>
      <c r="F85" s="241"/>
      <c r="G85" s="241"/>
      <c r="H85" s="241"/>
      <c r="L85" s="74"/>
    </row>
    <row r="86" spans="2:47" s="113" customFormat="1" ht="12" customHeight="1" x14ac:dyDescent="0.2">
      <c r="B86" s="74"/>
      <c r="C86" s="112" t="s">
        <v>83</v>
      </c>
      <c r="L86" s="74"/>
    </row>
    <row r="87" spans="2:47" s="113" customFormat="1" ht="16.5" customHeight="1" x14ac:dyDescent="0.2">
      <c r="B87" s="74"/>
      <c r="E87" s="238" t="str">
        <f>E9</f>
        <v>PL_R02 - Plynoinštalácia</v>
      </c>
      <c r="F87" s="239"/>
      <c r="G87" s="239"/>
      <c r="H87" s="239"/>
      <c r="L87" s="74"/>
    </row>
    <row r="88" spans="2:47" s="113" customFormat="1" ht="6.95" customHeight="1" x14ac:dyDescent="0.2">
      <c r="B88" s="74"/>
      <c r="L88" s="74"/>
    </row>
    <row r="89" spans="2:47" s="113" customFormat="1" ht="12" customHeight="1" x14ac:dyDescent="0.2">
      <c r="B89" s="74"/>
      <c r="C89" s="112" t="s">
        <v>18</v>
      </c>
      <c r="F89" s="114" t="str">
        <f>F12</f>
        <v>Pezinok</v>
      </c>
      <c r="I89" s="112" t="s">
        <v>20</v>
      </c>
      <c r="J89" s="146" t="str">
        <f>IF(J12="","",J12)</f>
        <v>11. 1. 2022</v>
      </c>
      <c r="L89" s="74"/>
    </row>
    <row r="90" spans="2:47" s="113" customFormat="1" ht="6.95" customHeight="1" x14ac:dyDescent="0.2">
      <c r="B90" s="74"/>
      <c r="L90" s="74"/>
    </row>
    <row r="91" spans="2:47" s="113" customFormat="1" ht="15.2" customHeight="1" x14ac:dyDescent="0.2">
      <c r="B91" s="74"/>
      <c r="C91" s="112" t="s">
        <v>22</v>
      </c>
      <c r="F91" s="114" t="str">
        <f>E15</f>
        <v>Psychiatrická nemocnica Philippa Pinela</v>
      </c>
      <c r="I91" s="112" t="s">
        <v>28</v>
      </c>
      <c r="J91" s="117" t="str">
        <f>E21</f>
        <v xml:space="preserve"> </v>
      </c>
      <c r="L91" s="74"/>
    </row>
    <row r="92" spans="2:47" s="113" customFormat="1" ht="15.2" customHeight="1" x14ac:dyDescent="0.2">
      <c r="B92" s="74"/>
      <c r="C92" s="112" t="s">
        <v>26</v>
      </c>
      <c r="F92" s="114" t="str">
        <f>IF(E18="","",E18)</f>
        <v>Vyplň údaj</v>
      </c>
      <c r="I92" s="112" t="s">
        <v>30</v>
      </c>
      <c r="J92" s="117" t="str">
        <f>E24</f>
        <v xml:space="preserve"> </v>
      </c>
      <c r="L92" s="74"/>
    </row>
    <row r="93" spans="2:47" s="113" customFormat="1" ht="10.35" customHeight="1" x14ac:dyDescent="0.2">
      <c r="B93" s="74"/>
      <c r="L93" s="74"/>
    </row>
    <row r="94" spans="2:47" s="113" customFormat="1" ht="29.25" customHeight="1" x14ac:dyDescent="0.2">
      <c r="B94" s="74"/>
      <c r="C94" s="147" t="s">
        <v>86</v>
      </c>
      <c r="D94" s="129"/>
      <c r="E94" s="129"/>
      <c r="F94" s="129"/>
      <c r="G94" s="129"/>
      <c r="H94" s="129"/>
      <c r="I94" s="129"/>
      <c r="J94" s="148" t="s">
        <v>87</v>
      </c>
      <c r="K94" s="129"/>
      <c r="L94" s="74"/>
    </row>
    <row r="95" spans="2:47" s="113" customFormat="1" ht="10.35" customHeight="1" x14ac:dyDescent="0.2">
      <c r="B95" s="74"/>
      <c r="L95" s="74"/>
    </row>
    <row r="96" spans="2:47" s="113" customFormat="1" ht="22.9" customHeight="1" x14ac:dyDescent="0.2">
      <c r="B96" s="74"/>
      <c r="C96" s="149" t="s">
        <v>88</v>
      </c>
      <c r="J96" s="120">
        <f>J126</f>
        <v>0</v>
      </c>
      <c r="L96" s="74"/>
      <c r="AU96" s="106" t="s">
        <v>89</v>
      </c>
    </row>
    <row r="97" spans="2:12" s="151" customFormat="1" ht="24.95" customHeight="1" x14ac:dyDescent="0.2">
      <c r="B97" s="150"/>
      <c r="D97" s="152" t="s">
        <v>90</v>
      </c>
      <c r="E97" s="153"/>
      <c r="F97" s="153"/>
      <c r="G97" s="153"/>
      <c r="H97" s="153"/>
      <c r="I97" s="153"/>
      <c r="J97" s="154">
        <f>J127</f>
        <v>0</v>
      </c>
      <c r="L97" s="150"/>
    </row>
    <row r="98" spans="2:12" s="151" customFormat="1" ht="24.95" customHeight="1" x14ac:dyDescent="0.2">
      <c r="B98" s="150"/>
      <c r="D98" s="152" t="s">
        <v>91</v>
      </c>
      <c r="E98" s="153"/>
      <c r="F98" s="153"/>
      <c r="G98" s="153"/>
      <c r="H98" s="153"/>
      <c r="I98" s="153"/>
      <c r="J98" s="154">
        <f>J141</f>
        <v>0</v>
      </c>
      <c r="L98" s="150"/>
    </row>
    <row r="99" spans="2:12" s="156" customFormat="1" ht="19.899999999999999" customHeight="1" x14ac:dyDescent="0.2">
      <c r="B99" s="155"/>
      <c r="D99" s="157" t="s">
        <v>92</v>
      </c>
      <c r="E99" s="158"/>
      <c r="F99" s="158"/>
      <c r="G99" s="158"/>
      <c r="H99" s="158"/>
      <c r="I99" s="158"/>
      <c r="J99" s="159">
        <f>J142</f>
        <v>0</v>
      </c>
      <c r="L99" s="155"/>
    </row>
    <row r="100" spans="2:12" s="151" customFormat="1" ht="24.95" customHeight="1" x14ac:dyDescent="0.2">
      <c r="B100" s="150"/>
      <c r="D100" s="152" t="s">
        <v>93</v>
      </c>
      <c r="E100" s="153"/>
      <c r="F100" s="153"/>
      <c r="G100" s="153"/>
      <c r="H100" s="153"/>
      <c r="I100" s="153"/>
      <c r="J100" s="154">
        <f>J146</f>
        <v>0</v>
      </c>
      <c r="L100" s="150"/>
    </row>
    <row r="101" spans="2:12" s="151" customFormat="1" ht="24.95" customHeight="1" x14ac:dyDescent="0.2">
      <c r="B101" s="150"/>
      <c r="D101" s="152" t="s">
        <v>94</v>
      </c>
      <c r="E101" s="153"/>
      <c r="F101" s="153"/>
      <c r="G101" s="153"/>
      <c r="H101" s="153"/>
      <c r="I101" s="153"/>
      <c r="J101" s="154">
        <f>J178</f>
        <v>0</v>
      </c>
      <c r="L101" s="150"/>
    </row>
    <row r="102" spans="2:12" s="156" customFormat="1" ht="19.899999999999999" customHeight="1" x14ac:dyDescent="0.2">
      <c r="B102" s="155"/>
      <c r="D102" s="157" t="s">
        <v>95</v>
      </c>
      <c r="E102" s="158"/>
      <c r="F102" s="158"/>
      <c r="G102" s="158"/>
      <c r="H102" s="158"/>
      <c r="I102" s="158"/>
      <c r="J102" s="159">
        <f>J179</f>
        <v>0</v>
      </c>
      <c r="L102" s="155"/>
    </row>
    <row r="103" spans="2:12" s="156" customFormat="1" ht="19.899999999999999" customHeight="1" x14ac:dyDescent="0.2">
      <c r="B103" s="155"/>
      <c r="D103" s="157" t="s">
        <v>96</v>
      </c>
      <c r="E103" s="158"/>
      <c r="F103" s="158"/>
      <c r="G103" s="158"/>
      <c r="H103" s="158"/>
      <c r="I103" s="158"/>
      <c r="J103" s="159">
        <f>J182</f>
        <v>0</v>
      </c>
      <c r="L103" s="155"/>
    </row>
    <row r="104" spans="2:12" s="151" customFormat="1" ht="24.95" customHeight="1" x14ac:dyDescent="0.2">
      <c r="B104" s="150"/>
      <c r="D104" s="152" t="s">
        <v>97</v>
      </c>
      <c r="E104" s="153"/>
      <c r="F104" s="153"/>
      <c r="G104" s="153"/>
      <c r="H104" s="153"/>
      <c r="I104" s="153"/>
      <c r="J104" s="154">
        <f>J184</f>
        <v>0</v>
      </c>
      <c r="L104" s="150"/>
    </row>
    <row r="105" spans="2:12" s="151" customFormat="1" ht="24.95" customHeight="1" x14ac:dyDescent="0.2">
      <c r="B105" s="150"/>
      <c r="D105" s="152" t="s">
        <v>98</v>
      </c>
      <c r="E105" s="153"/>
      <c r="F105" s="153"/>
      <c r="G105" s="153"/>
      <c r="H105" s="153"/>
      <c r="I105" s="153"/>
      <c r="J105" s="154">
        <f>J197</f>
        <v>0</v>
      </c>
      <c r="L105" s="150"/>
    </row>
    <row r="106" spans="2:12" s="151" customFormat="1" ht="24.95" customHeight="1" x14ac:dyDescent="0.2">
      <c r="B106" s="150"/>
      <c r="D106" s="152" t="s">
        <v>99</v>
      </c>
      <c r="E106" s="153"/>
      <c r="F106" s="153"/>
      <c r="G106" s="153"/>
      <c r="H106" s="153"/>
      <c r="I106" s="153"/>
      <c r="J106" s="154">
        <f>J200</f>
        <v>0</v>
      </c>
      <c r="L106" s="150"/>
    </row>
    <row r="107" spans="2:12" s="113" customFormat="1" ht="21.75" customHeight="1" x14ac:dyDescent="0.2">
      <c r="B107" s="74"/>
      <c r="L107" s="74"/>
    </row>
    <row r="108" spans="2:12" s="113" customFormat="1" ht="6.95" customHeight="1" x14ac:dyDescent="0.2">
      <c r="B108" s="142"/>
      <c r="C108" s="143"/>
      <c r="D108" s="143"/>
      <c r="E108" s="143"/>
      <c r="F108" s="143"/>
      <c r="G108" s="143"/>
      <c r="H108" s="143"/>
      <c r="I108" s="143"/>
      <c r="J108" s="143"/>
      <c r="K108" s="143"/>
      <c r="L108" s="74"/>
    </row>
    <row r="112" spans="2:12" s="113" customFormat="1" ht="6.95" customHeight="1" x14ac:dyDescent="0.2">
      <c r="B112" s="144"/>
      <c r="C112" s="145"/>
      <c r="D112" s="145"/>
      <c r="E112" s="145"/>
      <c r="F112" s="145"/>
      <c r="G112" s="145"/>
      <c r="H112" s="145"/>
      <c r="I112" s="145"/>
      <c r="J112" s="145"/>
      <c r="K112" s="145"/>
      <c r="L112" s="74"/>
    </row>
    <row r="113" spans="2:65" s="113" customFormat="1" ht="24.95" customHeight="1" x14ac:dyDescent="0.2">
      <c r="B113" s="74"/>
      <c r="C113" s="110" t="s">
        <v>100</v>
      </c>
      <c r="L113" s="74"/>
    </row>
    <row r="114" spans="2:65" s="113" customFormat="1" ht="6.95" customHeight="1" x14ac:dyDescent="0.2">
      <c r="B114" s="74"/>
      <c r="L114" s="74"/>
    </row>
    <row r="115" spans="2:65" s="113" customFormat="1" ht="12" customHeight="1" x14ac:dyDescent="0.2">
      <c r="B115" s="74"/>
      <c r="C115" s="112" t="s">
        <v>15</v>
      </c>
      <c r="L115" s="74"/>
    </row>
    <row r="116" spans="2:65" s="113" customFormat="1" ht="16.5" customHeight="1" x14ac:dyDescent="0.2">
      <c r="B116" s="74"/>
      <c r="E116" s="240" t="str">
        <f>E7</f>
        <v>Rekonštrukcia vybraných priestorov pavilónu E na stravovaciu prevádzku</v>
      </c>
      <c r="F116" s="241"/>
      <c r="G116" s="241"/>
      <c r="H116" s="241"/>
      <c r="L116" s="74"/>
    </row>
    <row r="117" spans="2:65" s="113" customFormat="1" ht="12" customHeight="1" x14ac:dyDescent="0.2">
      <c r="B117" s="74"/>
      <c r="C117" s="112" t="s">
        <v>83</v>
      </c>
      <c r="L117" s="74"/>
    </row>
    <row r="118" spans="2:65" s="113" customFormat="1" ht="16.5" customHeight="1" x14ac:dyDescent="0.2">
      <c r="B118" s="74"/>
      <c r="E118" s="238" t="str">
        <f>E9</f>
        <v>PL_R02 - Plynoinštalácia</v>
      </c>
      <c r="F118" s="239"/>
      <c r="G118" s="239"/>
      <c r="H118" s="239"/>
      <c r="L118" s="74"/>
    </row>
    <row r="119" spans="2:65" s="113" customFormat="1" ht="6.95" customHeight="1" x14ac:dyDescent="0.2">
      <c r="B119" s="74"/>
      <c r="L119" s="74"/>
    </row>
    <row r="120" spans="2:65" s="113" customFormat="1" ht="12" customHeight="1" x14ac:dyDescent="0.2">
      <c r="B120" s="74"/>
      <c r="C120" s="112" t="s">
        <v>18</v>
      </c>
      <c r="F120" s="114" t="str">
        <f>F12</f>
        <v>Pezinok</v>
      </c>
      <c r="I120" s="112" t="s">
        <v>20</v>
      </c>
      <c r="J120" s="146" t="str">
        <f>IF(J12="","",J12)</f>
        <v>11. 1. 2022</v>
      </c>
      <c r="L120" s="74"/>
    </row>
    <row r="121" spans="2:65" s="113" customFormat="1" ht="6.95" customHeight="1" x14ac:dyDescent="0.2">
      <c r="B121" s="74"/>
      <c r="L121" s="74"/>
    </row>
    <row r="122" spans="2:65" s="113" customFormat="1" ht="15.2" customHeight="1" x14ac:dyDescent="0.2">
      <c r="B122" s="74"/>
      <c r="C122" s="112" t="s">
        <v>22</v>
      </c>
      <c r="F122" s="114" t="str">
        <f>E15</f>
        <v>Psychiatrická nemocnica Philippa Pinela</v>
      </c>
      <c r="I122" s="112" t="s">
        <v>28</v>
      </c>
      <c r="J122" s="117" t="str">
        <f>E21</f>
        <v xml:space="preserve"> </v>
      </c>
      <c r="L122" s="74"/>
    </row>
    <row r="123" spans="2:65" s="113" customFormat="1" ht="15.2" customHeight="1" x14ac:dyDescent="0.2">
      <c r="B123" s="74"/>
      <c r="C123" s="112" t="s">
        <v>26</v>
      </c>
      <c r="F123" s="114" t="str">
        <f>IF(E18="","",E18)</f>
        <v>Vyplň údaj</v>
      </c>
      <c r="I123" s="112" t="s">
        <v>30</v>
      </c>
      <c r="J123" s="117" t="str">
        <f>E24</f>
        <v xml:space="preserve"> </v>
      </c>
      <c r="L123" s="74"/>
    </row>
    <row r="124" spans="2:65" s="113" customFormat="1" ht="10.35" customHeight="1" x14ac:dyDescent="0.2">
      <c r="B124" s="74"/>
      <c r="L124" s="74"/>
    </row>
    <row r="125" spans="2:65" s="168" customFormat="1" ht="29.25" customHeight="1" x14ac:dyDescent="0.2">
      <c r="B125" s="160"/>
      <c r="C125" s="161" t="s">
        <v>101</v>
      </c>
      <c r="D125" s="162" t="s">
        <v>57</v>
      </c>
      <c r="E125" s="162" t="s">
        <v>53</v>
      </c>
      <c r="F125" s="162" t="s">
        <v>54</v>
      </c>
      <c r="G125" s="162" t="s">
        <v>102</v>
      </c>
      <c r="H125" s="162" t="s">
        <v>103</v>
      </c>
      <c r="I125" s="162" t="s">
        <v>104</v>
      </c>
      <c r="J125" s="163" t="s">
        <v>87</v>
      </c>
      <c r="K125" s="164" t="s">
        <v>105</v>
      </c>
      <c r="L125" s="160"/>
      <c r="M125" s="165" t="s">
        <v>1</v>
      </c>
      <c r="N125" s="166" t="s">
        <v>36</v>
      </c>
      <c r="O125" s="166" t="s">
        <v>106</v>
      </c>
      <c r="P125" s="166" t="s">
        <v>107</v>
      </c>
      <c r="Q125" s="166" t="s">
        <v>108</v>
      </c>
      <c r="R125" s="166" t="s">
        <v>109</v>
      </c>
      <c r="S125" s="166" t="s">
        <v>110</v>
      </c>
      <c r="T125" s="167" t="s">
        <v>111</v>
      </c>
    </row>
    <row r="126" spans="2:65" s="113" customFormat="1" ht="22.9" customHeight="1" x14ac:dyDescent="0.25">
      <c r="B126" s="74"/>
      <c r="C126" s="169" t="s">
        <v>88</v>
      </c>
      <c r="J126" s="170">
        <f>BK126</f>
        <v>0</v>
      </c>
      <c r="L126" s="74"/>
      <c r="M126" s="171"/>
      <c r="N126" s="118"/>
      <c r="O126" s="118"/>
      <c r="P126" s="172">
        <f>P127+P141+P146+P178+P184+P197+P200</f>
        <v>0</v>
      </c>
      <c r="Q126" s="118"/>
      <c r="R126" s="172">
        <f>R127+R141+R146+R178+R184+R197+R200</f>
        <v>32.274936899999993</v>
      </c>
      <c r="S126" s="118"/>
      <c r="T126" s="173">
        <f>T127+T141+T146+T178+T184+T197+T200</f>
        <v>1.5642</v>
      </c>
      <c r="AT126" s="106" t="s">
        <v>71</v>
      </c>
      <c r="AU126" s="106" t="s">
        <v>89</v>
      </c>
      <c r="BK126" s="174">
        <f>BK127+BK141+BK146+BK178+BK184+BK197+BK200</f>
        <v>0</v>
      </c>
    </row>
    <row r="127" spans="2:65" s="73" customFormat="1" ht="25.9" customHeight="1" x14ac:dyDescent="0.2">
      <c r="B127" s="175"/>
      <c r="D127" s="176" t="s">
        <v>71</v>
      </c>
      <c r="E127" s="177" t="s">
        <v>80</v>
      </c>
      <c r="F127" s="177" t="s">
        <v>112</v>
      </c>
      <c r="J127" s="178">
        <f>BK127</f>
        <v>0</v>
      </c>
      <c r="L127" s="175"/>
      <c r="M127" s="179"/>
      <c r="P127" s="180">
        <f>SUM(P128:P140)</f>
        <v>0</v>
      </c>
      <c r="R127" s="180">
        <f>SUM(R128:R140)</f>
        <v>29.16</v>
      </c>
      <c r="T127" s="181">
        <f>SUM(T128:T140)</f>
        <v>1.5642</v>
      </c>
      <c r="AR127" s="176" t="s">
        <v>80</v>
      </c>
      <c r="AT127" s="182" t="s">
        <v>71</v>
      </c>
      <c r="AU127" s="182" t="s">
        <v>72</v>
      </c>
      <c r="AY127" s="176" t="s">
        <v>113</v>
      </c>
      <c r="BK127" s="183">
        <f>SUM(BK128:BK140)</f>
        <v>0</v>
      </c>
    </row>
    <row r="128" spans="2:65" s="113" customFormat="1" ht="24.2" customHeight="1" x14ac:dyDescent="0.2">
      <c r="B128" s="74"/>
      <c r="C128" s="75" t="s">
        <v>80</v>
      </c>
      <c r="D128" s="75" t="s">
        <v>114</v>
      </c>
      <c r="E128" s="257" t="s">
        <v>115</v>
      </c>
      <c r="F128" s="258" t="s">
        <v>116</v>
      </c>
      <c r="G128" s="259" t="s">
        <v>117</v>
      </c>
      <c r="H128" s="260">
        <v>0.04</v>
      </c>
      <c r="I128" s="76"/>
      <c r="J128" s="265">
        <f t="shared" ref="J128:J140" si="0">ROUND(I128*H128,2)</f>
        <v>0</v>
      </c>
      <c r="K128" s="77"/>
      <c r="L128" s="74"/>
      <c r="M128" s="78" t="s">
        <v>1</v>
      </c>
      <c r="N128" s="184" t="s">
        <v>38</v>
      </c>
      <c r="P128" s="185">
        <f t="shared" ref="P128:P140" si="1">O128*H128</f>
        <v>0</v>
      </c>
      <c r="Q128" s="185">
        <v>0</v>
      </c>
      <c r="R128" s="185">
        <f t="shared" ref="R128:R140" si="2">Q128*H128</f>
        <v>0</v>
      </c>
      <c r="S128" s="185">
        <v>0</v>
      </c>
      <c r="T128" s="186">
        <f t="shared" ref="T128:T140" si="3">S128*H128</f>
        <v>0</v>
      </c>
      <c r="AR128" s="187" t="s">
        <v>118</v>
      </c>
      <c r="AT128" s="187" t="s">
        <v>114</v>
      </c>
      <c r="AU128" s="187" t="s">
        <v>80</v>
      </c>
      <c r="AY128" s="106" t="s">
        <v>113</v>
      </c>
      <c r="BE128" s="188">
        <f t="shared" ref="BE128:BE140" si="4">IF(N128="základná",J128,0)</f>
        <v>0</v>
      </c>
      <c r="BF128" s="188">
        <f t="shared" ref="BF128:BF140" si="5">IF(N128="znížená",J128,0)</f>
        <v>0</v>
      </c>
      <c r="BG128" s="188">
        <f t="shared" ref="BG128:BG140" si="6">IF(N128="zákl. prenesená",J128,0)</f>
        <v>0</v>
      </c>
      <c r="BH128" s="188">
        <f t="shared" ref="BH128:BH140" si="7">IF(N128="zníž. prenesená",J128,0)</f>
        <v>0</v>
      </c>
      <c r="BI128" s="188">
        <f t="shared" ref="BI128:BI140" si="8">IF(N128="nulová",J128,0)</f>
        <v>0</v>
      </c>
      <c r="BJ128" s="106" t="s">
        <v>119</v>
      </c>
      <c r="BK128" s="188">
        <f t="shared" ref="BK128:BK140" si="9">ROUND(I128*H128,2)</f>
        <v>0</v>
      </c>
      <c r="BL128" s="106" t="s">
        <v>118</v>
      </c>
      <c r="BM128" s="187" t="s">
        <v>120</v>
      </c>
    </row>
    <row r="129" spans="2:65" s="113" customFormat="1" ht="33" customHeight="1" x14ac:dyDescent="0.2">
      <c r="B129" s="74"/>
      <c r="C129" s="75" t="s">
        <v>119</v>
      </c>
      <c r="D129" s="75" t="s">
        <v>114</v>
      </c>
      <c r="E129" s="257" t="s">
        <v>121</v>
      </c>
      <c r="F129" s="258" t="s">
        <v>122</v>
      </c>
      <c r="G129" s="259" t="s">
        <v>123</v>
      </c>
      <c r="H129" s="260">
        <v>4.95</v>
      </c>
      <c r="I129" s="76"/>
      <c r="J129" s="265">
        <f t="shared" si="0"/>
        <v>0</v>
      </c>
      <c r="K129" s="77"/>
      <c r="L129" s="74"/>
      <c r="M129" s="78" t="s">
        <v>1</v>
      </c>
      <c r="N129" s="184" t="s">
        <v>38</v>
      </c>
      <c r="P129" s="185">
        <f t="shared" si="1"/>
        <v>0</v>
      </c>
      <c r="Q129" s="185">
        <v>0</v>
      </c>
      <c r="R129" s="185">
        <f t="shared" si="2"/>
        <v>0</v>
      </c>
      <c r="S129" s="185">
        <v>0</v>
      </c>
      <c r="T129" s="186">
        <f t="shared" si="3"/>
        <v>0</v>
      </c>
      <c r="AR129" s="187" t="s">
        <v>118</v>
      </c>
      <c r="AT129" s="187" t="s">
        <v>114</v>
      </c>
      <c r="AU129" s="187" t="s">
        <v>80</v>
      </c>
      <c r="AY129" s="106" t="s">
        <v>113</v>
      </c>
      <c r="BE129" s="188">
        <f t="shared" si="4"/>
        <v>0</v>
      </c>
      <c r="BF129" s="188">
        <f t="shared" si="5"/>
        <v>0</v>
      </c>
      <c r="BG129" s="188">
        <f t="shared" si="6"/>
        <v>0</v>
      </c>
      <c r="BH129" s="188">
        <f t="shared" si="7"/>
        <v>0</v>
      </c>
      <c r="BI129" s="188">
        <f t="shared" si="8"/>
        <v>0</v>
      </c>
      <c r="BJ129" s="106" t="s">
        <v>119</v>
      </c>
      <c r="BK129" s="188">
        <f t="shared" si="9"/>
        <v>0</v>
      </c>
      <c r="BL129" s="106" t="s">
        <v>118</v>
      </c>
      <c r="BM129" s="187" t="s">
        <v>124</v>
      </c>
    </row>
    <row r="130" spans="2:65" s="113" customFormat="1" ht="24.2" customHeight="1" x14ac:dyDescent="0.2">
      <c r="B130" s="74"/>
      <c r="C130" s="75" t="s">
        <v>125</v>
      </c>
      <c r="D130" s="75" t="s">
        <v>114</v>
      </c>
      <c r="E130" s="257" t="s">
        <v>126</v>
      </c>
      <c r="F130" s="258" t="s">
        <v>127</v>
      </c>
      <c r="G130" s="259" t="s">
        <v>123</v>
      </c>
      <c r="H130" s="260">
        <v>4.95</v>
      </c>
      <c r="I130" s="76"/>
      <c r="J130" s="265">
        <f t="shared" si="0"/>
        <v>0</v>
      </c>
      <c r="K130" s="77"/>
      <c r="L130" s="74"/>
      <c r="M130" s="78" t="s">
        <v>1</v>
      </c>
      <c r="N130" s="184" t="s">
        <v>38</v>
      </c>
      <c r="P130" s="185">
        <f t="shared" si="1"/>
        <v>0</v>
      </c>
      <c r="Q130" s="185">
        <v>0</v>
      </c>
      <c r="R130" s="185">
        <f t="shared" si="2"/>
        <v>0</v>
      </c>
      <c r="S130" s="185">
        <v>0.316</v>
      </c>
      <c r="T130" s="186">
        <f t="shared" si="3"/>
        <v>1.5642</v>
      </c>
      <c r="AR130" s="187" t="s">
        <v>118</v>
      </c>
      <c r="AT130" s="187" t="s">
        <v>114</v>
      </c>
      <c r="AU130" s="187" t="s">
        <v>80</v>
      </c>
      <c r="AY130" s="106" t="s">
        <v>113</v>
      </c>
      <c r="BE130" s="188">
        <f t="shared" si="4"/>
        <v>0</v>
      </c>
      <c r="BF130" s="188">
        <f t="shared" si="5"/>
        <v>0</v>
      </c>
      <c r="BG130" s="188">
        <f t="shared" si="6"/>
        <v>0</v>
      </c>
      <c r="BH130" s="188">
        <f t="shared" si="7"/>
        <v>0</v>
      </c>
      <c r="BI130" s="188">
        <f t="shared" si="8"/>
        <v>0</v>
      </c>
      <c r="BJ130" s="106" t="s">
        <v>119</v>
      </c>
      <c r="BK130" s="188">
        <f t="shared" si="9"/>
        <v>0</v>
      </c>
      <c r="BL130" s="106" t="s">
        <v>118</v>
      </c>
      <c r="BM130" s="187" t="s">
        <v>128</v>
      </c>
    </row>
    <row r="131" spans="2:65" s="113" customFormat="1" ht="16.5" customHeight="1" x14ac:dyDescent="0.2">
      <c r="B131" s="74"/>
      <c r="C131" s="75" t="s">
        <v>118</v>
      </c>
      <c r="D131" s="75" t="s">
        <v>114</v>
      </c>
      <c r="E131" s="257" t="s">
        <v>129</v>
      </c>
      <c r="F131" s="258" t="s">
        <v>130</v>
      </c>
      <c r="G131" s="259" t="s">
        <v>131</v>
      </c>
      <c r="H131" s="260">
        <v>75.599999999999994</v>
      </c>
      <c r="I131" s="76"/>
      <c r="J131" s="265">
        <f t="shared" si="0"/>
        <v>0</v>
      </c>
      <c r="K131" s="77"/>
      <c r="L131" s="74"/>
      <c r="M131" s="78" t="s">
        <v>1</v>
      </c>
      <c r="N131" s="184" t="s">
        <v>38</v>
      </c>
      <c r="P131" s="185">
        <f t="shared" si="1"/>
        <v>0</v>
      </c>
      <c r="Q131" s="185">
        <v>0</v>
      </c>
      <c r="R131" s="185">
        <f t="shared" si="2"/>
        <v>0</v>
      </c>
      <c r="S131" s="185">
        <v>0</v>
      </c>
      <c r="T131" s="186">
        <f t="shared" si="3"/>
        <v>0</v>
      </c>
      <c r="AR131" s="187" t="s">
        <v>118</v>
      </c>
      <c r="AT131" s="187" t="s">
        <v>114</v>
      </c>
      <c r="AU131" s="187" t="s">
        <v>80</v>
      </c>
      <c r="AY131" s="106" t="s">
        <v>113</v>
      </c>
      <c r="BE131" s="188">
        <f t="shared" si="4"/>
        <v>0</v>
      </c>
      <c r="BF131" s="188">
        <f t="shared" si="5"/>
        <v>0</v>
      </c>
      <c r="BG131" s="188">
        <f t="shared" si="6"/>
        <v>0</v>
      </c>
      <c r="BH131" s="188">
        <f t="shared" si="7"/>
        <v>0</v>
      </c>
      <c r="BI131" s="188">
        <f t="shared" si="8"/>
        <v>0</v>
      </c>
      <c r="BJ131" s="106" t="s">
        <v>119</v>
      </c>
      <c r="BK131" s="188">
        <f t="shared" si="9"/>
        <v>0</v>
      </c>
      <c r="BL131" s="106" t="s">
        <v>118</v>
      </c>
      <c r="BM131" s="187" t="s">
        <v>132</v>
      </c>
    </row>
    <row r="132" spans="2:65" s="113" customFormat="1" ht="37.9" customHeight="1" x14ac:dyDescent="0.2">
      <c r="B132" s="74"/>
      <c r="C132" s="75" t="s">
        <v>133</v>
      </c>
      <c r="D132" s="75" t="s">
        <v>114</v>
      </c>
      <c r="E132" s="257" t="s">
        <v>134</v>
      </c>
      <c r="F132" s="258" t="s">
        <v>135</v>
      </c>
      <c r="G132" s="259" t="s">
        <v>131</v>
      </c>
      <c r="H132" s="260">
        <v>22.68</v>
      </c>
      <c r="I132" s="76"/>
      <c r="J132" s="265">
        <f t="shared" si="0"/>
        <v>0</v>
      </c>
      <c r="K132" s="77"/>
      <c r="L132" s="74"/>
      <c r="M132" s="78" t="s">
        <v>1</v>
      </c>
      <c r="N132" s="184" t="s">
        <v>38</v>
      </c>
      <c r="P132" s="185">
        <f t="shared" si="1"/>
        <v>0</v>
      </c>
      <c r="Q132" s="185">
        <v>0</v>
      </c>
      <c r="R132" s="185">
        <f t="shared" si="2"/>
        <v>0</v>
      </c>
      <c r="S132" s="185">
        <v>0</v>
      </c>
      <c r="T132" s="186">
        <f t="shared" si="3"/>
        <v>0</v>
      </c>
      <c r="AR132" s="187" t="s">
        <v>118</v>
      </c>
      <c r="AT132" s="187" t="s">
        <v>114</v>
      </c>
      <c r="AU132" s="187" t="s">
        <v>80</v>
      </c>
      <c r="AY132" s="106" t="s">
        <v>113</v>
      </c>
      <c r="BE132" s="188">
        <f t="shared" si="4"/>
        <v>0</v>
      </c>
      <c r="BF132" s="188">
        <f t="shared" si="5"/>
        <v>0</v>
      </c>
      <c r="BG132" s="188">
        <f t="shared" si="6"/>
        <v>0</v>
      </c>
      <c r="BH132" s="188">
        <f t="shared" si="7"/>
        <v>0</v>
      </c>
      <c r="BI132" s="188">
        <f t="shared" si="8"/>
        <v>0</v>
      </c>
      <c r="BJ132" s="106" t="s">
        <v>119</v>
      </c>
      <c r="BK132" s="188">
        <f t="shared" si="9"/>
        <v>0</v>
      </c>
      <c r="BL132" s="106" t="s">
        <v>118</v>
      </c>
      <c r="BM132" s="187" t="s">
        <v>136</v>
      </c>
    </row>
    <row r="133" spans="2:65" s="113" customFormat="1" ht="33" customHeight="1" x14ac:dyDescent="0.2">
      <c r="B133" s="74"/>
      <c r="C133" s="75" t="s">
        <v>137</v>
      </c>
      <c r="D133" s="75" t="s">
        <v>114</v>
      </c>
      <c r="E133" s="257" t="s">
        <v>138</v>
      </c>
      <c r="F133" s="258" t="s">
        <v>139</v>
      </c>
      <c r="G133" s="259" t="s">
        <v>131</v>
      </c>
      <c r="H133" s="260">
        <v>37.799999999999997</v>
      </c>
      <c r="I133" s="76"/>
      <c r="J133" s="265">
        <f t="shared" si="0"/>
        <v>0</v>
      </c>
      <c r="K133" s="77"/>
      <c r="L133" s="74"/>
      <c r="M133" s="78" t="s">
        <v>1</v>
      </c>
      <c r="N133" s="184" t="s">
        <v>38</v>
      </c>
      <c r="P133" s="185">
        <f t="shared" si="1"/>
        <v>0</v>
      </c>
      <c r="Q133" s="185">
        <v>0</v>
      </c>
      <c r="R133" s="185">
        <f t="shared" si="2"/>
        <v>0</v>
      </c>
      <c r="S133" s="185">
        <v>0</v>
      </c>
      <c r="T133" s="186">
        <f t="shared" si="3"/>
        <v>0</v>
      </c>
      <c r="AR133" s="187" t="s">
        <v>118</v>
      </c>
      <c r="AT133" s="187" t="s">
        <v>114</v>
      </c>
      <c r="AU133" s="187" t="s">
        <v>80</v>
      </c>
      <c r="AY133" s="106" t="s">
        <v>113</v>
      </c>
      <c r="BE133" s="188">
        <f t="shared" si="4"/>
        <v>0</v>
      </c>
      <c r="BF133" s="188">
        <f t="shared" si="5"/>
        <v>0</v>
      </c>
      <c r="BG133" s="188">
        <f t="shared" si="6"/>
        <v>0</v>
      </c>
      <c r="BH133" s="188">
        <f t="shared" si="7"/>
        <v>0</v>
      </c>
      <c r="BI133" s="188">
        <f t="shared" si="8"/>
        <v>0</v>
      </c>
      <c r="BJ133" s="106" t="s">
        <v>119</v>
      </c>
      <c r="BK133" s="188">
        <f t="shared" si="9"/>
        <v>0</v>
      </c>
      <c r="BL133" s="106" t="s">
        <v>118</v>
      </c>
      <c r="BM133" s="187" t="s">
        <v>140</v>
      </c>
    </row>
    <row r="134" spans="2:65" s="113" customFormat="1" ht="24.2" customHeight="1" x14ac:dyDescent="0.2">
      <c r="B134" s="74"/>
      <c r="C134" s="75" t="s">
        <v>141</v>
      </c>
      <c r="D134" s="75" t="s">
        <v>114</v>
      </c>
      <c r="E134" s="257" t="s">
        <v>142</v>
      </c>
      <c r="F134" s="258" t="s">
        <v>143</v>
      </c>
      <c r="G134" s="259" t="s">
        <v>131</v>
      </c>
      <c r="H134" s="260">
        <v>16.2</v>
      </c>
      <c r="I134" s="76"/>
      <c r="J134" s="265">
        <f t="shared" si="0"/>
        <v>0</v>
      </c>
      <c r="K134" s="77"/>
      <c r="L134" s="74"/>
      <c r="M134" s="78" t="s">
        <v>1</v>
      </c>
      <c r="N134" s="184" t="s">
        <v>38</v>
      </c>
      <c r="P134" s="185">
        <f t="shared" si="1"/>
        <v>0</v>
      </c>
      <c r="Q134" s="185">
        <v>0</v>
      </c>
      <c r="R134" s="185">
        <f t="shared" si="2"/>
        <v>0</v>
      </c>
      <c r="S134" s="185">
        <v>0</v>
      </c>
      <c r="T134" s="186">
        <f t="shared" si="3"/>
        <v>0</v>
      </c>
      <c r="AR134" s="187" t="s">
        <v>118</v>
      </c>
      <c r="AT134" s="187" t="s">
        <v>114</v>
      </c>
      <c r="AU134" s="187" t="s">
        <v>80</v>
      </c>
      <c r="AY134" s="106" t="s">
        <v>113</v>
      </c>
      <c r="BE134" s="188">
        <f t="shared" si="4"/>
        <v>0</v>
      </c>
      <c r="BF134" s="188">
        <f t="shared" si="5"/>
        <v>0</v>
      </c>
      <c r="BG134" s="188">
        <f t="shared" si="6"/>
        <v>0</v>
      </c>
      <c r="BH134" s="188">
        <f t="shared" si="7"/>
        <v>0</v>
      </c>
      <c r="BI134" s="188">
        <f t="shared" si="8"/>
        <v>0</v>
      </c>
      <c r="BJ134" s="106" t="s">
        <v>119</v>
      </c>
      <c r="BK134" s="188">
        <f t="shared" si="9"/>
        <v>0</v>
      </c>
      <c r="BL134" s="106" t="s">
        <v>118</v>
      </c>
      <c r="BM134" s="187" t="s">
        <v>144</v>
      </c>
    </row>
    <row r="135" spans="2:65" s="113" customFormat="1" ht="21.75" customHeight="1" x14ac:dyDescent="0.2">
      <c r="B135" s="74"/>
      <c r="C135" s="79" t="s">
        <v>145</v>
      </c>
      <c r="D135" s="79" t="s">
        <v>146</v>
      </c>
      <c r="E135" s="261" t="s">
        <v>147</v>
      </c>
      <c r="F135" s="262" t="s">
        <v>148</v>
      </c>
      <c r="G135" s="263" t="s">
        <v>149</v>
      </c>
      <c r="H135" s="264">
        <v>29.16</v>
      </c>
      <c r="I135" s="80"/>
      <c r="J135" s="266">
        <f t="shared" si="0"/>
        <v>0</v>
      </c>
      <c r="K135" s="81"/>
      <c r="L135" s="189"/>
      <c r="M135" s="82" t="s">
        <v>1</v>
      </c>
      <c r="N135" s="190" t="s">
        <v>38</v>
      </c>
      <c r="P135" s="185">
        <f t="shared" si="1"/>
        <v>0</v>
      </c>
      <c r="Q135" s="185">
        <v>1</v>
      </c>
      <c r="R135" s="185">
        <f t="shared" si="2"/>
        <v>29.16</v>
      </c>
      <c r="S135" s="185">
        <v>0</v>
      </c>
      <c r="T135" s="186">
        <f t="shared" si="3"/>
        <v>0</v>
      </c>
      <c r="AR135" s="187" t="s">
        <v>145</v>
      </c>
      <c r="AT135" s="187" t="s">
        <v>146</v>
      </c>
      <c r="AU135" s="187" t="s">
        <v>80</v>
      </c>
      <c r="AY135" s="106" t="s">
        <v>113</v>
      </c>
      <c r="BE135" s="188">
        <f t="shared" si="4"/>
        <v>0</v>
      </c>
      <c r="BF135" s="188">
        <f t="shared" si="5"/>
        <v>0</v>
      </c>
      <c r="BG135" s="188">
        <f t="shared" si="6"/>
        <v>0</v>
      </c>
      <c r="BH135" s="188">
        <f t="shared" si="7"/>
        <v>0</v>
      </c>
      <c r="BI135" s="188">
        <f t="shared" si="8"/>
        <v>0</v>
      </c>
      <c r="BJ135" s="106" t="s">
        <v>119</v>
      </c>
      <c r="BK135" s="188">
        <f t="shared" si="9"/>
        <v>0</v>
      </c>
      <c r="BL135" s="106" t="s">
        <v>118</v>
      </c>
      <c r="BM135" s="187" t="s">
        <v>150</v>
      </c>
    </row>
    <row r="136" spans="2:65" s="113" customFormat="1" ht="24.2" customHeight="1" x14ac:dyDescent="0.2">
      <c r="B136" s="74"/>
      <c r="C136" s="75" t="s">
        <v>151</v>
      </c>
      <c r="D136" s="75" t="s">
        <v>114</v>
      </c>
      <c r="E136" s="257" t="s">
        <v>152</v>
      </c>
      <c r="F136" s="258" t="s">
        <v>153</v>
      </c>
      <c r="G136" s="259" t="s">
        <v>154</v>
      </c>
      <c r="H136" s="260">
        <v>9</v>
      </c>
      <c r="I136" s="76"/>
      <c r="J136" s="265">
        <f t="shared" si="0"/>
        <v>0</v>
      </c>
      <c r="K136" s="77"/>
      <c r="L136" s="74"/>
      <c r="M136" s="78" t="s">
        <v>1</v>
      </c>
      <c r="N136" s="184" t="s">
        <v>38</v>
      </c>
      <c r="P136" s="185">
        <f t="shared" si="1"/>
        <v>0</v>
      </c>
      <c r="Q136" s="185">
        <v>0</v>
      </c>
      <c r="R136" s="185">
        <f t="shared" si="2"/>
        <v>0</v>
      </c>
      <c r="S136" s="185">
        <v>0</v>
      </c>
      <c r="T136" s="186">
        <f t="shared" si="3"/>
        <v>0</v>
      </c>
      <c r="AR136" s="187" t="s">
        <v>118</v>
      </c>
      <c r="AT136" s="187" t="s">
        <v>114</v>
      </c>
      <c r="AU136" s="187" t="s">
        <v>80</v>
      </c>
      <c r="AY136" s="106" t="s">
        <v>113</v>
      </c>
      <c r="BE136" s="188">
        <f t="shared" si="4"/>
        <v>0</v>
      </c>
      <c r="BF136" s="188">
        <f t="shared" si="5"/>
        <v>0</v>
      </c>
      <c r="BG136" s="188">
        <f t="shared" si="6"/>
        <v>0</v>
      </c>
      <c r="BH136" s="188">
        <f t="shared" si="7"/>
        <v>0</v>
      </c>
      <c r="BI136" s="188">
        <f t="shared" si="8"/>
        <v>0</v>
      </c>
      <c r="BJ136" s="106" t="s">
        <v>119</v>
      </c>
      <c r="BK136" s="188">
        <f t="shared" si="9"/>
        <v>0</v>
      </c>
      <c r="BL136" s="106" t="s">
        <v>118</v>
      </c>
      <c r="BM136" s="187" t="s">
        <v>155</v>
      </c>
    </row>
    <row r="137" spans="2:65" s="113" customFormat="1" ht="24.2" customHeight="1" x14ac:dyDescent="0.2">
      <c r="B137" s="74"/>
      <c r="C137" s="75" t="s">
        <v>156</v>
      </c>
      <c r="D137" s="75" t="s">
        <v>114</v>
      </c>
      <c r="E137" s="257" t="s">
        <v>157</v>
      </c>
      <c r="F137" s="258" t="s">
        <v>158</v>
      </c>
      <c r="G137" s="259" t="s">
        <v>154</v>
      </c>
      <c r="H137" s="260">
        <v>9</v>
      </c>
      <c r="I137" s="76"/>
      <c r="J137" s="265">
        <f t="shared" si="0"/>
        <v>0</v>
      </c>
      <c r="K137" s="77"/>
      <c r="L137" s="74"/>
      <c r="M137" s="78" t="s">
        <v>1</v>
      </c>
      <c r="N137" s="184" t="s">
        <v>38</v>
      </c>
      <c r="P137" s="185">
        <f t="shared" si="1"/>
        <v>0</v>
      </c>
      <c r="Q137" s="185">
        <v>0</v>
      </c>
      <c r="R137" s="185">
        <f t="shared" si="2"/>
        <v>0</v>
      </c>
      <c r="S137" s="185">
        <v>0</v>
      </c>
      <c r="T137" s="186">
        <f t="shared" si="3"/>
        <v>0</v>
      </c>
      <c r="AR137" s="187" t="s">
        <v>118</v>
      </c>
      <c r="AT137" s="187" t="s">
        <v>114</v>
      </c>
      <c r="AU137" s="187" t="s">
        <v>80</v>
      </c>
      <c r="AY137" s="106" t="s">
        <v>113</v>
      </c>
      <c r="BE137" s="188">
        <f t="shared" si="4"/>
        <v>0</v>
      </c>
      <c r="BF137" s="188">
        <f t="shared" si="5"/>
        <v>0</v>
      </c>
      <c r="BG137" s="188">
        <f t="shared" si="6"/>
        <v>0</v>
      </c>
      <c r="BH137" s="188">
        <f t="shared" si="7"/>
        <v>0</v>
      </c>
      <c r="BI137" s="188">
        <f t="shared" si="8"/>
        <v>0</v>
      </c>
      <c r="BJ137" s="106" t="s">
        <v>119</v>
      </c>
      <c r="BK137" s="188">
        <f t="shared" si="9"/>
        <v>0</v>
      </c>
      <c r="BL137" s="106" t="s">
        <v>118</v>
      </c>
      <c r="BM137" s="187" t="s">
        <v>159</v>
      </c>
    </row>
    <row r="138" spans="2:65" s="113" customFormat="1" ht="24.2" customHeight="1" x14ac:dyDescent="0.2">
      <c r="B138" s="74"/>
      <c r="C138" s="75" t="s">
        <v>160</v>
      </c>
      <c r="D138" s="75" t="s">
        <v>114</v>
      </c>
      <c r="E138" s="257" t="s">
        <v>161</v>
      </c>
      <c r="F138" s="258" t="s">
        <v>162</v>
      </c>
      <c r="G138" s="259" t="s">
        <v>149</v>
      </c>
      <c r="H138" s="260">
        <v>31.832999999999998</v>
      </c>
      <c r="I138" s="76"/>
      <c r="J138" s="265">
        <f t="shared" si="0"/>
        <v>0</v>
      </c>
      <c r="K138" s="77"/>
      <c r="L138" s="74"/>
      <c r="M138" s="78" t="s">
        <v>1</v>
      </c>
      <c r="N138" s="184" t="s">
        <v>38</v>
      </c>
      <c r="P138" s="185">
        <f t="shared" si="1"/>
        <v>0</v>
      </c>
      <c r="Q138" s="185">
        <v>0</v>
      </c>
      <c r="R138" s="185">
        <f t="shared" si="2"/>
        <v>0</v>
      </c>
      <c r="S138" s="185">
        <v>0</v>
      </c>
      <c r="T138" s="186">
        <f t="shared" si="3"/>
        <v>0</v>
      </c>
      <c r="AR138" s="187" t="s">
        <v>118</v>
      </c>
      <c r="AT138" s="187" t="s">
        <v>114</v>
      </c>
      <c r="AU138" s="187" t="s">
        <v>80</v>
      </c>
      <c r="AY138" s="106" t="s">
        <v>113</v>
      </c>
      <c r="BE138" s="188">
        <f t="shared" si="4"/>
        <v>0</v>
      </c>
      <c r="BF138" s="188">
        <f t="shared" si="5"/>
        <v>0</v>
      </c>
      <c r="BG138" s="188">
        <f t="shared" si="6"/>
        <v>0</v>
      </c>
      <c r="BH138" s="188">
        <f t="shared" si="7"/>
        <v>0</v>
      </c>
      <c r="BI138" s="188">
        <f t="shared" si="8"/>
        <v>0</v>
      </c>
      <c r="BJ138" s="106" t="s">
        <v>119</v>
      </c>
      <c r="BK138" s="188">
        <f t="shared" si="9"/>
        <v>0</v>
      </c>
      <c r="BL138" s="106" t="s">
        <v>118</v>
      </c>
      <c r="BM138" s="187" t="s">
        <v>163</v>
      </c>
    </row>
    <row r="139" spans="2:65" s="113" customFormat="1" ht="24.2" customHeight="1" x14ac:dyDescent="0.2">
      <c r="B139" s="74"/>
      <c r="C139" s="75" t="s">
        <v>164</v>
      </c>
      <c r="D139" s="75" t="s">
        <v>114</v>
      </c>
      <c r="E139" s="257" t="s">
        <v>165</v>
      </c>
      <c r="F139" s="258" t="s">
        <v>166</v>
      </c>
      <c r="G139" s="259" t="s">
        <v>149</v>
      </c>
      <c r="H139" s="260">
        <v>31.832999999999998</v>
      </c>
      <c r="I139" s="76"/>
      <c r="J139" s="265">
        <f t="shared" si="0"/>
        <v>0</v>
      </c>
      <c r="K139" s="77"/>
      <c r="L139" s="74"/>
      <c r="M139" s="78" t="s">
        <v>1</v>
      </c>
      <c r="N139" s="184" t="s">
        <v>38</v>
      </c>
      <c r="P139" s="185">
        <f t="shared" si="1"/>
        <v>0</v>
      </c>
      <c r="Q139" s="185">
        <v>0</v>
      </c>
      <c r="R139" s="185">
        <f t="shared" si="2"/>
        <v>0</v>
      </c>
      <c r="S139" s="185">
        <v>0</v>
      </c>
      <c r="T139" s="186">
        <f t="shared" si="3"/>
        <v>0</v>
      </c>
      <c r="AR139" s="187" t="s">
        <v>118</v>
      </c>
      <c r="AT139" s="187" t="s">
        <v>114</v>
      </c>
      <c r="AU139" s="187" t="s">
        <v>80</v>
      </c>
      <c r="AY139" s="106" t="s">
        <v>113</v>
      </c>
      <c r="BE139" s="188">
        <f t="shared" si="4"/>
        <v>0</v>
      </c>
      <c r="BF139" s="188">
        <f t="shared" si="5"/>
        <v>0</v>
      </c>
      <c r="BG139" s="188">
        <f t="shared" si="6"/>
        <v>0</v>
      </c>
      <c r="BH139" s="188">
        <f t="shared" si="7"/>
        <v>0</v>
      </c>
      <c r="BI139" s="188">
        <f t="shared" si="8"/>
        <v>0</v>
      </c>
      <c r="BJ139" s="106" t="s">
        <v>119</v>
      </c>
      <c r="BK139" s="188">
        <f t="shared" si="9"/>
        <v>0</v>
      </c>
      <c r="BL139" s="106" t="s">
        <v>118</v>
      </c>
      <c r="BM139" s="187" t="s">
        <v>167</v>
      </c>
    </row>
    <row r="140" spans="2:65" s="113" customFormat="1" ht="24.2" customHeight="1" x14ac:dyDescent="0.2">
      <c r="B140" s="74"/>
      <c r="C140" s="75" t="s">
        <v>168</v>
      </c>
      <c r="D140" s="75" t="s">
        <v>114</v>
      </c>
      <c r="E140" s="257" t="s">
        <v>169</v>
      </c>
      <c r="F140" s="258" t="s">
        <v>170</v>
      </c>
      <c r="G140" s="259" t="s">
        <v>149</v>
      </c>
      <c r="H140" s="260">
        <v>31.832999999999998</v>
      </c>
      <c r="I140" s="76"/>
      <c r="J140" s="265">
        <f t="shared" si="0"/>
        <v>0</v>
      </c>
      <c r="K140" s="77"/>
      <c r="L140" s="74"/>
      <c r="M140" s="78" t="s">
        <v>1</v>
      </c>
      <c r="N140" s="184" t="s">
        <v>38</v>
      </c>
      <c r="P140" s="185">
        <f t="shared" si="1"/>
        <v>0</v>
      </c>
      <c r="Q140" s="185">
        <v>0</v>
      </c>
      <c r="R140" s="185">
        <f t="shared" si="2"/>
        <v>0</v>
      </c>
      <c r="S140" s="185">
        <v>0</v>
      </c>
      <c r="T140" s="186">
        <f t="shared" si="3"/>
        <v>0</v>
      </c>
      <c r="AR140" s="187" t="s">
        <v>118</v>
      </c>
      <c r="AT140" s="187" t="s">
        <v>114</v>
      </c>
      <c r="AU140" s="187" t="s">
        <v>80</v>
      </c>
      <c r="AY140" s="106" t="s">
        <v>113</v>
      </c>
      <c r="BE140" s="188">
        <f t="shared" si="4"/>
        <v>0</v>
      </c>
      <c r="BF140" s="188">
        <f t="shared" si="5"/>
        <v>0</v>
      </c>
      <c r="BG140" s="188">
        <f t="shared" si="6"/>
        <v>0</v>
      </c>
      <c r="BH140" s="188">
        <f t="shared" si="7"/>
        <v>0</v>
      </c>
      <c r="BI140" s="188">
        <f t="shared" si="8"/>
        <v>0</v>
      </c>
      <c r="BJ140" s="106" t="s">
        <v>119</v>
      </c>
      <c r="BK140" s="188">
        <f t="shared" si="9"/>
        <v>0</v>
      </c>
      <c r="BL140" s="106" t="s">
        <v>118</v>
      </c>
      <c r="BM140" s="187" t="s">
        <v>171</v>
      </c>
    </row>
    <row r="141" spans="2:65" s="73" customFormat="1" ht="25.9" customHeight="1" x14ac:dyDescent="0.2">
      <c r="B141" s="175"/>
      <c r="D141" s="176" t="s">
        <v>71</v>
      </c>
      <c r="E141" s="177" t="s">
        <v>172</v>
      </c>
      <c r="F141" s="177" t="s">
        <v>1</v>
      </c>
      <c r="J141" s="267">
        <f>BK141</f>
        <v>0</v>
      </c>
      <c r="L141" s="175"/>
      <c r="M141" s="179"/>
      <c r="P141" s="180">
        <f>P142</f>
        <v>0</v>
      </c>
      <c r="R141" s="180">
        <f>R142</f>
        <v>1.305612</v>
      </c>
      <c r="T141" s="181">
        <f>T142</f>
        <v>0</v>
      </c>
      <c r="AR141" s="176" t="s">
        <v>80</v>
      </c>
      <c r="AT141" s="182" t="s">
        <v>71</v>
      </c>
      <c r="AU141" s="182" t="s">
        <v>72</v>
      </c>
      <c r="AY141" s="176" t="s">
        <v>113</v>
      </c>
      <c r="BK141" s="183">
        <f>BK142</f>
        <v>0</v>
      </c>
    </row>
    <row r="142" spans="2:65" s="73" customFormat="1" ht="22.9" customHeight="1" x14ac:dyDescent="0.2">
      <c r="B142" s="175"/>
      <c r="D142" s="176" t="s">
        <v>71</v>
      </c>
      <c r="E142" s="191" t="s">
        <v>133</v>
      </c>
      <c r="F142" s="191" t="s">
        <v>173</v>
      </c>
      <c r="J142" s="268">
        <f>BK142</f>
        <v>0</v>
      </c>
      <c r="L142" s="175"/>
      <c r="M142" s="179"/>
      <c r="P142" s="180">
        <f>SUM(P143:P145)</f>
        <v>0</v>
      </c>
      <c r="R142" s="180">
        <f>SUM(R143:R145)</f>
        <v>1.305612</v>
      </c>
      <c r="T142" s="181">
        <f>SUM(T143:T145)</f>
        <v>0</v>
      </c>
      <c r="AR142" s="176" t="s">
        <v>80</v>
      </c>
      <c r="AT142" s="182" t="s">
        <v>71</v>
      </c>
      <c r="AU142" s="182" t="s">
        <v>80</v>
      </c>
      <c r="AY142" s="176" t="s">
        <v>113</v>
      </c>
      <c r="BK142" s="183">
        <f>SUM(BK143:BK145)</f>
        <v>0</v>
      </c>
    </row>
    <row r="143" spans="2:65" s="113" customFormat="1" ht="33" customHeight="1" x14ac:dyDescent="0.2">
      <c r="B143" s="74"/>
      <c r="C143" s="75" t="s">
        <v>174</v>
      </c>
      <c r="D143" s="75" t="s">
        <v>114</v>
      </c>
      <c r="E143" s="257" t="s">
        <v>175</v>
      </c>
      <c r="F143" s="258" t="s">
        <v>176</v>
      </c>
      <c r="G143" s="259" t="s">
        <v>131</v>
      </c>
      <c r="H143" s="260">
        <v>6.4349999999999996</v>
      </c>
      <c r="I143" s="76"/>
      <c r="J143" s="265">
        <f>ROUND(I143*H143,2)</f>
        <v>0</v>
      </c>
      <c r="K143" s="77"/>
      <c r="L143" s="74"/>
      <c r="M143" s="78" t="s">
        <v>1</v>
      </c>
      <c r="N143" s="184" t="s">
        <v>38</v>
      </c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AR143" s="187" t="s">
        <v>118</v>
      </c>
      <c r="AT143" s="187" t="s">
        <v>114</v>
      </c>
      <c r="AU143" s="187" t="s">
        <v>119</v>
      </c>
      <c r="AY143" s="106" t="s">
        <v>113</v>
      </c>
      <c r="BE143" s="188">
        <f>IF(N143="základná",J143,0)</f>
        <v>0</v>
      </c>
      <c r="BF143" s="188">
        <f>IF(N143="znížená",J143,0)</f>
        <v>0</v>
      </c>
      <c r="BG143" s="188">
        <f>IF(N143="zákl. prenesená",J143,0)</f>
        <v>0</v>
      </c>
      <c r="BH143" s="188">
        <f>IF(N143="zníž. prenesená",J143,0)</f>
        <v>0</v>
      </c>
      <c r="BI143" s="188">
        <f>IF(N143="nulová",J143,0)</f>
        <v>0</v>
      </c>
      <c r="BJ143" s="106" t="s">
        <v>119</v>
      </c>
      <c r="BK143" s="188">
        <f>ROUND(I143*H143,2)</f>
        <v>0</v>
      </c>
      <c r="BL143" s="106" t="s">
        <v>118</v>
      </c>
      <c r="BM143" s="187" t="s">
        <v>177</v>
      </c>
    </row>
    <row r="144" spans="2:65" s="113" customFormat="1" ht="37.9" customHeight="1" x14ac:dyDescent="0.2">
      <c r="B144" s="74"/>
      <c r="C144" s="75" t="s">
        <v>178</v>
      </c>
      <c r="D144" s="75" t="s">
        <v>114</v>
      </c>
      <c r="E144" s="257" t="s">
        <v>179</v>
      </c>
      <c r="F144" s="258" t="s">
        <v>180</v>
      </c>
      <c r="G144" s="259" t="s">
        <v>123</v>
      </c>
      <c r="H144" s="260">
        <v>4.95</v>
      </c>
      <c r="I144" s="76"/>
      <c r="J144" s="265">
        <f>ROUND(I144*H144,2)</f>
        <v>0</v>
      </c>
      <c r="K144" s="77"/>
      <c r="L144" s="74"/>
      <c r="M144" s="78" t="s">
        <v>1</v>
      </c>
      <c r="N144" s="184" t="s">
        <v>38</v>
      </c>
      <c r="P144" s="185">
        <f>O144*H144</f>
        <v>0</v>
      </c>
      <c r="Q144" s="185">
        <v>0.26375999999999999</v>
      </c>
      <c r="R144" s="185">
        <f>Q144*H144</f>
        <v>1.305612</v>
      </c>
      <c r="S144" s="185">
        <v>0</v>
      </c>
      <c r="T144" s="186">
        <f>S144*H144</f>
        <v>0</v>
      </c>
      <c r="AR144" s="187" t="s">
        <v>118</v>
      </c>
      <c r="AT144" s="187" t="s">
        <v>114</v>
      </c>
      <c r="AU144" s="187" t="s">
        <v>119</v>
      </c>
      <c r="AY144" s="106" t="s">
        <v>113</v>
      </c>
      <c r="BE144" s="188">
        <f>IF(N144="základná",J144,0)</f>
        <v>0</v>
      </c>
      <c r="BF144" s="188">
        <f>IF(N144="znížená",J144,0)</f>
        <v>0</v>
      </c>
      <c r="BG144" s="188">
        <f>IF(N144="zákl. prenesená",J144,0)</f>
        <v>0</v>
      </c>
      <c r="BH144" s="188">
        <f>IF(N144="zníž. prenesená",J144,0)</f>
        <v>0</v>
      </c>
      <c r="BI144" s="188">
        <f>IF(N144="nulová",J144,0)</f>
        <v>0</v>
      </c>
      <c r="BJ144" s="106" t="s">
        <v>119</v>
      </c>
      <c r="BK144" s="188">
        <f>ROUND(I144*H144,2)</f>
        <v>0</v>
      </c>
      <c r="BL144" s="106" t="s">
        <v>118</v>
      </c>
      <c r="BM144" s="187" t="s">
        <v>181</v>
      </c>
    </row>
    <row r="145" spans="2:65" s="113" customFormat="1" ht="33" customHeight="1" x14ac:dyDescent="0.2">
      <c r="B145" s="74"/>
      <c r="C145" s="75" t="s">
        <v>182</v>
      </c>
      <c r="D145" s="75" t="s">
        <v>114</v>
      </c>
      <c r="E145" s="257" t="s">
        <v>183</v>
      </c>
      <c r="F145" s="258" t="s">
        <v>184</v>
      </c>
      <c r="G145" s="259" t="s">
        <v>131</v>
      </c>
      <c r="H145" s="260">
        <v>0.74299999999999999</v>
      </c>
      <c r="I145" s="76"/>
      <c r="J145" s="265">
        <f>ROUND(I145*H145,2)</f>
        <v>0</v>
      </c>
      <c r="K145" s="77"/>
      <c r="L145" s="74"/>
      <c r="M145" s="78" t="s">
        <v>1</v>
      </c>
      <c r="N145" s="184" t="s">
        <v>38</v>
      </c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AR145" s="187" t="s">
        <v>118</v>
      </c>
      <c r="AT145" s="187" t="s">
        <v>114</v>
      </c>
      <c r="AU145" s="187" t="s">
        <v>119</v>
      </c>
      <c r="AY145" s="106" t="s">
        <v>113</v>
      </c>
      <c r="BE145" s="188">
        <f>IF(N145="základná",J145,0)</f>
        <v>0</v>
      </c>
      <c r="BF145" s="188">
        <f>IF(N145="znížená",J145,0)</f>
        <v>0</v>
      </c>
      <c r="BG145" s="188">
        <f>IF(N145="zákl. prenesená",J145,0)</f>
        <v>0</v>
      </c>
      <c r="BH145" s="188">
        <f>IF(N145="zníž. prenesená",J145,0)</f>
        <v>0</v>
      </c>
      <c r="BI145" s="188">
        <f>IF(N145="nulová",J145,0)</f>
        <v>0</v>
      </c>
      <c r="BJ145" s="106" t="s">
        <v>119</v>
      </c>
      <c r="BK145" s="188">
        <f>ROUND(I145*H145,2)</f>
        <v>0</v>
      </c>
      <c r="BL145" s="106" t="s">
        <v>118</v>
      </c>
      <c r="BM145" s="187" t="s">
        <v>185</v>
      </c>
    </row>
    <row r="146" spans="2:65" s="73" customFormat="1" ht="25.9" customHeight="1" x14ac:dyDescent="0.2">
      <c r="B146" s="175"/>
      <c r="D146" s="176" t="s">
        <v>71</v>
      </c>
      <c r="E146" s="177" t="s">
        <v>186</v>
      </c>
      <c r="F146" s="177" t="s">
        <v>187</v>
      </c>
      <c r="J146" s="267">
        <f>BK146</f>
        <v>0</v>
      </c>
      <c r="L146" s="175"/>
      <c r="M146" s="179"/>
      <c r="P146" s="180">
        <f>SUM(P147:P177)</f>
        <v>0</v>
      </c>
      <c r="R146" s="180">
        <f>SUM(R147:R177)</f>
        <v>1.6521863999999999</v>
      </c>
      <c r="T146" s="181">
        <f>SUM(T147:T177)</f>
        <v>0</v>
      </c>
      <c r="AR146" s="176" t="s">
        <v>119</v>
      </c>
      <c r="AT146" s="182" t="s">
        <v>71</v>
      </c>
      <c r="AU146" s="182" t="s">
        <v>72</v>
      </c>
      <c r="AY146" s="176" t="s">
        <v>113</v>
      </c>
      <c r="BK146" s="183">
        <f>SUM(BK147:BK177)</f>
        <v>0</v>
      </c>
    </row>
    <row r="147" spans="2:65" s="113" customFormat="1" ht="24.2" customHeight="1" x14ac:dyDescent="0.2">
      <c r="B147" s="74"/>
      <c r="C147" s="75" t="s">
        <v>188</v>
      </c>
      <c r="D147" s="75" t="s">
        <v>114</v>
      </c>
      <c r="E147" s="257" t="s">
        <v>189</v>
      </c>
      <c r="F147" s="258" t="s">
        <v>190</v>
      </c>
      <c r="G147" s="259" t="s">
        <v>154</v>
      </c>
      <c r="H147" s="260">
        <v>7.7</v>
      </c>
      <c r="I147" s="76"/>
      <c r="J147" s="265">
        <f t="shared" ref="J147:J177" si="10">ROUND(I147*H147,2)</f>
        <v>0</v>
      </c>
      <c r="K147" s="77"/>
      <c r="L147" s="74"/>
      <c r="M147" s="78" t="s">
        <v>1</v>
      </c>
      <c r="N147" s="184" t="s">
        <v>38</v>
      </c>
      <c r="P147" s="185">
        <f t="shared" ref="P147:P177" si="11">O147*H147</f>
        <v>0</v>
      </c>
      <c r="Q147" s="185">
        <v>1.48E-3</v>
      </c>
      <c r="R147" s="185">
        <f t="shared" ref="R147:R177" si="12">Q147*H147</f>
        <v>1.1396E-2</v>
      </c>
      <c r="S147" s="185">
        <v>0</v>
      </c>
      <c r="T147" s="186">
        <f t="shared" ref="T147:T177" si="13">S147*H147</f>
        <v>0</v>
      </c>
      <c r="AR147" s="187" t="s">
        <v>182</v>
      </c>
      <c r="AT147" s="187" t="s">
        <v>114</v>
      </c>
      <c r="AU147" s="187" t="s">
        <v>80</v>
      </c>
      <c r="AY147" s="106" t="s">
        <v>113</v>
      </c>
      <c r="BE147" s="188">
        <f t="shared" ref="BE147:BE177" si="14">IF(N147="základná",J147,0)</f>
        <v>0</v>
      </c>
      <c r="BF147" s="188">
        <f t="shared" ref="BF147:BF177" si="15">IF(N147="znížená",J147,0)</f>
        <v>0</v>
      </c>
      <c r="BG147" s="188">
        <f t="shared" ref="BG147:BG177" si="16">IF(N147="zákl. prenesená",J147,0)</f>
        <v>0</v>
      </c>
      <c r="BH147" s="188">
        <f t="shared" ref="BH147:BH177" si="17">IF(N147="zníž. prenesená",J147,0)</f>
        <v>0</v>
      </c>
      <c r="BI147" s="188">
        <f t="shared" ref="BI147:BI177" si="18">IF(N147="nulová",J147,0)</f>
        <v>0</v>
      </c>
      <c r="BJ147" s="106" t="s">
        <v>119</v>
      </c>
      <c r="BK147" s="188">
        <f t="shared" ref="BK147:BK177" si="19">ROUND(I147*H147,2)</f>
        <v>0</v>
      </c>
      <c r="BL147" s="106" t="s">
        <v>182</v>
      </c>
      <c r="BM147" s="187" t="s">
        <v>191</v>
      </c>
    </row>
    <row r="148" spans="2:65" s="113" customFormat="1" ht="24.2" customHeight="1" x14ac:dyDescent="0.2">
      <c r="B148" s="74"/>
      <c r="C148" s="75" t="s">
        <v>192</v>
      </c>
      <c r="D148" s="75" t="s">
        <v>114</v>
      </c>
      <c r="E148" s="257" t="s">
        <v>193</v>
      </c>
      <c r="F148" s="258" t="s">
        <v>194</v>
      </c>
      <c r="G148" s="259" t="s">
        <v>154</v>
      </c>
      <c r="H148" s="260">
        <v>9.7899999999999991</v>
      </c>
      <c r="I148" s="76"/>
      <c r="J148" s="265">
        <f t="shared" si="10"/>
        <v>0</v>
      </c>
      <c r="K148" s="77"/>
      <c r="L148" s="74"/>
      <c r="M148" s="78" t="s">
        <v>1</v>
      </c>
      <c r="N148" s="184" t="s">
        <v>38</v>
      </c>
      <c r="P148" s="185">
        <f t="shared" si="11"/>
        <v>0</v>
      </c>
      <c r="Q148" s="185">
        <v>1.8500000000000001E-3</v>
      </c>
      <c r="R148" s="185">
        <f t="shared" si="12"/>
        <v>1.8111499999999999E-2</v>
      </c>
      <c r="S148" s="185">
        <v>0</v>
      </c>
      <c r="T148" s="186">
        <f t="shared" si="13"/>
        <v>0</v>
      </c>
      <c r="AR148" s="187" t="s">
        <v>182</v>
      </c>
      <c r="AT148" s="187" t="s">
        <v>114</v>
      </c>
      <c r="AU148" s="187" t="s">
        <v>80</v>
      </c>
      <c r="AY148" s="106" t="s">
        <v>113</v>
      </c>
      <c r="BE148" s="188">
        <f t="shared" si="14"/>
        <v>0</v>
      </c>
      <c r="BF148" s="188">
        <f t="shared" si="15"/>
        <v>0</v>
      </c>
      <c r="BG148" s="188">
        <f t="shared" si="16"/>
        <v>0</v>
      </c>
      <c r="BH148" s="188">
        <f t="shared" si="17"/>
        <v>0</v>
      </c>
      <c r="BI148" s="188">
        <f t="shared" si="18"/>
        <v>0</v>
      </c>
      <c r="BJ148" s="106" t="s">
        <v>119</v>
      </c>
      <c r="BK148" s="188">
        <f t="shared" si="19"/>
        <v>0</v>
      </c>
      <c r="BL148" s="106" t="s">
        <v>182</v>
      </c>
      <c r="BM148" s="187" t="s">
        <v>195</v>
      </c>
    </row>
    <row r="149" spans="2:65" s="113" customFormat="1" ht="24.2" customHeight="1" x14ac:dyDescent="0.2">
      <c r="B149" s="74"/>
      <c r="C149" s="75" t="s">
        <v>196</v>
      </c>
      <c r="D149" s="75" t="s">
        <v>114</v>
      </c>
      <c r="E149" s="257" t="s">
        <v>197</v>
      </c>
      <c r="F149" s="258" t="s">
        <v>198</v>
      </c>
      <c r="G149" s="259" t="s">
        <v>154</v>
      </c>
      <c r="H149" s="260">
        <v>20.57</v>
      </c>
      <c r="I149" s="76"/>
      <c r="J149" s="265">
        <f t="shared" si="10"/>
        <v>0</v>
      </c>
      <c r="K149" s="77"/>
      <c r="L149" s="74"/>
      <c r="M149" s="78" t="s">
        <v>1</v>
      </c>
      <c r="N149" s="184" t="s">
        <v>38</v>
      </c>
      <c r="P149" s="185">
        <f t="shared" si="11"/>
        <v>0</v>
      </c>
      <c r="Q149" s="185">
        <v>2.7299999999999998E-3</v>
      </c>
      <c r="R149" s="185">
        <f t="shared" si="12"/>
        <v>5.6156099999999994E-2</v>
      </c>
      <c r="S149" s="185">
        <v>0</v>
      </c>
      <c r="T149" s="186">
        <f t="shared" si="13"/>
        <v>0</v>
      </c>
      <c r="AR149" s="187" t="s">
        <v>182</v>
      </c>
      <c r="AT149" s="187" t="s">
        <v>114</v>
      </c>
      <c r="AU149" s="187" t="s">
        <v>80</v>
      </c>
      <c r="AY149" s="106" t="s">
        <v>113</v>
      </c>
      <c r="BE149" s="188">
        <f t="shared" si="14"/>
        <v>0</v>
      </c>
      <c r="BF149" s="188">
        <f t="shared" si="15"/>
        <v>0</v>
      </c>
      <c r="BG149" s="188">
        <f t="shared" si="16"/>
        <v>0</v>
      </c>
      <c r="BH149" s="188">
        <f t="shared" si="17"/>
        <v>0</v>
      </c>
      <c r="BI149" s="188">
        <f t="shared" si="18"/>
        <v>0</v>
      </c>
      <c r="BJ149" s="106" t="s">
        <v>119</v>
      </c>
      <c r="BK149" s="188">
        <f t="shared" si="19"/>
        <v>0</v>
      </c>
      <c r="BL149" s="106" t="s">
        <v>182</v>
      </c>
      <c r="BM149" s="187" t="s">
        <v>199</v>
      </c>
    </row>
    <row r="150" spans="2:65" s="113" customFormat="1" ht="24.2" customHeight="1" x14ac:dyDescent="0.2">
      <c r="B150" s="74"/>
      <c r="C150" s="75" t="s">
        <v>7</v>
      </c>
      <c r="D150" s="75" t="s">
        <v>114</v>
      </c>
      <c r="E150" s="257" t="s">
        <v>200</v>
      </c>
      <c r="F150" s="258" t="s">
        <v>201</v>
      </c>
      <c r="G150" s="259" t="s">
        <v>154</v>
      </c>
      <c r="H150" s="260">
        <v>8.6</v>
      </c>
      <c r="I150" s="76"/>
      <c r="J150" s="265">
        <f t="shared" si="10"/>
        <v>0</v>
      </c>
      <c r="K150" s="77"/>
      <c r="L150" s="74"/>
      <c r="M150" s="78" t="s">
        <v>1</v>
      </c>
      <c r="N150" s="184" t="s">
        <v>38</v>
      </c>
      <c r="P150" s="185">
        <f t="shared" si="11"/>
        <v>0</v>
      </c>
      <c r="Q150" s="185">
        <v>3.5300000000000002E-3</v>
      </c>
      <c r="R150" s="185">
        <f t="shared" si="12"/>
        <v>3.0358E-2</v>
      </c>
      <c r="S150" s="185">
        <v>0</v>
      </c>
      <c r="T150" s="186">
        <f t="shared" si="13"/>
        <v>0</v>
      </c>
      <c r="AR150" s="187" t="s">
        <v>182</v>
      </c>
      <c r="AT150" s="187" t="s">
        <v>114</v>
      </c>
      <c r="AU150" s="187" t="s">
        <v>80</v>
      </c>
      <c r="AY150" s="106" t="s">
        <v>113</v>
      </c>
      <c r="BE150" s="188">
        <f t="shared" si="14"/>
        <v>0</v>
      </c>
      <c r="BF150" s="188">
        <f t="shared" si="15"/>
        <v>0</v>
      </c>
      <c r="BG150" s="188">
        <f t="shared" si="16"/>
        <v>0</v>
      </c>
      <c r="BH150" s="188">
        <f t="shared" si="17"/>
        <v>0</v>
      </c>
      <c r="BI150" s="188">
        <f t="shared" si="18"/>
        <v>0</v>
      </c>
      <c r="BJ150" s="106" t="s">
        <v>119</v>
      </c>
      <c r="BK150" s="188">
        <f t="shared" si="19"/>
        <v>0</v>
      </c>
      <c r="BL150" s="106" t="s">
        <v>182</v>
      </c>
      <c r="BM150" s="187" t="s">
        <v>202</v>
      </c>
    </row>
    <row r="151" spans="2:65" s="113" customFormat="1" ht="24.2" customHeight="1" x14ac:dyDescent="0.2">
      <c r="B151" s="74"/>
      <c r="C151" s="75" t="s">
        <v>203</v>
      </c>
      <c r="D151" s="75" t="s">
        <v>114</v>
      </c>
      <c r="E151" s="257" t="s">
        <v>204</v>
      </c>
      <c r="F151" s="258" t="s">
        <v>205</v>
      </c>
      <c r="G151" s="259" t="s">
        <v>154</v>
      </c>
      <c r="H151" s="260">
        <v>8.14</v>
      </c>
      <c r="I151" s="76"/>
      <c r="J151" s="265">
        <f t="shared" si="10"/>
        <v>0</v>
      </c>
      <c r="K151" s="77"/>
      <c r="L151" s="74"/>
      <c r="M151" s="78" t="s">
        <v>1</v>
      </c>
      <c r="N151" s="184" t="s">
        <v>38</v>
      </c>
      <c r="P151" s="185">
        <f t="shared" si="11"/>
        <v>0</v>
      </c>
      <c r="Q151" s="185">
        <v>0</v>
      </c>
      <c r="R151" s="185">
        <f t="shared" si="12"/>
        <v>0</v>
      </c>
      <c r="S151" s="185">
        <v>0</v>
      </c>
      <c r="T151" s="186">
        <f t="shared" si="13"/>
        <v>0</v>
      </c>
      <c r="AR151" s="187" t="s">
        <v>182</v>
      </c>
      <c r="AT151" s="187" t="s">
        <v>114</v>
      </c>
      <c r="AU151" s="187" t="s">
        <v>80</v>
      </c>
      <c r="AY151" s="106" t="s">
        <v>113</v>
      </c>
      <c r="BE151" s="188">
        <f t="shared" si="14"/>
        <v>0</v>
      </c>
      <c r="BF151" s="188">
        <f t="shared" si="15"/>
        <v>0</v>
      </c>
      <c r="BG151" s="188">
        <f t="shared" si="16"/>
        <v>0</v>
      </c>
      <c r="BH151" s="188">
        <f t="shared" si="17"/>
        <v>0</v>
      </c>
      <c r="BI151" s="188">
        <f t="shared" si="18"/>
        <v>0</v>
      </c>
      <c r="BJ151" s="106" t="s">
        <v>119</v>
      </c>
      <c r="BK151" s="188">
        <f t="shared" si="19"/>
        <v>0</v>
      </c>
      <c r="BL151" s="106" t="s">
        <v>182</v>
      </c>
      <c r="BM151" s="187" t="s">
        <v>206</v>
      </c>
    </row>
    <row r="152" spans="2:65" s="113" customFormat="1" ht="33" customHeight="1" x14ac:dyDescent="0.2">
      <c r="B152" s="74"/>
      <c r="C152" s="75" t="s">
        <v>207</v>
      </c>
      <c r="D152" s="75" t="s">
        <v>114</v>
      </c>
      <c r="E152" s="257" t="s">
        <v>208</v>
      </c>
      <c r="F152" s="258" t="s">
        <v>209</v>
      </c>
      <c r="G152" s="259" t="s">
        <v>154</v>
      </c>
      <c r="H152" s="260">
        <v>307.17500000000001</v>
      </c>
      <c r="I152" s="76"/>
      <c r="J152" s="265">
        <f t="shared" si="10"/>
        <v>0</v>
      </c>
      <c r="K152" s="77"/>
      <c r="L152" s="74"/>
      <c r="M152" s="78" t="s">
        <v>1</v>
      </c>
      <c r="N152" s="184" t="s">
        <v>38</v>
      </c>
      <c r="P152" s="185">
        <f t="shared" si="11"/>
        <v>0</v>
      </c>
      <c r="Q152" s="185">
        <v>4.81E-3</v>
      </c>
      <c r="R152" s="185">
        <f t="shared" si="12"/>
        <v>1.4775117500000001</v>
      </c>
      <c r="S152" s="185">
        <v>0</v>
      </c>
      <c r="T152" s="186">
        <f t="shared" si="13"/>
        <v>0</v>
      </c>
      <c r="AR152" s="187" t="s">
        <v>182</v>
      </c>
      <c r="AT152" s="187" t="s">
        <v>114</v>
      </c>
      <c r="AU152" s="187" t="s">
        <v>80</v>
      </c>
      <c r="AY152" s="106" t="s">
        <v>113</v>
      </c>
      <c r="BE152" s="188">
        <f t="shared" si="14"/>
        <v>0</v>
      </c>
      <c r="BF152" s="188">
        <f t="shared" si="15"/>
        <v>0</v>
      </c>
      <c r="BG152" s="188">
        <f t="shared" si="16"/>
        <v>0</v>
      </c>
      <c r="BH152" s="188">
        <f t="shared" si="17"/>
        <v>0</v>
      </c>
      <c r="BI152" s="188">
        <f t="shared" si="18"/>
        <v>0</v>
      </c>
      <c r="BJ152" s="106" t="s">
        <v>119</v>
      </c>
      <c r="BK152" s="188">
        <f t="shared" si="19"/>
        <v>0</v>
      </c>
      <c r="BL152" s="106" t="s">
        <v>182</v>
      </c>
      <c r="BM152" s="187" t="s">
        <v>210</v>
      </c>
    </row>
    <row r="153" spans="2:65" s="113" customFormat="1" ht="24.2" customHeight="1" x14ac:dyDescent="0.2">
      <c r="B153" s="74"/>
      <c r="C153" s="75" t="s">
        <v>211</v>
      </c>
      <c r="D153" s="75" t="s">
        <v>114</v>
      </c>
      <c r="E153" s="257" t="s">
        <v>212</v>
      </c>
      <c r="F153" s="258" t="s">
        <v>213</v>
      </c>
      <c r="G153" s="259" t="s">
        <v>154</v>
      </c>
      <c r="H153" s="260">
        <v>1</v>
      </c>
      <c r="I153" s="76"/>
      <c r="J153" s="265">
        <f t="shared" si="10"/>
        <v>0</v>
      </c>
      <c r="K153" s="77"/>
      <c r="L153" s="74"/>
      <c r="M153" s="78" t="s">
        <v>1</v>
      </c>
      <c r="N153" s="184" t="s">
        <v>38</v>
      </c>
      <c r="P153" s="185">
        <f t="shared" si="11"/>
        <v>0</v>
      </c>
      <c r="Q153" s="185">
        <v>2.5600000000000002E-3</v>
      </c>
      <c r="R153" s="185">
        <f t="shared" si="12"/>
        <v>2.5600000000000002E-3</v>
      </c>
      <c r="S153" s="185">
        <v>0</v>
      </c>
      <c r="T153" s="186">
        <f t="shared" si="13"/>
        <v>0</v>
      </c>
      <c r="AR153" s="187" t="s">
        <v>182</v>
      </c>
      <c r="AT153" s="187" t="s">
        <v>114</v>
      </c>
      <c r="AU153" s="187" t="s">
        <v>80</v>
      </c>
      <c r="AY153" s="106" t="s">
        <v>113</v>
      </c>
      <c r="BE153" s="188">
        <f t="shared" si="14"/>
        <v>0</v>
      </c>
      <c r="BF153" s="188">
        <f t="shared" si="15"/>
        <v>0</v>
      </c>
      <c r="BG153" s="188">
        <f t="shared" si="16"/>
        <v>0</v>
      </c>
      <c r="BH153" s="188">
        <f t="shared" si="17"/>
        <v>0</v>
      </c>
      <c r="BI153" s="188">
        <f t="shared" si="18"/>
        <v>0</v>
      </c>
      <c r="BJ153" s="106" t="s">
        <v>119</v>
      </c>
      <c r="BK153" s="188">
        <f t="shared" si="19"/>
        <v>0</v>
      </c>
      <c r="BL153" s="106" t="s">
        <v>182</v>
      </c>
      <c r="BM153" s="187" t="s">
        <v>214</v>
      </c>
    </row>
    <row r="154" spans="2:65" s="113" customFormat="1" ht="24.2" customHeight="1" x14ac:dyDescent="0.2">
      <c r="B154" s="74"/>
      <c r="C154" s="75" t="s">
        <v>215</v>
      </c>
      <c r="D154" s="75" t="s">
        <v>114</v>
      </c>
      <c r="E154" s="257" t="s">
        <v>216</v>
      </c>
      <c r="F154" s="258" t="s">
        <v>217</v>
      </c>
      <c r="G154" s="259" t="s">
        <v>154</v>
      </c>
      <c r="H154" s="260">
        <v>2.2000000000000002</v>
      </c>
      <c r="I154" s="76"/>
      <c r="J154" s="265">
        <f t="shared" si="10"/>
        <v>0</v>
      </c>
      <c r="K154" s="77"/>
      <c r="L154" s="74"/>
      <c r="M154" s="78" t="s">
        <v>1</v>
      </c>
      <c r="N154" s="184" t="s">
        <v>38</v>
      </c>
      <c r="P154" s="185">
        <f t="shared" si="11"/>
        <v>0</v>
      </c>
      <c r="Q154" s="185">
        <v>3.0100000000000001E-3</v>
      </c>
      <c r="R154" s="185">
        <f t="shared" si="12"/>
        <v>6.6220000000000011E-3</v>
      </c>
      <c r="S154" s="185">
        <v>0</v>
      </c>
      <c r="T154" s="186">
        <f t="shared" si="13"/>
        <v>0</v>
      </c>
      <c r="AR154" s="187" t="s">
        <v>182</v>
      </c>
      <c r="AT154" s="187" t="s">
        <v>114</v>
      </c>
      <c r="AU154" s="187" t="s">
        <v>80</v>
      </c>
      <c r="AY154" s="106" t="s">
        <v>113</v>
      </c>
      <c r="BE154" s="188">
        <f t="shared" si="14"/>
        <v>0</v>
      </c>
      <c r="BF154" s="188">
        <f t="shared" si="15"/>
        <v>0</v>
      </c>
      <c r="BG154" s="188">
        <f t="shared" si="16"/>
        <v>0</v>
      </c>
      <c r="BH154" s="188">
        <f t="shared" si="17"/>
        <v>0</v>
      </c>
      <c r="BI154" s="188">
        <f t="shared" si="18"/>
        <v>0</v>
      </c>
      <c r="BJ154" s="106" t="s">
        <v>119</v>
      </c>
      <c r="BK154" s="188">
        <f t="shared" si="19"/>
        <v>0</v>
      </c>
      <c r="BL154" s="106" t="s">
        <v>182</v>
      </c>
      <c r="BM154" s="187" t="s">
        <v>218</v>
      </c>
    </row>
    <row r="155" spans="2:65" s="113" customFormat="1" ht="24.2" customHeight="1" x14ac:dyDescent="0.2">
      <c r="B155" s="74"/>
      <c r="C155" s="75" t="s">
        <v>219</v>
      </c>
      <c r="D155" s="75" t="s">
        <v>114</v>
      </c>
      <c r="E155" s="257" t="s">
        <v>220</v>
      </c>
      <c r="F155" s="258" t="s">
        <v>221</v>
      </c>
      <c r="G155" s="259" t="s">
        <v>154</v>
      </c>
      <c r="H155" s="260">
        <v>0.8</v>
      </c>
      <c r="I155" s="76"/>
      <c r="J155" s="265">
        <f t="shared" si="10"/>
        <v>0</v>
      </c>
      <c r="K155" s="77"/>
      <c r="L155" s="74"/>
      <c r="M155" s="78" t="s">
        <v>1</v>
      </c>
      <c r="N155" s="184" t="s">
        <v>38</v>
      </c>
      <c r="P155" s="185">
        <f t="shared" si="11"/>
        <v>0</v>
      </c>
      <c r="Q155" s="185">
        <v>6.3299999999999997E-3</v>
      </c>
      <c r="R155" s="185">
        <f t="shared" si="12"/>
        <v>5.0639999999999999E-3</v>
      </c>
      <c r="S155" s="185">
        <v>0</v>
      </c>
      <c r="T155" s="186">
        <f t="shared" si="13"/>
        <v>0</v>
      </c>
      <c r="AR155" s="187" t="s">
        <v>182</v>
      </c>
      <c r="AT155" s="187" t="s">
        <v>114</v>
      </c>
      <c r="AU155" s="187" t="s">
        <v>80</v>
      </c>
      <c r="AY155" s="106" t="s">
        <v>113</v>
      </c>
      <c r="BE155" s="188">
        <f t="shared" si="14"/>
        <v>0</v>
      </c>
      <c r="BF155" s="188">
        <f t="shared" si="15"/>
        <v>0</v>
      </c>
      <c r="BG155" s="188">
        <f t="shared" si="16"/>
        <v>0</v>
      </c>
      <c r="BH155" s="188">
        <f t="shared" si="17"/>
        <v>0</v>
      </c>
      <c r="BI155" s="188">
        <f t="shared" si="18"/>
        <v>0</v>
      </c>
      <c r="BJ155" s="106" t="s">
        <v>119</v>
      </c>
      <c r="BK155" s="188">
        <f t="shared" si="19"/>
        <v>0</v>
      </c>
      <c r="BL155" s="106" t="s">
        <v>182</v>
      </c>
      <c r="BM155" s="187" t="s">
        <v>222</v>
      </c>
    </row>
    <row r="156" spans="2:65" s="113" customFormat="1" ht="24.2" customHeight="1" x14ac:dyDescent="0.2">
      <c r="B156" s="74"/>
      <c r="C156" s="75" t="s">
        <v>223</v>
      </c>
      <c r="D156" s="75" t="s">
        <v>114</v>
      </c>
      <c r="E156" s="257" t="s">
        <v>224</v>
      </c>
      <c r="F156" s="258" t="s">
        <v>225</v>
      </c>
      <c r="G156" s="259" t="s">
        <v>154</v>
      </c>
      <c r="H156" s="260">
        <v>2.915</v>
      </c>
      <c r="I156" s="76"/>
      <c r="J156" s="265">
        <f t="shared" si="10"/>
        <v>0</v>
      </c>
      <c r="K156" s="77"/>
      <c r="L156" s="74"/>
      <c r="M156" s="78" t="s">
        <v>1</v>
      </c>
      <c r="N156" s="184" t="s">
        <v>38</v>
      </c>
      <c r="P156" s="185">
        <f t="shared" si="11"/>
        <v>0</v>
      </c>
      <c r="Q156" s="185">
        <v>8.2699999999999996E-3</v>
      </c>
      <c r="R156" s="185">
        <f t="shared" si="12"/>
        <v>2.4107049999999998E-2</v>
      </c>
      <c r="S156" s="185">
        <v>0</v>
      </c>
      <c r="T156" s="186">
        <f t="shared" si="13"/>
        <v>0</v>
      </c>
      <c r="AR156" s="187" t="s">
        <v>182</v>
      </c>
      <c r="AT156" s="187" t="s">
        <v>114</v>
      </c>
      <c r="AU156" s="187" t="s">
        <v>80</v>
      </c>
      <c r="AY156" s="106" t="s">
        <v>113</v>
      </c>
      <c r="BE156" s="188">
        <f t="shared" si="14"/>
        <v>0</v>
      </c>
      <c r="BF156" s="188">
        <f t="shared" si="15"/>
        <v>0</v>
      </c>
      <c r="BG156" s="188">
        <f t="shared" si="16"/>
        <v>0</v>
      </c>
      <c r="BH156" s="188">
        <f t="shared" si="17"/>
        <v>0</v>
      </c>
      <c r="BI156" s="188">
        <f t="shared" si="18"/>
        <v>0</v>
      </c>
      <c r="BJ156" s="106" t="s">
        <v>119</v>
      </c>
      <c r="BK156" s="188">
        <f t="shared" si="19"/>
        <v>0</v>
      </c>
      <c r="BL156" s="106" t="s">
        <v>182</v>
      </c>
      <c r="BM156" s="187" t="s">
        <v>226</v>
      </c>
    </row>
    <row r="157" spans="2:65" s="113" customFormat="1" ht="24.2" customHeight="1" x14ac:dyDescent="0.2">
      <c r="B157" s="74"/>
      <c r="C157" s="75" t="s">
        <v>227</v>
      </c>
      <c r="D157" s="75" t="s">
        <v>114</v>
      </c>
      <c r="E157" s="257" t="s">
        <v>228</v>
      </c>
      <c r="F157" s="258" t="s">
        <v>229</v>
      </c>
      <c r="G157" s="259" t="s">
        <v>230</v>
      </c>
      <c r="H157" s="260">
        <v>1</v>
      </c>
      <c r="I157" s="76"/>
      <c r="J157" s="265">
        <f t="shared" si="10"/>
        <v>0</v>
      </c>
      <c r="K157" s="77"/>
      <c r="L157" s="74"/>
      <c r="M157" s="78" t="s">
        <v>1</v>
      </c>
      <c r="N157" s="184" t="s">
        <v>38</v>
      </c>
      <c r="P157" s="185">
        <f t="shared" si="11"/>
        <v>0</v>
      </c>
      <c r="Q157" s="185">
        <v>3.0000000000000001E-5</v>
      </c>
      <c r="R157" s="185">
        <f t="shared" si="12"/>
        <v>3.0000000000000001E-5</v>
      </c>
      <c r="S157" s="185">
        <v>0</v>
      </c>
      <c r="T157" s="186">
        <f t="shared" si="13"/>
        <v>0</v>
      </c>
      <c r="AR157" s="187" t="s">
        <v>182</v>
      </c>
      <c r="AT157" s="187" t="s">
        <v>114</v>
      </c>
      <c r="AU157" s="187" t="s">
        <v>80</v>
      </c>
      <c r="AY157" s="106" t="s">
        <v>113</v>
      </c>
      <c r="BE157" s="188">
        <f t="shared" si="14"/>
        <v>0</v>
      </c>
      <c r="BF157" s="188">
        <f t="shared" si="15"/>
        <v>0</v>
      </c>
      <c r="BG157" s="188">
        <f t="shared" si="16"/>
        <v>0</v>
      </c>
      <c r="BH157" s="188">
        <f t="shared" si="17"/>
        <v>0</v>
      </c>
      <c r="BI157" s="188">
        <f t="shared" si="18"/>
        <v>0</v>
      </c>
      <c r="BJ157" s="106" t="s">
        <v>119</v>
      </c>
      <c r="BK157" s="188">
        <f t="shared" si="19"/>
        <v>0</v>
      </c>
      <c r="BL157" s="106" t="s">
        <v>182</v>
      </c>
      <c r="BM157" s="187" t="s">
        <v>231</v>
      </c>
    </row>
    <row r="158" spans="2:65" s="113" customFormat="1" ht="16.5" customHeight="1" x14ac:dyDescent="0.2">
      <c r="B158" s="74"/>
      <c r="C158" s="79" t="s">
        <v>232</v>
      </c>
      <c r="D158" s="79" t="s">
        <v>146</v>
      </c>
      <c r="E158" s="261" t="s">
        <v>233</v>
      </c>
      <c r="F158" s="262" t="s">
        <v>234</v>
      </c>
      <c r="G158" s="263" t="s">
        <v>235</v>
      </c>
      <c r="H158" s="264">
        <v>1</v>
      </c>
      <c r="I158" s="80"/>
      <c r="J158" s="266">
        <f t="shared" si="10"/>
        <v>0</v>
      </c>
      <c r="K158" s="81"/>
      <c r="L158" s="189"/>
      <c r="M158" s="82" t="s">
        <v>1</v>
      </c>
      <c r="N158" s="190" t="s">
        <v>38</v>
      </c>
      <c r="P158" s="185">
        <f t="shared" si="11"/>
        <v>0</v>
      </c>
      <c r="Q158" s="185">
        <v>2.7E-4</v>
      </c>
      <c r="R158" s="185">
        <f t="shared" si="12"/>
        <v>2.7E-4</v>
      </c>
      <c r="S158" s="185">
        <v>0</v>
      </c>
      <c r="T158" s="186">
        <f t="shared" si="13"/>
        <v>0</v>
      </c>
      <c r="AR158" s="187" t="s">
        <v>236</v>
      </c>
      <c r="AT158" s="187" t="s">
        <v>146</v>
      </c>
      <c r="AU158" s="187" t="s">
        <v>80</v>
      </c>
      <c r="AY158" s="106" t="s">
        <v>113</v>
      </c>
      <c r="BE158" s="188">
        <f t="shared" si="14"/>
        <v>0</v>
      </c>
      <c r="BF158" s="188">
        <f t="shared" si="15"/>
        <v>0</v>
      </c>
      <c r="BG158" s="188">
        <f t="shared" si="16"/>
        <v>0</v>
      </c>
      <c r="BH158" s="188">
        <f t="shared" si="17"/>
        <v>0</v>
      </c>
      <c r="BI158" s="188">
        <f t="shared" si="18"/>
        <v>0</v>
      </c>
      <c r="BJ158" s="106" t="s">
        <v>119</v>
      </c>
      <c r="BK158" s="188">
        <f t="shared" si="19"/>
        <v>0</v>
      </c>
      <c r="BL158" s="106" t="s">
        <v>182</v>
      </c>
      <c r="BM158" s="187" t="s">
        <v>237</v>
      </c>
    </row>
    <row r="159" spans="2:65" s="113" customFormat="1" ht="24.2" customHeight="1" x14ac:dyDescent="0.2">
      <c r="B159" s="74"/>
      <c r="C159" s="75" t="s">
        <v>238</v>
      </c>
      <c r="D159" s="75" t="s">
        <v>114</v>
      </c>
      <c r="E159" s="257" t="s">
        <v>239</v>
      </c>
      <c r="F159" s="258" t="s">
        <v>240</v>
      </c>
      <c r="G159" s="259" t="s">
        <v>235</v>
      </c>
      <c r="H159" s="260">
        <v>2</v>
      </c>
      <c r="I159" s="76"/>
      <c r="J159" s="265">
        <f t="shared" si="10"/>
        <v>0</v>
      </c>
      <c r="K159" s="77"/>
      <c r="L159" s="74"/>
      <c r="M159" s="78" t="s">
        <v>1</v>
      </c>
      <c r="N159" s="184" t="s">
        <v>38</v>
      </c>
      <c r="P159" s="185">
        <f t="shared" si="11"/>
        <v>0</v>
      </c>
      <c r="Q159" s="185">
        <v>0</v>
      </c>
      <c r="R159" s="185">
        <f t="shared" si="12"/>
        <v>0</v>
      </c>
      <c r="S159" s="185">
        <v>0</v>
      </c>
      <c r="T159" s="186">
        <f t="shared" si="13"/>
        <v>0</v>
      </c>
      <c r="AR159" s="187" t="s">
        <v>182</v>
      </c>
      <c r="AT159" s="187" t="s">
        <v>114</v>
      </c>
      <c r="AU159" s="187" t="s">
        <v>80</v>
      </c>
      <c r="AY159" s="106" t="s">
        <v>113</v>
      </c>
      <c r="BE159" s="188">
        <f t="shared" si="14"/>
        <v>0</v>
      </c>
      <c r="BF159" s="188">
        <f t="shared" si="15"/>
        <v>0</v>
      </c>
      <c r="BG159" s="188">
        <f t="shared" si="16"/>
        <v>0</v>
      </c>
      <c r="BH159" s="188">
        <f t="shared" si="17"/>
        <v>0</v>
      </c>
      <c r="BI159" s="188">
        <f t="shared" si="18"/>
        <v>0</v>
      </c>
      <c r="BJ159" s="106" t="s">
        <v>119</v>
      </c>
      <c r="BK159" s="188">
        <f t="shared" si="19"/>
        <v>0</v>
      </c>
      <c r="BL159" s="106" t="s">
        <v>182</v>
      </c>
      <c r="BM159" s="187" t="s">
        <v>241</v>
      </c>
    </row>
    <row r="160" spans="2:65" s="113" customFormat="1" ht="24.2" customHeight="1" x14ac:dyDescent="0.2">
      <c r="B160" s="74"/>
      <c r="C160" s="79" t="s">
        <v>242</v>
      </c>
      <c r="D160" s="79" t="s">
        <v>146</v>
      </c>
      <c r="E160" s="261" t="s">
        <v>243</v>
      </c>
      <c r="F160" s="262" t="s">
        <v>244</v>
      </c>
      <c r="G160" s="263" t="s">
        <v>235</v>
      </c>
      <c r="H160" s="264">
        <v>2</v>
      </c>
      <c r="I160" s="80"/>
      <c r="J160" s="266">
        <f t="shared" si="10"/>
        <v>0</v>
      </c>
      <c r="K160" s="81"/>
      <c r="L160" s="189"/>
      <c r="M160" s="82" t="s">
        <v>1</v>
      </c>
      <c r="N160" s="190" t="s">
        <v>38</v>
      </c>
      <c r="P160" s="185">
        <f t="shared" si="11"/>
        <v>0</v>
      </c>
      <c r="Q160" s="185">
        <v>2.5000000000000001E-4</v>
      </c>
      <c r="R160" s="185">
        <f t="shared" si="12"/>
        <v>5.0000000000000001E-4</v>
      </c>
      <c r="S160" s="185">
        <v>0</v>
      </c>
      <c r="T160" s="186">
        <f t="shared" si="13"/>
        <v>0</v>
      </c>
      <c r="AR160" s="187" t="s">
        <v>236</v>
      </c>
      <c r="AT160" s="187" t="s">
        <v>146</v>
      </c>
      <c r="AU160" s="187" t="s">
        <v>80</v>
      </c>
      <c r="AY160" s="106" t="s">
        <v>113</v>
      </c>
      <c r="BE160" s="188">
        <f t="shared" si="14"/>
        <v>0</v>
      </c>
      <c r="BF160" s="188">
        <f t="shared" si="15"/>
        <v>0</v>
      </c>
      <c r="BG160" s="188">
        <f t="shared" si="16"/>
        <v>0</v>
      </c>
      <c r="BH160" s="188">
        <f t="shared" si="17"/>
        <v>0</v>
      </c>
      <c r="BI160" s="188">
        <f t="shared" si="18"/>
        <v>0</v>
      </c>
      <c r="BJ160" s="106" t="s">
        <v>119</v>
      </c>
      <c r="BK160" s="188">
        <f t="shared" si="19"/>
        <v>0</v>
      </c>
      <c r="BL160" s="106" t="s">
        <v>182</v>
      </c>
      <c r="BM160" s="187" t="s">
        <v>245</v>
      </c>
    </row>
    <row r="161" spans="2:65" s="113" customFormat="1" ht="24.2" customHeight="1" x14ac:dyDescent="0.2">
      <c r="B161" s="74"/>
      <c r="C161" s="75" t="s">
        <v>246</v>
      </c>
      <c r="D161" s="75" t="s">
        <v>114</v>
      </c>
      <c r="E161" s="257" t="s">
        <v>239</v>
      </c>
      <c r="F161" s="258" t="s">
        <v>240</v>
      </c>
      <c r="G161" s="259" t="s">
        <v>235</v>
      </c>
      <c r="H161" s="260">
        <v>8</v>
      </c>
      <c r="I161" s="76"/>
      <c r="J161" s="265">
        <f t="shared" si="10"/>
        <v>0</v>
      </c>
      <c r="K161" s="77"/>
      <c r="L161" s="74"/>
      <c r="M161" s="78" t="s">
        <v>1</v>
      </c>
      <c r="N161" s="184" t="s">
        <v>38</v>
      </c>
      <c r="P161" s="185">
        <f t="shared" si="11"/>
        <v>0</v>
      </c>
      <c r="Q161" s="185">
        <v>0</v>
      </c>
      <c r="R161" s="185">
        <f t="shared" si="12"/>
        <v>0</v>
      </c>
      <c r="S161" s="185">
        <v>0</v>
      </c>
      <c r="T161" s="186">
        <f t="shared" si="13"/>
        <v>0</v>
      </c>
      <c r="AR161" s="187" t="s">
        <v>182</v>
      </c>
      <c r="AT161" s="187" t="s">
        <v>114</v>
      </c>
      <c r="AU161" s="187" t="s">
        <v>80</v>
      </c>
      <c r="AY161" s="106" t="s">
        <v>113</v>
      </c>
      <c r="BE161" s="188">
        <f t="shared" si="14"/>
        <v>0</v>
      </c>
      <c r="BF161" s="188">
        <f t="shared" si="15"/>
        <v>0</v>
      </c>
      <c r="BG161" s="188">
        <f t="shared" si="16"/>
        <v>0</v>
      </c>
      <c r="BH161" s="188">
        <f t="shared" si="17"/>
        <v>0</v>
      </c>
      <c r="BI161" s="188">
        <f t="shared" si="18"/>
        <v>0</v>
      </c>
      <c r="BJ161" s="106" t="s">
        <v>119</v>
      </c>
      <c r="BK161" s="188">
        <f t="shared" si="19"/>
        <v>0</v>
      </c>
      <c r="BL161" s="106" t="s">
        <v>182</v>
      </c>
      <c r="BM161" s="187" t="s">
        <v>247</v>
      </c>
    </row>
    <row r="162" spans="2:65" s="113" customFormat="1" ht="24.2" customHeight="1" x14ac:dyDescent="0.2">
      <c r="B162" s="74"/>
      <c r="C162" s="79" t="s">
        <v>236</v>
      </c>
      <c r="D162" s="79" t="s">
        <v>146</v>
      </c>
      <c r="E162" s="261" t="s">
        <v>248</v>
      </c>
      <c r="F162" s="262" t="s">
        <v>249</v>
      </c>
      <c r="G162" s="263" t="s">
        <v>235</v>
      </c>
      <c r="H162" s="264">
        <v>8</v>
      </c>
      <c r="I162" s="80"/>
      <c r="J162" s="266">
        <f t="shared" si="10"/>
        <v>0</v>
      </c>
      <c r="K162" s="81"/>
      <c r="L162" s="189"/>
      <c r="M162" s="82" t="s">
        <v>1</v>
      </c>
      <c r="N162" s="190" t="s">
        <v>38</v>
      </c>
      <c r="P162" s="185">
        <f t="shared" si="11"/>
        <v>0</v>
      </c>
      <c r="Q162" s="185">
        <v>4.8000000000000001E-4</v>
      </c>
      <c r="R162" s="185">
        <f t="shared" si="12"/>
        <v>3.8400000000000001E-3</v>
      </c>
      <c r="S162" s="185">
        <v>0</v>
      </c>
      <c r="T162" s="186">
        <f t="shared" si="13"/>
        <v>0</v>
      </c>
      <c r="AR162" s="187" t="s">
        <v>236</v>
      </c>
      <c r="AT162" s="187" t="s">
        <v>146</v>
      </c>
      <c r="AU162" s="187" t="s">
        <v>80</v>
      </c>
      <c r="AY162" s="106" t="s">
        <v>113</v>
      </c>
      <c r="BE162" s="188">
        <f t="shared" si="14"/>
        <v>0</v>
      </c>
      <c r="BF162" s="188">
        <f t="shared" si="15"/>
        <v>0</v>
      </c>
      <c r="BG162" s="188">
        <f t="shared" si="16"/>
        <v>0</v>
      </c>
      <c r="BH162" s="188">
        <f t="shared" si="17"/>
        <v>0</v>
      </c>
      <c r="BI162" s="188">
        <f t="shared" si="18"/>
        <v>0</v>
      </c>
      <c r="BJ162" s="106" t="s">
        <v>119</v>
      </c>
      <c r="BK162" s="188">
        <f t="shared" si="19"/>
        <v>0</v>
      </c>
      <c r="BL162" s="106" t="s">
        <v>182</v>
      </c>
      <c r="BM162" s="187" t="s">
        <v>250</v>
      </c>
    </row>
    <row r="163" spans="2:65" s="113" customFormat="1" ht="24.2" customHeight="1" x14ac:dyDescent="0.2">
      <c r="B163" s="74"/>
      <c r="C163" s="75" t="s">
        <v>251</v>
      </c>
      <c r="D163" s="75" t="s">
        <v>114</v>
      </c>
      <c r="E163" s="257" t="s">
        <v>252</v>
      </c>
      <c r="F163" s="258" t="s">
        <v>253</v>
      </c>
      <c r="G163" s="259" t="s">
        <v>235</v>
      </c>
      <c r="H163" s="260">
        <v>2</v>
      </c>
      <c r="I163" s="76"/>
      <c r="J163" s="265">
        <f t="shared" si="10"/>
        <v>0</v>
      </c>
      <c r="K163" s="77"/>
      <c r="L163" s="74"/>
      <c r="M163" s="78" t="s">
        <v>1</v>
      </c>
      <c r="N163" s="184" t="s">
        <v>38</v>
      </c>
      <c r="P163" s="185">
        <f t="shared" si="11"/>
        <v>0</v>
      </c>
      <c r="Q163" s="185">
        <v>0</v>
      </c>
      <c r="R163" s="185">
        <f t="shared" si="12"/>
        <v>0</v>
      </c>
      <c r="S163" s="185">
        <v>0</v>
      </c>
      <c r="T163" s="186">
        <f t="shared" si="13"/>
        <v>0</v>
      </c>
      <c r="AR163" s="187" t="s">
        <v>182</v>
      </c>
      <c r="AT163" s="187" t="s">
        <v>114</v>
      </c>
      <c r="AU163" s="187" t="s">
        <v>80</v>
      </c>
      <c r="AY163" s="106" t="s">
        <v>113</v>
      </c>
      <c r="BE163" s="188">
        <f t="shared" si="14"/>
        <v>0</v>
      </c>
      <c r="BF163" s="188">
        <f t="shared" si="15"/>
        <v>0</v>
      </c>
      <c r="BG163" s="188">
        <f t="shared" si="16"/>
        <v>0</v>
      </c>
      <c r="BH163" s="188">
        <f t="shared" si="17"/>
        <v>0</v>
      </c>
      <c r="BI163" s="188">
        <f t="shared" si="18"/>
        <v>0</v>
      </c>
      <c r="BJ163" s="106" t="s">
        <v>119</v>
      </c>
      <c r="BK163" s="188">
        <f t="shared" si="19"/>
        <v>0</v>
      </c>
      <c r="BL163" s="106" t="s">
        <v>182</v>
      </c>
      <c r="BM163" s="187" t="s">
        <v>254</v>
      </c>
    </row>
    <row r="164" spans="2:65" s="113" customFormat="1" ht="24.2" customHeight="1" x14ac:dyDescent="0.2">
      <c r="B164" s="74"/>
      <c r="C164" s="79" t="s">
        <v>255</v>
      </c>
      <c r="D164" s="79" t="s">
        <v>146</v>
      </c>
      <c r="E164" s="261" t="s">
        <v>256</v>
      </c>
      <c r="F164" s="262" t="s">
        <v>257</v>
      </c>
      <c r="G164" s="263" t="s">
        <v>235</v>
      </c>
      <c r="H164" s="264">
        <v>2</v>
      </c>
      <c r="I164" s="80"/>
      <c r="J164" s="266">
        <f t="shared" si="10"/>
        <v>0</v>
      </c>
      <c r="K164" s="81"/>
      <c r="L164" s="189"/>
      <c r="M164" s="82" t="s">
        <v>1</v>
      </c>
      <c r="N164" s="190" t="s">
        <v>38</v>
      </c>
      <c r="P164" s="185">
        <f t="shared" si="11"/>
        <v>0</v>
      </c>
      <c r="Q164" s="185">
        <v>5.4000000000000001E-4</v>
      </c>
      <c r="R164" s="185">
        <f t="shared" si="12"/>
        <v>1.08E-3</v>
      </c>
      <c r="S164" s="185">
        <v>0</v>
      </c>
      <c r="T164" s="186">
        <f t="shared" si="13"/>
        <v>0</v>
      </c>
      <c r="AR164" s="187" t="s">
        <v>236</v>
      </c>
      <c r="AT164" s="187" t="s">
        <v>146</v>
      </c>
      <c r="AU164" s="187" t="s">
        <v>80</v>
      </c>
      <c r="AY164" s="106" t="s">
        <v>113</v>
      </c>
      <c r="BE164" s="188">
        <f t="shared" si="14"/>
        <v>0</v>
      </c>
      <c r="BF164" s="188">
        <f t="shared" si="15"/>
        <v>0</v>
      </c>
      <c r="BG164" s="188">
        <f t="shared" si="16"/>
        <v>0</v>
      </c>
      <c r="BH164" s="188">
        <f t="shared" si="17"/>
        <v>0</v>
      </c>
      <c r="BI164" s="188">
        <f t="shared" si="18"/>
        <v>0</v>
      </c>
      <c r="BJ164" s="106" t="s">
        <v>119</v>
      </c>
      <c r="BK164" s="188">
        <f t="shared" si="19"/>
        <v>0</v>
      </c>
      <c r="BL164" s="106" t="s">
        <v>182</v>
      </c>
      <c r="BM164" s="187" t="s">
        <v>258</v>
      </c>
    </row>
    <row r="165" spans="2:65" s="113" customFormat="1" ht="24.2" customHeight="1" x14ac:dyDescent="0.2">
      <c r="B165" s="74"/>
      <c r="C165" s="75" t="s">
        <v>259</v>
      </c>
      <c r="D165" s="75" t="s">
        <v>114</v>
      </c>
      <c r="E165" s="257" t="s">
        <v>260</v>
      </c>
      <c r="F165" s="258" t="s">
        <v>261</v>
      </c>
      <c r="G165" s="259" t="s">
        <v>235</v>
      </c>
      <c r="H165" s="260">
        <v>3</v>
      </c>
      <c r="I165" s="76"/>
      <c r="J165" s="265">
        <f t="shared" si="10"/>
        <v>0</v>
      </c>
      <c r="K165" s="77"/>
      <c r="L165" s="74"/>
      <c r="M165" s="78" t="s">
        <v>1</v>
      </c>
      <c r="N165" s="184" t="s">
        <v>38</v>
      </c>
      <c r="P165" s="185">
        <f t="shared" si="11"/>
        <v>0</v>
      </c>
      <c r="Q165" s="185">
        <v>0</v>
      </c>
      <c r="R165" s="185">
        <f t="shared" si="12"/>
        <v>0</v>
      </c>
      <c r="S165" s="185">
        <v>0</v>
      </c>
      <c r="T165" s="186">
        <f t="shared" si="13"/>
        <v>0</v>
      </c>
      <c r="AR165" s="187" t="s">
        <v>182</v>
      </c>
      <c r="AT165" s="187" t="s">
        <v>114</v>
      </c>
      <c r="AU165" s="187" t="s">
        <v>80</v>
      </c>
      <c r="AY165" s="106" t="s">
        <v>113</v>
      </c>
      <c r="BE165" s="188">
        <f t="shared" si="14"/>
        <v>0</v>
      </c>
      <c r="BF165" s="188">
        <f t="shared" si="15"/>
        <v>0</v>
      </c>
      <c r="BG165" s="188">
        <f t="shared" si="16"/>
        <v>0</v>
      </c>
      <c r="BH165" s="188">
        <f t="shared" si="17"/>
        <v>0</v>
      </c>
      <c r="BI165" s="188">
        <f t="shared" si="18"/>
        <v>0</v>
      </c>
      <c r="BJ165" s="106" t="s">
        <v>119</v>
      </c>
      <c r="BK165" s="188">
        <f t="shared" si="19"/>
        <v>0</v>
      </c>
      <c r="BL165" s="106" t="s">
        <v>182</v>
      </c>
      <c r="BM165" s="187" t="s">
        <v>262</v>
      </c>
    </row>
    <row r="166" spans="2:65" s="113" customFormat="1" ht="24.2" customHeight="1" x14ac:dyDescent="0.2">
      <c r="B166" s="74"/>
      <c r="C166" s="79" t="s">
        <v>263</v>
      </c>
      <c r="D166" s="79" t="s">
        <v>146</v>
      </c>
      <c r="E166" s="261" t="s">
        <v>264</v>
      </c>
      <c r="F166" s="262" t="s">
        <v>265</v>
      </c>
      <c r="G166" s="263" t="s">
        <v>235</v>
      </c>
      <c r="H166" s="264">
        <v>3</v>
      </c>
      <c r="I166" s="80"/>
      <c r="J166" s="266">
        <f t="shared" si="10"/>
        <v>0</v>
      </c>
      <c r="K166" s="81"/>
      <c r="L166" s="189"/>
      <c r="M166" s="82" t="s">
        <v>1</v>
      </c>
      <c r="N166" s="190" t="s">
        <v>38</v>
      </c>
      <c r="P166" s="185">
        <f t="shared" si="11"/>
        <v>0</v>
      </c>
      <c r="Q166" s="185">
        <v>6.7000000000000002E-4</v>
      </c>
      <c r="R166" s="185">
        <f t="shared" si="12"/>
        <v>2.0100000000000001E-3</v>
      </c>
      <c r="S166" s="185">
        <v>0</v>
      </c>
      <c r="T166" s="186">
        <f t="shared" si="13"/>
        <v>0</v>
      </c>
      <c r="AR166" s="187" t="s">
        <v>236</v>
      </c>
      <c r="AT166" s="187" t="s">
        <v>146</v>
      </c>
      <c r="AU166" s="187" t="s">
        <v>80</v>
      </c>
      <c r="AY166" s="106" t="s">
        <v>113</v>
      </c>
      <c r="BE166" s="188">
        <f t="shared" si="14"/>
        <v>0</v>
      </c>
      <c r="BF166" s="188">
        <f t="shared" si="15"/>
        <v>0</v>
      </c>
      <c r="BG166" s="188">
        <f t="shared" si="16"/>
        <v>0</v>
      </c>
      <c r="BH166" s="188">
        <f t="shared" si="17"/>
        <v>0</v>
      </c>
      <c r="BI166" s="188">
        <f t="shared" si="18"/>
        <v>0</v>
      </c>
      <c r="BJ166" s="106" t="s">
        <v>119</v>
      </c>
      <c r="BK166" s="188">
        <f t="shared" si="19"/>
        <v>0</v>
      </c>
      <c r="BL166" s="106" t="s">
        <v>182</v>
      </c>
      <c r="BM166" s="187" t="s">
        <v>266</v>
      </c>
    </row>
    <row r="167" spans="2:65" s="113" customFormat="1" ht="24.2" customHeight="1" x14ac:dyDescent="0.2">
      <c r="B167" s="74"/>
      <c r="C167" s="75" t="s">
        <v>267</v>
      </c>
      <c r="D167" s="75" t="s">
        <v>114</v>
      </c>
      <c r="E167" s="257" t="s">
        <v>268</v>
      </c>
      <c r="F167" s="258" t="s">
        <v>269</v>
      </c>
      <c r="G167" s="259" t="s">
        <v>235</v>
      </c>
      <c r="H167" s="260">
        <v>2</v>
      </c>
      <c r="I167" s="76"/>
      <c r="J167" s="265">
        <f t="shared" si="10"/>
        <v>0</v>
      </c>
      <c r="K167" s="77"/>
      <c r="L167" s="74"/>
      <c r="M167" s="78" t="s">
        <v>1</v>
      </c>
      <c r="N167" s="184" t="s">
        <v>38</v>
      </c>
      <c r="P167" s="185">
        <f t="shared" si="11"/>
        <v>0</v>
      </c>
      <c r="Q167" s="185">
        <v>0</v>
      </c>
      <c r="R167" s="185">
        <f t="shared" si="12"/>
        <v>0</v>
      </c>
      <c r="S167" s="185">
        <v>0</v>
      </c>
      <c r="T167" s="186">
        <f t="shared" si="13"/>
        <v>0</v>
      </c>
      <c r="AR167" s="187" t="s">
        <v>182</v>
      </c>
      <c r="AT167" s="187" t="s">
        <v>114</v>
      </c>
      <c r="AU167" s="187" t="s">
        <v>80</v>
      </c>
      <c r="AY167" s="106" t="s">
        <v>113</v>
      </c>
      <c r="BE167" s="188">
        <f t="shared" si="14"/>
        <v>0</v>
      </c>
      <c r="BF167" s="188">
        <f t="shared" si="15"/>
        <v>0</v>
      </c>
      <c r="BG167" s="188">
        <f t="shared" si="16"/>
        <v>0</v>
      </c>
      <c r="BH167" s="188">
        <f t="shared" si="17"/>
        <v>0</v>
      </c>
      <c r="BI167" s="188">
        <f t="shared" si="18"/>
        <v>0</v>
      </c>
      <c r="BJ167" s="106" t="s">
        <v>119</v>
      </c>
      <c r="BK167" s="188">
        <f t="shared" si="19"/>
        <v>0</v>
      </c>
      <c r="BL167" s="106" t="s">
        <v>182</v>
      </c>
      <c r="BM167" s="187" t="s">
        <v>270</v>
      </c>
    </row>
    <row r="168" spans="2:65" s="113" customFormat="1" ht="24.2" customHeight="1" x14ac:dyDescent="0.2">
      <c r="B168" s="74"/>
      <c r="C168" s="79" t="s">
        <v>271</v>
      </c>
      <c r="D168" s="79" t="s">
        <v>146</v>
      </c>
      <c r="E168" s="261" t="s">
        <v>272</v>
      </c>
      <c r="F168" s="262" t="s">
        <v>273</v>
      </c>
      <c r="G168" s="263" t="s">
        <v>235</v>
      </c>
      <c r="H168" s="264">
        <v>2</v>
      </c>
      <c r="I168" s="80"/>
      <c r="J168" s="266">
        <f t="shared" si="10"/>
        <v>0</v>
      </c>
      <c r="K168" s="81"/>
      <c r="L168" s="189"/>
      <c r="M168" s="82" t="s">
        <v>1</v>
      </c>
      <c r="N168" s="190" t="s">
        <v>38</v>
      </c>
      <c r="P168" s="185">
        <f t="shared" si="11"/>
        <v>0</v>
      </c>
      <c r="Q168" s="185">
        <v>7.7999999999999999E-4</v>
      </c>
      <c r="R168" s="185">
        <f t="shared" si="12"/>
        <v>1.56E-3</v>
      </c>
      <c r="S168" s="185">
        <v>0</v>
      </c>
      <c r="T168" s="186">
        <f t="shared" si="13"/>
        <v>0</v>
      </c>
      <c r="AR168" s="187" t="s">
        <v>236</v>
      </c>
      <c r="AT168" s="187" t="s">
        <v>146</v>
      </c>
      <c r="AU168" s="187" t="s">
        <v>80</v>
      </c>
      <c r="AY168" s="106" t="s">
        <v>113</v>
      </c>
      <c r="BE168" s="188">
        <f t="shared" si="14"/>
        <v>0</v>
      </c>
      <c r="BF168" s="188">
        <f t="shared" si="15"/>
        <v>0</v>
      </c>
      <c r="BG168" s="188">
        <f t="shared" si="16"/>
        <v>0</v>
      </c>
      <c r="BH168" s="188">
        <f t="shared" si="17"/>
        <v>0</v>
      </c>
      <c r="BI168" s="188">
        <f t="shared" si="18"/>
        <v>0</v>
      </c>
      <c r="BJ168" s="106" t="s">
        <v>119</v>
      </c>
      <c r="BK168" s="188">
        <f t="shared" si="19"/>
        <v>0</v>
      </c>
      <c r="BL168" s="106" t="s">
        <v>182</v>
      </c>
      <c r="BM168" s="187" t="s">
        <v>274</v>
      </c>
    </row>
    <row r="169" spans="2:65" s="113" customFormat="1" ht="24.2" customHeight="1" x14ac:dyDescent="0.2">
      <c r="B169" s="74"/>
      <c r="C169" s="75" t="s">
        <v>275</v>
      </c>
      <c r="D169" s="75" t="s">
        <v>114</v>
      </c>
      <c r="E169" s="257" t="s">
        <v>276</v>
      </c>
      <c r="F169" s="258" t="s">
        <v>277</v>
      </c>
      <c r="G169" s="259" t="s">
        <v>235</v>
      </c>
      <c r="H169" s="260">
        <v>4</v>
      </c>
      <c r="I169" s="76"/>
      <c r="J169" s="265">
        <f t="shared" si="10"/>
        <v>0</v>
      </c>
      <c r="K169" s="77"/>
      <c r="L169" s="74"/>
      <c r="M169" s="78" t="s">
        <v>1</v>
      </c>
      <c r="N169" s="184" t="s">
        <v>38</v>
      </c>
      <c r="P169" s="185">
        <f t="shared" si="11"/>
        <v>0</v>
      </c>
      <c r="Q169" s="185">
        <v>0</v>
      </c>
      <c r="R169" s="185">
        <f t="shared" si="12"/>
        <v>0</v>
      </c>
      <c r="S169" s="185">
        <v>0</v>
      </c>
      <c r="T169" s="186">
        <f t="shared" si="13"/>
        <v>0</v>
      </c>
      <c r="AR169" s="187" t="s">
        <v>182</v>
      </c>
      <c r="AT169" s="187" t="s">
        <v>114</v>
      </c>
      <c r="AU169" s="187" t="s">
        <v>80</v>
      </c>
      <c r="AY169" s="106" t="s">
        <v>113</v>
      </c>
      <c r="BE169" s="188">
        <f t="shared" si="14"/>
        <v>0</v>
      </c>
      <c r="BF169" s="188">
        <f t="shared" si="15"/>
        <v>0</v>
      </c>
      <c r="BG169" s="188">
        <f t="shared" si="16"/>
        <v>0</v>
      </c>
      <c r="BH169" s="188">
        <f t="shared" si="17"/>
        <v>0</v>
      </c>
      <c r="BI169" s="188">
        <f t="shared" si="18"/>
        <v>0</v>
      </c>
      <c r="BJ169" s="106" t="s">
        <v>119</v>
      </c>
      <c r="BK169" s="188">
        <f t="shared" si="19"/>
        <v>0</v>
      </c>
      <c r="BL169" s="106" t="s">
        <v>182</v>
      </c>
      <c r="BM169" s="187" t="s">
        <v>278</v>
      </c>
    </row>
    <row r="170" spans="2:65" s="113" customFormat="1" ht="24.2" customHeight="1" x14ac:dyDescent="0.2">
      <c r="B170" s="74"/>
      <c r="C170" s="79" t="s">
        <v>279</v>
      </c>
      <c r="D170" s="79" t="s">
        <v>146</v>
      </c>
      <c r="E170" s="261" t="s">
        <v>280</v>
      </c>
      <c r="F170" s="262" t="s">
        <v>281</v>
      </c>
      <c r="G170" s="263" t="s">
        <v>235</v>
      </c>
      <c r="H170" s="264">
        <v>4</v>
      </c>
      <c r="I170" s="80"/>
      <c r="J170" s="266">
        <f t="shared" si="10"/>
        <v>0</v>
      </c>
      <c r="K170" s="81"/>
      <c r="L170" s="189"/>
      <c r="M170" s="82" t="s">
        <v>1</v>
      </c>
      <c r="N170" s="190" t="s">
        <v>38</v>
      </c>
      <c r="P170" s="185">
        <f t="shared" si="11"/>
        <v>0</v>
      </c>
      <c r="Q170" s="185">
        <v>1E-3</v>
      </c>
      <c r="R170" s="185">
        <f t="shared" si="12"/>
        <v>4.0000000000000001E-3</v>
      </c>
      <c r="S170" s="185">
        <v>0</v>
      </c>
      <c r="T170" s="186">
        <f t="shared" si="13"/>
        <v>0</v>
      </c>
      <c r="AR170" s="187" t="s">
        <v>236</v>
      </c>
      <c r="AT170" s="187" t="s">
        <v>146</v>
      </c>
      <c r="AU170" s="187" t="s">
        <v>80</v>
      </c>
      <c r="AY170" s="106" t="s">
        <v>113</v>
      </c>
      <c r="BE170" s="188">
        <f t="shared" si="14"/>
        <v>0</v>
      </c>
      <c r="BF170" s="188">
        <f t="shared" si="15"/>
        <v>0</v>
      </c>
      <c r="BG170" s="188">
        <f t="shared" si="16"/>
        <v>0</v>
      </c>
      <c r="BH170" s="188">
        <f t="shared" si="17"/>
        <v>0</v>
      </c>
      <c r="BI170" s="188">
        <f t="shared" si="18"/>
        <v>0</v>
      </c>
      <c r="BJ170" s="106" t="s">
        <v>119</v>
      </c>
      <c r="BK170" s="188">
        <f t="shared" si="19"/>
        <v>0</v>
      </c>
      <c r="BL170" s="106" t="s">
        <v>182</v>
      </c>
      <c r="BM170" s="187" t="s">
        <v>282</v>
      </c>
    </row>
    <row r="171" spans="2:65" s="113" customFormat="1" ht="24.2" customHeight="1" x14ac:dyDescent="0.2">
      <c r="B171" s="74"/>
      <c r="C171" s="75" t="s">
        <v>283</v>
      </c>
      <c r="D171" s="75" t="s">
        <v>114</v>
      </c>
      <c r="E171" s="257" t="s">
        <v>284</v>
      </c>
      <c r="F171" s="258" t="s">
        <v>285</v>
      </c>
      <c r="G171" s="259" t="s">
        <v>235</v>
      </c>
      <c r="H171" s="260">
        <v>3</v>
      </c>
      <c r="I171" s="76"/>
      <c r="J171" s="265">
        <f t="shared" si="10"/>
        <v>0</v>
      </c>
      <c r="K171" s="77"/>
      <c r="L171" s="74"/>
      <c r="M171" s="78" t="s">
        <v>1</v>
      </c>
      <c r="N171" s="184" t="s">
        <v>38</v>
      </c>
      <c r="P171" s="185">
        <f t="shared" si="11"/>
        <v>0</v>
      </c>
      <c r="Q171" s="185">
        <v>0</v>
      </c>
      <c r="R171" s="185">
        <f t="shared" si="12"/>
        <v>0</v>
      </c>
      <c r="S171" s="185">
        <v>0</v>
      </c>
      <c r="T171" s="186">
        <f t="shared" si="13"/>
        <v>0</v>
      </c>
      <c r="AR171" s="187" t="s">
        <v>182</v>
      </c>
      <c r="AT171" s="187" t="s">
        <v>114</v>
      </c>
      <c r="AU171" s="187" t="s">
        <v>80</v>
      </c>
      <c r="AY171" s="106" t="s">
        <v>113</v>
      </c>
      <c r="BE171" s="188">
        <f t="shared" si="14"/>
        <v>0</v>
      </c>
      <c r="BF171" s="188">
        <f t="shared" si="15"/>
        <v>0</v>
      </c>
      <c r="BG171" s="188">
        <f t="shared" si="16"/>
        <v>0</v>
      </c>
      <c r="BH171" s="188">
        <f t="shared" si="17"/>
        <v>0</v>
      </c>
      <c r="BI171" s="188">
        <f t="shared" si="18"/>
        <v>0</v>
      </c>
      <c r="BJ171" s="106" t="s">
        <v>119</v>
      </c>
      <c r="BK171" s="188">
        <f t="shared" si="19"/>
        <v>0</v>
      </c>
      <c r="BL171" s="106" t="s">
        <v>182</v>
      </c>
      <c r="BM171" s="187" t="s">
        <v>286</v>
      </c>
    </row>
    <row r="172" spans="2:65" s="113" customFormat="1" ht="24.2" customHeight="1" x14ac:dyDescent="0.2">
      <c r="B172" s="74"/>
      <c r="C172" s="79" t="s">
        <v>287</v>
      </c>
      <c r="D172" s="79" t="s">
        <v>146</v>
      </c>
      <c r="E172" s="261" t="s">
        <v>288</v>
      </c>
      <c r="F172" s="262" t="s">
        <v>289</v>
      </c>
      <c r="G172" s="263" t="s">
        <v>235</v>
      </c>
      <c r="H172" s="264">
        <v>3</v>
      </c>
      <c r="I172" s="80"/>
      <c r="J172" s="266">
        <f t="shared" si="10"/>
        <v>0</v>
      </c>
      <c r="K172" s="81"/>
      <c r="L172" s="189"/>
      <c r="M172" s="82" t="s">
        <v>1</v>
      </c>
      <c r="N172" s="190" t="s">
        <v>38</v>
      </c>
      <c r="P172" s="185">
        <f t="shared" si="11"/>
        <v>0</v>
      </c>
      <c r="Q172" s="185">
        <v>2E-3</v>
      </c>
      <c r="R172" s="185">
        <f t="shared" si="12"/>
        <v>6.0000000000000001E-3</v>
      </c>
      <c r="S172" s="185">
        <v>0</v>
      </c>
      <c r="T172" s="186">
        <f t="shared" si="13"/>
        <v>0</v>
      </c>
      <c r="AR172" s="187" t="s">
        <v>236</v>
      </c>
      <c r="AT172" s="187" t="s">
        <v>146</v>
      </c>
      <c r="AU172" s="187" t="s">
        <v>80</v>
      </c>
      <c r="AY172" s="106" t="s">
        <v>113</v>
      </c>
      <c r="BE172" s="188">
        <f t="shared" si="14"/>
        <v>0</v>
      </c>
      <c r="BF172" s="188">
        <f t="shared" si="15"/>
        <v>0</v>
      </c>
      <c r="BG172" s="188">
        <f t="shared" si="16"/>
        <v>0</v>
      </c>
      <c r="BH172" s="188">
        <f t="shared" si="17"/>
        <v>0</v>
      </c>
      <c r="BI172" s="188">
        <f t="shared" si="18"/>
        <v>0</v>
      </c>
      <c r="BJ172" s="106" t="s">
        <v>119</v>
      </c>
      <c r="BK172" s="188">
        <f t="shared" si="19"/>
        <v>0</v>
      </c>
      <c r="BL172" s="106" t="s">
        <v>182</v>
      </c>
      <c r="BM172" s="187" t="s">
        <v>290</v>
      </c>
    </row>
    <row r="173" spans="2:65" s="113" customFormat="1" ht="16.5" customHeight="1" x14ac:dyDescent="0.2">
      <c r="B173" s="74"/>
      <c r="C173" s="79" t="s">
        <v>291</v>
      </c>
      <c r="D173" s="79" t="s">
        <v>146</v>
      </c>
      <c r="E173" s="261" t="s">
        <v>292</v>
      </c>
      <c r="F173" s="262" t="s">
        <v>293</v>
      </c>
      <c r="G173" s="263" t="s">
        <v>235</v>
      </c>
      <c r="H173" s="264">
        <v>15</v>
      </c>
      <c r="I173" s="80"/>
      <c r="J173" s="266">
        <f t="shared" si="10"/>
        <v>0</v>
      </c>
      <c r="K173" s="81"/>
      <c r="L173" s="189"/>
      <c r="M173" s="82" t="s">
        <v>1</v>
      </c>
      <c r="N173" s="190" t="s">
        <v>38</v>
      </c>
      <c r="P173" s="185">
        <f t="shared" si="11"/>
        <v>0</v>
      </c>
      <c r="Q173" s="185">
        <v>0</v>
      </c>
      <c r="R173" s="185">
        <f t="shared" si="12"/>
        <v>0</v>
      </c>
      <c r="S173" s="185">
        <v>0</v>
      </c>
      <c r="T173" s="186">
        <f t="shared" si="13"/>
        <v>0</v>
      </c>
      <c r="AR173" s="187" t="s">
        <v>236</v>
      </c>
      <c r="AT173" s="187" t="s">
        <v>146</v>
      </c>
      <c r="AU173" s="187" t="s">
        <v>80</v>
      </c>
      <c r="AY173" s="106" t="s">
        <v>113</v>
      </c>
      <c r="BE173" s="188">
        <f t="shared" si="14"/>
        <v>0</v>
      </c>
      <c r="BF173" s="188">
        <f t="shared" si="15"/>
        <v>0</v>
      </c>
      <c r="BG173" s="188">
        <f t="shared" si="16"/>
        <v>0</v>
      </c>
      <c r="BH173" s="188">
        <f t="shared" si="17"/>
        <v>0</v>
      </c>
      <c r="BI173" s="188">
        <f t="shared" si="18"/>
        <v>0</v>
      </c>
      <c r="BJ173" s="106" t="s">
        <v>119</v>
      </c>
      <c r="BK173" s="188">
        <f t="shared" si="19"/>
        <v>0</v>
      </c>
      <c r="BL173" s="106" t="s">
        <v>182</v>
      </c>
      <c r="BM173" s="187" t="s">
        <v>294</v>
      </c>
    </row>
    <row r="174" spans="2:65" s="113" customFormat="1" ht="21.75" customHeight="1" x14ac:dyDescent="0.2">
      <c r="B174" s="74"/>
      <c r="C174" s="75" t="s">
        <v>295</v>
      </c>
      <c r="D174" s="75" t="s">
        <v>114</v>
      </c>
      <c r="E174" s="257" t="s">
        <v>296</v>
      </c>
      <c r="F174" s="258" t="s">
        <v>297</v>
      </c>
      <c r="G174" s="259" t="s">
        <v>235</v>
      </c>
      <c r="H174" s="260">
        <v>1</v>
      </c>
      <c r="I174" s="76"/>
      <c r="J174" s="265">
        <f t="shared" si="10"/>
        <v>0</v>
      </c>
      <c r="K174" s="77"/>
      <c r="L174" s="74"/>
      <c r="M174" s="78" t="s">
        <v>1</v>
      </c>
      <c r="N174" s="184" t="s">
        <v>38</v>
      </c>
      <c r="P174" s="185">
        <f t="shared" si="11"/>
        <v>0</v>
      </c>
      <c r="Q174" s="185">
        <v>1.7000000000000001E-4</v>
      </c>
      <c r="R174" s="185">
        <f t="shared" si="12"/>
        <v>1.7000000000000001E-4</v>
      </c>
      <c r="S174" s="185">
        <v>0</v>
      </c>
      <c r="T174" s="186">
        <f t="shared" si="13"/>
        <v>0</v>
      </c>
      <c r="AR174" s="187" t="s">
        <v>182</v>
      </c>
      <c r="AT174" s="187" t="s">
        <v>114</v>
      </c>
      <c r="AU174" s="187" t="s">
        <v>80</v>
      </c>
      <c r="AY174" s="106" t="s">
        <v>113</v>
      </c>
      <c r="BE174" s="188">
        <f t="shared" si="14"/>
        <v>0</v>
      </c>
      <c r="BF174" s="188">
        <f t="shared" si="15"/>
        <v>0</v>
      </c>
      <c r="BG174" s="188">
        <f t="shared" si="16"/>
        <v>0</v>
      </c>
      <c r="BH174" s="188">
        <f t="shared" si="17"/>
        <v>0</v>
      </c>
      <c r="BI174" s="188">
        <f t="shared" si="18"/>
        <v>0</v>
      </c>
      <c r="BJ174" s="106" t="s">
        <v>119</v>
      </c>
      <c r="BK174" s="188">
        <f t="shared" si="19"/>
        <v>0</v>
      </c>
      <c r="BL174" s="106" t="s">
        <v>182</v>
      </c>
      <c r="BM174" s="187" t="s">
        <v>298</v>
      </c>
    </row>
    <row r="175" spans="2:65" s="113" customFormat="1" ht="16.5" customHeight="1" x14ac:dyDescent="0.2">
      <c r="B175" s="74"/>
      <c r="C175" s="79" t="s">
        <v>299</v>
      </c>
      <c r="D175" s="79" t="s">
        <v>146</v>
      </c>
      <c r="E175" s="261" t="s">
        <v>300</v>
      </c>
      <c r="F175" s="262" t="s">
        <v>301</v>
      </c>
      <c r="G175" s="263" t="s">
        <v>235</v>
      </c>
      <c r="H175" s="264">
        <v>1</v>
      </c>
      <c r="I175" s="80"/>
      <c r="J175" s="266">
        <f t="shared" si="10"/>
        <v>0</v>
      </c>
      <c r="K175" s="81"/>
      <c r="L175" s="189"/>
      <c r="M175" s="82" t="s">
        <v>1</v>
      </c>
      <c r="N175" s="190" t="s">
        <v>38</v>
      </c>
      <c r="P175" s="185">
        <f t="shared" si="11"/>
        <v>0</v>
      </c>
      <c r="Q175" s="185">
        <v>8.4000000000000003E-4</v>
      </c>
      <c r="R175" s="185">
        <f t="shared" si="12"/>
        <v>8.4000000000000003E-4</v>
      </c>
      <c r="S175" s="185">
        <v>0</v>
      </c>
      <c r="T175" s="186">
        <f t="shared" si="13"/>
        <v>0</v>
      </c>
      <c r="AR175" s="187" t="s">
        <v>236</v>
      </c>
      <c r="AT175" s="187" t="s">
        <v>146</v>
      </c>
      <c r="AU175" s="187" t="s">
        <v>80</v>
      </c>
      <c r="AY175" s="106" t="s">
        <v>113</v>
      </c>
      <c r="BE175" s="188">
        <f t="shared" si="14"/>
        <v>0</v>
      </c>
      <c r="BF175" s="188">
        <f t="shared" si="15"/>
        <v>0</v>
      </c>
      <c r="BG175" s="188">
        <f t="shared" si="16"/>
        <v>0</v>
      </c>
      <c r="BH175" s="188">
        <f t="shared" si="17"/>
        <v>0</v>
      </c>
      <c r="BI175" s="188">
        <f t="shared" si="18"/>
        <v>0</v>
      </c>
      <c r="BJ175" s="106" t="s">
        <v>119</v>
      </c>
      <c r="BK175" s="188">
        <f t="shared" si="19"/>
        <v>0</v>
      </c>
      <c r="BL175" s="106" t="s">
        <v>182</v>
      </c>
      <c r="BM175" s="187" t="s">
        <v>302</v>
      </c>
    </row>
    <row r="176" spans="2:65" s="113" customFormat="1" ht="24.2" customHeight="1" x14ac:dyDescent="0.2">
      <c r="B176" s="74"/>
      <c r="C176" s="75" t="s">
        <v>303</v>
      </c>
      <c r="D176" s="75" t="s">
        <v>114</v>
      </c>
      <c r="E176" s="257" t="s">
        <v>304</v>
      </c>
      <c r="F176" s="258" t="s">
        <v>305</v>
      </c>
      <c r="G176" s="259" t="s">
        <v>306</v>
      </c>
      <c r="H176" s="260">
        <v>1</v>
      </c>
      <c r="I176" s="76"/>
      <c r="J176" s="265">
        <f t="shared" si="10"/>
        <v>0</v>
      </c>
      <c r="K176" s="77"/>
      <c r="L176" s="74"/>
      <c r="M176" s="78" t="s">
        <v>1</v>
      </c>
      <c r="N176" s="184" t="s">
        <v>38</v>
      </c>
      <c r="P176" s="185">
        <f t="shared" si="11"/>
        <v>0</v>
      </c>
      <c r="Q176" s="185">
        <v>0</v>
      </c>
      <c r="R176" s="185">
        <f t="shared" si="12"/>
        <v>0</v>
      </c>
      <c r="S176" s="185">
        <v>0</v>
      </c>
      <c r="T176" s="186">
        <f t="shared" si="13"/>
        <v>0</v>
      </c>
      <c r="AR176" s="187" t="s">
        <v>307</v>
      </c>
      <c r="AT176" s="187" t="s">
        <v>114</v>
      </c>
      <c r="AU176" s="187" t="s">
        <v>80</v>
      </c>
      <c r="AY176" s="106" t="s">
        <v>113</v>
      </c>
      <c r="BE176" s="188">
        <f t="shared" si="14"/>
        <v>0</v>
      </c>
      <c r="BF176" s="188">
        <f t="shared" si="15"/>
        <v>0</v>
      </c>
      <c r="BG176" s="188">
        <f t="shared" si="16"/>
        <v>0</v>
      </c>
      <c r="BH176" s="188">
        <f t="shared" si="17"/>
        <v>0</v>
      </c>
      <c r="BI176" s="188">
        <f t="shared" si="18"/>
        <v>0</v>
      </c>
      <c r="BJ176" s="106" t="s">
        <v>119</v>
      </c>
      <c r="BK176" s="188">
        <f t="shared" si="19"/>
        <v>0</v>
      </c>
      <c r="BL176" s="106" t="s">
        <v>307</v>
      </c>
      <c r="BM176" s="187" t="s">
        <v>308</v>
      </c>
    </row>
    <row r="177" spans="2:65" s="113" customFormat="1" ht="24.2" customHeight="1" x14ac:dyDescent="0.2">
      <c r="B177" s="74"/>
      <c r="C177" s="75" t="s">
        <v>309</v>
      </c>
      <c r="D177" s="75" t="s">
        <v>114</v>
      </c>
      <c r="E177" s="257" t="s">
        <v>310</v>
      </c>
      <c r="F177" s="258" t="s">
        <v>311</v>
      </c>
      <c r="G177" s="259" t="s">
        <v>312</v>
      </c>
      <c r="H177" s="255"/>
      <c r="I177" s="76"/>
      <c r="J177" s="265">
        <f t="shared" si="10"/>
        <v>0</v>
      </c>
      <c r="K177" s="77"/>
      <c r="L177" s="74"/>
      <c r="M177" s="78" t="s">
        <v>1</v>
      </c>
      <c r="N177" s="184" t="s">
        <v>38</v>
      </c>
      <c r="P177" s="185">
        <f t="shared" si="11"/>
        <v>0</v>
      </c>
      <c r="Q177" s="185">
        <v>0</v>
      </c>
      <c r="R177" s="185">
        <f t="shared" si="12"/>
        <v>0</v>
      </c>
      <c r="S177" s="185">
        <v>0</v>
      </c>
      <c r="T177" s="186">
        <f t="shared" si="13"/>
        <v>0</v>
      </c>
      <c r="AR177" s="187" t="s">
        <v>182</v>
      </c>
      <c r="AT177" s="187" t="s">
        <v>114</v>
      </c>
      <c r="AU177" s="187" t="s">
        <v>80</v>
      </c>
      <c r="AY177" s="106" t="s">
        <v>113</v>
      </c>
      <c r="BE177" s="188">
        <f t="shared" si="14"/>
        <v>0</v>
      </c>
      <c r="BF177" s="188">
        <f t="shared" si="15"/>
        <v>0</v>
      </c>
      <c r="BG177" s="188">
        <f t="shared" si="16"/>
        <v>0</v>
      </c>
      <c r="BH177" s="188">
        <f t="shared" si="17"/>
        <v>0</v>
      </c>
      <c r="BI177" s="188">
        <f t="shared" si="18"/>
        <v>0</v>
      </c>
      <c r="BJ177" s="106" t="s">
        <v>119</v>
      </c>
      <c r="BK177" s="188">
        <f t="shared" si="19"/>
        <v>0</v>
      </c>
      <c r="BL177" s="106" t="s">
        <v>182</v>
      </c>
      <c r="BM177" s="187" t="s">
        <v>313</v>
      </c>
    </row>
    <row r="178" spans="2:65" s="73" customFormat="1" ht="25.9" customHeight="1" x14ac:dyDescent="0.2">
      <c r="B178" s="175"/>
      <c r="D178" s="176" t="s">
        <v>71</v>
      </c>
      <c r="E178" s="177" t="s">
        <v>314</v>
      </c>
      <c r="F178" s="177" t="s">
        <v>315</v>
      </c>
      <c r="J178" s="267">
        <f>BK178</f>
        <v>0</v>
      </c>
      <c r="L178" s="175"/>
      <c r="M178" s="179"/>
      <c r="P178" s="180">
        <f>P179+P182</f>
        <v>0</v>
      </c>
      <c r="R178" s="180">
        <f>R179+R182</f>
        <v>3.7456500000000004E-2</v>
      </c>
      <c r="T178" s="181">
        <f>T179+T182</f>
        <v>0</v>
      </c>
      <c r="AR178" s="176" t="s">
        <v>119</v>
      </c>
      <c r="AT178" s="182" t="s">
        <v>71</v>
      </c>
      <c r="AU178" s="182" t="s">
        <v>72</v>
      </c>
      <c r="AY178" s="176" t="s">
        <v>113</v>
      </c>
      <c r="BK178" s="183">
        <f>BK179+BK182</f>
        <v>0</v>
      </c>
    </row>
    <row r="179" spans="2:65" s="73" customFormat="1" ht="22.9" customHeight="1" x14ac:dyDescent="0.2">
      <c r="B179" s="175"/>
      <c r="D179" s="176" t="s">
        <v>71</v>
      </c>
      <c r="E179" s="191" t="s">
        <v>316</v>
      </c>
      <c r="F179" s="191" t="s">
        <v>317</v>
      </c>
      <c r="J179" s="268">
        <f>BK179</f>
        <v>0</v>
      </c>
      <c r="L179" s="175"/>
      <c r="M179" s="179"/>
      <c r="P179" s="180">
        <f>SUM(P180:P181)</f>
        <v>0</v>
      </c>
      <c r="R179" s="180">
        <f>SUM(R180:R181)</f>
        <v>7.77E-3</v>
      </c>
      <c r="T179" s="181">
        <f>SUM(T180:T181)</f>
        <v>0</v>
      </c>
      <c r="AR179" s="176" t="s">
        <v>119</v>
      </c>
      <c r="AT179" s="182" t="s">
        <v>71</v>
      </c>
      <c r="AU179" s="182" t="s">
        <v>80</v>
      </c>
      <c r="AY179" s="176" t="s">
        <v>113</v>
      </c>
      <c r="BK179" s="183">
        <f>SUM(BK180:BK181)</f>
        <v>0</v>
      </c>
    </row>
    <row r="180" spans="2:65" s="113" customFormat="1" ht="24.2" customHeight="1" x14ac:dyDescent="0.2">
      <c r="B180" s="74"/>
      <c r="C180" s="75" t="s">
        <v>318</v>
      </c>
      <c r="D180" s="75" t="s">
        <v>114</v>
      </c>
      <c r="E180" s="257" t="s">
        <v>319</v>
      </c>
      <c r="F180" s="258" t="s">
        <v>320</v>
      </c>
      <c r="G180" s="259" t="s">
        <v>235</v>
      </c>
      <c r="H180" s="260">
        <v>3</v>
      </c>
      <c r="I180" s="76"/>
      <c r="J180" s="265">
        <f>ROUND(I180*H180,2)</f>
        <v>0</v>
      </c>
      <c r="K180" s="77"/>
      <c r="L180" s="74"/>
      <c r="M180" s="78" t="s">
        <v>1</v>
      </c>
      <c r="N180" s="184" t="s">
        <v>38</v>
      </c>
      <c r="P180" s="185">
        <f>O180*H180</f>
        <v>0</v>
      </c>
      <c r="Q180" s="185">
        <v>1.49E-3</v>
      </c>
      <c r="R180" s="185">
        <f>Q180*H180</f>
        <v>4.47E-3</v>
      </c>
      <c r="S180" s="185">
        <v>0</v>
      </c>
      <c r="T180" s="186">
        <f>S180*H180</f>
        <v>0</v>
      </c>
      <c r="AR180" s="187" t="s">
        <v>182</v>
      </c>
      <c r="AT180" s="187" t="s">
        <v>114</v>
      </c>
      <c r="AU180" s="187" t="s">
        <v>119</v>
      </c>
      <c r="AY180" s="106" t="s">
        <v>113</v>
      </c>
      <c r="BE180" s="188">
        <f>IF(N180="základná",J180,0)</f>
        <v>0</v>
      </c>
      <c r="BF180" s="188">
        <f>IF(N180="znížená",J180,0)</f>
        <v>0</v>
      </c>
      <c r="BG180" s="188">
        <f>IF(N180="zákl. prenesená",J180,0)</f>
        <v>0</v>
      </c>
      <c r="BH180" s="188">
        <f>IF(N180="zníž. prenesená",J180,0)</f>
        <v>0</v>
      </c>
      <c r="BI180" s="188">
        <f>IF(N180="nulová",J180,0)</f>
        <v>0</v>
      </c>
      <c r="BJ180" s="106" t="s">
        <v>119</v>
      </c>
      <c r="BK180" s="188">
        <f>ROUND(I180*H180,2)</f>
        <v>0</v>
      </c>
      <c r="BL180" s="106" t="s">
        <v>182</v>
      </c>
      <c r="BM180" s="187" t="s">
        <v>321</v>
      </c>
    </row>
    <row r="181" spans="2:65" s="113" customFormat="1" ht="24.2" customHeight="1" x14ac:dyDescent="0.2">
      <c r="B181" s="74"/>
      <c r="C181" s="79" t="s">
        <v>322</v>
      </c>
      <c r="D181" s="79" t="s">
        <v>146</v>
      </c>
      <c r="E181" s="261" t="s">
        <v>323</v>
      </c>
      <c r="F181" s="262" t="s">
        <v>324</v>
      </c>
      <c r="G181" s="263" t="s">
        <v>235</v>
      </c>
      <c r="H181" s="264">
        <v>3</v>
      </c>
      <c r="I181" s="80"/>
      <c r="J181" s="266">
        <f>ROUND(I181*H181,2)</f>
        <v>0</v>
      </c>
      <c r="K181" s="81"/>
      <c r="L181" s="189"/>
      <c r="M181" s="82" t="s">
        <v>1</v>
      </c>
      <c r="N181" s="190" t="s">
        <v>38</v>
      </c>
      <c r="P181" s="185">
        <f>O181*H181</f>
        <v>0</v>
      </c>
      <c r="Q181" s="185">
        <v>1.1000000000000001E-3</v>
      </c>
      <c r="R181" s="185">
        <f>Q181*H181</f>
        <v>3.3E-3</v>
      </c>
      <c r="S181" s="185">
        <v>0</v>
      </c>
      <c r="T181" s="186">
        <f>S181*H181</f>
        <v>0</v>
      </c>
      <c r="AR181" s="187" t="s">
        <v>236</v>
      </c>
      <c r="AT181" s="187" t="s">
        <v>146</v>
      </c>
      <c r="AU181" s="187" t="s">
        <v>119</v>
      </c>
      <c r="AY181" s="106" t="s">
        <v>113</v>
      </c>
      <c r="BE181" s="188">
        <f>IF(N181="základná",J181,0)</f>
        <v>0</v>
      </c>
      <c r="BF181" s="188">
        <f>IF(N181="znížená",J181,0)</f>
        <v>0</v>
      </c>
      <c r="BG181" s="188">
        <f>IF(N181="zákl. prenesená",J181,0)</f>
        <v>0</v>
      </c>
      <c r="BH181" s="188">
        <f>IF(N181="zníž. prenesená",J181,0)</f>
        <v>0</v>
      </c>
      <c r="BI181" s="188">
        <f>IF(N181="nulová",J181,0)</f>
        <v>0</v>
      </c>
      <c r="BJ181" s="106" t="s">
        <v>119</v>
      </c>
      <c r="BK181" s="188">
        <f>ROUND(I181*H181,2)</f>
        <v>0</v>
      </c>
      <c r="BL181" s="106" t="s">
        <v>182</v>
      </c>
      <c r="BM181" s="187" t="s">
        <v>325</v>
      </c>
    </row>
    <row r="182" spans="2:65" s="73" customFormat="1" ht="22.9" customHeight="1" x14ac:dyDescent="0.2">
      <c r="B182" s="175"/>
      <c r="D182" s="176" t="s">
        <v>71</v>
      </c>
      <c r="E182" s="191" t="s">
        <v>326</v>
      </c>
      <c r="F182" s="191" t="s">
        <v>327</v>
      </c>
      <c r="J182" s="268">
        <f>BK182</f>
        <v>0</v>
      </c>
      <c r="L182" s="175"/>
      <c r="M182" s="179"/>
      <c r="P182" s="180">
        <f>P183</f>
        <v>0</v>
      </c>
      <c r="R182" s="180">
        <f>R183</f>
        <v>2.9686500000000005E-2</v>
      </c>
      <c r="T182" s="181">
        <f>T183</f>
        <v>0</v>
      </c>
      <c r="AR182" s="176" t="s">
        <v>119</v>
      </c>
      <c r="AT182" s="182" t="s">
        <v>71</v>
      </c>
      <c r="AU182" s="182" t="s">
        <v>80</v>
      </c>
      <c r="AY182" s="176" t="s">
        <v>113</v>
      </c>
      <c r="BK182" s="183">
        <f>BK183</f>
        <v>0</v>
      </c>
    </row>
    <row r="183" spans="2:65" s="113" customFormat="1" ht="33" customHeight="1" x14ac:dyDescent="0.2">
      <c r="B183" s="74"/>
      <c r="C183" s="75" t="s">
        <v>328</v>
      </c>
      <c r="D183" s="75" t="s">
        <v>114</v>
      </c>
      <c r="E183" s="257" t="s">
        <v>329</v>
      </c>
      <c r="F183" s="258" t="s">
        <v>330</v>
      </c>
      <c r="G183" s="259" t="s">
        <v>154</v>
      </c>
      <c r="H183" s="260">
        <v>329.85</v>
      </c>
      <c r="I183" s="76"/>
      <c r="J183" s="265">
        <f>ROUND(I183*H183,2)</f>
        <v>0</v>
      </c>
      <c r="K183" s="77"/>
      <c r="L183" s="74"/>
      <c r="M183" s="78" t="s">
        <v>1</v>
      </c>
      <c r="N183" s="184" t="s">
        <v>38</v>
      </c>
      <c r="P183" s="185">
        <f>O183*H183</f>
        <v>0</v>
      </c>
      <c r="Q183" s="185">
        <v>9.0000000000000006E-5</v>
      </c>
      <c r="R183" s="185">
        <f>Q183*H183</f>
        <v>2.9686500000000005E-2</v>
      </c>
      <c r="S183" s="185">
        <v>0</v>
      </c>
      <c r="T183" s="186">
        <f>S183*H183</f>
        <v>0</v>
      </c>
      <c r="AR183" s="187" t="s">
        <v>182</v>
      </c>
      <c r="AT183" s="187" t="s">
        <v>114</v>
      </c>
      <c r="AU183" s="187" t="s">
        <v>119</v>
      </c>
      <c r="AY183" s="106" t="s">
        <v>113</v>
      </c>
      <c r="BE183" s="188">
        <f>IF(N183="základná",J183,0)</f>
        <v>0</v>
      </c>
      <c r="BF183" s="188">
        <f>IF(N183="znížená",J183,0)</f>
        <v>0</v>
      </c>
      <c r="BG183" s="188">
        <f>IF(N183="zákl. prenesená",J183,0)</f>
        <v>0</v>
      </c>
      <c r="BH183" s="188">
        <f>IF(N183="zníž. prenesená",J183,0)</f>
        <v>0</v>
      </c>
      <c r="BI183" s="188">
        <f>IF(N183="nulová",J183,0)</f>
        <v>0</v>
      </c>
      <c r="BJ183" s="106" t="s">
        <v>119</v>
      </c>
      <c r="BK183" s="188">
        <f>ROUND(I183*H183,2)</f>
        <v>0</v>
      </c>
      <c r="BL183" s="106" t="s">
        <v>182</v>
      </c>
      <c r="BM183" s="187" t="s">
        <v>331</v>
      </c>
    </row>
    <row r="184" spans="2:65" s="73" customFormat="1" ht="25.9" customHeight="1" x14ac:dyDescent="0.2">
      <c r="B184" s="175"/>
      <c r="D184" s="176" t="s">
        <v>71</v>
      </c>
      <c r="E184" s="177" t="s">
        <v>332</v>
      </c>
      <c r="F184" s="177" t="s">
        <v>333</v>
      </c>
      <c r="J184" s="267">
        <f>BK184</f>
        <v>0</v>
      </c>
      <c r="L184" s="175"/>
      <c r="M184" s="179"/>
      <c r="P184" s="180">
        <f>SUM(P185:P196)</f>
        <v>0</v>
      </c>
      <c r="R184" s="180">
        <f>SUM(R185:R196)</f>
        <v>0.11028199999999999</v>
      </c>
      <c r="T184" s="181">
        <f>SUM(T185:T196)</f>
        <v>0</v>
      </c>
      <c r="AR184" s="176" t="s">
        <v>125</v>
      </c>
      <c r="AT184" s="182" t="s">
        <v>71</v>
      </c>
      <c r="AU184" s="182" t="s">
        <v>72</v>
      </c>
      <c r="AY184" s="176" t="s">
        <v>113</v>
      </c>
      <c r="BK184" s="183">
        <f>SUM(BK185:BK196)</f>
        <v>0</v>
      </c>
    </row>
    <row r="185" spans="2:65" s="113" customFormat="1" ht="16.5" customHeight="1" x14ac:dyDescent="0.2">
      <c r="B185" s="74"/>
      <c r="C185" s="75" t="s">
        <v>334</v>
      </c>
      <c r="D185" s="75" t="s">
        <v>114</v>
      </c>
      <c r="E185" s="257" t="s">
        <v>335</v>
      </c>
      <c r="F185" s="258" t="s">
        <v>336</v>
      </c>
      <c r="G185" s="259" t="s">
        <v>337</v>
      </c>
      <c r="H185" s="260">
        <v>1</v>
      </c>
      <c r="I185" s="76"/>
      <c r="J185" s="265">
        <f t="shared" ref="J185:J196" si="20">ROUND(I185*H185,2)</f>
        <v>0</v>
      </c>
      <c r="K185" s="77"/>
      <c r="L185" s="74"/>
      <c r="M185" s="78" t="s">
        <v>1</v>
      </c>
      <c r="N185" s="184" t="s">
        <v>38</v>
      </c>
      <c r="P185" s="185">
        <f t="shared" ref="P185:P196" si="21">O185*H185</f>
        <v>0</v>
      </c>
      <c r="Q185" s="185">
        <v>0</v>
      </c>
      <c r="R185" s="185">
        <f t="shared" ref="R185:R196" si="22">Q185*H185</f>
        <v>0</v>
      </c>
      <c r="S185" s="185">
        <v>0</v>
      </c>
      <c r="T185" s="186">
        <f t="shared" ref="T185:T196" si="23">S185*H185</f>
        <v>0</v>
      </c>
      <c r="AR185" s="187" t="s">
        <v>307</v>
      </c>
      <c r="AT185" s="187" t="s">
        <v>114</v>
      </c>
      <c r="AU185" s="187" t="s">
        <v>80</v>
      </c>
      <c r="AY185" s="106" t="s">
        <v>113</v>
      </c>
      <c r="BE185" s="188">
        <f t="shared" ref="BE185:BE196" si="24">IF(N185="základná",J185,0)</f>
        <v>0</v>
      </c>
      <c r="BF185" s="188">
        <f t="shared" ref="BF185:BF196" si="25">IF(N185="znížená",J185,0)</f>
        <v>0</v>
      </c>
      <c r="BG185" s="188">
        <f t="shared" ref="BG185:BG196" si="26">IF(N185="zákl. prenesená",J185,0)</f>
        <v>0</v>
      </c>
      <c r="BH185" s="188">
        <f t="shared" ref="BH185:BH196" si="27">IF(N185="zníž. prenesená",J185,0)</f>
        <v>0</v>
      </c>
      <c r="BI185" s="188">
        <f t="shared" ref="BI185:BI196" si="28">IF(N185="nulová",J185,0)</f>
        <v>0</v>
      </c>
      <c r="BJ185" s="106" t="s">
        <v>119</v>
      </c>
      <c r="BK185" s="188">
        <f t="shared" ref="BK185:BK196" si="29">ROUND(I185*H185,2)</f>
        <v>0</v>
      </c>
      <c r="BL185" s="106" t="s">
        <v>307</v>
      </c>
      <c r="BM185" s="187" t="s">
        <v>338</v>
      </c>
    </row>
    <row r="186" spans="2:65" s="113" customFormat="1" ht="16.5" customHeight="1" x14ac:dyDescent="0.2">
      <c r="B186" s="74"/>
      <c r="C186" s="75" t="s">
        <v>339</v>
      </c>
      <c r="D186" s="75" t="s">
        <v>114</v>
      </c>
      <c r="E186" s="257" t="s">
        <v>340</v>
      </c>
      <c r="F186" s="258" t="s">
        <v>341</v>
      </c>
      <c r="G186" s="259" t="s">
        <v>342</v>
      </c>
      <c r="H186" s="260">
        <v>1</v>
      </c>
      <c r="I186" s="76"/>
      <c r="J186" s="265">
        <f t="shared" si="20"/>
        <v>0</v>
      </c>
      <c r="K186" s="77"/>
      <c r="L186" s="74"/>
      <c r="M186" s="78" t="s">
        <v>1</v>
      </c>
      <c r="N186" s="184" t="s">
        <v>38</v>
      </c>
      <c r="P186" s="185">
        <f t="shared" si="21"/>
        <v>0</v>
      </c>
      <c r="Q186" s="185">
        <v>0</v>
      </c>
      <c r="R186" s="185">
        <f t="shared" si="22"/>
        <v>0</v>
      </c>
      <c r="S186" s="185">
        <v>0</v>
      </c>
      <c r="T186" s="186">
        <f t="shared" si="23"/>
        <v>0</v>
      </c>
      <c r="AR186" s="187" t="s">
        <v>307</v>
      </c>
      <c r="AT186" s="187" t="s">
        <v>114</v>
      </c>
      <c r="AU186" s="187" t="s">
        <v>80</v>
      </c>
      <c r="AY186" s="106" t="s">
        <v>113</v>
      </c>
      <c r="BE186" s="188">
        <f t="shared" si="24"/>
        <v>0</v>
      </c>
      <c r="BF186" s="188">
        <f t="shared" si="25"/>
        <v>0</v>
      </c>
      <c r="BG186" s="188">
        <f t="shared" si="26"/>
        <v>0</v>
      </c>
      <c r="BH186" s="188">
        <f t="shared" si="27"/>
        <v>0</v>
      </c>
      <c r="BI186" s="188">
        <f t="shared" si="28"/>
        <v>0</v>
      </c>
      <c r="BJ186" s="106" t="s">
        <v>119</v>
      </c>
      <c r="BK186" s="188">
        <f t="shared" si="29"/>
        <v>0</v>
      </c>
      <c r="BL186" s="106" t="s">
        <v>307</v>
      </c>
      <c r="BM186" s="187" t="s">
        <v>343</v>
      </c>
    </row>
    <row r="187" spans="2:65" s="113" customFormat="1" ht="24.2" customHeight="1" x14ac:dyDescent="0.2">
      <c r="B187" s="74"/>
      <c r="C187" s="75" t="s">
        <v>344</v>
      </c>
      <c r="D187" s="75" t="s">
        <v>114</v>
      </c>
      <c r="E187" s="257" t="s">
        <v>345</v>
      </c>
      <c r="F187" s="258" t="s">
        <v>346</v>
      </c>
      <c r="G187" s="259" t="s">
        <v>154</v>
      </c>
      <c r="H187" s="260">
        <v>50.6</v>
      </c>
      <c r="I187" s="76"/>
      <c r="J187" s="265">
        <f t="shared" si="20"/>
        <v>0</v>
      </c>
      <c r="K187" s="77"/>
      <c r="L187" s="74"/>
      <c r="M187" s="78" t="s">
        <v>1</v>
      </c>
      <c r="N187" s="184" t="s">
        <v>38</v>
      </c>
      <c r="P187" s="185">
        <f t="shared" si="21"/>
        <v>0</v>
      </c>
      <c r="Q187" s="185">
        <v>0</v>
      </c>
      <c r="R187" s="185">
        <f t="shared" si="22"/>
        <v>0</v>
      </c>
      <c r="S187" s="185">
        <v>0</v>
      </c>
      <c r="T187" s="186">
        <f t="shared" si="23"/>
        <v>0</v>
      </c>
      <c r="AR187" s="187" t="s">
        <v>307</v>
      </c>
      <c r="AT187" s="187" t="s">
        <v>114</v>
      </c>
      <c r="AU187" s="187" t="s">
        <v>80</v>
      </c>
      <c r="AY187" s="106" t="s">
        <v>113</v>
      </c>
      <c r="BE187" s="188">
        <f t="shared" si="24"/>
        <v>0</v>
      </c>
      <c r="BF187" s="188">
        <f t="shared" si="25"/>
        <v>0</v>
      </c>
      <c r="BG187" s="188">
        <f t="shared" si="26"/>
        <v>0</v>
      </c>
      <c r="BH187" s="188">
        <f t="shared" si="27"/>
        <v>0</v>
      </c>
      <c r="BI187" s="188">
        <f t="shared" si="28"/>
        <v>0</v>
      </c>
      <c r="BJ187" s="106" t="s">
        <v>119</v>
      </c>
      <c r="BK187" s="188">
        <f t="shared" si="29"/>
        <v>0</v>
      </c>
      <c r="BL187" s="106" t="s">
        <v>307</v>
      </c>
      <c r="BM187" s="187" t="s">
        <v>347</v>
      </c>
    </row>
    <row r="188" spans="2:65" s="113" customFormat="1" ht="24.2" customHeight="1" x14ac:dyDescent="0.2">
      <c r="B188" s="74"/>
      <c r="C188" s="75" t="s">
        <v>348</v>
      </c>
      <c r="D188" s="75" t="s">
        <v>114</v>
      </c>
      <c r="E188" s="257" t="s">
        <v>349</v>
      </c>
      <c r="F188" s="258" t="s">
        <v>350</v>
      </c>
      <c r="G188" s="259" t="s">
        <v>154</v>
      </c>
      <c r="H188" s="260">
        <v>373.25</v>
      </c>
      <c r="I188" s="76"/>
      <c r="J188" s="265">
        <f t="shared" si="20"/>
        <v>0</v>
      </c>
      <c r="K188" s="77"/>
      <c r="L188" s="74"/>
      <c r="M188" s="78" t="s">
        <v>1</v>
      </c>
      <c r="N188" s="184" t="s">
        <v>38</v>
      </c>
      <c r="P188" s="185">
        <f t="shared" si="21"/>
        <v>0</v>
      </c>
      <c r="Q188" s="185">
        <v>0</v>
      </c>
      <c r="R188" s="185">
        <f t="shared" si="22"/>
        <v>0</v>
      </c>
      <c r="S188" s="185">
        <v>0</v>
      </c>
      <c r="T188" s="186">
        <f t="shared" si="23"/>
        <v>0</v>
      </c>
      <c r="AR188" s="187" t="s">
        <v>307</v>
      </c>
      <c r="AT188" s="187" t="s">
        <v>114</v>
      </c>
      <c r="AU188" s="187" t="s">
        <v>80</v>
      </c>
      <c r="AY188" s="106" t="s">
        <v>113</v>
      </c>
      <c r="BE188" s="188">
        <f t="shared" si="24"/>
        <v>0</v>
      </c>
      <c r="BF188" s="188">
        <f t="shared" si="25"/>
        <v>0</v>
      </c>
      <c r="BG188" s="188">
        <f t="shared" si="26"/>
        <v>0</v>
      </c>
      <c r="BH188" s="188">
        <f t="shared" si="27"/>
        <v>0</v>
      </c>
      <c r="BI188" s="188">
        <f t="shared" si="28"/>
        <v>0</v>
      </c>
      <c r="BJ188" s="106" t="s">
        <v>119</v>
      </c>
      <c r="BK188" s="188">
        <f t="shared" si="29"/>
        <v>0</v>
      </c>
      <c r="BL188" s="106" t="s">
        <v>307</v>
      </c>
      <c r="BM188" s="187" t="s">
        <v>351</v>
      </c>
    </row>
    <row r="189" spans="2:65" s="113" customFormat="1" ht="24.2" customHeight="1" x14ac:dyDescent="0.2">
      <c r="B189" s="74"/>
      <c r="C189" s="75" t="s">
        <v>352</v>
      </c>
      <c r="D189" s="75" t="s">
        <v>114</v>
      </c>
      <c r="E189" s="257" t="s">
        <v>353</v>
      </c>
      <c r="F189" s="258" t="s">
        <v>354</v>
      </c>
      <c r="G189" s="259" t="s">
        <v>235</v>
      </c>
      <c r="H189" s="260">
        <v>2</v>
      </c>
      <c r="I189" s="76"/>
      <c r="J189" s="265">
        <f t="shared" si="20"/>
        <v>0</v>
      </c>
      <c r="K189" s="77"/>
      <c r="L189" s="74"/>
      <c r="M189" s="78" t="s">
        <v>1</v>
      </c>
      <c r="N189" s="184" t="s">
        <v>38</v>
      </c>
      <c r="P189" s="185">
        <f t="shared" si="21"/>
        <v>0</v>
      </c>
      <c r="Q189" s="185">
        <v>1.1E-4</v>
      </c>
      <c r="R189" s="185">
        <f t="shared" si="22"/>
        <v>2.2000000000000001E-4</v>
      </c>
      <c r="S189" s="185">
        <v>0</v>
      </c>
      <c r="T189" s="186">
        <f t="shared" si="23"/>
        <v>0</v>
      </c>
      <c r="AR189" s="187" t="s">
        <v>307</v>
      </c>
      <c r="AT189" s="187" t="s">
        <v>114</v>
      </c>
      <c r="AU189" s="187" t="s">
        <v>80</v>
      </c>
      <c r="AY189" s="106" t="s">
        <v>113</v>
      </c>
      <c r="BE189" s="188">
        <f t="shared" si="24"/>
        <v>0</v>
      </c>
      <c r="BF189" s="188">
        <f t="shared" si="25"/>
        <v>0</v>
      </c>
      <c r="BG189" s="188">
        <f t="shared" si="26"/>
        <v>0</v>
      </c>
      <c r="BH189" s="188">
        <f t="shared" si="27"/>
        <v>0</v>
      </c>
      <c r="BI189" s="188">
        <f t="shared" si="28"/>
        <v>0</v>
      </c>
      <c r="BJ189" s="106" t="s">
        <v>119</v>
      </c>
      <c r="BK189" s="188">
        <f t="shared" si="29"/>
        <v>0</v>
      </c>
      <c r="BL189" s="106" t="s">
        <v>307</v>
      </c>
      <c r="BM189" s="187" t="s">
        <v>355</v>
      </c>
    </row>
    <row r="190" spans="2:65" s="113" customFormat="1" ht="21.75" customHeight="1" x14ac:dyDescent="0.2">
      <c r="B190" s="74"/>
      <c r="C190" s="79" t="s">
        <v>356</v>
      </c>
      <c r="D190" s="79" t="s">
        <v>146</v>
      </c>
      <c r="E190" s="261" t="s">
        <v>357</v>
      </c>
      <c r="F190" s="262" t="s">
        <v>358</v>
      </c>
      <c r="G190" s="263" t="s">
        <v>235</v>
      </c>
      <c r="H190" s="264">
        <v>2</v>
      </c>
      <c r="I190" s="80"/>
      <c r="J190" s="266">
        <f t="shared" si="20"/>
        <v>0</v>
      </c>
      <c r="K190" s="81"/>
      <c r="L190" s="189"/>
      <c r="M190" s="82" t="s">
        <v>1</v>
      </c>
      <c r="N190" s="190" t="s">
        <v>38</v>
      </c>
      <c r="P190" s="185">
        <f t="shared" si="21"/>
        <v>0</v>
      </c>
      <c r="Q190" s="185">
        <v>2.7200000000000002E-3</v>
      </c>
      <c r="R190" s="185">
        <f t="shared" si="22"/>
        <v>5.4400000000000004E-3</v>
      </c>
      <c r="S190" s="185">
        <v>0</v>
      </c>
      <c r="T190" s="186">
        <f t="shared" si="23"/>
        <v>0</v>
      </c>
      <c r="AR190" s="187" t="s">
        <v>359</v>
      </c>
      <c r="AT190" s="187" t="s">
        <v>146</v>
      </c>
      <c r="AU190" s="187" t="s">
        <v>80</v>
      </c>
      <c r="AY190" s="106" t="s">
        <v>113</v>
      </c>
      <c r="BE190" s="188">
        <f t="shared" si="24"/>
        <v>0</v>
      </c>
      <c r="BF190" s="188">
        <f t="shared" si="25"/>
        <v>0</v>
      </c>
      <c r="BG190" s="188">
        <f t="shared" si="26"/>
        <v>0</v>
      </c>
      <c r="BH190" s="188">
        <f t="shared" si="27"/>
        <v>0</v>
      </c>
      <c r="BI190" s="188">
        <f t="shared" si="28"/>
        <v>0</v>
      </c>
      <c r="BJ190" s="106" t="s">
        <v>119</v>
      </c>
      <c r="BK190" s="188">
        <f t="shared" si="29"/>
        <v>0</v>
      </c>
      <c r="BL190" s="106" t="s">
        <v>359</v>
      </c>
      <c r="BM190" s="187" t="s">
        <v>360</v>
      </c>
    </row>
    <row r="191" spans="2:65" s="113" customFormat="1" ht="24.2" customHeight="1" x14ac:dyDescent="0.2">
      <c r="B191" s="74"/>
      <c r="C191" s="75" t="s">
        <v>361</v>
      </c>
      <c r="D191" s="75" t="s">
        <v>114</v>
      </c>
      <c r="E191" s="257" t="s">
        <v>362</v>
      </c>
      <c r="F191" s="258" t="s">
        <v>363</v>
      </c>
      <c r="G191" s="259" t="s">
        <v>154</v>
      </c>
      <c r="H191" s="260">
        <v>423.85</v>
      </c>
      <c r="I191" s="76"/>
      <c r="J191" s="265">
        <f t="shared" si="20"/>
        <v>0</v>
      </c>
      <c r="K191" s="77"/>
      <c r="L191" s="74"/>
      <c r="M191" s="78" t="s">
        <v>1</v>
      </c>
      <c r="N191" s="184" t="s">
        <v>38</v>
      </c>
      <c r="P191" s="185">
        <f t="shared" si="21"/>
        <v>0</v>
      </c>
      <c r="Q191" s="185">
        <v>0</v>
      </c>
      <c r="R191" s="185">
        <f t="shared" si="22"/>
        <v>0</v>
      </c>
      <c r="S191" s="185">
        <v>0</v>
      </c>
      <c r="T191" s="186">
        <f t="shared" si="23"/>
        <v>0</v>
      </c>
      <c r="AR191" s="187" t="s">
        <v>307</v>
      </c>
      <c r="AT191" s="187" t="s">
        <v>114</v>
      </c>
      <c r="AU191" s="187" t="s">
        <v>80</v>
      </c>
      <c r="AY191" s="106" t="s">
        <v>113</v>
      </c>
      <c r="BE191" s="188">
        <f t="shared" si="24"/>
        <v>0</v>
      </c>
      <c r="BF191" s="188">
        <f t="shared" si="25"/>
        <v>0</v>
      </c>
      <c r="BG191" s="188">
        <f t="shared" si="26"/>
        <v>0</v>
      </c>
      <c r="BH191" s="188">
        <f t="shared" si="27"/>
        <v>0</v>
      </c>
      <c r="BI191" s="188">
        <f t="shared" si="28"/>
        <v>0</v>
      </c>
      <c r="BJ191" s="106" t="s">
        <v>119</v>
      </c>
      <c r="BK191" s="188">
        <f t="shared" si="29"/>
        <v>0</v>
      </c>
      <c r="BL191" s="106" t="s">
        <v>307</v>
      </c>
      <c r="BM191" s="187" t="s">
        <v>364</v>
      </c>
    </row>
    <row r="192" spans="2:65" s="113" customFormat="1" ht="24.2" customHeight="1" x14ac:dyDescent="0.2">
      <c r="B192" s="74"/>
      <c r="C192" s="75" t="s">
        <v>365</v>
      </c>
      <c r="D192" s="75" t="s">
        <v>114</v>
      </c>
      <c r="E192" s="257" t="s">
        <v>366</v>
      </c>
      <c r="F192" s="258" t="s">
        <v>367</v>
      </c>
      <c r="G192" s="259" t="s">
        <v>368</v>
      </c>
      <c r="H192" s="260">
        <v>1</v>
      </c>
      <c r="I192" s="76"/>
      <c r="J192" s="265">
        <f t="shared" si="20"/>
        <v>0</v>
      </c>
      <c r="K192" s="77"/>
      <c r="L192" s="74"/>
      <c r="M192" s="78" t="s">
        <v>1</v>
      </c>
      <c r="N192" s="184" t="s">
        <v>38</v>
      </c>
      <c r="P192" s="185">
        <f t="shared" si="21"/>
        <v>0</v>
      </c>
      <c r="Q192" s="185">
        <v>0</v>
      </c>
      <c r="R192" s="185">
        <f t="shared" si="22"/>
        <v>0</v>
      </c>
      <c r="S192" s="185">
        <v>0</v>
      </c>
      <c r="T192" s="186">
        <f t="shared" si="23"/>
        <v>0</v>
      </c>
      <c r="AR192" s="187" t="s">
        <v>307</v>
      </c>
      <c r="AT192" s="187" t="s">
        <v>114</v>
      </c>
      <c r="AU192" s="187" t="s">
        <v>80</v>
      </c>
      <c r="AY192" s="106" t="s">
        <v>113</v>
      </c>
      <c r="BE192" s="188">
        <f t="shared" si="24"/>
        <v>0</v>
      </c>
      <c r="BF192" s="188">
        <f t="shared" si="25"/>
        <v>0</v>
      </c>
      <c r="BG192" s="188">
        <f t="shared" si="26"/>
        <v>0</v>
      </c>
      <c r="BH192" s="188">
        <f t="shared" si="27"/>
        <v>0</v>
      </c>
      <c r="BI192" s="188">
        <f t="shared" si="28"/>
        <v>0</v>
      </c>
      <c r="BJ192" s="106" t="s">
        <v>119</v>
      </c>
      <c r="BK192" s="188">
        <f t="shared" si="29"/>
        <v>0</v>
      </c>
      <c r="BL192" s="106" t="s">
        <v>307</v>
      </c>
      <c r="BM192" s="187" t="s">
        <v>369</v>
      </c>
    </row>
    <row r="193" spans="2:65" s="113" customFormat="1" ht="33" customHeight="1" x14ac:dyDescent="0.2">
      <c r="B193" s="74"/>
      <c r="C193" s="75" t="s">
        <v>370</v>
      </c>
      <c r="D193" s="75" t="s">
        <v>114</v>
      </c>
      <c r="E193" s="257" t="s">
        <v>371</v>
      </c>
      <c r="F193" s="258" t="s">
        <v>372</v>
      </c>
      <c r="G193" s="259" t="s">
        <v>154</v>
      </c>
      <c r="H193" s="260">
        <v>94</v>
      </c>
      <c r="I193" s="76"/>
      <c r="J193" s="265">
        <f t="shared" si="20"/>
        <v>0</v>
      </c>
      <c r="K193" s="77"/>
      <c r="L193" s="74"/>
      <c r="M193" s="78" t="s">
        <v>1</v>
      </c>
      <c r="N193" s="184" t="s">
        <v>38</v>
      </c>
      <c r="P193" s="185">
        <f t="shared" si="21"/>
        <v>0</v>
      </c>
      <c r="Q193" s="185">
        <v>0</v>
      </c>
      <c r="R193" s="185">
        <f t="shared" si="22"/>
        <v>0</v>
      </c>
      <c r="S193" s="185">
        <v>0</v>
      </c>
      <c r="T193" s="186">
        <f t="shared" si="23"/>
        <v>0</v>
      </c>
      <c r="AR193" s="187" t="s">
        <v>118</v>
      </c>
      <c r="AT193" s="187" t="s">
        <v>114</v>
      </c>
      <c r="AU193" s="187" t="s">
        <v>80</v>
      </c>
      <c r="AY193" s="106" t="s">
        <v>113</v>
      </c>
      <c r="BE193" s="188">
        <f t="shared" si="24"/>
        <v>0</v>
      </c>
      <c r="BF193" s="188">
        <f t="shared" si="25"/>
        <v>0</v>
      </c>
      <c r="BG193" s="188">
        <f t="shared" si="26"/>
        <v>0</v>
      </c>
      <c r="BH193" s="188">
        <f t="shared" si="27"/>
        <v>0</v>
      </c>
      <c r="BI193" s="188">
        <f t="shared" si="28"/>
        <v>0</v>
      </c>
      <c r="BJ193" s="106" t="s">
        <v>119</v>
      </c>
      <c r="BK193" s="188">
        <f t="shared" si="29"/>
        <v>0</v>
      </c>
      <c r="BL193" s="106" t="s">
        <v>118</v>
      </c>
      <c r="BM193" s="187" t="s">
        <v>373</v>
      </c>
    </row>
    <row r="194" spans="2:65" s="113" customFormat="1" ht="24.2" customHeight="1" x14ac:dyDescent="0.2">
      <c r="B194" s="74"/>
      <c r="C194" s="79" t="s">
        <v>374</v>
      </c>
      <c r="D194" s="79" t="s">
        <v>146</v>
      </c>
      <c r="E194" s="261" t="s">
        <v>375</v>
      </c>
      <c r="F194" s="262" t="s">
        <v>376</v>
      </c>
      <c r="G194" s="263" t="s">
        <v>154</v>
      </c>
      <c r="H194" s="264">
        <v>98.7</v>
      </c>
      <c r="I194" s="80"/>
      <c r="J194" s="266">
        <f t="shared" si="20"/>
        <v>0</v>
      </c>
      <c r="K194" s="81"/>
      <c r="L194" s="189"/>
      <c r="M194" s="82" t="s">
        <v>1</v>
      </c>
      <c r="N194" s="190" t="s">
        <v>38</v>
      </c>
      <c r="P194" s="185">
        <f t="shared" si="21"/>
        <v>0</v>
      </c>
      <c r="Q194" s="185">
        <v>1.06E-3</v>
      </c>
      <c r="R194" s="185">
        <f t="shared" si="22"/>
        <v>0.10462199999999999</v>
      </c>
      <c r="S194" s="185">
        <v>0</v>
      </c>
      <c r="T194" s="186">
        <f t="shared" si="23"/>
        <v>0</v>
      </c>
      <c r="AR194" s="187" t="s">
        <v>145</v>
      </c>
      <c r="AT194" s="187" t="s">
        <v>146</v>
      </c>
      <c r="AU194" s="187" t="s">
        <v>80</v>
      </c>
      <c r="AY194" s="106" t="s">
        <v>113</v>
      </c>
      <c r="BE194" s="188">
        <f t="shared" si="24"/>
        <v>0</v>
      </c>
      <c r="BF194" s="188">
        <f t="shared" si="25"/>
        <v>0</v>
      </c>
      <c r="BG194" s="188">
        <f t="shared" si="26"/>
        <v>0</v>
      </c>
      <c r="BH194" s="188">
        <f t="shared" si="27"/>
        <v>0</v>
      </c>
      <c r="BI194" s="188">
        <f t="shared" si="28"/>
        <v>0</v>
      </c>
      <c r="BJ194" s="106" t="s">
        <v>119</v>
      </c>
      <c r="BK194" s="188">
        <f t="shared" si="29"/>
        <v>0</v>
      </c>
      <c r="BL194" s="106" t="s">
        <v>118</v>
      </c>
      <c r="BM194" s="187" t="s">
        <v>377</v>
      </c>
    </row>
    <row r="195" spans="2:65" s="113" customFormat="1" ht="16.5" customHeight="1" x14ac:dyDescent="0.2">
      <c r="B195" s="74"/>
      <c r="C195" s="75" t="s">
        <v>378</v>
      </c>
      <c r="D195" s="75" t="s">
        <v>114</v>
      </c>
      <c r="E195" s="257" t="s">
        <v>379</v>
      </c>
      <c r="F195" s="258" t="s">
        <v>380</v>
      </c>
      <c r="G195" s="259" t="s">
        <v>154</v>
      </c>
      <c r="H195" s="260">
        <v>96.1</v>
      </c>
      <c r="I195" s="76"/>
      <c r="J195" s="265">
        <f t="shared" si="20"/>
        <v>0</v>
      </c>
      <c r="K195" s="77"/>
      <c r="L195" s="74"/>
      <c r="M195" s="78" t="s">
        <v>1</v>
      </c>
      <c r="N195" s="184" t="s">
        <v>38</v>
      </c>
      <c r="P195" s="185">
        <f t="shared" si="21"/>
        <v>0</v>
      </c>
      <c r="Q195" s="185">
        <v>0</v>
      </c>
      <c r="R195" s="185">
        <f t="shared" si="22"/>
        <v>0</v>
      </c>
      <c r="S195" s="185">
        <v>0</v>
      </c>
      <c r="T195" s="186">
        <f t="shared" si="23"/>
        <v>0</v>
      </c>
      <c r="AR195" s="187" t="s">
        <v>118</v>
      </c>
      <c r="AT195" s="187" t="s">
        <v>114</v>
      </c>
      <c r="AU195" s="187" t="s">
        <v>80</v>
      </c>
      <c r="AY195" s="106" t="s">
        <v>113</v>
      </c>
      <c r="BE195" s="188">
        <f t="shared" si="24"/>
        <v>0</v>
      </c>
      <c r="BF195" s="188">
        <f t="shared" si="25"/>
        <v>0</v>
      </c>
      <c r="BG195" s="188">
        <f t="shared" si="26"/>
        <v>0</v>
      </c>
      <c r="BH195" s="188">
        <f t="shared" si="27"/>
        <v>0</v>
      </c>
      <c r="BI195" s="188">
        <f t="shared" si="28"/>
        <v>0</v>
      </c>
      <c r="BJ195" s="106" t="s">
        <v>119</v>
      </c>
      <c r="BK195" s="188">
        <f t="shared" si="29"/>
        <v>0</v>
      </c>
      <c r="BL195" s="106" t="s">
        <v>118</v>
      </c>
      <c r="BM195" s="187" t="s">
        <v>381</v>
      </c>
    </row>
    <row r="196" spans="2:65" s="113" customFormat="1" ht="33" customHeight="1" x14ac:dyDescent="0.2">
      <c r="B196" s="74"/>
      <c r="C196" s="75" t="s">
        <v>382</v>
      </c>
      <c r="D196" s="75" t="s">
        <v>114</v>
      </c>
      <c r="E196" s="257" t="s">
        <v>383</v>
      </c>
      <c r="F196" s="258" t="s">
        <v>384</v>
      </c>
      <c r="G196" s="259" t="s">
        <v>149</v>
      </c>
      <c r="H196" s="260">
        <v>30.57</v>
      </c>
      <c r="I196" s="76"/>
      <c r="J196" s="265">
        <f t="shared" si="20"/>
        <v>0</v>
      </c>
      <c r="K196" s="77"/>
      <c r="L196" s="74"/>
      <c r="M196" s="78" t="s">
        <v>1</v>
      </c>
      <c r="N196" s="184" t="s">
        <v>38</v>
      </c>
      <c r="P196" s="185">
        <f t="shared" si="21"/>
        <v>0</v>
      </c>
      <c r="Q196" s="185">
        <v>0</v>
      </c>
      <c r="R196" s="185">
        <f t="shared" si="22"/>
        <v>0</v>
      </c>
      <c r="S196" s="185">
        <v>0</v>
      </c>
      <c r="T196" s="186">
        <f t="shared" si="23"/>
        <v>0</v>
      </c>
      <c r="AR196" s="187" t="s">
        <v>118</v>
      </c>
      <c r="AT196" s="187" t="s">
        <v>114</v>
      </c>
      <c r="AU196" s="187" t="s">
        <v>80</v>
      </c>
      <c r="AY196" s="106" t="s">
        <v>113</v>
      </c>
      <c r="BE196" s="188">
        <f t="shared" si="24"/>
        <v>0</v>
      </c>
      <c r="BF196" s="188">
        <f t="shared" si="25"/>
        <v>0</v>
      </c>
      <c r="BG196" s="188">
        <f t="shared" si="26"/>
        <v>0</v>
      </c>
      <c r="BH196" s="188">
        <f t="shared" si="27"/>
        <v>0</v>
      </c>
      <c r="BI196" s="188">
        <f t="shared" si="28"/>
        <v>0</v>
      </c>
      <c r="BJ196" s="106" t="s">
        <v>119</v>
      </c>
      <c r="BK196" s="188">
        <f t="shared" si="29"/>
        <v>0</v>
      </c>
      <c r="BL196" s="106" t="s">
        <v>118</v>
      </c>
      <c r="BM196" s="187" t="s">
        <v>385</v>
      </c>
    </row>
    <row r="197" spans="2:65" s="73" customFormat="1" ht="25.9" customHeight="1" x14ac:dyDescent="0.2">
      <c r="B197" s="175"/>
      <c r="D197" s="176" t="s">
        <v>71</v>
      </c>
      <c r="E197" s="177" t="s">
        <v>386</v>
      </c>
      <c r="F197" s="177" t="s">
        <v>387</v>
      </c>
      <c r="J197" s="267">
        <f>BK197</f>
        <v>0</v>
      </c>
      <c r="L197" s="175"/>
      <c r="M197" s="179"/>
      <c r="P197" s="180">
        <f>SUM(P198:P199)</f>
        <v>0</v>
      </c>
      <c r="R197" s="180">
        <f>SUM(R198:R199)</f>
        <v>9.4000000000000004E-3</v>
      </c>
      <c r="T197" s="181">
        <f>SUM(T198:T199)</f>
        <v>0</v>
      </c>
      <c r="AR197" s="176" t="s">
        <v>125</v>
      </c>
      <c r="AT197" s="182" t="s">
        <v>71</v>
      </c>
      <c r="AU197" s="182" t="s">
        <v>72</v>
      </c>
      <c r="AY197" s="176" t="s">
        <v>113</v>
      </c>
      <c r="BK197" s="183">
        <f>SUM(BK198:BK199)</f>
        <v>0</v>
      </c>
    </row>
    <row r="198" spans="2:65" s="113" customFormat="1" ht="24.2" customHeight="1" x14ac:dyDescent="0.2">
      <c r="B198" s="74"/>
      <c r="C198" s="75" t="s">
        <v>388</v>
      </c>
      <c r="D198" s="75" t="s">
        <v>114</v>
      </c>
      <c r="E198" s="257" t="s">
        <v>389</v>
      </c>
      <c r="F198" s="258" t="s">
        <v>390</v>
      </c>
      <c r="G198" s="259" t="s">
        <v>154</v>
      </c>
      <c r="H198" s="260">
        <v>94</v>
      </c>
      <c r="I198" s="76"/>
      <c r="J198" s="265">
        <f>ROUND(I198*H198,2)</f>
        <v>0</v>
      </c>
      <c r="K198" s="77"/>
      <c r="L198" s="74"/>
      <c r="M198" s="78" t="s">
        <v>1</v>
      </c>
      <c r="N198" s="184" t="s">
        <v>38</v>
      </c>
      <c r="P198" s="185">
        <f>O198*H198</f>
        <v>0</v>
      </c>
      <c r="Q198" s="185">
        <v>0</v>
      </c>
      <c r="R198" s="185">
        <f>Q198*H198</f>
        <v>0</v>
      </c>
      <c r="S198" s="185">
        <v>0</v>
      </c>
      <c r="T198" s="186">
        <f>S198*H198</f>
        <v>0</v>
      </c>
      <c r="AR198" s="187" t="s">
        <v>307</v>
      </c>
      <c r="AT198" s="187" t="s">
        <v>114</v>
      </c>
      <c r="AU198" s="187" t="s">
        <v>80</v>
      </c>
      <c r="AY198" s="106" t="s">
        <v>113</v>
      </c>
      <c r="BE198" s="188">
        <f>IF(N198="základná",J198,0)</f>
        <v>0</v>
      </c>
      <c r="BF198" s="188">
        <f>IF(N198="znížená",J198,0)</f>
        <v>0</v>
      </c>
      <c r="BG198" s="188">
        <f>IF(N198="zákl. prenesená",J198,0)</f>
        <v>0</v>
      </c>
      <c r="BH198" s="188">
        <f>IF(N198="zníž. prenesená",J198,0)</f>
        <v>0</v>
      </c>
      <c r="BI198" s="188">
        <f>IF(N198="nulová",J198,0)</f>
        <v>0</v>
      </c>
      <c r="BJ198" s="106" t="s">
        <v>119</v>
      </c>
      <c r="BK198" s="188">
        <f>ROUND(I198*H198,2)</f>
        <v>0</v>
      </c>
      <c r="BL198" s="106" t="s">
        <v>307</v>
      </c>
      <c r="BM198" s="187" t="s">
        <v>391</v>
      </c>
    </row>
    <row r="199" spans="2:65" s="113" customFormat="1" ht="24.2" customHeight="1" x14ac:dyDescent="0.2">
      <c r="B199" s="74"/>
      <c r="C199" s="79" t="s">
        <v>307</v>
      </c>
      <c r="D199" s="79" t="s">
        <v>146</v>
      </c>
      <c r="E199" s="261" t="s">
        <v>392</v>
      </c>
      <c r="F199" s="262" t="s">
        <v>393</v>
      </c>
      <c r="G199" s="263" t="s">
        <v>154</v>
      </c>
      <c r="H199" s="264">
        <v>94</v>
      </c>
      <c r="I199" s="80"/>
      <c r="J199" s="266">
        <f>ROUND(I199*H199,2)</f>
        <v>0</v>
      </c>
      <c r="K199" s="81"/>
      <c r="L199" s="189"/>
      <c r="M199" s="82" t="s">
        <v>1</v>
      </c>
      <c r="N199" s="190" t="s">
        <v>38</v>
      </c>
      <c r="P199" s="185">
        <f>O199*H199</f>
        <v>0</v>
      </c>
      <c r="Q199" s="185">
        <v>1E-4</v>
      </c>
      <c r="R199" s="185">
        <f>Q199*H199</f>
        <v>9.4000000000000004E-3</v>
      </c>
      <c r="S199" s="185">
        <v>0</v>
      </c>
      <c r="T199" s="186">
        <f>S199*H199</f>
        <v>0</v>
      </c>
      <c r="AR199" s="187" t="s">
        <v>394</v>
      </c>
      <c r="AT199" s="187" t="s">
        <v>146</v>
      </c>
      <c r="AU199" s="187" t="s">
        <v>80</v>
      </c>
      <c r="AY199" s="106" t="s">
        <v>113</v>
      </c>
      <c r="BE199" s="188">
        <f>IF(N199="základná",J199,0)</f>
        <v>0</v>
      </c>
      <c r="BF199" s="188">
        <f>IF(N199="znížená",J199,0)</f>
        <v>0</v>
      </c>
      <c r="BG199" s="188">
        <f>IF(N199="zákl. prenesená",J199,0)</f>
        <v>0</v>
      </c>
      <c r="BH199" s="188">
        <f>IF(N199="zníž. prenesená",J199,0)</f>
        <v>0</v>
      </c>
      <c r="BI199" s="188">
        <f>IF(N199="nulová",J199,0)</f>
        <v>0</v>
      </c>
      <c r="BJ199" s="106" t="s">
        <v>119</v>
      </c>
      <c r="BK199" s="188">
        <f>ROUND(I199*H199,2)</f>
        <v>0</v>
      </c>
      <c r="BL199" s="106" t="s">
        <v>307</v>
      </c>
      <c r="BM199" s="187" t="s">
        <v>395</v>
      </c>
    </row>
    <row r="200" spans="2:65" s="73" customFormat="1" ht="25.9" customHeight="1" x14ac:dyDescent="0.2">
      <c r="B200" s="175"/>
      <c r="D200" s="176" t="s">
        <v>71</v>
      </c>
      <c r="E200" s="177" t="s">
        <v>396</v>
      </c>
      <c r="F200" s="177" t="s">
        <v>397</v>
      </c>
      <c r="J200" s="267">
        <f>BK200</f>
        <v>0</v>
      </c>
      <c r="L200" s="175"/>
      <c r="M200" s="179"/>
      <c r="P200" s="180">
        <f>P201</f>
        <v>0</v>
      </c>
      <c r="R200" s="180">
        <f>R201</f>
        <v>0</v>
      </c>
      <c r="T200" s="181">
        <f>T201</f>
        <v>0</v>
      </c>
      <c r="AR200" s="176" t="s">
        <v>118</v>
      </c>
      <c r="AT200" s="182" t="s">
        <v>71</v>
      </c>
      <c r="AU200" s="182" t="s">
        <v>72</v>
      </c>
      <c r="AY200" s="176" t="s">
        <v>113</v>
      </c>
      <c r="BK200" s="183">
        <f>BK201</f>
        <v>0</v>
      </c>
    </row>
    <row r="201" spans="2:65" s="113" customFormat="1" ht="16.5" customHeight="1" x14ac:dyDescent="0.2">
      <c r="B201" s="74"/>
      <c r="C201" s="75" t="s">
        <v>398</v>
      </c>
      <c r="D201" s="256" t="s">
        <v>114</v>
      </c>
      <c r="E201" s="257" t="s">
        <v>399</v>
      </c>
      <c r="F201" s="258" t="s">
        <v>400</v>
      </c>
      <c r="G201" s="259" t="s">
        <v>235</v>
      </c>
      <c r="H201" s="260">
        <v>1</v>
      </c>
      <c r="I201" s="76"/>
      <c r="J201" s="265">
        <f>ROUND(I201*H201,2)</f>
        <v>0</v>
      </c>
      <c r="K201" s="77"/>
      <c r="L201" s="74"/>
      <c r="M201" s="83" t="s">
        <v>1</v>
      </c>
      <c r="N201" s="192" t="s">
        <v>38</v>
      </c>
      <c r="O201" s="193"/>
      <c r="P201" s="194">
        <f>O201*H201</f>
        <v>0</v>
      </c>
      <c r="Q201" s="194">
        <v>0</v>
      </c>
      <c r="R201" s="194">
        <f>Q201*H201</f>
        <v>0</v>
      </c>
      <c r="S201" s="194">
        <v>0</v>
      </c>
      <c r="T201" s="195">
        <f>S201*H201</f>
        <v>0</v>
      </c>
      <c r="AR201" s="187" t="s">
        <v>401</v>
      </c>
      <c r="AT201" s="187" t="s">
        <v>114</v>
      </c>
      <c r="AU201" s="187" t="s">
        <v>80</v>
      </c>
      <c r="AY201" s="106" t="s">
        <v>113</v>
      </c>
      <c r="BE201" s="188">
        <f>IF(N201="základná",J201,0)</f>
        <v>0</v>
      </c>
      <c r="BF201" s="188">
        <f>IF(N201="znížená",J201,0)</f>
        <v>0</v>
      </c>
      <c r="BG201" s="188">
        <f>IF(N201="zákl. prenesená",J201,0)</f>
        <v>0</v>
      </c>
      <c r="BH201" s="188">
        <f>IF(N201="zníž. prenesená",J201,0)</f>
        <v>0</v>
      </c>
      <c r="BI201" s="188">
        <f>IF(N201="nulová",J201,0)</f>
        <v>0</v>
      </c>
      <c r="BJ201" s="106" t="s">
        <v>119</v>
      </c>
      <c r="BK201" s="188">
        <f>ROUND(I201*H201,2)</f>
        <v>0</v>
      </c>
      <c r="BL201" s="106" t="s">
        <v>401</v>
      </c>
      <c r="BM201" s="187" t="s">
        <v>402</v>
      </c>
    </row>
    <row r="202" spans="2:65" s="113" customFormat="1" ht="6.95" customHeight="1" x14ac:dyDescent="0.2">
      <c r="B202" s="142"/>
      <c r="C202" s="143"/>
      <c r="D202" s="143"/>
      <c r="E202" s="143"/>
      <c r="F202" s="143"/>
      <c r="G202" s="143"/>
      <c r="H202" s="143"/>
      <c r="I202" s="143"/>
      <c r="J202" s="269"/>
      <c r="K202" s="143"/>
      <c r="L202" s="74"/>
    </row>
  </sheetData>
  <sheetProtection algorithmName="SHA-512" hashValue="2ftLkpeAwTQj0OMZkdgRsCrsPBZb2GGCojbWC0aZYI8Zc1qmURv8//1stUsOYhfrd7lUQ2M8P9kpt5+kvRhIXg==" saltValue="vQQhf3HtnNVdMae9qaC/vA==" spinCount="100000" sheet="1" objects="1" scenarios="1"/>
  <autoFilter ref="C125:K201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7496-38CE-488B-9EBD-90A22B5C7BA6}">
  <dimension ref="B2:L55"/>
  <sheetViews>
    <sheetView workbookViewId="0">
      <selection sqref="A1:XFD1048576"/>
    </sheetView>
  </sheetViews>
  <sheetFormatPr defaultRowHeight="11.25" x14ac:dyDescent="0.2"/>
  <cols>
    <col min="1" max="1" width="1.5" customWidth="1"/>
    <col min="7" max="7" width="22.1640625" customWidth="1"/>
    <col min="8" max="8" width="9" bestFit="1" customWidth="1"/>
    <col min="10" max="10" width="7.1640625" customWidth="1"/>
    <col min="11" max="11" width="6" customWidth="1"/>
  </cols>
  <sheetData>
    <row r="2" spans="2:12" x14ac:dyDescent="0.2">
      <c r="B2" s="84"/>
      <c r="C2" s="85"/>
      <c r="D2" s="85"/>
      <c r="E2" s="85"/>
      <c r="F2" s="85"/>
      <c r="G2" s="85"/>
      <c r="H2" s="85"/>
      <c r="I2" s="85"/>
      <c r="J2" s="85"/>
      <c r="K2" s="86"/>
    </row>
    <row r="3" spans="2:12" ht="18" x14ac:dyDescent="0.2">
      <c r="B3" s="87" t="s">
        <v>82</v>
      </c>
      <c r="K3" s="88"/>
    </row>
    <row r="4" spans="2:12" x14ac:dyDescent="0.2">
      <c r="B4" s="89"/>
      <c r="K4" s="88"/>
    </row>
    <row r="5" spans="2:12" ht="15" x14ac:dyDescent="0.25">
      <c r="B5" s="90" t="s">
        <v>15</v>
      </c>
      <c r="C5" s="91" t="s">
        <v>403</v>
      </c>
      <c r="D5" s="91"/>
      <c r="E5" s="91"/>
      <c r="F5" s="91"/>
      <c r="G5" s="91"/>
      <c r="H5" s="91"/>
      <c r="I5" s="91"/>
      <c r="J5" s="92"/>
      <c r="K5" s="93"/>
      <c r="L5" s="92"/>
    </row>
    <row r="6" spans="2:12" ht="12.75" x14ac:dyDescent="0.2">
      <c r="B6" s="89"/>
      <c r="C6" s="247"/>
      <c r="D6" s="248"/>
      <c r="E6" s="248"/>
      <c r="F6" s="248"/>
      <c r="G6" s="248"/>
      <c r="K6" s="88"/>
    </row>
    <row r="7" spans="2:12" ht="12.75" x14ac:dyDescent="0.2">
      <c r="B7" s="90" t="s">
        <v>83</v>
      </c>
      <c r="C7" s="1"/>
      <c r="D7" s="1"/>
      <c r="E7" s="1"/>
      <c r="F7" s="1"/>
      <c r="G7" s="1"/>
      <c r="H7" s="1"/>
      <c r="I7" s="1"/>
      <c r="K7" s="88"/>
    </row>
    <row r="8" spans="2:12" ht="15" x14ac:dyDescent="0.2">
      <c r="B8" s="94"/>
      <c r="C8" s="249" t="s">
        <v>84</v>
      </c>
      <c r="D8" s="249"/>
      <c r="E8" s="249"/>
      <c r="F8" s="249"/>
      <c r="G8" s="249"/>
      <c r="H8" s="249"/>
      <c r="I8" s="249"/>
      <c r="K8" s="88"/>
    </row>
    <row r="9" spans="2:12" x14ac:dyDescent="0.2">
      <c r="B9" s="94"/>
      <c r="C9" s="1"/>
      <c r="D9" s="1"/>
      <c r="E9" s="1"/>
      <c r="F9" s="1"/>
      <c r="G9" s="1"/>
      <c r="H9" s="1"/>
      <c r="I9" s="1"/>
      <c r="K9" s="88"/>
    </row>
    <row r="10" spans="2:12" ht="12.75" x14ac:dyDescent="0.2">
      <c r="B10" s="90" t="s">
        <v>16</v>
      </c>
      <c r="C10" s="1"/>
      <c r="D10" s="16" t="s">
        <v>1</v>
      </c>
      <c r="E10" s="16"/>
      <c r="F10" s="1"/>
      <c r="G10" s="1"/>
      <c r="H10" s="18" t="s">
        <v>17</v>
      </c>
      <c r="I10" s="205"/>
      <c r="J10" s="205"/>
      <c r="K10" s="88"/>
    </row>
    <row r="11" spans="2:12" ht="12.75" x14ac:dyDescent="0.2">
      <c r="B11" s="90" t="s">
        <v>18</v>
      </c>
      <c r="C11" s="1"/>
      <c r="D11" s="16" t="s">
        <v>19</v>
      </c>
      <c r="E11" s="16"/>
      <c r="F11" s="1"/>
      <c r="G11" s="1"/>
      <c r="H11" s="18" t="s">
        <v>20</v>
      </c>
      <c r="I11" s="227"/>
      <c r="J11" s="227"/>
      <c r="K11" s="88"/>
    </row>
    <row r="12" spans="2:12" x14ac:dyDescent="0.2">
      <c r="B12" s="94"/>
      <c r="C12" s="1"/>
      <c r="D12" s="1"/>
      <c r="E12" s="1"/>
      <c r="F12" s="1"/>
      <c r="G12" s="1"/>
      <c r="H12" s="1"/>
      <c r="I12" s="8"/>
      <c r="J12" s="95"/>
      <c r="K12" s="88"/>
    </row>
    <row r="13" spans="2:12" ht="12.75" x14ac:dyDescent="0.2">
      <c r="B13" s="90" t="s">
        <v>22</v>
      </c>
      <c r="C13" s="1"/>
      <c r="D13" s="1"/>
      <c r="E13" s="1"/>
      <c r="F13" s="1"/>
      <c r="G13" s="1"/>
      <c r="H13" s="18" t="s">
        <v>23</v>
      </c>
      <c r="I13" s="205"/>
      <c r="J13" s="205"/>
      <c r="K13" s="88"/>
    </row>
    <row r="14" spans="2:12" ht="12.75" x14ac:dyDescent="0.2">
      <c r="B14" s="94"/>
      <c r="C14" s="16" t="s">
        <v>404</v>
      </c>
      <c r="D14" s="1"/>
      <c r="E14" s="1"/>
      <c r="F14" s="1"/>
      <c r="G14" s="1"/>
      <c r="H14" s="18" t="s">
        <v>25</v>
      </c>
      <c r="I14" s="205" t="s">
        <v>1</v>
      </c>
      <c r="J14" s="205"/>
      <c r="K14" s="88"/>
    </row>
    <row r="15" spans="2:12" x14ac:dyDescent="0.2">
      <c r="B15" s="94"/>
      <c r="C15" s="1"/>
      <c r="D15" s="1"/>
      <c r="E15" s="1"/>
      <c r="F15" s="1"/>
      <c r="G15" s="1"/>
      <c r="H15" s="1"/>
      <c r="I15" s="8"/>
      <c r="J15" s="95"/>
      <c r="K15" s="88"/>
    </row>
    <row r="16" spans="2:12" ht="12.75" x14ac:dyDescent="0.2">
      <c r="B16" s="90" t="s">
        <v>26</v>
      </c>
      <c r="C16" s="1"/>
      <c r="D16" s="1"/>
      <c r="E16" s="1"/>
      <c r="F16" s="1"/>
      <c r="G16" s="1"/>
      <c r="H16" s="18" t="s">
        <v>23</v>
      </c>
      <c r="I16" s="205" t="s">
        <v>1</v>
      </c>
      <c r="J16" s="205"/>
      <c r="K16" s="88"/>
    </row>
    <row r="17" spans="2:11" ht="12.75" x14ac:dyDescent="0.2">
      <c r="B17" s="94"/>
      <c r="C17" s="96" t="s">
        <v>405</v>
      </c>
      <c r="D17" s="97"/>
      <c r="E17" s="98"/>
      <c r="F17" s="1"/>
      <c r="G17" s="1"/>
      <c r="H17" s="18" t="s">
        <v>25</v>
      </c>
      <c r="I17" s="205" t="s">
        <v>1</v>
      </c>
      <c r="J17" s="205"/>
      <c r="K17" s="88"/>
    </row>
    <row r="18" spans="2:11" x14ac:dyDescent="0.2">
      <c r="B18" s="94"/>
      <c r="C18" s="1"/>
      <c r="D18" s="1"/>
      <c r="E18" s="1"/>
      <c r="F18" s="1"/>
      <c r="G18" s="1"/>
      <c r="H18" s="1"/>
      <c r="I18" s="8"/>
      <c r="J18" s="95"/>
      <c r="K18" s="88"/>
    </row>
    <row r="19" spans="2:11" ht="12.75" x14ac:dyDescent="0.2">
      <c r="B19" s="90" t="s">
        <v>28</v>
      </c>
      <c r="C19" s="1"/>
      <c r="D19" s="1"/>
      <c r="E19" s="1"/>
      <c r="F19" s="1"/>
      <c r="G19" s="1"/>
      <c r="H19" s="18" t="s">
        <v>23</v>
      </c>
      <c r="I19" s="205" t="s">
        <v>1</v>
      </c>
      <c r="J19" s="205"/>
      <c r="K19" s="88"/>
    </row>
    <row r="20" spans="2:11" ht="12.75" x14ac:dyDescent="0.2">
      <c r="B20" s="94"/>
      <c r="C20" s="16" t="s">
        <v>406</v>
      </c>
      <c r="D20" s="1"/>
      <c r="E20" s="1"/>
      <c r="F20" s="1"/>
      <c r="G20" s="1"/>
      <c r="H20" s="18" t="s">
        <v>25</v>
      </c>
      <c r="I20" s="205" t="s">
        <v>1</v>
      </c>
      <c r="J20" s="205"/>
      <c r="K20" s="88"/>
    </row>
    <row r="21" spans="2:11" x14ac:dyDescent="0.2">
      <c r="B21" s="94"/>
      <c r="C21" s="1"/>
      <c r="D21" s="1"/>
      <c r="E21" s="1"/>
      <c r="F21" s="1"/>
      <c r="G21" s="1"/>
      <c r="H21" s="1"/>
      <c r="I21" s="8"/>
      <c r="J21" s="95"/>
      <c r="K21" s="88"/>
    </row>
    <row r="22" spans="2:11" ht="12.75" x14ac:dyDescent="0.2">
      <c r="B22" s="90" t="s">
        <v>30</v>
      </c>
      <c r="C22" s="1"/>
      <c r="D22" s="1"/>
      <c r="E22" s="1"/>
      <c r="F22" s="1"/>
      <c r="G22" s="1"/>
      <c r="H22" s="18" t="s">
        <v>23</v>
      </c>
      <c r="I22" s="205" t="s">
        <v>1</v>
      </c>
      <c r="J22" s="205"/>
      <c r="K22" s="88"/>
    </row>
    <row r="23" spans="2:11" ht="12.75" x14ac:dyDescent="0.2">
      <c r="B23" s="94"/>
      <c r="C23" s="16"/>
      <c r="D23" s="1"/>
      <c r="E23" s="1"/>
      <c r="F23" s="1"/>
      <c r="G23" s="1"/>
      <c r="H23" s="18" t="s">
        <v>25</v>
      </c>
      <c r="I23" s="205" t="s">
        <v>1</v>
      </c>
      <c r="J23" s="205"/>
      <c r="K23" s="88"/>
    </row>
    <row r="24" spans="2:11" x14ac:dyDescent="0.2">
      <c r="B24" s="94"/>
      <c r="C24" s="1"/>
      <c r="D24" s="1"/>
      <c r="E24" s="1"/>
      <c r="F24" s="1"/>
      <c r="G24" s="1"/>
      <c r="H24" s="1"/>
      <c r="I24" s="1"/>
      <c r="K24" s="88"/>
    </row>
    <row r="25" spans="2:11" ht="12.75" x14ac:dyDescent="0.2">
      <c r="B25" s="99" t="s">
        <v>31</v>
      </c>
      <c r="C25" s="100"/>
      <c r="D25" s="100"/>
      <c r="E25" s="100"/>
      <c r="F25" s="100"/>
      <c r="G25" s="100"/>
      <c r="H25" s="100"/>
      <c r="I25" s="100"/>
      <c r="J25" s="101"/>
      <c r="K25" s="102"/>
    </row>
    <row r="27" spans="2:11" ht="21" x14ac:dyDescent="0.2">
      <c r="B27" s="251" t="s">
        <v>407</v>
      </c>
      <c r="C27" s="251"/>
      <c r="D27" s="251"/>
      <c r="E27" s="251"/>
      <c r="F27" s="251"/>
      <c r="G27" s="251"/>
      <c r="H27" s="251"/>
      <c r="I27" s="251"/>
      <c r="J27" s="251"/>
      <c r="K27" s="251"/>
    </row>
    <row r="29" spans="2:11" ht="15" x14ac:dyDescent="0.2">
      <c r="B29" s="103" t="s">
        <v>101</v>
      </c>
      <c r="C29" s="103" t="s">
        <v>408</v>
      </c>
      <c r="D29" s="103" t="s">
        <v>409</v>
      </c>
      <c r="E29" s="103" t="s">
        <v>410</v>
      </c>
      <c r="F29" s="252" t="s">
        <v>411</v>
      </c>
      <c r="G29" s="252"/>
      <c r="H29" s="253" t="s">
        <v>412</v>
      </c>
      <c r="I29" s="253"/>
      <c r="J29" s="253"/>
      <c r="K29" s="253"/>
    </row>
    <row r="30" spans="2:11" ht="15" customHeight="1" x14ac:dyDescent="0.2">
      <c r="B30" s="104"/>
      <c r="C30" s="104"/>
      <c r="D30" s="104"/>
      <c r="E30" s="104"/>
      <c r="F30" s="250"/>
      <c r="G30" s="250"/>
      <c r="H30" s="250"/>
      <c r="I30" s="250"/>
      <c r="J30" s="250"/>
      <c r="K30" s="250"/>
    </row>
    <row r="31" spans="2:11" ht="15" customHeight="1" x14ac:dyDescent="0.2">
      <c r="B31" s="104"/>
      <c r="C31" s="104"/>
      <c r="D31" s="104"/>
      <c r="E31" s="104"/>
      <c r="F31" s="250"/>
      <c r="G31" s="250"/>
      <c r="H31" s="250"/>
      <c r="I31" s="250"/>
      <c r="J31" s="250"/>
      <c r="K31" s="250"/>
    </row>
    <row r="32" spans="2:11" ht="15" customHeight="1" x14ac:dyDescent="0.2">
      <c r="B32" s="104"/>
      <c r="C32" s="104"/>
      <c r="D32" s="104"/>
      <c r="E32" s="104"/>
      <c r="F32" s="250"/>
      <c r="G32" s="250"/>
      <c r="H32" s="250"/>
      <c r="I32" s="250"/>
      <c r="J32" s="250"/>
      <c r="K32" s="250"/>
    </row>
    <row r="33" spans="2:11" ht="15" customHeight="1" x14ac:dyDescent="0.2">
      <c r="B33" s="104"/>
      <c r="C33" s="104"/>
      <c r="D33" s="104"/>
      <c r="E33" s="104"/>
      <c r="F33" s="250"/>
      <c r="G33" s="250"/>
      <c r="H33" s="250"/>
      <c r="I33" s="250"/>
      <c r="J33" s="250"/>
      <c r="K33" s="250"/>
    </row>
    <row r="34" spans="2:11" ht="15" customHeight="1" x14ac:dyDescent="0.2">
      <c r="B34" s="104"/>
      <c r="C34" s="104"/>
      <c r="D34" s="104"/>
      <c r="E34" s="104"/>
      <c r="F34" s="250"/>
      <c r="G34" s="250"/>
      <c r="H34" s="250"/>
      <c r="I34" s="250"/>
      <c r="J34" s="250"/>
      <c r="K34" s="250"/>
    </row>
    <row r="35" spans="2:11" ht="15" customHeight="1" x14ac:dyDescent="0.2">
      <c r="B35" s="104"/>
      <c r="C35" s="104"/>
      <c r="D35" s="104"/>
      <c r="E35" s="104"/>
      <c r="F35" s="250"/>
      <c r="G35" s="250"/>
      <c r="H35" s="250"/>
      <c r="I35" s="250"/>
      <c r="J35" s="250"/>
      <c r="K35" s="250"/>
    </row>
    <row r="36" spans="2:11" ht="15" customHeight="1" x14ac:dyDescent="0.2">
      <c r="B36" s="104"/>
      <c r="C36" s="104"/>
      <c r="D36" s="104"/>
      <c r="E36" s="104"/>
      <c r="F36" s="250"/>
      <c r="G36" s="250"/>
      <c r="H36" s="250"/>
      <c r="I36" s="250"/>
      <c r="J36" s="250"/>
      <c r="K36" s="250"/>
    </row>
    <row r="37" spans="2:11" ht="15" customHeight="1" x14ac:dyDescent="0.2">
      <c r="B37" s="104"/>
      <c r="C37" s="104"/>
      <c r="D37" s="104"/>
      <c r="E37" s="104"/>
      <c r="F37" s="250"/>
      <c r="G37" s="250"/>
      <c r="H37" s="250"/>
      <c r="I37" s="250"/>
      <c r="J37" s="250"/>
      <c r="K37" s="250"/>
    </row>
    <row r="38" spans="2:11" ht="15" customHeight="1" x14ac:dyDescent="0.2">
      <c r="B38" s="104"/>
      <c r="C38" s="104"/>
      <c r="D38" s="104"/>
      <c r="E38" s="104"/>
      <c r="F38" s="250"/>
      <c r="G38" s="250"/>
      <c r="H38" s="250"/>
      <c r="I38" s="250"/>
      <c r="J38" s="250"/>
      <c r="K38" s="250"/>
    </row>
    <row r="39" spans="2:11" ht="15" customHeight="1" x14ac:dyDescent="0.2">
      <c r="B39" s="104"/>
      <c r="C39" s="104"/>
      <c r="D39" s="104"/>
      <c r="E39" s="104"/>
      <c r="F39" s="250"/>
      <c r="G39" s="250"/>
      <c r="H39" s="250"/>
      <c r="I39" s="250"/>
      <c r="J39" s="250"/>
      <c r="K39" s="250"/>
    </row>
    <row r="40" spans="2:11" ht="15" customHeight="1" x14ac:dyDescent="0.2">
      <c r="B40" s="104"/>
      <c r="C40" s="104"/>
      <c r="D40" s="104"/>
      <c r="E40" s="104"/>
      <c r="F40" s="250"/>
      <c r="G40" s="250"/>
      <c r="H40" s="250"/>
      <c r="I40" s="250"/>
      <c r="J40" s="250"/>
      <c r="K40" s="250"/>
    </row>
    <row r="41" spans="2:11" ht="15" customHeight="1" x14ac:dyDescent="0.2">
      <c r="B41" s="104"/>
      <c r="C41" s="104"/>
      <c r="D41" s="104"/>
      <c r="E41" s="104"/>
      <c r="F41" s="250"/>
      <c r="G41" s="250"/>
      <c r="H41" s="250"/>
      <c r="I41" s="250"/>
      <c r="J41" s="250"/>
      <c r="K41" s="250"/>
    </row>
    <row r="42" spans="2:11" ht="15" customHeight="1" x14ac:dyDescent="0.2">
      <c r="B42" s="104"/>
      <c r="C42" s="104"/>
      <c r="D42" s="104"/>
      <c r="E42" s="104"/>
      <c r="F42" s="250"/>
      <c r="G42" s="250"/>
      <c r="H42" s="250"/>
      <c r="I42" s="250"/>
      <c r="J42" s="250"/>
      <c r="K42" s="250"/>
    </row>
    <row r="43" spans="2:11" ht="15" customHeight="1" x14ac:dyDescent="0.2">
      <c r="B43" s="104"/>
      <c r="C43" s="104"/>
      <c r="D43" s="104"/>
      <c r="E43" s="104"/>
      <c r="F43" s="250"/>
      <c r="G43" s="250"/>
      <c r="H43" s="250"/>
      <c r="I43" s="250"/>
      <c r="J43" s="250"/>
      <c r="K43" s="250"/>
    </row>
    <row r="44" spans="2:11" ht="15" customHeight="1" x14ac:dyDescent="0.2">
      <c r="B44" s="104"/>
      <c r="C44" s="104"/>
      <c r="D44" s="104"/>
      <c r="E44" s="104"/>
      <c r="F44" s="250"/>
      <c r="G44" s="250"/>
      <c r="H44" s="250"/>
      <c r="I44" s="250"/>
      <c r="J44" s="250"/>
      <c r="K44" s="250"/>
    </row>
    <row r="45" spans="2:11" ht="15" customHeight="1" x14ac:dyDescent="0.2">
      <c r="B45" s="104"/>
      <c r="C45" s="104"/>
      <c r="D45" s="104"/>
      <c r="E45" s="104"/>
      <c r="F45" s="250"/>
      <c r="G45" s="250"/>
      <c r="H45" s="250"/>
      <c r="I45" s="250"/>
      <c r="J45" s="250"/>
      <c r="K45" s="250"/>
    </row>
    <row r="46" spans="2:11" ht="15" customHeight="1" x14ac:dyDescent="0.2">
      <c r="B46" s="104"/>
      <c r="C46" s="104"/>
      <c r="D46" s="104"/>
      <c r="E46" s="104"/>
      <c r="F46" s="250"/>
      <c r="G46" s="250"/>
      <c r="H46" s="250"/>
      <c r="I46" s="250"/>
      <c r="J46" s="250"/>
      <c r="K46" s="250"/>
    </row>
    <row r="47" spans="2:11" ht="15" customHeight="1" x14ac:dyDescent="0.2">
      <c r="B47" s="104"/>
      <c r="C47" s="104"/>
      <c r="D47" s="104"/>
      <c r="E47" s="104"/>
      <c r="F47" s="250"/>
      <c r="G47" s="250"/>
      <c r="H47" s="250"/>
      <c r="I47" s="250"/>
      <c r="J47" s="250"/>
      <c r="K47" s="250"/>
    </row>
    <row r="48" spans="2:11" ht="15" customHeight="1" x14ac:dyDescent="0.2">
      <c r="B48" s="104"/>
      <c r="C48" s="104"/>
      <c r="D48" s="104"/>
      <c r="E48" s="104"/>
      <c r="F48" s="250"/>
      <c r="G48" s="250"/>
      <c r="H48" s="250"/>
      <c r="I48" s="250"/>
      <c r="J48" s="250"/>
      <c r="K48" s="250"/>
    </row>
    <row r="49" spans="2:11" ht="15" customHeight="1" x14ac:dyDescent="0.2">
      <c r="B49" s="104"/>
      <c r="C49" s="104"/>
      <c r="D49" s="104"/>
      <c r="E49" s="104"/>
      <c r="F49" s="250"/>
      <c r="G49" s="250"/>
      <c r="H49" s="250"/>
      <c r="I49" s="250"/>
      <c r="J49" s="250"/>
      <c r="K49" s="250"/>
    </row>
    <row r="50" spans="2:11" ht="15" customHeight="1" x14ac:dyDescent="0.2">
      <c r="B50" s="104"/>
      <c r="C50" s="104"/>
      <c r="D50" s="104"/>
      <c r="E50" s="104"/>
      <c r="F50" s="250"/>
      <c r="G50" s="250"/>
      <c r="H50" s="250"/>
      <c r="I50" s="250"/>
      <c r="J50" s="250"/>
      <c r="K50" s="250"/>
    </row>
    <row r="51" spans="2:11" ht="15" customHeight="1" x14ac:dyDescent="0.2">
      <c r="B51" s="104"/>
      <c r="C51" s="104"/>
      <c r="D51" s="104"/>
      <c r="E51" s="104"/>
      <c r="F51" s="250"/>
      <c r="G51" s="250"/>
      <c r="H51" s="250"/>
      <c r="I51" s="250"/>
      <c r="J51" s="250"/>
      <c r="K51" s="250"/>
    </row>
    <row r="52" spans="2:11" ht="15" customHeight="1" x14ac:dyDescent="0.2">
      <c r="B52" s="104"/>
      <c r="C52" s="104"/>
      <c r="D52" s="104"/>
      <c r="E52" s="104"/>
      <c r="F52" s="250"/>
      <c r="G52" s="250"/>
      <c r="H52" s="250"/>
      <c r="I52" s="250"/>
      <c r="J52" s="250"/>
      <c r="K52" s="250"/>
    </row>
    <row r="53" spans="2:11" ht="15" customHeight="1" x14ac:dyDescent="0.2">
      <c r="B53" s="104"/>
      <c r="C53" s="104"/>
      <c r="D53" s="104"/>
      <c r="E53" s="104"/>
      <c r="F53" s="250"/>
      <c r="G53" s="250"/>
      <c r="H53" s="250"/>
      <c r="I53" s="250"/>
      <c r="J53" s="250"/>
      <c r="K53" s="250"/>
    </row>
    <row r="54" spans="2:11" x14ac:dyDescent="0.2">
      <c r="B54" s="104"/>
      <c r="C54" s="104"/>
      <c r="D54" s="104"/>
      <c r="E54" s="104"/>
      <c r="F54" s="250"/>
      <c r="G54" s="250"/>
      <c r="H54" s="250"/>
      <c r="I54" s="250"/>
      <c r="J54" s="250"/>
      <c r="K54" s="250"/>
    </row>
    <row r="55" spans="2:11" x14ac:dyDescent="0.2">
      <c r="F55" s="254"/>
      <c r="G55" s="254"/>
      <c r="H55" s="254"/>
      <c r="I55" s="254"/>
      <c r="J55" s="254"/>
      <c r="K55" s="254"/>
    </row>
  </sheetData>
  <mergeCells count="67">
    <mergeCell ref="F53:G53"/>
    <mergeCell ref="H53:K53"/>
    <mergeCell ref="F54:G54"/>
    <mergeCell ref="H54:K54"/>
    <mergeCell ref="F55:G55"/>
    <mergeCell ref="H55:K55"/>
    <mergeCell ref="F50:G50"/>
    <mergeCell ref="H50:K50"/>
    <mergeCell ref="F51:G51"/>
    <mergeCell ref="H51:K51"/>
    <mergeCell ref="F52:G52"/>
    <mergeCell ref="H52:K52"/>
    <mergeCell ref="F47:G47"/>
    <mergeCell ref="H47:K47"/>
    <mergeCell ref="F48:G48"/>
    <mergeCell ref="H48:K48"/>
    <mergeCell ref="F49:G49"/>
    <mergeCell ref="H49:K49"/>
    <mergeCell ref="F44:G44"/>
    <mergeCell ref="H44:K44"/>
    <mergeCell ref="F45:G45"/>
    <mergeCell ref="H45:K45"/>
    <mergeCell ref="F46:G46"/>
    <mergeCell ref="H46:K46"/>
    <mergeCell ref="F41:G41"/>
    <mergeCell ref="H41:K41"/>
    <mergeCell ref="F42:G42"/>
    <mergeCell ref="H42:K42"/>
    <mergeCell ref="F43:G43"/>
    <mergeCell ref="H43:K43"/>
    <mergeCell ref="F38:G38"/>
    <mergeCell ref="H38:K38"/>
    <mergeCell ref="F39:G39"/>
    <mergeCell ref="H39:K39"/>
    <mergeCell ref="F40:G40"/>
    <mergeCell ref="H40:K40"/>
    <mergeCell ref="F35:G35"/>
    <mergeCell ref="H35:K35"/>
    <mergeCell ref="F36:G36"/>
    <mergeCell ref="H36:K36"/>
    <mergeCell ref="F37:G37"/>
    <mergeCell ref="H37:K37"/>
    <mergeCell ref="F32:G32"/>
    <mergeCell ref="H32:K32"/>
    <mergeCell ref="F33:G33"/>
    <mergeCell ref="H33:K33"/>
    <mergeCell ref="F34:G34"/>
    <mergeCell ref="H34:K34"/>
    <mergeCell ref="F31:G31"/>
    <mergeCell ref="H31:K31"/>
    <mergeCell ref="I16:J16"/>
    <mergeCell ref="I17:J17"/>
    <mergeCell ref="I19:J19"/>
    <mergeCell ref="I20:J20"/>
    <mergeCell ref="I22:J22"/>
    <mergeCell ref="I23:J23"/>
    <mergeCell ref="B27:K27"/>
    <mergeCell ref="F29:G29"/>
    <mergeCell ref="H29:K29"/>
    <mergeCell ref="F30:G30"/>
    <mergeCell ref="H30:K30"/>
    <mergeCell ref="I14:J14"/>
    <mergeCell ref="C6:G6"/>
    <mergeCell ref="C8:I8"/>
    <mergeCell ref="I10:J10"/>
    <mergeCell ref="I11:J11"/>
    <mergeCell ref="I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Rekapitulácia stavby</vt:lpstr>
      <vt:lpstr>PL_R02 - Plynoinštalácia</vt:lpstr>
      <vt:lpstr>EKVIVALENT</vt:lpstr>
      <vt:lpstr>'PL_R02 - Plynoinštalácia'!Názvy_tlače</vt:lpstr>
      <vt:lpstr>'Rekapitulácia stavby'!Názvy_tlače</vt:lpstr>
      <vt:lpstr>'PL_R02 - Plynoinštalácia'!Oblasť_tlače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Herda</dc:creator>
  <cp:lastModifiedBy>Miroslava Pastírová</cp:lastModifiedBy>
  <dcterms:created xsi:type="dcterms:W3CDTF">2022-12-05T16:52:48Z</dcterms:created>
  <dcterms:modified xsi:type="dcterms:W3CDTF">2023-03-28T09:50:08Z</dcterms:modified>
</cp:coreProperties>
</file>