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ndrova\Desktop\AKCE 2023\VS Mendlovo náměstí\výběr zhotovitele\PD\PD VS Mendlovo náměstí 19 - VŘ\Souhrnný VV\"/>
    </mc:Choice>
  </mc:AlternateContent>
  <xr:revisionPtr revIDLastSave="0" documentId="13_ncr:1_{5B6104C1-3365-421B-ACD7-82533A4E0C58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Stavba" sheetId="1" r:id="rId1"/>
    <sheet name="VzorPolozky" sheetId="10" state="hidden" r:id="rId2"/>
    <sheet name="S01 01 Pol" sheetId="12" r:id="rId3"/>
    <sheet name="SO03 SO 03.01 Pol" sheetId="13" r:id="rId4"/>
    <sheet name="SO03 SO 03.02 Pol" sheetId="14" r:id="rId5"/>
    <sheet name="SO03 SO 03.04 Pol" sheetId="15" r:id="rId6"/>
    <sheet name="SO03 SO 03.06 Pol" sheetId="16" r:id="rId7"/>
  </sheets>
  <externalReferences>
    <externalReference r:id="rId8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'S01 01 Pol'!$1:$7</definedName>
    <definedName name="_xlnm.Print_Titles" localSheetId="3">'SO03 SO 03.01 Pol'!$1:$7</definedName>
    <definedName name="_xlnm.Print_Titles" localSheetId="4">'SO03 SO 03.02 Pol'!$1:$7</definedName>
    <definedName name="_xlnm.Print_Titles" localSheetId="5">'SO03 SO 03.04 Pol'!$1:$7</definedName>
    <definedName name="_xlnm.Print_Titles" localSheetId="6">'SO03 SO 03.06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'S01 01 Pol'!$A$1:$X$117</definedName>
    <definedName name="_xlnm.Print_Area" localSheetId="3">'SO03 SO 03.01 Pol'!$A$1:$X$75</definedName>
    <definedName name="_xlnm.Print_Area" localSheetId="4">'SO03 SO 03.02 Pol'!$A$1:$X$49</definedName>
    <definedName name="_xlnm.Print_Area" localSheetId="5">'SO03 SO 03.04 Pol'!$A$1:$X$23</definedName>
    <definedName name="_xlnm.Print_Area" localSheetId="6">'SO03 SO 03.06 Pol'!$A$1:$X$30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 l="1"/>
  <c r="M9" i="16" s="1"/>
  <c r="I9" i="16"/>
  <c r="K9" i="16"/>
  <c r="K8" i="16" s="1"/>
  <c r="O9" i="16"/>
  <c r="O8" i="16" s="1"/>
  <c r="Q9" i="16"/>
  <c r="V9" i="16"/>
  <c r="V8" i="16" s="1"/>
  <c r="G10" i="16"/>
  <c r="G8" i="16" s="1"/>
  <c r="I10" i="16"/>
  <c r="I8" i="16" s="1"/>
  <c r="K10" i="16"/>
  <c r="O10" i="16"/>
  <c r="Q10" i="16"/>
  <c r="Q8" i="16" s="1"/>
  <c r="V10" i="16"/>
  <c r="G12" i="16"/>
  <c r="I12" i="16"/>
  <c r="I11" i="16" s="1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O11" i="16" s="1"/>
  <c r="Q15" i="16"/>
  <c r="V15" i="16"/>
  <c r="G16" i="16"/>
  <c r="M16" i="16" s="1"/>
  <c r="I16" i="16"/>
  <c r="K16" i="16"/>
  <c r="O16" i="16"/>
  <c r="Q16" i="16"/>
  <c r="V16" i="16"/>
  <c r="G17" i="16"/>
  <c r="Q17" i="16"/>
  <c r="V17" i="16"/>
  <c r="G18" i="16"/>
  <c r="M18" i="16" s="1"/>
  <c r="M17" i="16" s="1"/>
  <c r="I18" i="16"/>
  <c r="I17" i="16" s="1"/>
  <c r="K18" i="16"/>
  <c r="K17" i="16" s="1"/>
  <c r="O18" i="16"/>
  <c r="O17" i="16" s="1"/>
  <c r="Q18" i="16"/>
  <c r="V18" i="16"/>
  <c r="AE20" i="16"/>
  <c r="F46" i="1" s="1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G11" i="15"/>
  <c r="M11" i="15" s="1"/>
  <c r="M10" i="15" s="1"/>
  <c r="I11" i="15"/>
  <c r="I10" i="15" s="1"/>
  <c r="K11" i="15"/>
  <c r="K10" i="15" s="1"/>
  <c r="O11" i="15"/>
  <c r="O10" i="15" s="1"/>
  <c r="Q11" i="15"/>
  <c r="Q10" i="15" s="1"/>
  <c r="V11" i="15"/>
  <c r="V10" i="15" s="1"/>
  <c r="AE13" i="15"/>
  <c r="F45" i="1" s="1"/>
  <c r="AF13" i="15"/>
  <c r="G45" i="1" s="1"/>
  <c r="G9" i="14"/>
  <c r="G8" i="14" s="1"/>
  <c r="I54" i="1" s="1"/>
  <c r="I16" i="1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I12" i="14"/>
  <c r="K12" i="14"/>
  <c r="O12" i="14"/>
  <c r="Q12" i="14"/>
  <c r="V12" i="14"/>
  <c r="G13" i="14"/>
  <c r="M13" i="14" s="1"/>
  <c r="I13" i="14"/>
  <c r="I10" i="14" s="1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V15" i="14" s="1"/>
  <c r="G18" i="14"/>
  <c r="M18" i="14" s="1"/>
  <c r="I18" i="14"/>
  <c r="K18" i="14"/>
  <c r="O18" i="14"/>
  <c r="Q18" i="14"/>
  <c r="V18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AE39" i="14"/>
  <c r="F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V61" i="13"/>
  <c r="G62" i="13"/>
  <c r="M62" i="13" s="1"/>
  <c r="I62" i="13"/>
  <c r="I61" i="13" s="1"/>
  <c r="K62" i="13"/>
  <c r="K61" i="13" s="1"/>
  <c r="O62" i="13"/>
  <c r="Q62" i="13"/>
  <c r="V62" i="13"/>
  <c r="G63" i="13"/>
  <c r="G61" i="13" s="1"/>
  <c r="I66" i="1" s="1"/>
  <c r="I63" i="13"/>
  <c r="K63" i="13"/>
  <c r="O63" i="13"/>
  <c r="Q63" i="13"/>
  <c r="Q61" i="13" s="1"/>
  <c r="V63" i="13"/>
  <c r="AE65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V18" i="12" s="1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2" i="12"/>
  <c r="I62" i="12"/>
  <c r="I60" i="12" s="1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K78" i="12"/>
  <c r="G79" i="12"/>
  <c r="M79" i="12" s="1"/>
  <c r="M78" i="12" s="1"/>
  <c r="I79" i="12"/>
  <c r="I78" i="12" s="1"/>
  <c r="K79" i="12"/>
  <c r="O79" i="12"/>
  <c r="O78" i="12" s="1"/>
  <c r="Q79" i="12"/>
  <c r="Q78" i="12" s="1"/>
  <c r="V79" i="12"/>
  <c r="V78" i="12" s="1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O83" i="12"/>
  <c r="Q83" i="12"/>
  <c r="Q80" i="12" s="1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O93" i="12" s="1"/>
  <c r="Q94" i="12"/>
  <c r="Q93" i="12" s="1"/>
  <c r="V94" i="12"/>
  <c r="G95" i="12"/>
  <c r="M95" i="12" s="1"/>
  <c r="I95" i="12"/>
  <c r="I93" i="12" s="1"/>
  <c r="K95" i="12"/>
  <c r="O95" i="12"/>
  <c r="Q95" i="12"/>
  <c r="V95" i="12"/>
  <c r="G97" i="12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AE107" i="12"/>
  <c r="F40" i="1" s="1"/>
  <c r="I19" i="1"/>
  <c r="G11" i="16" l="1"/>
  <c r="G10" i="14"/>
  <c r="G15" i="14"/>
  <c r="I67" i="1" s="1"/>
  <c r="F42" i="1"/>
  <c r="F43" i="1"/>
  <c r="F41" i="1"/>
  <c r="G80" i="12"/>
  <c r="I60" i="1" s="1"/>
  <c r="G20" i="16"/>
  <c r="I63" i="1"/>
  <c r="I65" i="1"/>
  <c r="V96" i="12"/>
  <c r="O60" i="12"/>
  <c r="I18" i="12"/>
  <c r="O8" i="12"/>
  <c r="H45" i="1"/>
  <c r="I45" i="1" s="1"/>
  <c r="AF107" i="12"/>
  <c r="Q68" i="12"/>
  <c r="G60" i="12"/>
  <c r="I57" i="1" s="1"/>
  <c r="K60" i="12"/>
  <c r="K18" i="12"/>
  <c r="K8" i="12"/>
  <c r="AF65" i="13"/>
  <c r="G8" i="13"/>
  <c r="V8" i="13"/>
  <c r="Q19" i="14"/>
  <c r="M12" i="14"/>
  <c r="V10" i="14"/>
  <c r="K10" i="14"/>
  <c r="M93" i="12"/>
  <c r="V80" i="12"/>
  <c r="V68" i="12"/>
  <c r="K8" i="13"/>
  <c r="Q11" i="16"/>
  <c r="F39" i="1"/>
  <c r="I80" i="12"/>
  <c r="K80" i="12"/>
  <c r="O68" i="12"/>
  <c r="M62" i="12"/>
  <c r="Q18" i="12"/>
  <c r="O18" i="12"/>
  <c r="G8" i="12"/>
  <c r="V8" i="12"/>
  <c r="Q8" i="13"/>
  <c r="I8" i="13"/>
  <c r="O19" i="14"/>
  <c r="K15" i="14"/>
  <c r="M12" i="16"/>
  <c r="M11" i="16" s="1"/>
  <c r="M10" i="16"/>
  <c r="M8" i="16" s="1"/>
  <c r="I19" i="14"/>
  <c r="V19" i="14"/>
  <c r="M10" i="14"/>
  <c r="I96" i="12"/>
  <c r="K93" i="12"/>
  <c r="G78" i="12"/>
  <c r="I59" i="1" s="1"/>
  <c r="I68" i="12"/>
  <c r="V60" i="12"/>
  <c r="O96" i="12"/>
  <c r="K96" i="12"/>
  <c r="Q96" i="12"/>
  <c r="G96" i="12"/>
  <c r="I69" i="1" s="1"/>
  <c r="I20" i="1" s="1"/>
  <c r="V93" i="12"/>
  <c r="G93" i="12"/>
  <c r="I61" i="1" s="1"/>
  <c r="O80" i="12"/>
  <c r="G68" i="12"/>
  <c r="I58" i="1" s="1"/>
  <c r="K68" i="12"/>
  <c r="Q60" i="12"/>
  <c r="Q8" i="12"/>
  <c r="I8" i="12"/>
  <c r="O61" i="13"/>
  <c r="O8" i="13"/>
  <c r="K19" i="14"/>
  <c r="I15" i="14"/>
  <c r="Q10" i="14"/>
  <c r="O10" i="14"/>
  <c r="G8" i="15"/>
  <c r="V11" i="16"/>
  <c r="K11" i="16"/>
  <c r="AF20" i="16"/>
  <c r="G46" i="1" s="1"/>
  <c r="H46" i="1" s="1"/>
  <c r="I46" i="1" s="1"/>
  <c r="M19" i="14"/>
  <c r="G19" i="14"/>
  <c r="I68" i="1" s="1"/>
  <c r="AF39" i="14"/>
  <c r="G44" i="1" s="1"/>
  <c r="H44" i="1" s="1"/>
  <c r="I44" i="1" s="1"/>
  <c r="M16" i="14"/>
  <c r="M15" i="14" s="1"/>
  <c r="M9" i="14"/>
  <c r="M8" i="14" s="1"/>
  <c r="M63" i="13"/>
  <c r="M61" i="13" s="1"/>
  <c r="M11" i="13"/>
  <c r="M8" i="13" s="1"/>
  <c r="M60" i="12"/>
  <c r="M18" i="12"/>
  <c r="M68" i="12"/>
  <c r="G18" i="12"/>
  <c r="I56" i="1" s="1"/>
  <c r="M97" i="12"/>
  <c r="M96" i="12" s="1"/>
  <c r="M83" i="12"/>
  <c r="M80" i="12" s="1"/>
  <c r="M11" i="12"/>
  <c r="M8" i="12" s="1"/>
  <c r="J28" i="1"/>
  <c r="J26" i="1"/>
  <c r="G38" i="1"/>
  <c r="F38" i="1"/>
  <c r="J23" i="1"/>
  <c r="J24" i="1"/>
  <c r="J25" i="1"/>
  <c r="J27" i="1"/>
  <c r="E24" i="1"/>
  <c r="E26" i="1"/>
  <c r="G40" i="1" l="1"/>
  <c r="H40" i="1" s="1"/>
  <c r="I40" i="1" s="1"/>
  <c r="G41" i="1"/>
  <c r="H41" i="1" s="1"/>
  <c r="I41" i="1" s="1"/>
  <c r="G39" i="1"/>
  <c r="G65" i="13"/>
  <c r="I62" i="1"/>
  <c r="F47" i="1"/>
  <c r="H39" i="1"/>
  <c r="H47" i="1" s="1"/>
  <c r="G42" i="1"/>
  <c r="H42" i="1" s="1"/>
  <c r="I42" i="1" s="1"/>
  <c r="G43" i="1"/>
  <c r="H43" i="1" s="1"/>
  <c r="I43" i="1" s="1"/>
  <c r="G39" i="14"/>
  <c r="I64" i="1"/>
  <c r="G13" i="15"/>
  <c r="G107" i="12"/>
  <c r="I55" i="1"/>
  <c r="I18" i="1" l="1"/>
  <c r="G47" i="1"/>
  <c r="G25" i="1" s="1"/>
  <c r="A25" i="1" s="1"/>
  <c r="A26" i="1" s="1"/>
  <c r="G26" i="1" s="1"/>
  <c r="I39" i="1"/>
  <c r="I47" i="1" s="1"/>
  <c r="I17" i="1"/>
  <c r="I21" i="1" s="1"/>
  <c r="I70" i="1"/>
  <c r="G23" i="1"/>
  <c r="A23" i="1" s="1"/>
  <c r="A24" i="1" s="1"/>
  <c r="G24" i="1" s="1"/>
  <c r="G28" i="1" l="1"/>
  <c r="A27" i="1"/>
  <c r="A29" i="1" s="1"/>
  <c r="G29" i="1" s="1"/>
  <c r="G27" i="1" s="1"/>
  <c r="J69" i="1"/>
  <c r="J66" i="1"/>
  <c r="J68" i="1"/>
  <c r="J65" i="1"/>
  <c r="J54" i="1"/>
  <c r="J67" i="1"/>
  <c r="J63" i="1"/>
  <c r="J58" i="1"/>
  <c r="J60" i="1"/>
  <c r="J55" i="1"/>
  <c r="J61" i="1"/>
  <c r="J62" i="1"/>
  <c r="J56" i="1"/>
  <c r="J57" i="1"/>
  <c r="J64" i="1"/>
  <c r="J59" i="1"/>
  <c r="J41" i="1"/>
  <c r="J43" i="1"/>
  <c r="J45" i="1"/>
  <c r="J42" i="1"/>
  <c r="J46" i="1"/>
  <c r="J39" i="1"/>
  <c r="J47" i="1" s="1"/>
  <c r="J44" i="1"/>
  <c r="J40" i="1"/>
  <c r="J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Krčmář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Krčmář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Krčmář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Krčmář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Krčmář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<sst xmlns="http://schemas.openxmlformats.org/spreadsheetml/2006/main" count="1524" uniqueCount="467">
  <si>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</si>
  <si>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</si>
  <si>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</si>
  <si>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</si>
  <si>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</si>
  <si>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</si>
  <si>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</si>
  <si>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</si>
  <si>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</si>
  <si>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</si>
  <si>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</si>
  <si>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</si>
  <si>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</si>
  <si>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</si>
  <si>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</si>
  <si>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</si>
  <si>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</si>
  <si>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</si>
  <si>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</si>
  <si>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</si>
  <si>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</si>
  <si>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</si>
  <si>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</si>
  <si>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</si>
  <si>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</si>
  <si>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</si>
  <si>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</si>
  <si>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</si>
  <si>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</si>
  <si>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</si>
  <si>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</si>
  <si>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</si>
  <si>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</si>
  <si>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</si>
  <si>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</si>
  <si>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</si>
  <si>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</si>
  <si>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</si>
  <si>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</si>
  <si>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</si>
  <si>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</si>
  <si>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2021_038</t>
  </si>
  <si>
    <t>Rekonstrukce VS objektu Mendlovo náměstí 19</t>
  </si>
  <si>
    <t>Stavba</t>
  </si>
  <si>
    <t>S01</t>
  </si>
  <si>
    <t xml:space="preserve">Vytápění </t>
  </si>
  <si>
    <t>01</t>
  </si>
  <si>
    <t>Vytápění</t>
  </si>
  <si>
    <t>SO03</t>
  </si>
  <si>
    <t>Měření a regulace</t>
  </si>
  <si>
    <t>SO 03.01</t>
  </si>
  <si>
    <t>ELEKTROINSTALAČNÍ  ROZVODY SI A MAR</t>
  </si>
  <si>
    <t>SO 03.02</t>
  </si>
  <si>
    <t>Měření a regulace základní sestava</t>
  </si>
  <si>
    <t>SO 03.04</t>
  </si>
  <si>
    <t>Regulační ventily primár</t>
  </si>
  <si>
    <t>SO 03.06</t>
  </si>
  <si>
    <t>Provozování  Dispečink</t>
  </si>
  <si>
    <t>Celkem za stavbu</t>
  </si>
  <si>
    <t>CZK</t>
  </si>
  <si>
    <t>Rekapitulace dílů</t>
  </si>
  <si>
    <t>Typ dílu</t>
  </si>
  <si>
    <t>41</t>
  </si>
  <si>
    <t>Demontáž stávajícího zařízení</t>
  </si>
  <si>
    <t>713</t>
  </si>
  <si>
    <t>Izolace tepelné</t>
  </si>
  <si>
    <t>732</t>
  </si>
  <si>
    <t>Strojovny</t>
  </si>
  <si>
    <t>733</t>
  </si>
  <si>
    <t>Rozvod potrubí</t>
  </si>
  <si>
    <t>734</t>
  </si>
  <si>
    <t>Armatury</t>
  </si>
  <si>
    <t>783</t>
  </si>
  <si>
    <t>Nátěry</t>
  </si>
  <si>
    <t>D</t>
  </si>
  <si>
    <t>Demontáže</t>
  </si>
  <si>
    <t>S</t>
  </si>
  <si>
    <t>Stavební práce</t>
  </si>
  <si>
    <t>M21</t>
  </si>
  <si>
    <t>Elektromontáže</t>
  </si>
  <si>
    <t>M22</t>
  </si>
  <si>
    <t>Montáž sdělovací a zabezp. techniky</t>
  </si>
  <si>
    <t>M36</t>
  </si>
  <si>
    <t>Montáže měřících a regulačních zařízení</t>
  </si>
  <si>
    <t>M36_01</t>
  </si>
  <si>
    <t>Dodávka a motáž rozvaděčů a ovl.skříní</t>
  </si>
  <si>
    <t>ELEKTROMONTÁŽE - HLAVNÍ POSPOJOVÁNÍ</t>
  </si>
  <si>
    <t>M36_02</t>
  </si>
  <si>
    <t>Řídící systém</t>
  </si>
  <si>
    <t>M36_03</t>
  </si>
  <si>
    <t>Dodávka a montáž periferních zařízení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</si>
  <si>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</si>
  <si>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</si>
  <si>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</si>
  <si>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</si>
  <si>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</si>
  <si>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</si>
  <si>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</si>
  <si>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</si>
  <si>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</si>
  <si>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</si>
  <si>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</si>
  <si>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</si>
  <si>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</si>
  <si>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</si>
  <si>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</si>
  <si>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</si>
  <si>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</si>
  <si>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</si>
  <si>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</si>
  <si>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</si>
  <si>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</si>
  <si>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</si>
  <si>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</si>
  <si>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</si>
  <si>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</si>
  <si>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</si>
  <si>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</si>
  <si>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</si>
  <si>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</si>
  <si>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998713101R00</t>
  </si>
  <si>
    <t>Přesun hmot pro izolace tepelné, výšky do 6 m</t>
  </si>
  <si>
    <t>t</t>
  </si>
  <si>
    <t>RTS 21/ I</t>
  </si>
  <si>
    <t>Práce</t>
  </si>
  <si>
    <t>POL1_</t>
  </si>
  <si>
    <t>713-M01</t>
  </si>
  <si>
    <t xml:space="preserve">Montáž pouzdra potrubího izolačního </t>
  </si>
  <si>
    <t>m</t>
  </si>
  <si>
    <t>Vlastní</t>
  </si>
  <si>
    <t>Indiv</t>
  </si>
  <si>
    <t>713-M02</t>
  </si>
  <si>
    <t xml:space="preserve">Montáž vrstvené teplené izolace armatur </t>
  </si>
  <si>
    <t>kus</t>
  </si>
  <si>
    <t>28378002R</t>
  </si>
  <si>
    <t>V DN 20 vrstvená tepelná izolace (měřič tepla)</t>
  </si>
  <si>
    <t>SPCM</t>
  </si>
  <si>
    <t>Specifikace</t>
  </si>
  <si>
    <t>POL3_</t>
  </si>
  <si>
    <t>28378041R</t>
  </si>
  <si>
    <t>V/el. DN 15 vrstvená tepelná izolace armatur (elektroventil)</t>
  </si>
  <si>
    <t>28378062R</t>
  </si>
  <si>
    <t>F DN 20 vrstvená tepelná izolace armatur (filtr)</t>
  </si>
  <si>
    <t>28378182R</t>
  </si>
  <si>
    <t>KL DN 20 vrstvená tepelná izolace armatur (zpětná klapka)</t>
  </si>
  <si>
    <t>631547114R</t>
  </si>
  <si>
    <t>Pouzdro potrubní izolační  28/30 mm kamenná vlna s polepem Al fólií vyztuženou skleněnou mřížkou</t>
  </si>
  <si>
    <t>631547115R</t>
  </si>
  <si>
    <t>Pouzdro potrubní izolační 35/30 mm kamenná vlna s polepem Al fólií vyztuženou skleněnou mřížkou</t>
  </si>
  <si>
    <t>998732101R00</t>
  </si>
  <si>
    <t>Přesun hmot pro strojovny, výšky do 6 m</t>
  </si>
  <si>
    <t>POL1_7</t>
  </si>
  <si>
    <t>732-M01</t>
  </si>
  <si>
    <t xml:space="preserve">Montáž kompaktní výměníkové stanice </t>
  </si>
  <si>
    <t>732-M02</t>
  </si>
  <si>
    <t>Montáž nádoby expanzní tlakové 140l</t>
  </si>
  <si>
    <t>732-01</t>
  </si>
  <si>
    <t xml:space="preserve">Kompaktní výměníková stanice 60 kW </t>
  </si>
  <si>
    <t>primár teplotní spád 100/49 °C</t>
  </si>
  <si>
    <t>POP</t>
  </si>
  <si>
    <t>sekundár teplotní spád 75/45°C</t>
  </si>
  <si>
    <t>primár PN25, sekundár PN16</t>
  </si>
  <si>
    <t>primár kčně navržen na 130°C</t>
  </si>
  <si>
    <t>dle výkresu schéma zapojení</t>
  </si>
  <si>
    <t/>
  </si>
  <si>
    <t>Součástí dodávky:</t>
  </si>
  <si>
    <t>primár:</t>
  </si>
  <si>
    <t>přírubový filtr DN20, PN25 1x</t>
  </si>
  <si>
    <t>teploměr 0-160°C 2x</t>
  </si>
  <si>
    <t>manometr vč. smyčky a kohoutu 2x</t>
  </si>
  <si>
    <t>+ pohon s havarijní funkcí 0-10V, 24V + měřící ventilky</t>
  </si>
  <si>
    <t>přivařovací uzavírací kohout DN20 2x</t>
  </si>
  <si>
    <t>přivařovací vypouštěcí kohout DN15 včetně zátky - 2x</t>
  </si>
  <si>
    <t>zpětný ventil mezipřírubový DN20,PN40 - 1x</t>
  </si>
  <si>
    <t>mezikus pro měřič tepla DN20x190mm</t>
  </si>
  <si>
    <t>sekundár:</t>
  </si>
  <si>
    <t>deskový výměník 60 kW, typ CB, PN25 -1x</t>
  </si>
  <si>
    <t>tep. izolace výměníku</t>
  </si>
  <si>
    <t>uzavírací kohout DN32 - 2x</t>
  </si>
  <si>
    <t>pojistný ventil DN15/20, ot. tlak 4bary</t>
  </si>
  <si>
    <t>dopouštění:</t>
  </si>
  <si>
    <t>přivařovací uzavírací kohout DN15 - 2x</t>
  </si>
  <si>
    <t>přírubový filtr DN15, PN25 -1x</t>
  </si>
  <si>
    <t>clonka - dodávka teplárny</t>
  </si>
  <si>
    <t>redukční ventil DN15, PN25 - 1x</t>
  </si>
  <si>
    <t>elektromagnetický ventil + cívka DN15 - 1x</t>
  </si>
  <si>
    <t>uzavírací kohout DN15 - 1x</t>
  </si>
  <si>
    <t>vypouštěcí kohout DN15</t>
  </si>
  <si>
    <t>mezikus pro vodoměr DN20x110mm</t>
  </si>
  <si>
    <t>zpětná klapka DN15</t>
  </si>
  <si>
    <t>vyvažovací ventil DN15</t>
  </si>
  <si>
    <t>732-02</t>
  </si>
  <si>
    <t xml:space="preserve">Tlaková expanzní membránová nádoba, objem 140l, PN6 </t>
  </si>
  <si>
    <t>722172412R00</t>
  </si>
  <si>
    <t>Potrubí z PPR, D 25 x 3,5 mm, PN 16, vč.zed.výpom.</t>
  </si>
  <si>
    <t>733111113R00</t>
  </si>
  <si>
    <t xml:space="preserve">Potrubí závit. bezešvé běžné DN 15, včetně montáže </t>
  </si>
  <si>
    <t>733111114R00</t>
  </si>
  <si>
    <t xml:space="preserve">Potrubí závit. bezešvé běžné DN 20, včetně montáže </t>
  </si>
  <si>
    <t>998733101R00</t>
  </si>
  <si>
    <t>Přesun hmot pro rozvody potrubí, výšky do 6 m</t>
  </si>
  <si>
    <t>733-01</t>
  </si>
  <si>
    <t xml:space="preserve">Uchycení potrubí - konzoly, objímky, podpěry </t>
  </si>
  <si>
    <t>733-02</t>
  </si>
  <si>
    <t xml:space="preserve">Drobné ocelové tvarovky do DN50 - redukce, kolena, šroubení </t>
  </si>
  <si>
    <t>733-03</t>
  </si>
  <si>
    <t xml:space="preserve">Potrubí z uhlíkové oceli vně pozinkované 35x1,5 pro topné systémy, včetně montáže </t>
  </si>
  <si>
    <t>734213112R00</t>
  </si>
  <si>
    <t>Ventil automatický odvzdušňovací, DN 15, včetně montáže</t>
  </si>
  <si>
    <t>734235121R00</t>
  </si>
  <si>
    <t xml:space="preserve">Kohout kulový,2xvnitřní závitový DN 15, včetně montáže </t>
  </si>
  <si>
    <t>734235123R00</t>
  </si>
  <si>
    <t xml:space="preserve">Kohout kulový,2xvnitřní závitový DN 25, včetně montáže </t>
  </si>
  <si>
    <t>734295321R00</t>
  </si>
  <si>
    <t>Kohout kul.vypouštěcí,komplet, DN 15, včetně montáže</t>
  </si>
  <si>
    <t>998734101R00</t>
  </si>
  <si>
    <t>Přesun hmot pro armatury, výšky do 6 m</t>
  </si>
  <si>
    <t>734-M01</t>
  </si>
  <si>
    <t xml:space="preserve">Odvzušňovací nádoba DN50, včetně montáže </t>
  </si>
  <si>
    <t>734-M02</t>
  </si>
  <si>
    <t xml:space="preserve">Přivařovací kulový kohout  DN 15, PN40 (max. teplota vody 130°C), včetně montáže </t>
  </si>
  <si>
    <t>734-M03</t>
  </si>
  <si>
    <t xml:space="preserve">Tlakoměr deformační 0-6 bar, D 160, včetně smyčky, kohoutu a montáže </t>
  </si>
  <si>
    <t>734-M04</t>
  </si>
  <si>
    <t xml:space="preserve">Montáž měřiče tepla, vodoměru a clonky </t>
  </si>
  <si>
    <t>783425250R00</t>
  </si>
  <si>
    <t>Nátěr syntet. potrubí do DN 100 mm Z +1x +1x email</t>
  </si>
  <si>
    <t>713400821R00</t>
  </si>
  <si>
    <t>Odstranění izolačních pásů  potrubí</t>
  </si>
  <si>
    <t>m2</t>
  </si>
  <si>
    <t>733120819R00</t>
  </si>
  <si>
    <t>Demontáž potrubí z hladkých trubek do D 60,3</t>
  </si>
  <si>
    <t>734100811R00</t>
  </si>
  <si>
    <t>Demontáž armatur se dvěma přírubami do DN 50</t>
  </si>
  <si>
    <t>734200824R00</t>
  </si>
  <si>
    <t>Demontáž armatur se 2závity do G 2</t>
  </si>
  <si>
    <t>D01</t>
  </si>
  <si>
    <t xml:space="preserve">Demontáž zařízení </t>
  </si>
  <si>
    <t>1x parní výměník 65 kW, včetně izolace</t>
  </si>
  <si>
    <t>1x kondenzátní nádrž</t>
  </si>
  <si>
    <t>1x kondenzátní čerpadlo</t>
  </si>
  <si>
    <t>1x oběhového čerpadlo topné vody</t>
  </si>
  <si>
    <t>pomocné ocelové kce</t>
  </si>
  <si>
    <t>D02</t>
  </si>
  <si>
    <t xml:space="preserve">Přesun hmot pro demontáže do 6m </t>
  </si>
  <si>
    <t>784195122R00xx</t>
  </si>
  <si>
    <t xml:space="preserve">Výmalba prostoru po demontované technologii - penetrace + 2x nátěr, včetně materiálu </t>
  </si>
  <si>
    <t xml:space="preserve">S01 </t>
  </si>
  <si>
    <t xml:space="preserve">Úklid a vyčištění prostoru po demontované technologii </t>
  </si>
  <si>
    <t>Kompletační činnost</t>
  </si>
  <si>
    <t>02</t>
  </si>
  <si>
    <t>Vypuštění a napuštění soustavy upravenou vodou</t>
  </si>
  <si>
    <t>03</t>
  </si>
  <si>
    <t xml:space="preserve">Topná a tlaková zkouška, proplach potrubí </t>
  </si>
  <si>
    <t>04</t>
  </si>
  <si>
    <t xml:space="preserve">Odvoz a likvidace odpadu na skládku + poplatek za skládku </t>
  </si>
  <si>
    <t>05</t>
  </si>
  <si>
    <t xml:space="preserve">Mimostaveništní doprava </t>
  </si>
  <si>
    <t>08</t>
  </si>
  <si>
    <t xml:space="preserve">Návarky pro MaR - montáž </t>
  </si>
  <si>
    <t>09</t>
  </si>
  <si>
    <t xml:space="preserve">Revize dle ČSN </t>
  </si>
  <si>
    <t>10</t>
  </si>
  <si>
    <t xml:space="preserve">Orientační štítky na potrubí </t>
  </si>
  <si>
    <t>ON11</t>
  </si>
  <si>
    <t xml:space="preserve">Prověření funkčnostni stávající vpusti </t>
  </si>
  <si>
    <t>VRN</t>
  </si>
  <si>
    <t>POL99_8</t>
  </si>
  <si>
    <t>SUM</t>
  </si>
  <si>
    <t>Poznámky uchazeče k zadání</t>
  </si>
  <si>
    <t>POPUZIV</t>
  </si>
  <si>
    <t>Regulátor průtoku s reg. ventilem Příruba, DN15, PN25,</t>
  </si>
  <si>
    <t>vypouštěcí kohout DN15 vč. zátky - 2x</t>
  </si>
  <si>
    <t>1x expanzní nádoby 140l</t>
  </si>
  <si>
    <t>END</t>
  </si>
  <si>
    <t>210810045R00</t>
  </si>
  <si>
    <t>Kabel CYKY-m 750 V 3 x 1,5 mm2 pevně uložený</t>
  </si>
  <si>
    <t>POL1_9</t>
  </si>
  <si>
    <t>34111030R</t>
  </si>
  <si>
    <t>Kabel silový s Cu jádrem 750 V CYKY 3 x 1,5 mm2</t>
  </si>
  <si>
    <t>POL3_-1</t>
  </si>
  <si>
    <t>210860201R00</t>
  </si>
  <si>
    <t>Kabel speciální JYTY s Al 2 x 1 mm volně uložený</t>
  </si>
  <si>
    <t>34121550R</t>
  </si>
  <si>
    <t>Kabel sdělovací s Cu jádrem JYTY 2 x 1 mm</t>
  </si>
  <si>
    <t>210860202R00</t>
  </si>
  <si>
    <t>Kabel speciální JYTY s Al 4 x 1 mm volně uložený</t>
  </si>
  <si>
    <t>34121554R</t>
  </si>
  <si>
    <t>Kabel sdělovací s Cu jádrem JYTY 4 x 1 mm</t>
  </si>
  <si>
    <t>31179105R</t>
  </si>
  <si>
    <t>Tyč závitová M8, DIN 975</t>
  </si>
  <si>
    <t>210020303R00</t>
  </si>
  <si>
    <t>Žlab kabelový Mars s přísluš., 62/50 mm s víkem</t>
  </si>
  <si>
    <t>5534739760R</t>
  </si>
  <si>
    <t>MARS žlab kabelový NKZIN 50X62X0.70 EC neděrovaný, s integrovanou spojkou</t>
  </si>
  <si>
    <t>55347410R</t>
  </si>
  <si>
    <t>MARS víko žlabu V 62, l = 2 m 0,6 mm EC</t>
  </si>
  <si>
    <t>55347517R</t>
  </si>
  <si>
    <t>MARS oblouk 90° NO 90X50X62 0,8 mm S</t>
  </si>
  <si>
    <t>55347525R</t>
  </si>
  <si>
    <t>MARS oblouk klesající 90° NKO 90X50X62 0,8 mm S</t>
  </si>
  <si>
    <t>55347529R</t>
  </si>
  <si>
    <t>MARS oblouk stoupající 90° NSO 90X50X62 0,8 mm S</t>
  </si>
  <si>
    <t>55347500R</t>
  </si>
  <si>
    <t>MARS víko oblouku 90° NVO 90X62 0,6 mm S</t>
  </si>
  <si>
    <t>55347533R</t>
  </si>
  <si>
    <t>MARS T-kus NT 50X62 0,8 mm S</t>
  </si>
  <si>
    <t>55347504R</t>
  </si>
  <si>
    <t>MARS víko T-kusu NVT 62 0,6 mm S</t>
  </si>
  <si>
    <t>55347551R</t>
  </si>
  <si>
    <t>MARS podpěra na stěnu NPS 62 1,5 mm ZNCR</t>
  </si>
  <si>
    <t>553475540R</t>
  </si>
  <si>
    <t>MARS závěs NZ 62 1,0 mm S</t>
  </si>
  <si>
    <t>55347546R</t>
  </si>
  <si>
    <t>MARS spojka NS 50 1,0 mm S</t>
  </si>
  <si>
    <t>210020305R00</t>
  </si>
  <si>
    <t>Žlab kabelový Mars s přísluš., 125/50 mm s víkem</t>
  </si>
  <si>
    <t>553473901R</t>
  </si>
  <si>
    <t>MARS žlab kabelový NKZI 50X125X0,7 mm EC s integrovanou spojkou</t>
  </si>
  <si>
    <t>55347411R</t>
  </si>
  <si>
    <t>MARS víko žlabu V 125, l = 2 m 0,6 mm EC</t>
  </si>
  <si>
    <t>55347518R</t>
  </si>
  <si>
    <t>MARS oblouk 90° NO 90X50X125 0,8 mm S</t>
  </si>
  <si>
    <t>55347526R</t>
  </si>
  <si>
    <t>MARS oblouk klesající 90° NKO 90X50X125 0,8 mm S</t>
  </si>
  <si>
    <t>55347501R</t>
  </si>
  <si>
    <t>MARS víko oblouku 90° NVO 90X125 0,6 mm S</t>
  </si>
  <si>
    <t>55347452R</t>
  </si>
  <si>
    <t>MARS podpěra na stěnu NPS 125 2,0 mm EC</t>
  </si>
  <si>
    <t>RTS 16/ I</t>
  </si>
  <si>
    <t>553475541R</t>
  </si>
  <si>
    <t>MARS závěs NZ 125 1,0 mm S</t>
  </si>
  <si>
    <t>210010021R00</t>
  </si>
  <si>
    <t>Trubka tuhá z PVC uložená pevně, 16 mm</t>
  </si>
  <si>
    <t>345710961R</t>
  </si>
  <si>
    <t>Trubka elektroinstalační tuhá z PVC 4016 E</t>
  </si>
  <si>
    <t>345716910R</t>
  </si>
  <si>
    <t>Spojka pro tuhé trubky z PVC 0216E KB</t>
  </si>
  <si>
    <t>345711830R</t>
  </si>
  <si>
    <t>Koleno pro tuhé trubky z PVC 4116KB</t>
  </si>
  <si>
    <t>345712020000R</t>
  </si>
  <si>
    <t>Příchytka instalační kovová 3616A</t>
  </si>
  <si>
    <t>210010025R00</t>
  </si>
  <si>
    <t>Trubka ohebná z PVC volně, vnější průměr 20 mm</t>
  </si>
  <si>
    <t>34571050R</t>
  </si>
  <si>
    <t>Trubka elektroinstal. ohebná 2316/LPE-1 d 16 mm</t>
  </si>
  <si>
    <t>345716771R</t>
  </si>
  <si>
    <t>Spojka násuvná 316/2</t>
  </si>
  <si>
    <t>345712030000R</t>
  </si>
  <si>
    <t>Příchytka instalační kovová 3623A</t>
  </si>
  <si>
    <t>210010344R00</t>
  </si>
  <si>
    <t>Krabice přístrojová LK 80/1</t>
  </si>
  <si>
    <t>345714251R</t>
  </si>
  <si>
    <t>Krabice elektroinstalační plastová 8102</t>
  </si>
  <si>
    <t>34561420R</t>
  </si>
  <si>
    <t>Svorka WAGO compact 2 /2273-202/</t>
  </si>
  <si>
    <t>34561421R</t>
  </si>
  <si>
    <t>Svorka WAGO compact 3 /2273-203/</t>
  </si>
  <si>
    <t>34561422R</t>
  </si>
  <si>
    <t>Svorka WAGO compact 4 /2273-204/</t>
  </si>
  <si>
    <t>211010006RT1</t>
  </si>
  <si>
    <t>Osazení hmoždinky do ostrých cihel/kamene, HM 8 včetně dodávky hmoždinky</t>
  </si>
  <si>
    <t>121780T10</t>
  </si>
  <si>
    <t>Zapojení spotřebičů do  1 kW</t>
  </si>
  <si>
    <t>ks</t>
  </si>
  <si>
    <t>433 580-126T</t>
  </si>
  <si>
    <t>Revize elektro</t>
  </si>
  <si>
    <t>005211010R</t>
  </si>
  <si>
    <t>Předání a převzetí staveniště</t>
  </si>
  <si>
    <t>Soubor</t>
  </si>
  <si>
    <t>005241010R</t>
  </si>
  <si>
    <t>Dokumentace skutečného provedení</t>
  </si>
  <si>
    <t>005231030R</t>
  </si>
  <si>
    <t>Zkušební provoz</t>
  </si>
  <si>
    <t>005211080.10T</t>
  </si>
  <si>
    <t>Likvidace materiálů a obalů</t>
  </si>
  <si>
    <t>0052110301T</t>
  </si>
  <si>
    <t>Doprava materiálu a osob</t>
  </si>
  <si>
    <t xml:space="preserve">km    </t>
  </si>
  <si>
    <t>910      R00</t>
  </si>
  <si>
    <t>Hzs - predbezne obhlidky a revize</t>
  </si>
  <si>
    <t>h</t>
  </si>
  <si>
    <t>Prav.M</t>
  </si>
  <si>
    <t>HZS</t>
  </si>
  <si>
    <t>POL10_</t>
  </si>
  <si>
    <t>21101T40T00</t>
  </si>
  <si>
    <t>Koordinace Nastudování projektu, koordinace prací jednotlivých specialistů</t>
  </si>
  <si>
    <t>210800606RT1</t>
  </si>
  <si>
    <t>Vodič nn a vn CYA 6 mm2 uložený v trubkách včetně dodávky vodiče CYA 6</t>
  </si>
  <si>
    <t>210220321RT1</t>
  </si>
  <si>
    <t>Svorka na potrubí Bernard, včetně Cu pásku včetně dodávky svorky + Cu pásku</t>
  </si>
  <si>
    <t>900      TT5</t>
  </si>
  <si>
    <t>HZS Práce v tarifní třídě 8 (např. elektrotechnik)</t>
  </si>
  <si>
    <t>R-položka</t>
  </si>
  <si>
    <t>POL12_0</t>
  </si>
  <si>
    <t>905      R02</t>
  </si>
  <si>
    <t>Hzs-revize provoz.souboru a st.obj. Uprava stavajiciho rozvadece</t>
  </si>
  <si>
    <t>210100001R00</t>
  </si>
  <si>
    <t>Ukončení vodičů v rozvaděči + zapojení do 2,5 mm2</t>
  </si>
  <si>
    <t>210100361R00</t>
  </si>
  <si>
    <t>Zátka ucpávková K (zaslepení) P 13,5 - P 42</t>
  </si>
  <si>
    <t>210100301R00</t>
  </si>
  <si>
    <t>Příplatek za ukončení stínění kabelů+zapojení</t>
  </si>
  <si>
    <t>21101T01</t>
  </si>
  <si>
    <t>Software VIizualizace grafický display</t>
  </si>
  <si>
    <t>DB</t>
  </si>
  <si>
    <t>21101T03</t>
  </si>
  <si>
    <t>Software - uživatelský software DDC</t>
  </si>
  <si>
    <t>21101T04</t>
  </si>
  <si>
    <t>Software - TEST 1:1</t>
  </si>
  <si>
    <t>VF10-1B65NWT</t>
  </si>
  <si>
    <t>Jímkový snímač teploty bez jímky, ponor 150mm, NTC10k,  -40..150°C, IP65 Immersion/air-duct sensor, NTC10k, 150mm, IP65, no well</t>
  </si>
  <si>
    <t>RF20T</t>
  </si>
  <si>
    <t>Prostorový snímač teploty, NTC20k, rozsah 10..35°C, IP30, montáž na zeď Room Temperature Sensor, NTC 10..40C</t>
  </si>
  <si>
    <t>WS150T</t>
  </si>
  <si>
    <t>Nerezová jímka ponor 150 mm, R 1/2'', PN25 Stainless Steel Immersion Thermowell 150mm</t>
  </si>
  <si>
    <t>219010002T03</t>
  </si>
  <si>
    <t>Montáž  jímky do L 300mmm</t>
  </si>
  <si>
    <t xml:space="preserve">ks    </t>
  </si>
  <si>
    <t>219010002T01</t>
  </si>
  <si>
    <t>Montáž snímače pasivního</t>
  </si>
  <si>
    <t>40561212R</t>
  </si>
  <si>
    <t>Regulátor stonkový 1obvod 30 až 90 st. jímka nerez</t>
  </si>
  <si>
    <t>40561231R</t>
  </si>
  <si>
    <t>Regulátor teploty prostorový 2obvody  0 až+40 st.</t>
  </si>
  <si>
    <t>219010002T05</t>
  </si>
  <si>
    <t>Montáž  termostat /prostorový,jímkový/</t>
  </si>
  <si>
    <t>QBE2003-P4T</t>
  </si>
  <si>
    <t>Čidlo tlaku 0ů4 bar, 0ů10 V</t>
  </si>
  <si>
    <t>219010002T02</t>
  </si>
  <si>
    <t>Montáž snímače aktivního</t>
  </si>
  <si>
    <t>451660132001T</t>
  </si>
  <si>
    <t>Snímač hladini limitní LB201- LRNH NC/NO</t>
  </si>
  <si>
    <t>220611241R00</t>
  </si>
  <si>
    <t>Spínač zaplavení</t>
  </si>
  <si>
    <t>RTS 13/ I</t>
  </si>
  <si>
    <t>40562325R</t>
  </si>
  <si>
    <t>Regulátor tlaku membránový 61219  0,4 až 4 kPa</t>
  </si>
  <si>
    <t>360020352R00</t>
  </si>
  <si>
    <t>Montáž konzoly pro manostaty, termost.  205-4-1473</t>
  </si>
  <si>
    <t>VG1205AE5A8AGAT</t>
  </si>
  <si>
    <t>Regulační kulový ventil, 2-cestný, PN40, DN15, Kvs 1,6, vnitřní závit, teplota média -30..100°C - pohon 8Nm, on/off nebo 3-pol., 24 Vac/dc (VA9108-AGA-5)</t>
  </si>
  <si>
    <t>360430023R00</t>
  </si>
  <si>
    <t>Montáž elektr. servopohonu Modact typ 523 81, 51</t>
  </si>
  <si>
    <t>360430025R00</t>
  </si>
  <si>
    <t>Montáž elektr. servopohonu Modact typ 522 21</t>
  </si>
  <si>
    <t>OSTATNÍ NÁKLADY</t>
  </si>
  <si>
    <t>40590001520T</t>
  </si>
  <si>
    <t>Seřízení a zaregulování regulátoru průtoku</t>
  </si>
  <si>
    <t>POL1_1</t>
  </si>
  <si>
    <t>222280501R00</t>
  </si>
  <si>
    <t>UTP,FTP,SEKU,SYKY do 7 mm vně.prům.volně ve žlabu</t>
  </si>
  <si>
    <t>37123015R</t>
  </si>
  <si>
    <t>Kabel CAT6, PVC+PE, 4x2x0,55mm</t>
  </si>
  <si>
    <t>PW20T</t>
  </si>
  <si>
    <t>Koncentrátor M-bus pro 20 měřičů RS232/M-Bus converter for up to 20 slave devices (meters)</t>
  </si>
  <si>
    <t>426580117T</t>
  </si>
  <si>
    <t>Instalace a parametrizace komunikačníh  zařízení (PW20 (M-BUS), GPRS, GSM, Router, SWITCHů)</t>
  </si>
  <si>
    <t>soubor</t>
  </si>
  <si>
    <t>21101T05</t>
  </si>
  <si>
    <t>Software  MT- generace datových bodů do DDC sytému dle konfigurece na odběrném místě</t>
  </si>
  <si>
    <t>21101T06</t>
  </si>
  <si>
    <t>Software  MT- generace datových bodů do Grafické centrály např. Aréna</t>
  </si>
  <si>
    <t>21101T02</t>
  </si>
  <si>
    <t>Software Vizualizace DDCdo grafické centrály ve standardu SCADA</t>
  </si>
  <si>
    <t>430 580-121T</t>
  </si>
  <si>
    <t>Topná zkouška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</si>
</sst>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25.8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3"/>
  <sheetViews>
    <sheetView showGridLines="0" topLeftCell="B1" zoomScaleNormal="100" zoomScaleSheetLayoutView="75" workbookViewId="0">
      <selection activeCell="P18" sqref="P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2"/>
      <c r="B2" s="76" t="s">
        <v>24</v>
      </c>
      <c r="C2" s="77"/>
      <c r="D2" s="78" t="s">
        <v>41</v>
      </c>
      <c r="E2" s="227" t="s">
        <v>42</v>
      </c>
      <c r="F2" s="228"/>
      <c r="G2" s="228"/>
      <c r="H2" s="228"/>
      <c r="I2" s="228"/>
      <c r="J2" s="229"/>
      <c r="O2" s="1"/>
    </row>
    <row r="3" spans="1:15" ht="27" hidden="1" customHeight="1" x14ac:dyDescent="0.2">
      <c r="A3" s="2"/>
      <c r="B3" s="79"/>
      <c r="C3" s="77"/>
      <c r="D3" s="80"/>
      <c r="E3" s="230"/>
      <c r="F3" s="231"/>
      <c r="G3" s="231"/>
      <c r="H3" s="231"/>
      <c r="I3" s="231"/>
      <c r="J3" s="232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4"/>
      <c r="E11" s="234"/>
      <c r="F11" s="234"/>
      <c r="G11" s="234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SUMIF(F54:F69,A16,I54:I69)+SUMIF(F54:F69,"PSU",I54:I69)</f>
        <v>0</v>
      </c>
      <c r="J16" s="201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SUMIF(F54:F69,A17,I54:I69)</f>
        <v>0</v>
      </c>
      <c r="J17" s="201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SUMIF(F54:F69,A18,I54:I69)</f>
        <v>0</v>
      </c>
      <c r="J18" s="201"/>
    </row>
    <row r="19" spans="1:10" ht="23.25" customHeight="1" x14ac:dyDescent="0.2">
      <c r="A19" s="138" t="s">
        <v>92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SUMIF(F54:F69,A19,I54:I69)</f>
        <v>0</v>
      </c>
      <c r="J19" s="201"/>
    </row>
    <row r="20" spans="1:10" ht="23.25" customHeight="1" x14ac:dyDescent="0.2">
      <c r="A20" s="138" t="s">
        <v>91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SUMIF(F54:F69,A20,I54:I69)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02"/>
      <c r="F21" s="237"/>
      <c r="G21" s="202"/>
      <c r="H21" s="237"/>
      <c r="I21" s="202">
        <f>SUM(I16:J20)</f>
        <v>0</v>
      </c>
      <c r="J21" s="20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5">
        <f>IF(A24&gt;50, ROUNDUP(A23, 0), ROUNDDOWN(A23, 0))</f>
        <v>0</v>
      </c>
      <c r="H24" s="196"/>
      <c r="I24" s="1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4">
        <f>IF(A26&gt;50, ROUNDUP(A25, 0), ROUNDDOWN(A25, 0))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4">
        <f>ZakladDPHSniVypocet+ZakladDPHZaklVypocet</f>
        <v>0</v>
      </c>
      <c r="H28" s="205"/>
      <c r="I28" s="20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4">
        <f>IF(A29&gt;50, ROUNDUP(A27, 0), ROUNDDOWN(A27, 0))</f>
        <v>0</v>
      </c>
      <c r="H29" s="204"/>
      <c r="I29" s="204"/>
      <c r="J29" s="119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89"/>
      <c r="D39" s="189"/>
      <c r="E39" s="189"/>
      <c r="F39" s="99">
        <f>'S01 01 Pol'!AE107+'SO03 SO 03.01 Pol'!AE65+'SO03 SO 03.02 Pol'!AE39+'SO03 SO 03.04 Pol'!AE13+'SO03 SO 03.06 Pol'!AE20</f>
        <v>0</v>
      </c>
      <c r="G39" s="100">
        <f>'S01 01 Pol'!AF107+'SO03 SO 03.01 Pol'!AF65+'SO03 SO 03.02 Pol'!AF39+'SO03 SO 03.04 Pol'!AF13+'SO03 SO 03.06 Pol'!AF20</f>
        <v>0</v>
      </c>
      <c r="H39" s="101">
        <f t="shared" ref="H39:H46" si="1">(F39*SazbaDPH1/100)+(G39*SazbaDPH2/100)</f>
        <v>0</v>
      </c>
      <c r="I39" s="101">
        <f t="shared" ref="I39:I46" si="2">F39+G39+H39</f>
        <v>0</v>
      </c>
      <c r="J39" s="102" t="str">
        <f t="shared" ref="J39:J46" si="3">IF(CenaCelkemVypocet=0,"",I39/CenaCelkemVypocet*100)</f>
        <v/>
      </c>
    </row>
    <row r="40" spans="1:10" ht="25.5" customHeight="1" x14ac:dyDescent="0.2">
      <c r="A40" s="88">
        <v>2</v>
      </c>
      <c r="B40" s="103" t="s">
        <v>44</v>
      </c>
      <c r="C40" s="193" t="s">
        <v>45</v>
      </c>
      <c r="D40" s="193"/>
      <c r="E40" s="193"/>
      <c r="F40" s="104">
        <f>'S01 01 Pol'!AE107</f>
        <v>0</v>
      </c>
      <c r="G40" s="105">
        <f>'S01 01 Pol'!AF107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46</v>
      </c>
      <c r="C41" s="189" t="s">
        <v>47</v>
      </c>
      <c r="D41" s="189"/>
      <c r="E41" s="189"/>
      <c r="F41" s="108">
        <f>'S01 01 Pol'!AE107</f>
        <v>0</v>
      </c>
      <c r="G41" s="101">
        <f>'S01 01 Pol'!AF107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 t="s">
        <v>48</v>
      </c>
      <c r="C42" s="193" t="s">
        <v>49</v>
      </c>
      <c r="D42" s="193"/>
      <c r="E42" s="193"/>
      <c r="F42" s="104">
        <f>'SO03 SO 03.01 Pol'!AE65+'SO03 SO 03.02 Pol'!AE39+'SO03 SO 03.04 Pol'!AE13+'SO03 SO 03.06 Pol'!AE20</f>
        <v>0</v>
      </c>
      <c r="G42" s="105">
        <f>'SO03 SO 03.01 Pol'!AF65+'SO03 SO 03.02 Pol'!AF39+'SO03 SO 03.04 Pol'!AF13+'SO03 SO 03.06 Pol'!AF20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3</v>
      </c>
      <c r="B43" s="107" t="s">
        <v>50</v>
      </c>
      <c r="C43" s="189" t="s">
        <v>51</v>
      </c>
      <c r="D43" s="189"/>
      <c r="E43" s="189"/>
      <c r="F43" s="108">
        <f>'SO03 SO 03.01 Pol'!AE65</f>
        <v>0</v>
      </c>
      <c r="G43" s="101">
        <f>'SO03 SO 03.01 Pol'!AF65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52</v>
      </c>
      <c r="C44" s="189" t="s">
        <v>53</v>
      </c>
      <c r="D44" s="189"/>
      <c r="E44" s="189"/>
      <c r="F44" s="108">
        <f>'SO03 SO 03.02 Pol'!AE39</f>
        <v>0</v>
      </c>
      <c r="G44" s="101">
        <f>'SO03 SO 03.02 Pol'!AF39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54</v>
      </c>
      <c r="C45" s="189" t="s">
        <v>55</v>
      </c>
      <c r="D45" s="189"/>
      <c r="E45" s="189"/>
      <c r="F45" s="108">
        <f>'SO03 SO 03.04 Pol'!AE13</f>
        <v>0</v>
      </c>
      <c r="G45" s="101">
        <f>'SO03 SO 03.04 Pol'!AF13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56</v>
      </c>
      <c r="C46" s="189" t="s">
        <v>57</v>
      </c>
      <c r="D46" s="189"/>
      <c r="E46" s="189"/>
      <c r="F46" s="108">
        <f>'SO03 SO 03.06 Pol'!AE20</f>
        <v>0</v>
      </c>
      <c r="G46" s="101">
        <f>'SO03 SO 03.06 Pol'!AF20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/>
      <c r="B47" s="190" t="s">
        <v>58</v>
      </c>
      <c r="C47" s="191"/>
      <c r="D47" s="191"/>
      <c r="E47" s="192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75" x14ac:dyDescent="0.25">
      <c r="B51" s="120" t="s">
        <v>60</v>
      </c>
    </row>
    <row r="53" spans="1:10" ht="25.5" customHeight="1" x14ac:dyDescent="0.2">
      <c r="A53" s="122"/>
      <c r="B53" s="125" t="s">
        <v>18</v>
      </c>
      <c r="C53" s="125" t="s">
        <v>6</v>
      </c>
      <c r="D53" s="126"/>
      <c r="E53" s="126"/>
      <c r="F53" s="127" t="s">
        <v>61</v>
      </c>
      <c r="G53" s="127"/>
      <c r="H53" s="127"/>
      <c r="I53" s="127" t="s">
        <v>31</v>
      </c>
      <c r="J53" s="127" t="s">
        <v>0</v>
      </c>
    </row>
    <row r="54" spans="1:10" ht="36.75" customHeight="1" x14ac:dyDescent="0.2">
      <c r="A54" s="123"/>
      <c r="B54" s="128" t="s">
        <v>62</v>
      </c>
      <c r="C54" s="187" t="s">
        <v>63</v>
      </c>
      <c r="D54" s="188"/>
      <c r="E54" s="188"/>
      <c r="F54" s="136" t="s">
        <v>26</v>
      </c>
      <c r="G54" s="129"/>
      <c r="H54" s="129"/>
      <c r="I54" s="129">
        <f>'SO03 SO 03.02 Pol'!G8</f>
        <v>0</v>
      </c>
      <c r="J54" s="134" t="str">
        <f>IF(I70=0,"",I54/I70*100)</f>
        <v/>
      </c>
    </row>
    <row r="55" spans="1:10" ht="36.75" customHeight="1" x14ac:dyDescent="0.2">
      <c r="A55" s="123"/>
      <c r="B55" s="128" t="s">
        <v>64</v>
      </c>
      <c r="C55" s="187" t="s">
        <v>65</v>
      </c>
      <c r="D55" s="188"/>
      <c r="E55" s="188"/>
      <c r="F55" s="136" t="s">
        <v>27</v>
      </c>
      <c r="G55" s="129"/>
      <c r="H55" s="129"/>
      <c r="I55" s="129">
        <f>'S01 01 Pol'!G8</f>
        <v>0</v>
      </c>
      <c r="J55" s="134" t="str">
        <f>IF(I70=0,"",I55/I70*100)</f>
        <v/>
      </c>
    </row>
    <row r="56" spans="1:10" ht="36.75" customHeight="1" x14ac:dyDescent="0.2">
      <c r="A56" s="123"/>
      <c r="B56" s="128" t="s">
        <v>66</v>
      </c>
      <c r="C56" s="187" t="s">
        <v>67</v>
      </c>
      <c r="D56" s="188"/>
      <c r="E56" s="188"/>
      <c r="F56" s="136" t="s">
        <v>27</v>
      </c>
      <c r="G56" s="129"/>
      <c r="H56" s="129"/>
      <c r="I56" s="129">
        <f>'S01 01 Pol'!G18</f>
        <v>0</v>
      </c>
      <c r="J56" s="134" t="str">
        <f>IF(I70=0,"",I56/I70*100)</f>
        <v/>
      </c>
    </row>
    <row r="57" spans="1:10" ht="36.75" customHeight="1" x14ac:dyDescent="0.2">
      <c r="A57" s="123"/>
      <c r="B57" s="128" t="s">
        <v>68</v>
      </c>
      <c r="C57" s="187" t="s">
        <v>69</v>
      </c>
      <c r="D57" s="188"/>
      <c r="E57" s="188"/>
      <c r="F57" s="136" t="s">
        <v>27</v>
      </c>
      <c r="G57" s="129"/>
      <c r="H57" s="129"/>
      <c r="I57" s="129">
        <f>'S01 01 Pol'!G60</f>
        <v>0</v>
      </c>
      <c r="J57" s="134" t="str">
        <f>IF(I70=0,"",I57/I70*100)</f>
        <v/>
      </c>
    </row>
    <row r="58" spans="1:10" ht="36.75" customHeight="1" x14ac:dyDescent="0.2">
      <c r="A58" s="123"/>
      <c r="B58" s="128" t="s">
        <v>70</v>
      </c>
      <c r="C58" s="187" t="s">
        <v>71</v>
      </c>
      <c r="D58" s="188"/>
      <c r="E58" s="188"/>
      <c r="F58" s="136" t="s">
        <v>27</v>
      </c>
      <c r="G58" s="129"/>
      <c r="H58" s="129"/>
      <c r="I58" s="129">
        <f>'S01 01 Pol'!G68</f>
        <v>0</v>
      </c>
      <c r="J58" s="134" t="str">
        <f>IF(I70=0,"",I58/I70*100)</f>
        <v/>
      </c>
    </row>
    <row r="59" spans="1:10" ht="36.75" customHeight="1" x14ac:dyDescent="0.2">
      <c r="A59" s="123"/>
      <c r="B59" s="128" t="s">
        <v>72</v>
      </c>
      <c r="C59" s="187" t="s">
        <v>73</v>
      </c>
      <c r="D59" s="188"/>
      <c r="E59" s="188"/>
      <c r="F59" s="136" t="s">
        <v>27</v>
      </c>
      <c r="G59" s="129"/>
      <c r="H59" s="129"/>
      <c r="I59" s="129">
        <f>'S01 01 Pol'!G78</f>
        <v>0</v>
      </c>
      <c r="J59" s="134" t="str">
        <f>IF(I70=0,"",I59/I70*100)</f>
        <v/>
      </c>
    </row>
    <row r="60" spans="1:10" ht="36.75" customHeight="1" x14ac:dyDescent="0.2">
      <c r="A60" s="123"/>
      <c r="B60" s="128" t="s">
        <v>74</v>
      </c>
      <c r="C60" s="187" t="s">
        <v>75</v>
      </c>
      <c r="D60" s="188"/>
      <c r="E60" s="188"/>
      <c r="F60" s="136" t="s">
        <v>27</v>
      </c>
      <c r="G60" s="129"/>
      <c r="H60" s="129"/>
      <c r="I60" s="129">
        <f>'S01 01 Pol'!G80</f>
        <v>0</v>
      </c>
      <c r="J60" s="134" t="str">
        <f>IF(I70=0,"",I60/I70*100)</f>
        <v/>
      </c>
    </row>
    <row r="61" spans="1:10" ht="36.75" customHeight="1" x14ac:dyDescent="0.2">
      <c r="A61" s="123"/>
      <c r="B61" s="128" t="s">
        <v>76</v>
      </c>
      <c r="C61" s="187" t="s">
        <v>77</v>
      </c>
      <c r="D61" s="188"/>
      <c r="E61" s="188"/>
      <c r="F61" s="136" t="s">
        <v>27</v>
      </c>
      <c r="G61" s="129"/>
      <c r="H61" s="129"/>
      <c r="I61" s="129">
        <f>'S01 01 Pol'!G93</f>
        <v>0</v>
      </c>
      <c r="J61" s="134" t="str">
        <f>IF(I70=0,"",I61/I70*100)</f>
        <v/>
      </c>
    </row>
    <row r="62" spans="1:10" ht="36.75" customHeight="1" x14ac:dyDescent="0.2">
      <c r="A62" s="123"/>
      <c r="B62" s="128" t="s">
        <v>78</v>
      </c>
      <c r="C62" s="187" t="s">
        <v>79</v>
      </c>
      <c r="D62" s="188"/>
      <c r="E62" s="188"/>
      <c r="F62" s="136" t="s">
        <v>28</v>
      </c>
      <c r="G62" s="129"/>
      <c r="H62" s="129"/>
      <c r="I62" s="129">
        <f>'SO03 SO 03.01 Pol'!G8</f>
        <v>0</v>
      </c>
      <c r="J62" s="134" t="str">
        <f>IF(I70=0,"",I62/I70*100)</f>
        <v/>
      </c>
    </row>
    <row r="63" spans="1:10" ht="36.75" customHeight="1" x14ac:dyDescent="0.2">
      <c r="A63" s="123"/>
      <c r="B63" s="128" t="s">
        <v>80</v>
      </c>
      <c r="C63" s="187" t="s">
        <v>81</v>
      </c>
      <c r="D63" s="188"/>
      <c r="E63" s="188"/>
      <c r="F63" s="136" t="s">
        <v>28</v>
      </c>
      <c r="G63" s="129"/>
      <c r="H63" s="129"/>
      <c r="I63" s="129">
        <f>'SO03 SO 03.06 Pol'!G8</f>
        <v>0</v>
      </c>
      <c r="J63" s="134" t="str">
        <f>IF(I70=0,"",I63/I70*100)</f>
        <v/>
      </c>
    </row>
    <row r="64" spans="1:10" ht="36.75" customHeight="1" x14ac:dyDescent="0.2">
      <c r="A64" s="123"/>
      <c r="B64" s="128" t="s">
        <v>82</v>
      </c>
      <c r="C64" s="187" t="s">
        <v>83</v>
      </c>
      <c r="D64" s="188"/>
      <c r="E64" s="188"/>
      <c r="F64" s="136" t="s">
        <v>28</v>
      </c>
      <c r="G64" s="129"/>
      <c r="H64" s="129"/>
      <c r="I64" s="129">
        <f>'SO03 SO 03.04 Pol'!G8+'SO03 SO 03.06 Pol'!G11</f>
        <v>0</v>
      </c>
      <c r="J64" s="134" t="str">
        <f>IF(I70=0,"",I64/I70*100)</f>
        <v/>
      </c>
    </row>
    <row r="65" spans="1:10" ht="36.75" customHeight="1" x14ac:dyDescent="0.2">
      <c r="A65" s="123"/>
      <c r="B65" s="128" t="s">
        <v>84</v>
      </c>
      <c r="C65" s="187" t="s">
        <v>85</v>
      </c>
      <c r="D65" s="188"/>
      <c r="E65" s="188"/>
      <c r="F65" s="136" t="s">
        <v>28</v>
      </c>
      <c r="G65" s="129"/>
      <c r="H65" s="129"/>
      <c r="I65" s="129">
        <f>'SO03 SO 03.02 Pol'!G10</f>
        <v>0</v>
      </c>
      <c r="J65" s="134" t="str">
        <f>IF(I70=0,"",I65/I70*100)</f>
        <v/>
      </c>
    </row>
    <row r="66" spans="1:10" ht="36.75" customHeight="1" x14ac:dyDescent="0.2">
      <c r="A66" s="123"/>
      <c r="B66" s="128" t="s">
        <v>84</v>
      </c>
      <c r="C66" s="187" t="s">
        <v>86</v>
      </c>
      <c r="D66" s="188"/>
      <c r="E66" s="188"/>
      <c r="F66" s="136" t="s">
        <v>28</v>
      </c>
      <c r="G66" s="129"/>
      <c r="H66" s="129"/>
      <c r="I66" s="129">
        <f>'SO03 SO 03.01 Pol'!G61</f>
        <v>0</v>
      </c>
      <c r="J66" s="134" t="str">
        <f>IF(I70=0,"",I66/I70*100)</f>
        <v/>
      </c>
    </row>
    <row r="67" spans="1:10" ht="36.75" customHeight="1" x14ac:dyDescent="0.2">
      <c r="A67" s="123"/>
      <c r="B67" s="128" t="s">
        <v>87</v>
      </c>
      <c r="C67" s="187" t="s">
        <v>88</v>
      </c>
      <c r="D67" s="188"/>
      <c r="E67" s="188"/>
      <c r="F67" s="136" t="s">
        <v>28</v>
      </c>
      <c r="G67" s="129"/>
      <c r="H67" s="129"/>
      <c r="I67" s="129">
        <f>'SO03 SO 03.02 Pol'!G15</f>
        <v>0</v>
      </c>
      <c r="J67" s="134" t="str">
        <f>IF(I70=0,"",I67/I70*100)</f>
        <v/>
      </c>
    </row>
    <row r="68" spans="1:10" ht="36.75" customHeight="1" x14ac:dyDescent="0.2">
      <c r="A68" s="123"/>
      <c r="B68" s="128" t="s">
        <v>89</v>
      </c>
      <c r="C68" s="187" t="s">
        <v>90</v>
      </c>
      <c r="D68" s="188"/>
      <c r="E68" s="188"/>
      <c r="F68" s="136" t="s">
        <v>28</v>
      </c>
      <c r="G68" s="129"/>
      <c r="H68" s="129"/>
      <c r="I68" s="129">
        <f>'SO03 SO 03.02 Pol'!G19</f>
        <v>0</v>
      </c>
      <c r="J68" s="134" t="str">
        <f>IF(I70=0,"",I68/I70*100)</f>
        <v/>
      </c>
    </row>
    <row r="69" spans="1:10" ht="36.75" customHeight="1" x14ac:dyDescent="0.2">
      <c r="A69" s="123"/>
      <c r="B69" s="128" t="s">
        <v>91</v>
      </c>
      <c r="C69" s="187" t="s">
        <v>30</v>
      </c>
      <c r="D69" s="188"/>
      <c r="E69" s="188"/>
      <c r="F69" s="136" t="s">
        <v>91</v>
      </c>
      <c r="G69" s="129"/>
      <c r="H69" s="129"/>
      <c r="I69" s="129">
        <f>'S01 01 Pol'!G96+'SO03 SO 03.04 Pol'!G10+'SO03 SO 03.06 Pol'!G17</f>
        <v>0</v>
      </c>
      <c r="J69" s="134" t="str">
        <f>IF(I70=0,"",I69/I70*100)</f>
        <v/>
      </c>
    </row>
    <row r="70" spans="1:10" ht="25.5" customHeight="1" x14ac:dyDescent="0.2">
      <c r="A70" s="124"/>
      <c r="B70" s="130" t="s">
        <v>1</v>
      </c>
      <c r="C70" s="131"/>
      <c r="D70" s="132"/>
      <c r="E70" s="132"/>
      <c r="F70" s="137"/>
      <c r="G70" s="133"/>
      <c r="H70" s="133"/>
      <c r="I70" s="133">
        <f>SUM(I54:I69)</f>
        <v>0</v>
      </c>
      <c r="J70" s="135">
        <f>SUM(J54:J69)</f>
        <v>0</v>
      </c>
    </row>
    <row r="71" spans="1:10" x14ac:dyDescent="0.2">
      <c r="F71" s="86"/>
      <c r="G71" s="86"/>
      <c r="H71" s="86"/>
      <c r="I71" s="86"/>
      <c r="J71" s="87"/>
    </row>
    <row r="72" spans="1:10" x14ac:dyDescent="0.2">
      <c r="F72" s="86"/>
      <c r="G72" s="86"/>
      <c r="H72" s="86"/>
      <c r="I72" s="86"/>
      <c r="J72" s="87"/>
    </row>
    <row r="73" spans="1:10" x14ac:dyDescent="0.2">
      <c r="F73" s="86"/>
      <c r="G73" s="86"/>
      <c r="H73" s="86"/>
      <c r="I73" s="86"/>
      <c r="J73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50" t="s">
        <v>8</v>
      </c>
      <c r="B2" s="49"/>
      <c r="C2" s="240"/>
      <c r="D2" s="240"/>
      <c r="E2" s="240"/>
      <c r="F2" s="240"/>
      <c r="G2" s="241"/>
    </row>
    <row r="3" spans="1:7" ht="24.95" customHeight="1" x14ac:dyDescent="0.2">
      <c r="A3" s="50" t="s">
        <v>9</v>
      </c>
      <c r="B3" s="49"/>
      <c r="C3" s="240"/>
      <c r="D3" s="240"/>
      <c r="E3" s="240"/>
      <c r="F3" s="240"/>
      <c r="G3" s="241"/>
    </row>
    <row r="4" spans="1:7" ht="24.95" customHeight="1" x14ac:dyDescent="0.2">
      <c r="A4" s="50" t="s">
        <v>10</v>
      </c>
      <c r="B4" s="49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7" sqref="F97:F10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93</v>
      </c>
    </row>
    <row r="2" spans="1:60" ht="24.95" customHeight="1" x14ac:dyDescent="0.2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94</v>
      </c>
    </row>
    <row r="3" spans="1:60" ht="24.95" customHeight="1" x14ac:dyDescent="0.2">
      <c r="A3" s="50" t="s">
        <v>9</v>
      </c>
      <c r="B3" s="49" t="s">
        <v>44</v>
      </c>
      <c r="C3" s="247" t="s">
        <v>45</v>
      </c>
      <c r="D3" s="248"/>
      <c r="E3" s="248"/>
      <c r="F3" s="248"/>
      <c r="G3" s="249"/>
      <c r="AC3" s="121" t="s">
        <v>94</v>
      </c>
      <c r="AG3" t="s">
        <v>95</v>
      </c>
    </row>
    <row r="4" spans="1:60" ht="24.95" customHeight="1" x14ac:dyDescent="0.2">
      <c r="A4" s="139" t="s">
        <v>10</v>
      </c>
      <c r="B4" s="140" t="s">
        <v>46</v>
      </c>
      <c r="C4" s="250" t="s">
        <v>47</v>
      </c>
      <c r="D4" s="251"/>
      <c r="E4" s="251"/>
      <c r="F4" s="251"/>
      <c r="G4" s="252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1" t="s">
        <v>118</v>
      </c>
      <c r="B8" s="162" t="s">
        <v>64</v>
      </c>
      <c r="C8" s="180" t="s">
        <v>65</v>
      </c>
      <c r="D8" s="163"/>
      <c r="E8" s="164"/>
      <c r="F8" s="165"/>
      <c r="G8" s="166">
        <f>SUMIF(AG9:AG17,"&lt;&gt;NOR",G9:G17)</f>
        <v>0</v>
      </c>
      <c r="H8" s="160"/>
      <c r="I8" s="160">
        <f>SUM(I9:I17)</f>
        <v>6979</v>
      </c>
      <c r="J8" s="160"/>
      <c r="K8" s="160">
        <f>SUM(K9:K17)</f>
        <v>6692</v>
      </c>
      <c r="L8" s="160"/>
      <c r="M8" s="160">
        <f>SUM(M9:M17)</f>
        <v>0</v>
      </c>
      <c r="N8" s="160"/>
      <c r="O8" s="160">
        <f>SUM(O9:O17)</f>
        <v>0.01</v>
      </c>
      <c r="P8" s="160"/>
      <c r="Q8" s="160">
        <f>SUM(Q9:Q17)</f>
        <v>0</v>
      </c>
      <c r="R8" s="160"/>
      <c r="S8" s="160"/>
      <c r="T8" s="160"/>
      <c r="U8" s="160"/>
      <c r="V8" s="160">
        <f>SUM(V9:V17)</f>
        <v>0.32</v>
      </c>
      <c r="W8" s="160"/>
      <c r="X8" s="160"/>
      <c r="AG8" t="s">
        <v>119</v>
      </c>
    </row>
    <row r="9" spans="1:60" outlineLevel="1" x14ac:dyDescent="0.2">
      <c r="A9" s="173">
        <v>1</v>
      </c>
      <c r="B9" s="174" t="s">
        <v>120</v>
      </c>
      <c r="C9" s="181" t="s">
        <v>121</v>
      </c>
      <c r="D9" s="175" t="s">
        <v>122</v>
      </c>
      <c r="E9" s="176">
        <v>0.186</v>
      </c>
      <c r="F9" s="177"/>
      <c r="G9" s="178">
        <f t="shared" ref="G9:G17" si="0">ROUND(E9*F9,2)</f>
        <v>0</v>
      </c>
      <c r="H9" s="156">
        <v>0</v>
      </c>
      <c r="I9" s="155">
        <f t="shared" ref="I9:I17" si="1">ROUND(E9*H9,2)</f>
        <v>0</v>
      </c>
      <c r="J9" s="156">
        <v>914</v>
      </c>
      <c r="K9" s="155">
        <f t="shared" ref="K9:K17" si="2">ROUND(E9*J9,2)</f>
        <v>170</v>
      </c>
      <c r="L9" s="155">
        <v>21</v>
      </c>
      <c r="M9" s="155">
        <f t="shared" ref="M9:M17" si="3">G9*(1+L9/100)</f>
        <v>0</v>
      </c>
      <c r="N9" s="155">
        <v>0</v>
      </c>
      <c r="O9" s="155">
        <f t="shared" ref="O9:O17" si="4">ROUND(E9*N9,2)</f>
        <v>0</v>
      </c>
      <c r="P9" s="155">
        <v>0</v>
      </c>
      <c r="Q9" s="155">
        <f t="shared" ref="Q9:Q17" si="5">ROUND(E9*P9,2)</f>
        <v>0</v>
      </c>
      <c r="R9" s="155"/>
      <c r="S9" s="155" t="s">
        <v>123</v>
      </c>
      <c r="T9" s="155" t="s">
        <v>123</v>
      </c>
      <c r="U9" s="155">
        <v>1.74</v>
      </c>
      <c r="V9" s="155">
        <f t="shared" ref="V9:V17" si="6">ROUND(E9*U9,2)</f>
        <v>0.32</v>
      </c>
      <c r="W9" s="155"/>
      <c r="X9" s="155" t="s">
        <v>124</v>
      </c>
      <c r="Y9" s="146"/>
      <c r="Z9" s="146"/>
      <c r="AA9" s="146"/>
      <c r="AB9" s="146"/>
      <c r="AC9" s="146"/>
      <c r="AD9" s="146"/>
      <c r="AE9" s="146"/>
      <c r="AF9" s="146"/>
      <c r="AG9" s="146" t="s">
        <v>125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126</v>
      </c>
      <c r="C10" s="181" t="s">
        <v>127</v>
      </c>
      <c r="D10" s="175" t="s">
        <v>128</v>
      </c>
      <c r="E10" s="176">
        <v>30</v>
      </c>
      <c r="F10" s="177"/>
      <c r="G10" s="178">
        <f t="shared" si="0"/>
        <v>0</v>
      </c>
      <c r="H10" s="156">
        <v>0</v>
      </c>
      <c r="I10" s="155">
        <f t="shared" si="1"/>
        <v>0</v>
      </c>
      <c r="J10" s="156">
        <v>195</v>
      </c>
      <c r="K10" s="155">
        <f t="shared" si="2"/>
        <v>5850</v>
      </c>
      <c r="L10" s="155">
        <v>21</v>
      </c>
      <c r="M10" s="155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5"/>
      <c r="S10" s="155" t="s">
        <v>129</v>
      </c>
      <c r="T10" s="155" t="s">
        <v>130</v>
      </c>
      <c r="U10" s="155">
        <v>0</v>
      </c>
      <c r="V10" s="155">
        <f t="shared" si="6"/>
        <v>0</v>
      </c>
      <c r="W10" s="155"/>
      <c r="X10" s="155" t="s">
        <v>124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125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131</v>
      </c>
      <c r="C11" s="181" t="s">
        <v>132</v>
      </c>
      <c r="D11" s="175" t="s">
        <v>133</v>
      </c>
      <c r="E11" s="176">
        <v>4</v>
      </c>
      <c r="F11" s="177"/>
      <c r="G11" s="178">
        <f t="shared" si="0"/>
        <v>0</v>
      </c>
      <c r="H11" s="156">
        <v>0</v>
      </c>
      <c r="I11" s="155">
        <f t="shared" si="1"/>
        <v>0</v>
      </c>
      <c r="J11" s="156">
        <v>168</v>
      </c>
      <c r="K11" s="155">
        <f t="shared" si="2"/>
        <v>672</v>
      </c>
      <c r="L11" s="155">
        <v>21</v>
      </c>
      <c r="M11" s="155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5"/>
      <c r="S11" s="155" t="s">
        <v>129</v>
      </c>
      <c r="T11" s="155" t="s">
        <v>130</v>
      </c>
      <c r="U11" s="155">
        <v>0</v>
      </c>
      <c r="V11" s="155">
        <f t="shared" si="6"/>
        <v>0</v>
      </c>
      <c r="W11" s="155"/>
      <c r="X11" s="155" t="s">
        <v>124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125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134</v>
      </c>
      <c r="C12" s="181" t="s">
        <v>135</v>
      </c>
      <c r="D12" s="175" t="s">
        <v>133</v>
      </c>
      <c r="E12" s="176">
        <v>1</v>
      </c>
      <c r="F12" s="177"/>
      <c r="G12" s="178">
        <f t="shared" si="0"/>
        <v>0</v>
      </c>
      <c r="H12" s="156">
        <v>689</v>
      </c>
      <c r="I12" s="155">
        <f t="shared" si="1"/>
        <v>689</v>
      </c>
      <c r="J12" s="156">
        <v>0</v>
      </c>
      <c r="K12" s="155">
        <f t="shared" si="2"/>
        <v>0</v>
      </c>
      <c r="L12" s="155">
        <v>21</v>
      </c>
      <c r="M12" s="155">
        <f t="shared" si="3"/>
        <v>0</v>
      </c>
      <c r="N12" s="155">
        <v>4.0000000000000002E-4</v>
      </c>
      <c r="O12" s="155">
        <f t="shared" si="4"/>
        <v>0</v>
      </c>
      <c r="P12" s="155">
        <v>0</v>
      </c>
      <c r="Q12" s="155">
        <f t="shared" si="5"/>
        <v>0</v>
      </c>
      <c r="R12" s="155" t="s">
        <v>136</v>
      </c>
      <c r="S12" s="155" t="s">
        <v>123</v>
      </c>
      <c r="T12" s="155" t="s">
        <v>123</v>
      </c>
      <c r="U12" s="155">
        <v>0</v>
      </c>
      <c r="V12" s="155">
        <f t="shared" si="6"/>
        <v>0</v>
      </c>
      <c r="W12" s="155"/>
      <c r="X12" s="155" t="s">
        <v>137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138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139</v>
      </c>
      <c r="C13" s="181" t="s">
        <v>140</v>
      </c>
      <c r="D13" s="175" t="s">
        <v>133</v>
      </c>
      <c r="E13" s="176">
        <v>1</v>
      </c>
      <c r="F13" s="177"/>
      <c r="G13" s="178">
        <f t="shared" si="0"/>
        <v>0</v>
      </c>
      <c r="H13" s="156">
        <v>706</v>
      </c>
      <c r="I13" s="155">
        <f t="shared" si="1"/>
        <v>706</v>
      </c>
      <c r="J13" s="156">
        <v>0</v>
      </c>
      <c r="K13" s="155">
        <f t="shared" si="2"/>
        <v>0</v>
      </c>
      <c r="L13" s="155">
        <v>21</v>
      </c>
      <c r="M13" s="155">
        <f t="shared" si="3"/>
        <v>0</v>
      </c>
      <c r="N13" s="155">
        <v>3.5E-4</v>
      </c>
      <c r="O13" s="155">
        <f t="shared" si="4"/>
        <v>0</v>
      </c>
      <c r="P13" s="155">
        <v>0</v>
      </c>
      <c r="Q13" s="155">
        <f t="shared" si="5"/>
        <v>0</v>
      </c>
      <c r="R13" s="155" t="s">
        <v>136</v>
      </c>
      <c r="S13" s="155" t="s">
        <v>123</v>
      </c>
      <c r="T13" s="155" t="s">
        <v>123</v>
      </c>
      <c r="U13" s="155">
        <v>0</v>
      </c>
      <c r="V13" s="155">
        <f t="shared" si="6"/>
        <v>0</v>
      </c>
      <c r="W13" s="155"/>
      <c r="X13" s="155" t="s">
        <v>137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138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141</v>
      </c>
      <c r="C14" s="181" t="s">
        <v>142</v>
      </c>
      <c r="D14" s="175" t="s">
        <v>133</v>
      </c>
      <c r="E14" s="176">
        <v>1</v>
      </c>
      <c r="F14" s="177"/>
      <c r="G14" s="178">
        <f t="shared" si="0"/>
        <v>0</v>
      </c>
      <c r="H14" s="156">
        <v>706</v>
      </c>
      <c r="I14" s="155">
        <f t="shared" si="1"/>
        <v>706</v>
      </c>
      <c r="J14" s="156">
        <v>0</v>
      </c>
      <c r="K14" s="155">
        <f t="shared" si="2"/>
        <v>0</v>
      </c>
      <c r="L14" s="155">
        <v>21</v>
      </c>
      <c r="M14" s="155">
        <f t="shared" si="3"/>
        <v>0</v>
      </c>
      <c r="N14" s="155">
        <v>5.0000000000000001E-4</v>
      </c>
      <c r="O14" s="155">
        <f t="shared" si="4"/>
        <v>0</v>
      </c>
      <c r="P14" s="155">
        <v>0</v>
      </c>
      <c r="Q14" s="155">
        <f t="shared" si="5"/>
        <v>0</v>
      </c>
      <c r="R14" s="155" t="s">
        <v>136</v>
      </c>
      <c r="S14" s="155" t="s">
        <v>123</v>
      </c>
      <c r="T14" s="155" t="s">
        <v>123</v>
      </c>
      <c r="U14" s="155">
        <v>0</v>
      </c>
      <c r="V14" s="155">
        <f t="shared" si="6"/>
        <v>0</v>
      </c>
      <c r="W14" s="155"/>
      <c r="X14" s="155" t="s">
        <v>137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138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7</v>
      </c>
      <c r="B15" s="174" t="s">
        <v>143</v>
      </c>
      <c r="C15" s="181" t="s">
        <v>144</v>
      </c>
      <c r="D15" s="175" t="s">
        <v>133</v>
      </c>
      <c r="E15" s="176">
        <v>1</v>
      </c>
      <c r="F15" s="177"/>
      <c r="G15" s="178">
        <f t="shared" si="0"/>
        <v>0</v>
      </c>
      <c r="H15" s="156">
        <v>522</v>
      </c>
      <c r="I15" s="155">
        <f t="shared" si="1"/>
        <v>522</v>
      </c>
      <c r="J15" s="156">
        <v>0</v>
      </c>
      <c r="K15" s="155">
        <f t="shared" si="2"/>
        <v>0</v>
      </c>
      <c r="L15" s="155">
        <v>21</v>
      </c>
      <c r="M15" s="155">
        <f t="shared" si="3"/>
        <v>0</v>
      </c>
      <c r="N15" s="155">
        <v>2.5000000000000001E-4</v>
      </c>
      <c r="O15" s="155">
        <f t="shared" si="4"/>
        <v>0</v>
      </c>
      <c r="P15" s="155">
        <v>0</v>
      </c>
      <c r="Q15" s="155">
        <f t="shared" si="5"/>
        <v>0</v>
      </c>
      <c r="R15" s="155" t="s">
        <v>136</v>
      </c>
      <c r="S15" s="155" t="s">
        <v>123</v>
      </c>
      <c r="T15" s="155" t="s">
        <v>123</v>
      </c>
      <c r="U15" s="155">
        <v>0</v>
      </c>
      <c r="V15" s="155">
        <f t="shared" si="6"/>
        <v>0</v>
      </c>
      <c r="W15" s="155"/>
      <c r="X15" s="155" t="s">
        <v>137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138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3">
        <v>8</v>
      </c>
      <c r="B16" s="174" t="s">
        <v>145</v>
      </c>
      <c r="C16" s="181" t="s">
        <v>146</v>
      </c>
      <c r="D16" s="175" t="s">
        <v>128</v>
      </c>
      <c r="E16" s="176">
        <v>12</v>
      </c>
      <c r="F16" s="177"/>
      <c r="G16" s="178">
        <f t="shared" si="0"/>
        <v>0</v>
      </c>
      <c r="H16" s="156">
        <v>135</v>
      </c>
      <c r="I16" s="155">
        <f t="shared" si="1"/>
        <v>1620</v>
      </c>
      <c r="J16" s="156">
        <v>0</v>
      </c>
      <c r="K16" s="155">
        <f t="shared" si="2"/>
        <v>0</v>
      </c>
      <c r="L16" s="155">
        <v>21</v>
      </c>
      <c r="M16" s="155">
        <f t="shared" si="3"/>
        <v>0</v>
      </c>
      <c r="N16" s="155">
        <v>3.1E-4</v>
      </c>
      <c r="O16" s="155">
        <f t="shared" si="4"/>
        <v>0</v>
      </c>
      <c r="P16" s="155">
        <v>0</v>
      </c>
      <c r="Q16" s="155">
        <f t="shared" si="5"/>
        <v>0</v>
      </c>
      <c r="R16" s="155" t="s">
        <v>136</v>
      </c>
      <c r="S16" s="155" t="s">
        <v>123</v>
      </c>
      <c r="T16" s="155" t="s">
        <v>123</v>
      </c>
      <c r="U16" s="155">
        <v>0</v>
      </c>
      <c r="V16" s="155">
        <f t="shared" si="6"/>
        <v>0</v>
      </c>
      <c r="W16" s="155"/>
      <c r="X16" s="155" t="s">
        <v>137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138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3">
        <v>9</v>
      </c>
      <c r="B17" s="174" t="s">
        <v>147</v>
      </c>
      <c r="C17" s="181" t="s">
        <v>148</v>
      </c>
      <c r="D17" s="175" t="s">
        <v>128</v>
      </c>
      <c r="E17" s="176">
        <v>18</v>
      </c>
      <c r="F17" s="177"/>
      <c r="G17" s="178">
        <f t="shared" si="0"/>
        <v>0</v>
      </c>
      <c r="H17" s="156">
        <v>152</v>
      </c>
      <c r="I17" s="155">
        <f t="shared" si="1"/>
        <v>2736</v>
      </c>
      <c r="J17" s="156">
        <v>0</v>
      </c>
      <c r="K17" s="155">
        <f t="shared" si="2"/>
        <v>0</v>
      </c>
      <c r="L17" s="155">
        <v>21</v>
      </c>
      <c r="M17" s="155">
        <f t="shared" si="3"/>
        <v>0</v>
      </c>
      <c r="N17" s="155">
        <v>3.4000000000000002E-4</v>
      </c>
      <c r="O17" s="155">
        <f t="shared" si="4"/>
        <v>0.01</v>
      </c>
      <c r="P17" s="155">
        <v>0</v>
      </c>
      <c r="Q17" s="155">
        <f t="shared" si="5"/>
        <v>0</v>
      </c>
      <c r="R17" s="155" t="s">
        <v>136</v>
      </c>
      <c r="S17" s="155" t="s">
        <v>123</v>
      </c>
      <c r="T17" s="155" t="s">
        <v>123</v>
      </c>
      <c r="U17" s="155">
        <v>0</v>
      </c>
      <c r="V17" s="155">
        <f t="shared" si="6"/>
        <v>0</v>
      </c>
      <c r="W17" s="155"/>
      <c r="X17" s="155" t="s">
        <v>137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138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1" t="s">
        <v>118</v>
      </c>
      <c r="B18" s="162" t="s">
        <v>66</v>
      </c>
      <c r="C18" s="180" t="s">
        <v>67</v>
      </c>
      <c r="D18" s="163"/>
      <c r="E18" s="164"/>
      <c r="F18" s="165"/>
      <c r="G18" s="166">
        <f>SUMIF(AG19:AG59,"&lt;&gt;NOR",G19:G59)</f>
        <v>0</v>
      </c>
      <c r="H18" s="160"/>
      <c r="I18" s="160">
        <f>SUM(I19:I59)</f>
        <v>76207</v>
      </c>
      <c r="J18" s="160"/>
      <c r="K18" s="160">
        <f>SUM(K19:K59)</f>
        <v>9005.84</v>
      </c>
      <c r="L18" s="160"/>
      <c r="M18" s="160">
        <f>SUM(M19:M59)</f>
        <v>0</v>
      </c>
      <c r="N18" s="160"/>
      <c r="O18" s="160">
        <f>SUM(O19:O59)</f>
        <v>0.02</v>
      </c>
      <c r="P18" s="160"/>
      <c r="Q18" s="160">
        <f>SUM(Q19:Q59)</f>
        <v>0</v>
      </c>
      <c r="R18" s="160"/>
      <c r="S18" s="160"/>
      <c r="T18" s="160"/>
      <c r="U18" s="160"/>
      <c r="V18" s="160">
        <f>SUM(V19:V59)</f>
        <v>5.6899999999999995</v>
      </c>
      <c r="W18" s="160"/>
      <c r="X18" s="160"/>
      <c r="AG18" t="s">
        <v>119</v>
      </c>
    </row>
    <row r="19" spans="1:60" outlineLevel="1" x14ac:dyDescent="0.2">
      <c r="A19" s="173">
        <v>10</v>
      </c>
      <c r="B19" s="174" t="s">
        <v>149</v>
      </c>
      <c r="C19" s="181" t="s">
        <v>150</v>
      </c>
      <c r="D19" s="175" t="s">
        <v>122</v>
      </c>
      <c r="E19" s="176">
        <v>0.94</v>
      </c>
      <c r="F19" s="177"/>
      <c r="G19" s="178">
        <f>ROUND(E19*F19,2)</f>
        <v>0</v>
      </c>
      <c r="H19" s="156">
        <v>0</v>
      </c>
      <c r="I19" s="155">
        <f>ROUND(E19*H19,2)</f>
        <v>0</v>
      </c>
      <c r="J19" s="156">
        <v>1836</v>
      </c>
      <c r="K19" s="155">
        <f>ROUND(E19*J19,2)</f>
        <v>1725.84</v>
      </c>
      <c r="L19" s="155">
        <v>21</v>
      </c>
      <c r="M19" s="155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5"/>
      <c r="S19" s="155" t="s">
        <v>123</v>
      </c>
      <c r="T19" s="155" t="s">
        <v>123</v>
      </c>
      <c r="U19" s="155">
        <v>4.04</v>
      </c>
      <c r="V19" s="155">
        <f>ROUND(E19*U19,2)</f>
        <v>3.8</v>
      </c>
      <c r="W19" s="155"/>
      <c r="X19" s="155" t="s">
        <v>124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151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11</v>
      </c>
      <c r="B20" s="174" t="s">
        <v>152</v>
      </c>
      <c r="C20" s="181" t="s">
        <v>153</v>
      </c>
      <c r="D20" s="175" t="s">
        <v>133</v>
      </c>
      <c r="E20" s="176">
        <v>1</v>
      </c>
      <c r="F20" s="177"/>
      <c r="G20" s="178">
        <f>ROUND(E20*F20,2)</f>
        <v>0</v>
      </c>
      <c r="H20" s="156">
        <v>0</v>
      </c>
      <c r="I20" s="155">
        <f>ROUND(E20*H20,2)</f>
        <v>0</v>
      </c>
      <c r="J20" s="156">
        <v>6500</v>
      </c>
      <c r="K20" s="155">
        <f>ROUND(E20*J20,2)</f>
        <v>6500</v>
      </c>
      <c r="L20" s="155">
        <v>21</v>
      </c>
      <c r="M20" s="155">
        <f>G20*(1+L20/100)</f>
        <v>0</v>
      </c>
      <c r="N20" s="155">
        <v>1.1299999999999999E-3</v>
      </c>
      <c r="O20" s="155">
        <f>ROUND(E20*N20,2)</f>
        <v>0</v>
      </c>
      <c r="P20" s="155">
        <v>0</v>
      </c>
      <c r="Q20" s="155">
        <f>ROUND(E20*P20,2)</f>
        <v>0</v>
      </c>
      <c r="R20" s="155"/>
      <c r="S20" s="155" t="s">
        <v>129</v>
      </c>
      <c r="T20" s="155" t="s">
        <v>130</v>
      </c>
      <c r="U20" s="155">
        <v>0.11</v>
      </c>
      <c r="V20" s="155">
        <f>ROUND(E20*U20,2)</f>
        <v>0.11</v>
      </c>
      <c r="W20" s="155"/>
      <c r="X20" s="155" t="s">
        <v>124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125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12</v>
      </c>
      <c r="B21" s="174" t="s">
        <v>154</v>
      </c>
      <c r="C21" s="181" t="s">
        <v>155</v>
      </c>
      <c r="D21" s="175" t="s">
        <v>133</v>
      </c>
      <c r="E21" s="176">
        <v>1</v>
      </c>
      <c r="F21" s="177"/>
      <c r="G21" s="178">
        <f>ROUND(E21*F21,2)</f>
        <v>0</v>
      </c>
      <c r="H21" s="156">
        <v>0</v>
      </c>
      <c r="I21" s="155">
        <f>ROUND(E21*H21,2)</f>
        <v>0</v>
      </c>
      <c r="J21" s="156">
        <v>780</v>
      </c>
      <c r="K21" s="155">
        <f>ROUND(E21*J21,2)</f>
        <v>780</v>
      </c>
      <c r="L21" s="155">
        <v>21</v>
      </c>
      <c r="M21" s="155">
        <f>G21*(1+L21/100)</f>
        <v>0</v>
      </c>
      <c r="N21" s="155">
        <v>4.7600000000000003E-3</v>
      </c>
      <c r="O21" s="155">
        <f>ROUND(E21*N21,2)</f>
        <v>0</v>
      </c>
      <c r="P21" s="155">
        <v>0</v>
      </c>
      <c r="Q21" s="155">
        <f>ROUND(E21*P21,2)</f>
        <v>0</v>
      </c>
      <c r="R21" s="155"/>
      <c r="S21" s="155" t="s">
        <v>129</v>
      </c>
      <c r="T21" s="155" t="s">
        <v>130</v>
      </c>
      <c r="U21" s="155">
        <v>1.78</v>
      </c>
      <c r="V21" s="155">
        <f>ROUND(E21*U21,2)</f>
        <v>1.78</v>
      </c>
      <c r="W21" s="155"/>
      <c r="X21" s="155" t="s">
        <v>124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125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7">
        <v>13</v>
      </c>
      <c r="B22" s="168" t="s">
        <v>156</v>
      </c>
      <c r="C22" s="182" t="s">
        <v>157</v>
      </c>
      <c r="D22" s="169" t="s">
        <v>133</v>
      </c>
      <c r="E22" s="170">
        <v>1</v>
      </c>
      <c r="F22" s="171"/>
      <c r="G22" s="172">
        <f>ROUND(E22*F22,2)</f>
        <v>0</v>
      </c>
      <c r="H22" s="156">
        <v>69700</v>
      </c>
      <c r="I22" s="155">
        <f>ROUND(E22*H22,2)</f>
        <v>69700</v>
      </c>
      <c r="J22" s="156">
        <v>0</v>
      </c>
      <c r="K22" s="155">
        <f>ROUND(E22*J22,2)</f>
        <v>0</v>
      </c>
      <c r="L22" s="155">
        <v>21</v>
      </c>
      <c r="M22" s="155">
        <f>G22*(1+L22/100)</f>
        <v>0</v>
      </c>
      <c r="N22" s="155">
        <v>0.02</v>
      </c>
      <c r="O22" s="155">
        <f>ROUND(E22*N22,2)</f>
        <v>0.02</v>
      </c>
      <c r="P22" s="155">
        <v>0</v>
      </c>
      <c r="Q22" s="155">
        <f>ROUND(E22*P22,2)</f>
        <v>0</v>
      </c>
      <c r="R22" s="155"/>
      <c r="S22" s="155" t="s">
        <v>129</v>
      </c>
      <c r="T22" s="155" t="s">
        <v>130</v>
      </c>
      <c r="U22" s="155">
        <v>0</v>
      </c>
      <c r="V22" s="155">
        <f>ROUND(E22*U22,2)</f>
        <v>0</v>
      </c>
      <c r="W22" s="155"/>
      <c r="X22" s="155" t="s">
        <v>137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138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53"/>
      <c r="B23" s="154"/>
      <c r="C23" s="244" t="s">
        <v>158</v>
      </c>
      <c r="D23" s="245"/>
      <c r="E23" s="245"/>
      <c r="F23" s="245"/>
      <c r="G23" s="24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159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242" t="s">
        <v>160</v>
      </c>
      <c r="D24" s="243"/>
      <c r="E24" s="243"/>
      <c r="F24" s="243"/>
      <c r="G24" s="243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159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242" t="s">
        <v>161</v>
      </c>
      <c r="D25" s="243"/>
      <c r="E25" s="243"/>
      <c r="F25" s="243"/>
      <c r="G25" s="243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159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242" t="s">
        <v>162</v>
      </c>
      <c r="D26" s="243"/>
      <c r="E26" s="243"/>
      <c r="F26" s="243"/>
      <c r="G26" s="243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146"/>
      <c r="AD26" s="146"/>
      <c r="AE26" s="146"/>
      <c r="AF26" s="146"/>
      <c r="AG26" s="146" t="s">
        <v>159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242" t="s">
        <v>163</v>
      </c>
      <c r="D27" s="243"/>
      <c r="E27" s="243"/>
      <c r="F27" s="243"/>
      <c r="G27" s="243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159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83" t="s">
        <v>164</v>
      </c>
      <c r="D28" s="157"/>
      <c r="E28" s="158"/>
      <c r="F28" s="159"/>
      <c r="G28" s="159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159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242" t="s">
        <v>165</v>
      </c>
      <c r="D29" s="243"/>
      <c r="E29" s="243"/>
      <c r="F29" s="243"/>
      <c r="G29" s="243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159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242" t="s">
        <v>166</v>
      </c>
      <c r="D30" s="243"/>
      <c r="E30" s="243"/>
      <c r="F30" s="243"/>
      <c r="G30" s="243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159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53"/>
      <c r="B31" s="154"/>
      <c r="C31" s="242" t="s">
        <v>167</v>
      </c>
      <c r="D31" s="243"/>
      <c r="E31" s="243"/>
      <c r="F31" s="243"/>
      <c r="G31" s="243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159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242" t="s">
        <v>168</v>
      </c>
      <c r="D32" s="243"/>
      <c r="E32" s="243"/>
      <c r="F32" s="243"/>
      <c r="G32" s="243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146"/>
      <c r="AD32" s="146"/>
      <c r="AE32" s="146"/>
      <c r="AF32" s="146"/>
      <c r="AG32" s="146" t="s">
        <v>159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242" t="s">
        <v>169</v>
      </c>
      <c r="D33" s="243"/>
      <c r="E33" s="243"/>
      <c r="F33" s="243"/>
      <c r="G33" s="243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159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242" t="s">
        <v>271</v>
      </c>
      <c r="D34" s="243"/>
      <c r="E34" s="243"/>
      <c r="F34" s="243"/>
      <c r="G34" s="243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159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242" t="s">
        <v>170</v>
      </c>
      <c r="D35" s="243"/>
      <c r="E35" s="243"/>
      <c r="F35" s="243"/>
      <c r="G35" s="243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159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242" t="s">
        <v>171</v>
      </c>
      <c r="D36" s="243"/>
      <c r="E36" s="243"/>
      <c r="F36" s="243"/>
      <c r="G36" s="243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159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242" t="s">
        <v>172</v>
      </c>
      <c r="D37" s="243"/>
      <c r="E37" s="243"/>
      <c r="F37" s="243"/>
      <c r="G37" s="243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159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/>
      <c r="B38" s="154"/>
      <c r="C38" s="242" t="s">
        <v>173</v>
      </c>
      <c r="D38" s="243"/>
      <c r="E38" s="243"/>
      <c r="F38" s="243"/>
      <c r="G38" s="243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159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3"/>
      <c r="B39" s="154"/>
      <c r="C39" s="242" t="s">
        <v>174</v>
      </c>
      <c r="D39" s="243"/>
      <c r="E39" s="243"/>
      <c r="F39" s="243"/>
      <c r="G39" s="243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6"/>
      <c r="Z39" s="146"/>
      <c r="AA39" s="146"/>
      <c r="AB39" s="146"/>
      <c r="AC39" s="146"/>
      <c r="AD39" s="146"/>
      <c r="AE39" s="146"/>
      <c r="AF39" s="146"/>
      <c r="AG39" s="146" t="s">
        <v>159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183" t="s">
        <v>164</v>
      </c>
      <c r="D40" s="157"/>
      <c r="E40" s="158"/>
      <c r="F40" s="159"/>
      <c r="G40" s="159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146"/>
      <c r="AD40" s="146"/>
      <c r="AE40" s="146"/>
      <c r="AF40" s="146"/>
      <c r="AG40" s="146" t="s">
        <v>159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242" t="s">
        <v>175</v>
      </c>
      <c r="D41" s="243"/>
      <c r="E41" s="243"/>
      <c r="F41" s="243"/>
      <c r="G41" s="243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159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242" t="s">
        <v>176</v>
      </c>
      <c r="D42" s="243"/>
      <c r="E42" s="243"/>
      <c r="F42" s="243"/>
      <c r="G42" s="243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6"/>
      <c r="Z42" s="146"/>
      <c r="AA42" s="146"/>
      <c r="AB42" s="146"/>
      <c r="AC42" s="146"/>
      <c r="AD42" s="146"/>
      <c r="AE42" s="146"/>
      <c r="AF42" s="146"/>
      <c r="AG42" s="146" t="s">
        <v>159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242" t="s">
        <v>177</v>
      </c>
      <c r="D43" s="243"/>
      <c r="E43" s="243"/>
      <c r="F43" s="243"/>
      <c r="G43" s="243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146"/>
      <c r="AD43" s="146"/>
      <c r="AE43" s="146"/>
      <c r="AF43" s="146"/>
      <c r="AG43" s="146" t="s">
        <v>159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242" t="s">
        <v>178</v>
      </c>
      <c r="D44" s="243"/>
      <c r="E44" s="243"/>
      <c r="F44" s="243"/>
      <c r="G44" s="243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159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242" t="s">
        <v>179</v>
      </c>
      <c r="D45" s="243"/>
      <c r="E45" s="243"/>
      <c r="F45" s="243"/>
      <c r="G45" s="243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159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242" t="s">
        <v>272</v>
      </c>
      <c r="D46" s="243"/>
      <c r="E46" s="243"/>
      <c r="F46" s="243"/>
      <c r="G46" s="243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159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3"/>
      <c r="B47" s="154"/>
      <c r="C47" s="183" t="s">
        <v>164</v>
      </c>
      <c r="D47" s="157"/>
      <c r="E47" s="158"/>
      <c r="F47" s="159"/>
      <c r="G47" s="159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159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242" t="s">
        <v>180</v>
      </c>
      <c r="D48" s="243"/>
      <c r="E48" s="243"/>
      <c r="F48" s="243"/>
      <c r="G48" s="243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159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53"/>
      <c r="B49" s="154"/>
      <c r="C49" s="242" t="s">
        <v>181</v>
      </c>
      <c r="D49" s="243"/>
      <c r="E49" s="243"/>
      <c r="F49" s="243"/>
      <c r="G49" s="243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159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242" t="s">
        <v>182</v>
      </c>
      <c r="D50" s="243"/>
      <c r="E50" s="243"/>
      <c r="F50" s="243"/>
      <c r="G50" s="243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159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242" t="s">
        <v>183</v>
      </c>
      <c r="D51" s="243"/>
      <c r="E51" s="243"/>
      <c r="F51" s="243"/>
      <c r="G51" s="243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159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242" t="s">
        <v>184</v>
      </c>
      <c r="D52" s="243"/>
      <c r="E52" s="243"/>
      <c r="F52" s="243"/>
      <c r="G52" s="243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159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3"/>
      <c r="B53" s="154"/>
      <c r="C53" s="242" t="s">
        <v>185</v>
      </c>
      <c r="D53" s="243"/>
      <c r="E53" s="243"/>
      <c r="F53" s="243"/>
      <c r="G53" s="243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159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3"/>
      <c r="B54" s="154"/>
      <c r="C54" s="242" t="s">
        <v>186</v>
      </c>
      <c r="D54" s="243"/>
      <c r="E54" s="243"/>
      <c r="F54" s="243"/>
      <c r="G54" s="243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159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53"/>
      <c r="B55" s="154"/>
      <c r="C55" s="242" t="s">
        <v>187</v>
      </c>
      <c r="D55" s="243"/>
      <c r="E55" s="243"/>
      <c r="F55" s="243"/>
      <c r="G55" s="243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159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3"/>
      <c r="B56" s="154"/>
      <c r="C56" s="242" t="s">
        <v>188</v>
      </c>
      <c r="D56" s="243"/>
      <c r="E56" s="243"/>
      <c r="F56" s="243"/>
      <c r="G56" s="243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159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3"/>
      <c r="B57" s="154"/>
      <c r="C57" s="242" t="s">
        <v>189</v>
      </c>
      <c r="D57" s="243"/>
      <c r="E57" s="243"/>
      <c r="F57" s="243"/>
      <c r="G57" s="243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159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3"/>
      <c r="B58" s="154"/>
      <c r="C58" s="242" t="s">
        <v>190</v>
      </c>
      <c r="D58" s="243"/>
      <c r="E58" s="243"/>
      <c r="F58" s="243"/>
      <c r="G58" s="243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159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3">
        <v>14</v>
      </c>
      <c r="B59" s="174" t="s">
        <v>191</v>
      </c>
      <c r="C59" s="181" t="s">
        <v>192</v>
      </c>
      <c r="D59" s="175" t="s">
        <v>133</v>
      </c>
      <c r="E59" s="176">
        <v>1</v>
      </c>
      <c r="F59" s="177"/>
      <c r="G59" s="178">
        <f>ROUND(E59*F59,2)</f>
        <v>0</v>
      </c>
      <c r="H59" s="156">
        <v>6507</v>
      </c>
      <c r="I59" s="155">
        <f>ROUND(E59*H59,2)</f>
        <v>6507</v>
      </c>
      <c r="J59" s="156">
        <v>0</v>
      </c>
      <c r="K59" s="155">
        <f>ROUND(E59*J59,2)</f>
        <v>0</v>
      </c>
      <c r="L59" s="155">
        <v>21</v>
      </c>
      <c r="M59" s="155">
        <f>G59*(1+L59/100)</f>
        <v>0</v>
      </c>
      <c r="N59" s="155">
        <v>0</v>
      </c>
      <c r="O59" s="155">
        <f>ROUND(E59*N59,2)</f>
        <v>0</v>
      </c>
      <c r="P59" s="155">
        <v>0</v>
      </c>
      <c r="Q59" s="155">
        <f>ROUND(E59*P59,2)</f>
        <v>0</v>
      </c>
      <c r="R59" s="155"/>
      <c r="S59" s="155" t="s">
        <v>129</v>
      </c>
      <c r="T59" s="155" t="s">
        <v>130</v>
      </c>
      <c r="U59" s="155">
        <v>0</v>
      </c>
      <c r="V59" s="155">
        <f>ROUND(E59*U59,2)</f>
        <v>0</v>
      </c>
      <c r="W59" s="155"/>
      <c r="X59" s="155" t="s">
        <v>137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138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61" t="s">
        <v>118</v>
      </c>
      <c r="B60" s="162" t="s">
        <v>68</v>
      </c>
      <c r="C60" s="180" t="s">
        <v>69</v>
      </c>
      <c r="D60" s="163"/>
      <c r="E60" s="164"/>
      <c r="F60" s="165"/>
      <c r="G60" s="166">
        <f>SUMIF(AG61:AG67,"&lt;&gt;NOR",G61:G67)</f>
        <v>0</v>
      </c>
      <c r="H60" s="160"/>
      <c r="I60" s="160">
        <f>SUM(I61:I67)</f>
        <v>22935.84</v>
      </c>
      <c r="J60" s="160"/>
      <c r="K60" s="160">
        <f>SUM(K61:K67)</f>
        <v>6345.66</v>
      </c>
      <c r="L60" s="160"/>
      <c r="M60" s="160">
        <f>SUM(M61:M67)</f>
        <v>0</v>
      </c>
      <c r="N60" s="160"/>
      <c r="O60" s="160">
        <f>SUM(O61:O67)</f>
        <v>0.55999999999999994</v>
      </c>
      <c r="P60" s="160"/>
      <c r="Q60" s="160">
        <f>SUM(Q61:Q67)</f>
        <v>0</v>
      </c>
      <c r="R60" s="160"/>
      <c r="S60" s="160"/>
      <c r="T60" s="160"/>
      <c r="U60" s="160"/>
      <c r="V60" s="160">
        <f>SUM(V61:V67)</f>
        <v>53.93</v>
      </c>
      <c r="W60" s="160"/>
      <c r="X60" s="160"/>
      <c r="AG60" t="s">
        <v>119</v>
      </c>
    </row>
    <row r="61" spans="1:60" outlineLevel="1" x14ac:dyDescent="0.2">
      <c r="A61" s="173">
        <v>15</v>
      </c>
      <c r="B61" s="174" t="s">
        <v>193</v>
      </c>
      <c r="C61" s="181" t="s">
        <v>194</v>
      </c>
      <c r="D61" s="175" t="s">
        <v>128</v>
      </c>
      <c r="E61" s="176">
        <v>5</v>
      </c>
      <c r="F61" s="177"/>
      <c r="G61" s="178">
        <f t="shared" ref="G61:G67" si="7">ROUND(E61*F61,2)</f>
        <v>0</v>
      </c>
      <c r="H61" s="156">
        <v>92.04</v>
      </c>
      <c r="I61" s="155">
        <f t="shared" ref="I61:I67" si="8">ROUND(E61*H61,2)</f>
        <v>460.2</v>
      </c>
      <c r="J61" s="156">
        <v>283.45999999999998</v>
      </c>
      <c r="K61" s="155">
        <f t="shared" ref="K61:K67" si="9">ROUND(E61*J61,2)</f>
        <v>1417.3</v>
      </c>
      <c r="L61" s="155">
        <v>21</v>
      </c>
      <c r="M61" s="155">
        <f t="shared" ref="M61:M67" si="10">G61*(1+L61/100)</f>
        <v>0</v>
      </c>
      <c r="N61" s="155">
        <v>5.8E-4</v>
      </c>
      <c r="O61" s="155">
        <f t="shared" ref="O61:O67" si="11">ROUND(E61*N61,2)</f>
        <v>0</v>
      </c>
      <c r="P61" s="155">
        <v>0</v>
      </c>
      <c r="Q61" s="155">
        <f t="shared" ref="Q61:Q67" si="12">ROUND(E61*P61,2)</f>
        <v>0</v>
      </c>
      <c r="R61" s="155"/>
      <c r="S61" s="155" t="s">
        <v>123</v>
      </c>
      <c r="T61" s="155" t="s">
        <v>123</v>
      </c>
      <c r="U61" s="155">
        <v>0.6159</v>
      </c>
      <c r="V61" s="155">
        <f t="shared" ref="V61:V67" si="13">ROUND(E61*U61,2)</f>
        <v>3.08</v>
      </c>
      <c r="W61" s="155"/>
      <c r="X61" s="155" t="s">
        <v>124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125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3">
        <v>16</v>
      </c>
      <c r="B62" s="174" t="s">
        <v>195</v>
      </c>
      <c r="C62" s="181" t="s">
        <v>196</v>
      </c>
      <c r="D62" s="175" t="s">
        <v>128</v>
      </c>
      <c r="E62" s="176">
        <v>6</v>
      </c>
      <c r="F62" s="177"/>
      <c r="G62" s="178">
        <f t="shared" si="7"/>
        <v>0</v>
      </c>
      <c r="H62" s="156">
        <v>145.04</v>
      </c>
      <c r="I62" s="155">
        <f t="shared" si="8"/>
        <v>870.24</v>
      </c>
      <c r="J62" s="156">
        <v>235.96</v>
      </c>
      <c r="K62" s="155">
        <f t="shared" si="9"/>
        <v>1415.76</v>
      </c>
      <c r="L62" s="155">
        <v>21</v>
      </c>
      <c r="M62" s="155">
        <f t="shared" si="10"/>
        <v>0</v>
      </c>
      <c r="N62" s="155">
        <v>5.7600000000000004E-3</v>
      </c>
      <c r="O62" s="155">
        <f t="shared" si="11"/>
        <v>0.03</v>
      </c>
      <c r="P62" s="155">
        <v>0</v>
      </c>
      <c r="Q62" s="155">
        <f t="shared" si="12"/>
        <v>0</v>
      </c>
      <c r="R62" s="155"/>
      <c r="S62" s="155" t="s">
        <v>123</v>
      </c>
      <c r="T62" s="155" t="s">
        <v>123</v>
      </c>
      <c r="U62" s="155">
        <v>0.47</v>
      </c>
      <c r="V62" s="155">
        <f t="shared" si="13"/>
        <v>2.82</v>
      </c>
      <c r="W62" s="155"/>
      <c r="X62" s="155" t="s">
        <v>124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125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17</v>
      </c>
      <c r="B63" s="174" t="s">
        <v>197</v>
      </c>
      <c r="C63" s="181" t="s">
        <v>198</v>
      </c>
      <c r="D63" s="175" t="s">
        <v>128</v>
      </c>
      <c r="E63" s="176">
        <v>12</v>
      </c>
      <c r="F63" s="177"/>
      <c r="G63" s="178">
        <f t="shared" si="7"/>
        <v>0</v>
      </c>
      <c r="H63" s="156">
        <v>160.44999999999999</v>
      </c>
      <c r="I63" s="155">
        <f t="shared" si="8"/>
        <v>1925.4</v>
      </c>
      <c r="J63" s="156">
        <v>253.05</v>
      </c>
      <c r="K63" s="155">
        <f t="shared" si="9"/>
        <v>3036.6</v>
      </c>
      <c r="L63" s="155">
        <v>21</v>
      </c>
      <c r="M63" s="155">
        <f t="shared" si="10"/>
        <v>0</v>
      </c>
      <c r="N63" s="155">
        <v>6.1799999999999997E-3</v>
      </c>
      <c r="O63" s="155">
        <f t="shared" si="11"/>
        <v>7.0000000000000007E-2</v>
      </c>
      <c r="P63" s="155">
        <v>0</v>
      </c>
      <c r="Q63" s="155">
        <f t="shared" si="12"/>
        <v>0</v>
      </c>
      <c r="R63" s="155"/>
      <c r="S63" s="155" t="s">
        <v>123</v>
      </c>
      <c r="T63" s="155" t="s">
        <v>123</v>
      </c>
      <c r="U63" s="155">
        <v>0.51</v>
      </c>
      <c r="V63" s="155">
        <f t="shared" si="13"/>
        <v>6.12</v>
      </c>
      <c r="W63" s="155"/>
      <c r="X63" s="155" t="s">
        <v>124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125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18</v>
      </c>
      <c r="B64" s="174" t="s">
        <v>199</v>
      </c>
      <c r="C64" s="181" t="s">
        <v>200</v>
      </c>
      <c r="D64" s="175" t="s">
        <v>122</v>
      </c>
      <c r="E64" s="176">
        <v>0.34</v>
      </c>
      <c r="F64" s="177"/>
      <c r="G64" s="178">
        <f t="shared" si="7"/>
        <v>0</v>
      </c>
      <c r="H64" s="156">
        <v>0</v>
      </c>
      <c r="I64" s="155">
        <f t="shared" si="8"/>
        <v>0</v>
      </c>
      <c r="J64" s="156">
        <v>1400</v>
      </c>
      <c r="K64" s="155">
        <f t="shared" si="9"/>
        <v>476</v>
      </c>
      <c r="L64" s="155">
        <v>21</v>
      </c>
      <c r="M64" s="155">
        <f t="shared" si="10"/>
        <v>0</v>
      </c>
      <c r="N64" s="155">
        <v>0</v>
      </c>
      <c r="O64" s="155">
        <f t="shared" si="11"/>
        <v>0</v>
      </c>
      <c r="P64" s="155">
        <v>0</v>
      </c>
      <c r="Q64" s="155">
        <f t="shared" si="12"/>
        <v>0</v>
      </c>
      <c r="R64" s="155"/>
      <c r="S64" s="155" t="s">
        <v>123</v>
      </c>
      <c r="T64" s="155" t="s">
        <v>123</v>
      </c>
      <c r="U64" s="155">
        <v>3.56</v>
      </c>
      <c r="V64" s="155">
        <f t="shared" si="13"/>
        <v>1.21</v>
      </c>
      <c r="W64" s="155"/>
      <c r="X64" s="155" t="s">
        <v>124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125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19</v>
      </c>
      <c r="B65" s="174" t="s">
        <v>201</v>
      </c>
      <c r="C65" s="181" t="s">
        <v>202</v>
      </c>
      <c r="D65" s="175" t="s">
        <v>133</v>
      </c>
      <c r="E65" s="176">
        <v>30</v>
      </c>
      <c r="F65" s="177"/>
      <c r="G65" s="178">
        <f t="shared" si="7"/>
        <v>0</v>
      </c>
      <c r="H65" s="156">
        <v>215</v>
      </c>
      <c r="I65" s="155">
        <f t="shared" si="8"/>
        <v>6450</v>
      </c>
      <c r="J65" s="156">
        <v>0</v>
      </c>
      <c r="K65" s="155">
        <f t="shared" si="9"/>
        <v>0</v>
      </c>
      <c r="L65" s="155">
        <v>21</v>
      </c>
      <c r="M65" s="155">
        <f t="shared" si="10"/>
        <v>0</v>
      </c>
      <c r="N65" s="155">
        <v>8.4399999999999996E-3</v>
      </c>
      <c r="O65" s="155">
        <f t="shared" si="11"/>
        <v>0.25</v>
      </c>
      <c r="P65" s="155">
        <v>0</v>
      </c>
      <c r="Q65" s="155">
        <f t="shared" si="12"/>
        <v>0</v>
      </c>
      <c r="R65" s="155"/>
      <c r="S65" s="155" t="s">
        <v>129</v>
      </c>
      <c r="T65" s="155" t="s">
        <v>130</v>
      </c>
      <c r="U65" s="155">
        <v>0.74</v>
      </c>
      <c r="V65" s="155">
        <f t="shared" si="13"/>
        <v>22.2</v>
      </c>
      <c r="W65" s="155"/>
      <c r="X65" s="155" t="s">
        <v>124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125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3">
        <v>20</v>
      </c>
      <c r="B66" s="174" t="s">
        <v>203</v>
      </c>
      <c r="C66" s="181" t="s">
        <v>204</v>
      </c>
      <c r="D66" s="175" t="s">
        <v>133</v>
      </c>
      <c r="E66" s="176">
        <v>25</v>
      </c>
      <c r="F66" s="177"/>
      <c r="G66" s="178">
        <f t="shared" si="7"/>
        <v>0</v>
      </c>
      <c r="H66" s="156">
        <v>180</v>
      </c>
      <c r="I66" s="155">
        <f t="shared" si="8"/>
        <v>4500</v>
      </c>
      <c r="J66" s="156">
        <v>0</v>
      </c>
      <c r="K66" s="155">
        <f t="shared" si="9"/>
        <v>0</v>
      </c>
      <c r="L66" s="155">
        <v>21</v>
      </c>
      <c r="M66" s="155">
        <f t="shared" si="10"/>
        <v>0</v>
      </c>
      <c r="N66" s="155">
        <v>8.4399999999999996E-3</v>
      </c>
      <c r="O66" s="155">
        <f t="shared" si="11"/>
        <v>0.21</v>
      </c>
      <c r="P66" s="155">
        <v>0</v>
      </c>
      <c r="Q66" s="155">
        <f t="shared" si="12"/>
        <v>0</v>
      </c>
      <c r="R66" s="155"/>
      <c r="S66" s="155" t="s">
        <v>129</v>
      </c>
      <c r="T66" s="155" t="s">
        <v>130</v>
      </c>
      <c r="U66" s="155">
        <v>0.74</v>
      </c>
      <c r="V66" s="155">
        <f t="shared" si="13"/>
        <v>18.5</v>
      </c>
      <c r="W66" s="155"/>
      <c r="X66" s="155" t="s">
        <v>124</v>
      </c>
      <c r="Y66" s="146"/>
      <c r="Z66" s="146"/>
      <c r="AA66" s="146"/>
      <c r="AB66" s="146"/>
      <c r="AC66" s="146"/>
      <c r="AD66" s="146"/>
      <c r="AE66" s="146"/>
      <c r="AF66" s="146"/>
      <c r="AG66" s="146" t="s">
        <v>125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73">
        <v>21</v>
      </c>
      <c r="B67" s="174" t="s">
        <v>205</v>
      </c>
      <c r="C67" s="181" t="s">
        <v>206</v>
      </c>
      <c r="D67" s="175" t="s">
        <v>128</v>
      </c>
      <c r="E67" s="176">
        <v>18</v>
      </c>
      <c r="F67" s="177"/>
      <c r="G67" s="178">
        <f t="shared" si="7"/>
        <v>0</v>
      </c>
      <c r="H67" s="156">
        <v>485</v>
      </c>
      <c r="I67" s="155">
        <f t="shared" si="8"/>
        <v>8730</v>
      </c>
      <c r="J67" s="156">
        <v>0</v>
      </c>
      <c r="K67" s="155">
        <f t="shared" si="9"/>
        <v>0</v>
      </c>
      <c r="L67" s="155">
        <v>21</v>
      </c>
      <c r="M67" s="155">
        <f t="shared" si="10"/>
        <v>0</v>
      </c>
      <c r="N67" s="155">
        <v>0</v>
      </c>
      <c r="O67" s="155">
        <f t="shared" si="11"/>
        <v>0</v>
      </c>
      <c r="P67" s="155">
        <v>0</v>
      </c>
      <c r="Q67" s="155">
        <f t="shared" si="12"/>
        <v>0</v>
      </c>
      <c r="R67" s="155"/>
      <c r="S67" s="155" t="s">
        <v>129</v>
      </c>
      <c r="T67" s="155" t="s">
        <v>130</v>
      </c>
      <c r="U67" s="155">
        <v>0</v>
      </c>
      <c r="V67" s="155">
        <f t="shared" si="13"/>
        <v>0</v>
      </c>
      <c r="W67" s="155"/>
      <c r="X67" s="155" t="s">
        <v>137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138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x14ac:dyDescent="0.2">
      <c r="A68" s="161" t="s">
        <v>118</v>
      </c>
      <c r="B68" s="162" t="s">
        <v>70</v>
      </c>
      <c r="C68" s="180" t="s">
        <v>71</v>
      </c>
      <c r="D68" s="163"/>
      <c r="E68" s="164"/>
      <c r="F68" s="165"/>
      <c r="G68" s="166">
        <f>SUMIF(AG69:AG77,"&lt;&gt;NOR",G69:G77)</f>
        <v>0</v>
      </c>
      <c r="H68" s="160"/>
      <c r="I68" s="160">
        <f>SUM(I69:I77)</f>
        <v>19658.63</v>
      </c>
      <c r="J68" s="160"/>
      <c r="K68" s="160">
        <f>SUM(K69:K77)</f>
        <v>6287.33</v>
      </c>
      <c r="L68" s="160"/>
      <c r="M68" s="160">
        <f>SUM(M69:M77)</f>
        <v>0</v>
      </c>
      <c r="N68" s="160"/>
      <c r="O68" s="160">
        <f>SUM(O69:O77)</f>
        <v>0.01</v>
      </c>
      <c r="P68" s="160"/>
      <c r="Q68" s="160">
        <f>SUM(Q69:Q77)</f>
        <v>0</v>
      </c>
      <c r="R68" s="160"/>
      <c r="S68" s="160"/>
      <c r="T68" s="160"/>
      <c r="U68" s="160"/>
      <c r="V68" s="160">
        <f>SUM(V69:V77)</f>
        <v>2.3200000000000003</v>
      </c>
      <c r="W68" s="160"/>
      <c r="X68" s="160"/>
      <c r="AG68" t="s">
        <v>119</v>
      </c>
    </row>
    <row r="69" spans="1:60" ht="22.5" outlineLevel="1" x14ac:dyDescent="0.2">
      <c r="A69" s="173">
        <v>22</v>
      </c>
      <c r="B69" s="174" t="s">
        <v>207</v>
      </c>
      <c r="C69" s="181" t="s">
        <v>208</v>
      </c>
      <c r="D69" s="175" t="s">
        <v>133</v>
      </c>
      <c r="E69" s="176">
        <v>2</v>
      </c>
      <c r="F69" s="177"/>
      <c r="G69" s="178">
        <f t="shared" ref="G69:G77" si="14">ROUND(E69*F69,2)</f>
        <v>0</v>
      </c>
      <c r="H69" s="156">
        <v>196.04</v>
      </c>
      <c r="I69" s="155">
        <f t="shared" ref="I69:I77" si="15">ROUND(E69*H69,2)</f>
        <v>392.08</v>
      </c>
      <c r="J69" s="156">
        <v>30.46</v>
      </c>
      <c r="K69" s="155">
        <f t="shared" ref="K69:K77" si="16">ROUND(E69*J69,2)</f>
        <v>60.92</v>
      </c>
      <c r="L69" s="155">
        <v>21</v>
      </c>
      <c r="M69" s="155">
        <f t="shared" ref="M69:M77" si="17">G69*(1+L69/100)</f>
        <v>0</v>
      </c>
      <c r="N69" s="155">
        <v>8.0000000000000004E-4</v>
      </c>
      <c r="O69" s="155">
        <f t="shared" ref="O69:O77" si="18">ROUND(E69*N69,2)</f>
        <v>0</v>
      </c>
      <c r="P69" s="155">
        <v>0</v>
      </c>
      <c r="Q69" s="155">
        <f t="shared" ref="Q69:Q77" si="19">ROUND(E69*P69,2)</f>
        <v>0</v>
      </c>
      <c r="R69" s="155"/>
      <c r="S69" s="155" t="s">
        <v>123</v>
      </c>
      <c r="T69" s="155" t="s">
        <v>123</v>
      </c>
      <c r="U69" s="155">
        <v>6.2E-2</v>
      </c>
      <c r="V69" s="155">
        <f t="shared" ref="V69:V77" si="20">ROUND(E69*U69,2)</f>
        <v>0.12</v>
      </c>
      <c r="W69" s="155"/>
      <c r="X69" s="155" t="s">
        <v>124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125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73">
        <v>23</v>
      </c>
      <c r="B70" s="174" t="s">
        <v>209</v>
      </c>
      <c r="C70" s="181" t="s">
        <v>210</v>
      </c>
      <c r="D70" s="175" t="s">
        <v>133</v>
      </c>
      <c r="E70" s="176">
        <v>2</v>
      </c>
      <c r="F70" s="177"/>
      <c r="G70" s="178">
        <f t="shared" si="14"/>
        <v>0</v>
      </c>
      <c r="H70" s="156">
        <v>170.43</v>
      </c>
      <c r="I70" s="155">
        <f t="shared" si="15"/>
        <v>340.86</v>
      </c>
      <c r="J70" s="156">
        <v>81.069999999999993</v>
      </c>
      <c r="K70" s="155">
        <f t="shared" si="16"/>
        <v>162.13999999999999</v>
      </c>
      <c r="L70" s="155">
        <v>21</v>
      </c>
      <c r="M70" s="155">
        <f t="shared" si="17"/>
        <v>0</v>
      </c>
      <c r="N70" s="155">
        <v>1.8000000000000001E-4</v>
      </c>
      <c r="O70" s="155">
        <f t="shared" si="18"/>
        <v>0</v>
      </c>
      <c r="P70" s="155">
        <v>0</v>
      </c>
      <c r="Q70" s="155">
        <f t="shared" si="19"/>
        <v>0</v>
      </c>
      <c r="R70" s="155"/>
      <c r="S70" s="155" t="s">
        <v>123</v>
      </c>
      <c r="T70" s="155" t="s">
        <v>123</v>
      </c>
      <c r="U70" s="155">
        <v>0.17</v>
      </c>
      <c r="V70" s="155">
        <f t="shared" si="20"/>
        <v>0.34</v>
      </c>
      <c r="W70" s="155"/>
      <c r="X70" s="155" t="s">
        <v>124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125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73">
        <v>24</v>
      </c>
      <c r="B71" s="174" t="s">
        <v>211</v>
      </c>
      <c r="C71" s="181" t="s">
        <v>212</v>
      </c>
      <c r="D71" s="175" t="s">
        <v>133</v>
      </c>
      <c r="E71" s="176">
        <v>1</v>
      </c>
      <c r="F71" s="177"/>
      <c r="G71" s="178">
        <f t="shared" si="14"/>
        <v>0</v>
      </c>
      <c r="H71" s="156">
        <v>413.47</v>
      </c>
      <c r="I71" s="155">
        <f t="shared" si="15"/>
        <v>413.47</v>
      </c>
      <c r="J71" s="156">
        <v>111.53</v>
      </c>
      <c r="K71" s="155">
        <f t="shared" si="16"/>
        <v>111.53</v>
      </c>
      <c r="L71" s="155">
        <v>21</v>
      </c>
      <c r="M71" s="155">
        <f t="shared" si="17"/>
        <v>0</v>
      </c>
      <c r="N71" s="155">
        <v>4.8000000000000001E-4</v>
      </c>
      <c r="O71" s="155">
        <f t="shared" si="18"/>
        <v>0</v>
      </c>
      <c r="P71" s="155">
        <v>0</v>
      </c>
      <c r="Q71" s="155">
        <f t="shared" si="19"/>
        <v>0</v>
      </c>
      <c r="R71" s="155"/>
      <c r="S71" s="155" t="s">
        <v>123</v>
      </c>
      <c r="T71" s="155" t="s">
        <v>123</v>
      </c>
      <c r="U71" s="155">
        <v>0.23</v>
      </c>
      <c r="V71" s="155">
        <f t="shared" si="20"/>
        <v>0.23</v>
      </c>
      <c r="W71" s="155"/>
      <c r="X71" s="155" t="s">
        <v>124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125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3">
        <v>25</v>
      </c>
      <c r="B72" s="174" t="s">
        <v>213</v>
      </c>
      <c r="C72" s="181" t="s">
        <v>214</v>
      </c>
      <c r="D72" s="175" t="s">
        <v>133</v>
      </c>
      <c r="E72" s="176">
        <v>1</v>
      </c>
      <c r="F72" s="177"/>
      <c r="G72" s="178">
        <f t="shared" si="14"/>
        <v>0</v>
      </c>
      <c r="H72" s="156">
        <v>199.22</v>
      </c>
      <c r="I72" s="155">
        <f t="shared" si="15"/>
        <v>199.22</v>
      </c>
      <c r="J72" s="156">
        <v>40.78</v>
      </c>
      <c r="K72" s="155">
        <f t="shared" si="16"/>
        <v>40.78</v>
      </c>
      <c r="L72" s="155">
        <v>21</v>
      </c>
      <c r="M72" s="155">
        <f t="shared" si="17"/>
        <v>0</v>
      </c>
      <c r="N72" s="155">
        <v>1.9000000000000001E-4</v>
      </c>
      <c r="O72" s="155">
        <f t="shared" si="18"/>
        <v>0</v>
      </c>
      <c r="P72" s="155">
        <v>0</v>
      </c>
      <c r="Q72" s="155">
        <f t="shared" si="19"/>
        <v>0</v>
      </c>
      <c r="R72" s="155"/>
      <c r="S72" s="155" t="s">
        <v>123</v>
      </c>
      <c r="T72" s="155" t="s">
        <v>123</v>
      </c>
      <c r="U72" s="155">
        <v>0.08</v>
      </c>
      <c r="V72" s="155">
        <f t="shared" si="20"/>
        <v>0.08</v>
      </c>
      <c r="W72" s="155"/>
      <c r="X72" s="155" t="s">
        <v>124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125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26</v>
      </c>
      <c r="B73" s="174" t="s">
        <v>215</v>
      </c>
      <c r="C73" s="181" t="s">
        <v>216</v>
      </c>
      <c r="D73" s="175" t="s">
        <v>122</v>
      </c>
      <c r="E73" s="176">
        <v>0.43540000000000001</v>
      </c>
      <c r="F73" s="177"/>
      <c r="G73" s="178">
        <f t="shared" si="14"/>
        <v>0</v>
      </c>
      <c r="H73" s="156">
        <v>0</v>
      </c>
      <c r="I73" s="155">
        <f t="shared" si="15"/>
        <v>0</v>
      </c>
      <c r="J73" s="156">
        <v>1061</v>
      </c>
      <c r="K73" s="155">
        <f t="shared" si="16"/>
        <v>461.96</v>
      </c>
      <c r="L73" s="155">
        <v>21</v>
      </c>
      <c r="M73" s="155">
        <f t="shared" si="17"/>
        <v>0</v>
      </c>
      <c r="N73" s="155">
        <v>0</v>
      </c>
      <c r="O73" s="155">
        <f t="shared" si="18"/>
        <v>0</v>
      </c>
      <c r="P73" s="155">
        <v>0</v>
      </c>
      <c r="Q73" s="155">
        <f t="shared" si="19"/>
        <v>0</v>
      </c>
      <c r="R73" s="155"/>
      <c r="S73" s="155" t="s">
        <v>123</v>
      </c>
      <c r="T73" s="155" t="s">
        <v>123</v>
      </c>
      <c r="U73" s="155">
        <v>2.5750000000000002</v>
      </c>
      <c r="V73" s="155">
        <f t="shared" si="20"/>
        <v>1.1200000000000001</v>
      </c>
      <c r="W73" s="155"/>
      <c r="X73" s="155" t="s">
        <v>124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151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3">
        <v>27</v>
      </c>
      <c r="B74" s="174" t="s">
        <v>217</v>
      </c>
      <c r="C74" s="181" t="s">
        <v>218</v>
      </c>
      <c r="D74" s="175" t="s">
        <v>133</v>
      </c>
      <c r="E74" s="176">
        <v>2</v>
      </c>
      <c r="F74" s="177"/>
      <c r="G74" s="178">
        <f t="shared" si="14"/>
        <v>0</v>
      </c>
      <c r="H74" s="156">
        <v>4400</v>
      </c>
      <c r="I74" s="155">
        <f t="shared" si="15"/>
        <v>8800</v>
      </c>
      <c r="J74" s="156">
        <v>0</v>
      </c>
      <c r="K74" s="155">
        <f t="shared" si="16"/>
        <v>0</v>
      </c>
      <c r="L74" s="155">
        <v>21</v>
      </c>
      <c r="M74" s="155">
        <f t="shared" si="17"/>
        <v>0</v>
      </c>
      <c r="N74" s="155">
        <v>0</v>
      </c>
      <c r="O74" s="155">
        <f t="shared" si="18"/>
        <v>0</v>
      </c>
      <c r="P74" s="155">
        <v>0</v>
      </c>
      <c r="Q74" s="155">
        <f t="shared" si="19"/>
        <v>0</v>
      </c>
      <c r="R74" s="155"/>
      <c r="S74" s="155" t="s">
        <v>129</v>
      </c>
      <c r="T74" s="155" t="s">
        <v>130</v>
      </c>
      <c r="U74" s="155">
        <v>0</v>
      </c>
      <c r="V74" s="155">
        <f t="shared" si="20"/>
        <v>0</v>
      </c>
      <c r="W74" s="155"/>
      <c r="X74" s="155" t="s">
        <v>124</v>
      </c>
      <c r="Y74" s="146"/>
      <c r="Z74" s="146"/>
      <c r="AA74" s="146"/>
      <c r="AB74" s="146"/>
      <c r="AC74" s="146"/>
      <c r="AD74" s="146"/>
      <c r="AE74" s="146"/>
      <c r="AF74" s="146"/>
      <c r="AG74" s="146" t="s">
        <v>125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3">
        <v>28</v>
      </c>
      <c r="B75" s="174" t="s">
        <v>219</v>
      </c>
      <c r="C75" s="181" t="s">
        <v>220</v>
      </c>
      <c r="D75" s="175" t="s">
        <v>133</v>
      </c>
      <c r="E75" s="176">
        <v>7</v>
      </c>
      <c r="F75" s="177"/>
      <c r="G75" s="178">
        <f t="shared" si="14"/>
        <v>0</v>
      </c>
      <c r="H75" s="156">
        <v>1359</v>
      </c>
      <c r="I75" s="155">
        <f t="shared" si="15"/>
        <v>9513</v>
      </c>
      <c r="J75" s="156">
        <v>0</v>
      </c>
      <c r="K75" s="155">
        <f t="shared" si="16"/>
        <v>0</v>
      </c>
      <c r="L75" s="155">
        <v>21</v>
      </c>
      <c r="M75" s="155">
        <f t="shared" si="17"/>
        <v>0</v>
      </c>
      <c r="N75" s="155">
        <v>8.0000000000000004E-4</v>
      </c>
      <c r="O75" s="155">
        <f t="shared" si="18"/>
        <v>0.01</v>
      </c>
      <c r="P75" s="155">
        <v>0</v>
      </c>
      <c r="Q75" s="155">
        <f t="shared" si="19"/>
        <v>0</v>
      </c>
      <c r="R75" s="155"/>
      <c r="S75" s="155" t="s">
        <v>129</v>
      </c>
      <c r="T75" s="155" t="s">
        <v>130</v>
      </c>
      <c r="U75" s="155">
        <v>0</v>
      </c>
      <c r="V75" s="155">
        <f t="shared" si="20"/>
        <v>0</v>
      </c>
      <c r="W75" s="155"/>
      <c r="X75" s="155" t="s">
        <v>124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125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1" x14ac:dyDescent="0.2">
      <c r="A76" s="173">
        <v>29</v>
      </c>
      <c r="B76" s="174" t="s">
        <v>221</v>
      </c>
      <c r="C76" s="181" t="s">
        <v>222</v>
      </c>
      <c r="D76" s="175" t="s">
        <v>133</v>
      </c>
      <c r="E76" s="176">
        <v>1</v>
      </c>
      <c r="F76" s="177"/>
      <c r="G76" s="178">
        <f t="shared" si="14"/>
        <v>0</v>
      </c>
      <c r="H76" s="156">
        <v>0</v>
      </c>
      <c r="I76" s="155">
        <f t="shared" si="15"/>
        <v>0</v>
      </c>
      <c r="J76" s="156">
        <v>1950</v>
      </c>
      <c r="K76" s="155">
        <f t="shared" si="16"/>
        <v>1950</v>
      </c>
      <c r="L76" s="155">
        <v>21</v>
      </c>
      <c r="M76" s="155">
        <f t="shared" si="17"/>
        <v>0</v>
      </c>
      <c r="N76" s="155">
        <v>2.97E-3</v>
      </c>
      <c r="O76" s="155">
        <f t="shared" si="18"/>
        <v>0</v>
      </c>
      <c r="P76" s="155">
        <v>0</v>
      </c>
      <c r="Q76" s="155">
        <f t="shared" si="19"/>
        <v>0</v>
      </c>
      <c r="R76" s="155"/>
      <c r="S76" s="155" t="s">
        <v>129</v>
      </c>
      <c r="T76" s="155" t="s">
        <v>130</v>
      </c>
      <c r="U76" s="155">
        <v>0.43</v>
      </c>
      <c r="V76" s="155">
        <f t="shared" si="20"/>
        <v>0.43</v>
      </c>
      <c r="W76" s="155"/>
      <c r="X76" s="155" t="s">
        <v>124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125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3">
        <v>30</v>
      </c>
      <c r="B77" s="174" t="s">
        <v>223</v>
      </c>
      <c r="C77" s="181" t="s">
        <v>224</v>
      </c>
      <c r="D77" s="175" t="s">
        <v>133</v>
      </c>
      <c r="E77" s="176">
        <v>1</v>
      </c>
      <c r="F77" s="177"/>
      <c r="G77" s="178">
        <f t="shared" si="14"/>
        <v>0</v>
      </c>
      <c r="H77" s="156">
        <v>0</v>
      </c>
      <c r="I77" s="155">
        <f t="shared" si="15"/>
        <v>0</v>
      </c>
      <c r="J77" s="156">
        <v>3500</v>
      </c>
      <c r="K77" s="155">
        <f t="shared" si="16"/>
        <v>3500</v>
      </c>
      <c r="L77" s="155">
        <v>21</v>
      </c>
      <c r="M77" s="155">
        <f t="shared" si="17"/>
        <v>0</v>
      </c>
      <c r="N77" s="155">
        <v>0</v>
      </c>
      <c r="O77" s="155">
        <f t="shared" si="18"/>
        <v>0</v>
      </c>
      <c r="P77" s="155">
        <v>0</v>
      </c>
      <c r="Q77" s="155">
        <f t="shared" si="19"/>
        <v>0</v>
      </c>
      <c r="R77" s="155"/>
      <c r="S77" s="155" t="s">
        <v>129</v>
      </c>
      <c r="T77" s="155" t="s">
        <v>130</v>
      </c>
      <c r="U77" s="155">
        <v>0</v>
      </c>
      <c r="V77" s="155">
        <f t="shared" si="20"/>
        <v>0</v>
      </c>
      <c r="W77" s="155"/>
      <c r="X77" s="155" t="s">
        <v>124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125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x14ac:dyDescent="0.2">
      <c r="A78" s="161" t="s">
        <v>118</v>
      </c>
      <c r="B78" s="162" t="s">
        <v>72</v>
      </c>
      <c r="C78" s="180" t="s">
        <v>73</v>
      </c>
      <c r="D78" s="163"/>
      <c r="E78" s="164"/>
      <c r="F78" s="165"/>
      <c r="G78" s="166">
        <f>SUMIF(AG79:AG79,"&lt;&gt;NOR",G79:G79)</f>
        <v>0</v>
      </c>
      <c r="H78" s="160"/>
      <c r="I78" s="160">
        <f>SUM(I79:I79)</f>
        <v>282.06</v>
      </c>
      <c r="J78" s="160"/>
      <c r="K78" s="160">
        <f>SUM(K79:K79)</f>
        <v>945.54</v>
      </c>
      <c r="L78" s="160"/>
      <c r="M78" s="160">
        <f>SUM(M79:M79)</f>
        <v>0</v>
      </c>
      <c r="N78" s="160"/>
      <c r="O78" s="160">
        <f>SUM(O79:O79)</f>
        <v>0</v>
      </c>
      <c r="P78" s="160"/>
      <c r="Q78" s="160">
        <f>SUM(Q79:Q79)</f>
        <v>0</v>
      </c>
      <c r="R78" s="160"/>
      <c r="S78" s="160"/>
      <c r="T78" s="160"/>
      <c r="U78" s="160"/>
      <c r="V78" s="160">
        <f>SUM(V79:V79)</f>
        <v>1.98</v>
      </c>
      <c r="W78" s="160"/>
      <c r="X78" s="160"/>
      <c r="AG78" t="s">
        <v>119</v>
      </c>
    </row>
    <row r="79" spans="1:60" outlineLevel="1" x14ac:dyDescent="0.2">
      <c r="A79" s="173">
        <v>31</v>
      </c>
      <c r="B79" s="174" t="s">
        <v>225</v>
      </c>
      <c r="C79" s="181" t="s">
        <v>226</v>
      </c>
      <c r="D79" s="175" t="s">
        <v>128</v>
      </c>
      <c r="E79" s="176">
        <v>18</v>
      </c>
      <c r="F79" s="177"/>
      <c r="G79" s="178">
        <f>ROUND(E79*F79,2)</f>
        <v>0</v>
      </c>
      <c r="H79" s="156">
        <v>15.67</v>
      </c>
      <c r="I79" s="155">
        <f>ROUND(E79*H79,2)</f>
        <v>282.06</v>
      </c>
      <c r="J79" s="156">
        <v>52.53</v>
      </c>
      <c r="K79" s="155">
        <f>ROUND(E79*J79,2)</f>
        <v>945.54</v>
      </c>
      <c r="L79" s="155">
        <v>21</v>
      </c>
      <c r="M79" s="155">
        <f>G79*(1+L79/100)</f>
        <v>0</v>
      </c>
      <c r="N79" s="155">
        <v>1E-4</v>
      </c>
      <c r="O79" s="155">
        <f>ROUND(E79*N79,2)</f>
        <v>0</v>
      </c>
      <c r="P79" s="155">
        <v>0</v>
      </c>
      <c r="Q79" s="155">
        <f>ROUND(E79*P79,2)</f>
        <v>0</v>
      </c>
      <c r="R79" s="155"/>
      <c r="S79" s="155" t="s">
        <v>123</v>
      </c>
      <c r="T79" s="155" t="s">
        <v>123</v>
      </c>
      <c r="U79" s="155">
        <v>0.11</v>
      </c>
      <c r="V79" s="155">
        <f>ROUND(E79*U79,2)</f>
        <v>1.98</v>
      </c>
      <c r="W79" s="155"/>
      <c r="X79" s="155" t="s">
        <v>124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125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x14ac:dyDescent="0.2">
      <c r="A80" s="161" t="s">
        <v>118</v>
      </c>
      <c r="B80" s="162" t="s">
        <v>74</v>
      </c>
      <c r="C80" s="180" t="s">
        <v>75</v>
      </c>
      <c r="D80" s="163"/>
      <c r="E80" s="164"/>
      <c r="F80" s="165"/>
      <c r="G80" s="166">
        <f>SUMIF(AG81:AG92,"&lt;&gt;NOR",G81:G92)</f>
        <v>0</v>
      </c>
      <c r="H80" s="160"/>
      <c r="I80" s="160">
        <f>SUM(I81:I92)</f>
        <v>1222.1500000000001</v>
      </c>
      <c r="J80" s="160"/>
      <c r="K80" s="160">
        <f>SUM(K81:K92)</f>
        <v>26387.95</v>
      </c>
      <c r="L80" s="160"/>
      <c r="M80" s="160">
        <f>SUM(M81:M92)</f>
        <v>0</v>
      </c>
      <c r="N80" s="160"/>
      <c r="O80" s="160">
        <f>SUM(O81:O92)</f>
        <v>0</v>
      </c>
      <c r="P80" s="160"/>
      <c r="Q80" s="160">
        <f>SUM(Q81:Q92)</f>
        <v>0.69000000000000006</v>
      </c>
      <c r="R80" s="160"/>
      <c r="S80" s="160"/>
      <c r="T80" s="160"/>
      <c r="U80" s="160"/>
      <c r="V80" s="160">
        <f>SUM(V81:V92)</f>
        <v>30.6</v>
      </c>
      <c r="W80" s="160"/>
      <c r="X80" s="160"/>
      <c r="AG80" t="s">
        <v>119</v>
      </c>
    </row>
    <row r="81" spans="1:60" outlineLevel="1" x14ac:dyDescent="0.2">
      <c r="A81" s="173">
        <v>32</v>
      </c>
      <c r="B81" s="174" t="s">
        <v>227</v>
      </c>
      <c r="C81" s="181" t="s">
        <v>228</v>
      </c>
      <c r="D81" s="175" t="s">
        <v>229</v>
      </c>
      <c r="E81" s="176">
        <v>50</v>
      </c>
      <c r="F81" s="177"/>
      <c r="G81" s="178">
        <f>ROUND(E81*F81,2)</f>
        <v>0</v>
      </c>
      <c r="H81" s="156">
        <v>0</v>
      </c>
      <c r="I81" s="155">
        <f>ROUND(E81*H81,2)</f>
        <v>0</v>
      </c>
      <c r="J81" s="156">
        <v>84.6</v>
      </c>
      <c r="K81" s="155">
        <f>ROUND(E81*J81,2)</f>
        <v>4230</v>
      </c>
      <c r="L81" s="155">
        <v>21</v>
      </c>
      <c r="M81" s="155">
        <f>G81*(1+L81/100)</f>
        <v>0</v>
      </c>
      <c r="N81" s="155">
        <v>0</v>
      </c>
      <c r="O81" s="155">
        <f>ROUND(E81*N81,2)</f>
        <v>0</v>
      </c>
      <c r="P81" s="155">
        <v>2.0999999999999999E-3</v>
      </c>
      <c r="Q81" s="155">
        <f>ROUND(E81*P81,2)</f>
        <v>0.11</v>
      </c>
      <c r="R81" s="155"/>
      <c r="S81" s="155" t="s">
        <v>123</v>
      </c>
      <c r="T81" s="155" t="s">
        <v>123</v>
      </c>
      <c r="U81" s="155">
        <v>0.2</v>
      </c>
      <c r="V81" s="155">
        <f>ROUND(E81*U81,2)</f>
        <v>10</v>
      </c>
      <c r="W81" s="155"/>
      <c r="X81" s="155" t="s">
        <v>124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125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3">
        <v>33</v>
      </c>
      <c r="B82" s="174" t="s">
        <v>230</v>
      </c>
      <c r="C82" s="181" t="s">
        <v>231</v>
      </c>
      <c r="D82" s="175" t="s">
        <v>128</v>
      </c>
      <c r="E82" s="176">
        <v>70</v>
      </c>
      <c r="F82" s="177"/>
      <c r="G82" s="178">
        <f>ROUND(E82*F82,2)</f>
        <v>0</v>
      </c>
      <c r="H82" s="156">
        <v>10.17</v>
      </c>
      <c r="I82" s="155">
        <f>ROUND(E82*H82,2)</f>
        <v>711.9</v>
      </c>
      <c r="J82" s="156">
        <v>56.03</v>
      </c>
      <c r="K82" s="155">
        <f>ROUND(E82*J82,2)</f>
        <v>3922.1</v>
      </c>
      <c r="L82" s="155">
        <v>21</v>
      </c>
      <c r="M82" s="155">
        <f>G82*(1+L82/100)</f>
        <v>0</v>
      </c>
      <c r="N82" s="155">
        <v>5.0000000000000002E-5</v>
      </c>
      <c r="O82" s="155">
        <f>ROUND(E82*N82,2)</f>
        <v>0</v>
      </c>
      <c r="P82" s="155">
        <v>4.7299999999999998E-3</v>
      </c>
      <c r="Q82" s="155">
        <f>ROUND(E82*P82,2)</f>
        <v>0.33</v>
      </c>
      <c r="R82" s="155"/>
      <c r="S82" s="155" t="s">
        <v>123</v>
      </c>
      <c r="T82" s="155" t="s">
        <v>123</v>
      </c>
      <c r="U82" s="155">
        <v>0.13</v>
      </c>
      <c r="V82" s="155">
        <f>ROUND(E82*U82,2)</f>
        <v>9.1</v>
      </c>
      <c r="W82" s="155"/>
      <c r="X82" s="155" t="s">
        <v>124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125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3">
        <v>34</v>
      </c>
      <c r="B83" s="174" t="s">
        <v>232</v>
      </c>
      <c r="C83" s="181" t="s">
        <v>233</v>
      </c>
      <c r="D83" s="175" t="s">
        <v>133</v>
      </c>
      <c r="E83" s="176">
        <v>15</v>
      </c>
      <c r="F83" s="177"/>
      <c r="G83" s="178">
        <f>ROUND(E83*F83,2)</f>
        <v>0</v>
      </c>
      <c r="H83" s="156">
        <v>1.73</v>
      </c>
      <c r="I83" s="155">
        <f>ROUND(E83*H83,2)</f>
        <v>25.95</v>
      </c>
      <c r="J83" s="156">
        <v>233.27</v>
      </c>
      <c r="K83" s="155">
        <f>ROUND(E83*J83,2)</f>
        <v>3499.05</v>
      </c>
      <c r="L83" s="155">
        <v>21</v>
      </c>
      <c r="M83" s="155">
        <f>G83*(1+L83/100)</f>
        <v>0</v>
      </c>
      <c r="N83" s="155">
        <v>2.0000000000000002E-5</v>
      </c>
      <c r="O83" s="155">
        <f>ROUND(E83*N83,2)</f>
        <v>0</v>
      </c>
      <c r="P83" s="155">
        <v>1.4E-2</v>
      </c>
      <c r="Q83" s="155">
        <f>ROUND(E83*P83,2)</f>
        <v>0.21</v>
      </c>
      <c r="R83" s="155"/>
      <c r="S83" s="155" t="s">
        <v>123</v>
      </c>
      <c r="T83" s="155" t="s">
        <v>123</v>
      </c>
      <c r="U83" s="155">
        <v>0.52</v>
      </c>
      <c r="V83" s="155">
        <f>ROUND(E83*U83,2)</f>
        <v>7.8</v>
      </c>
      <c r="W83" s="155"/>
      <c r="X83" s="155" t="s">
        <v>124</v>
      </c>
      <c r="Y83" s="146"/>
      <c r="Z83" s="146"/>
      <c r="AA83" s="146"/>
      <c r="AB83" s="146"/>
      <c r="AC83" s="146"/>
      <c r="AD83" s="146"/>
      <c r="AE83" s="146"/>
      <c r="AF83" s="146"/>
      <c r="AG83" s="146" t="s">
        <v>125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3">
        <v>35</v>
      </c>
      <c r="B84" s="174" t="s">
        <v>234</v>
      </c>
      <c r="C84" s="181" t="s">
        <v>235</v>
      </c>
      <c r="D84" s="175" t="s">
        <v>133</v>
      </c>
      <c r="E84" s="176">
        <v>10</v>
      </c>
      <c r="F84" s="177"/>
      <c r="G84" s="178">
        <f>ROUND(E84*F84,2)</f>
        <v>0</v>
      </c>
      <c r="H84" s="156">
        <v>48.43</v>
      </c>
      <c r="I84" s="155">
        <f>ROUND(E84*H84,2)</f>
        <v>484.3</v>
      </c>
      <c r="J84" s="156">
        <v>167.57</v>
      </c>
      <c r="K84" s="155">
        <f>ROUND(E84*J84,2)</f>
        <v>1675.7</v>
      </c>
      <c r="L84" s="155">
        <v>21</v>
      </c>
      <c r="M84" s="155">
        <f>G84*(1+L84/100)</f>
        <v>0</v>
      </c>
      <c r="N84" s="155">
        <v>2.1000000000000001E-4</v>
      </c>
      <c r="O84" s="155">
        <f>ROUND(E84*N84,2)</f>
        <v>0</v>
      </c>
      <c r="P84" s="155">
        <v>3.5000000000000001E-3</v>
      </c>
      <c r="Q84" s="155">
        <f>ROUND(E84*P84,2)</f>
        <v>0.04</v>
      </c>
      <c r="R84" s="155"/>
      <c r="S84" s="155" t="s">
        <v>123</v>
      </c>
      <c r="T84" s="155" t="s">
        <v>123</v>
      </c>
      <c r="U84" s="155">
        <v>0.37</v>
      </c>
      <c r="V84" s="155">
        <f>ROUND(E84*U84,2)</f>
        <v>3.7</v>
      </c>
      <c r="W84" s="155"/>
      <c r="X84" s="155" t="s">
        <v>124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125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67">
        <v>36</v>
      </c>
      <c r="B85" s="168" t="s">
        <v>236</v>
      </c>
      <c r="C85" s="182" t="s">
        <v>237</v>
      </c>
      <c r="D85" s="169" t="s">
        <v>133</v>
      </c>
      <c r="E85" s="170">
        <v>1</v>
      </c>
      <c r="F85" s="171"/>
      <c r="G85" s="172">
        <f>ROUND(E85*F85,2)</f>
        <v>0</v>
      </c>
      <c r="H85" s="156">
        <v>0</v>
      </c>
      <c r="I85" s="155">
        <f>ROUND(E85*H85,2)</f>
        <v>0</v>
      </c>
      <c r="J85" s="156">
        <v>12000</v>
      </c>
      <c r="K85" s="155">
        <f>ROUND(E85*J85,2)</f>
        <v>12000</v>
      </c>
      <c r="L85" s="155">
        <v>21</v>
      </c>
      <c r="M85" s="155">
        <f>G85*(1+L85/100)</f>
        <v>0</v>
      </c>
      <c r="N85" s="155">
        <v>0</v>
      </c>
      <c r="O85" s="155">
        <f>ROUND(E85*N85,2)</f>
        <v>0</v>
      </c>
      <c r="P85" s="155">
        <v>0</v>
      </c>
      <c r="Q85" s="155">
        <f>ROUND(E85*P85,2)</f>
        <v>0</v>
      </c>
      <c r="R85" s="155"/>
      <c r="S85" s="155" t="s">
        <v>129</v>
      </c>
      <c r="T85" s="155" t="s">
        <v>130</v>
      </c>
      <c r="U85" s="155">
        <v>0</v>
      </c>
      <c r="V85" s="155">
        <f>ROUND(E85*U85,2)</f>
        <v>0</v>
      </c>
      <c r="W85" s="155"/>
      <c r="X85" s="155" t="s">
        <v>124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125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3"/>
      <c r="B86" s="154"/>
      <c r="C86" s="244" t="s">
        <v>238</v>
      </c>
      <c r="D86" s="245"/>
      <c r="E86" s="245"/>
      <c r="F86" s="245"/>
      <c r="G86" s="24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159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242" t="s">
        <v>273</v>
      </c>
      <c r="D87" s="243"/>
      <c r="E87" s="243"/>
      <c r="F87" s="243"/>
      <c r="G87" s="243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159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242" t="s">
        <v>239</v>
      </c>
      <c r="D88" s="243"/>
      <c r="E88" s="243"/>
      <c r="F88" s="243"/>
      <c r="G88" s="243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159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242" t="s">
        <v>240</v>
      </c>
      <c r="D89" s="243"/>
      <c r="E89" s="243"/>
      <c r="F89" s="243"/>
      <c r="G89" s="243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159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3"/>
      <c r="B90" s="154"/>
      <c r="C90" s="242" t="s">
        <v>241</v>
      </c>
      <c r="D90" s="243"/>
      <c r="E90" s="243"/>
      <c r="F90" s="243"/>
      <c r="G90" s="243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159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242" t="s">
        <v>242</v>
      </c>
      <c r="D91" s="243"/>
      <c r="E91" s="243"/>
      <c r="F91" s="243"/>
      <c r="G91" s="243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159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3">
        <v>37</v>
      </c>
      <c r="B92" s="174" t="s">
        <v>243</v>
      </c>
      <c r="C92" s="181" t="s">
        <v>244</v>
      </c>
      <c r="D92" s="175" t="s">
        <v>122</v>
      </c>
      <c r="E92" s="176">
        <v>0.78600000000000003</v>
      </c>
      <c r="F92" s="177"/>
      <c r="G92" s="178">
        <f>ROUND(E92*F92,2)</f>
        <v>0</v>
      </c>
      <c r="H92" s="156">
        <v>0</v>
      </c>
      <c r="I92" s="155">
        <f>ROUND(E92*H92,2)</f>
        <v>0</v>
      </c>
      <c r="J92" s="156">
        <v>1350</v>
      </c>
      <c r="K92" s="155">
        <f>ROUND(E92*J92,2)</f>
        <v>1061.0999999999999</v>
      </c>
      <c r="L92" s="155">
        <v>21</v>
      </c>
      <c r="M92" s="155">
        <f>G92*(1+L92/100)</f>
        <v>0</v>
      </c>
      <c r="N92" s="155">
        <v>0</v>
      </c>
      <c r="O92" s="155">
        <f>ROUND(E92*N92,2)</f>
        <v>0</v>
      </c>
      <c r="P92" s="155">
        <v>0</v>
      </c>
      <c r="Q92" s="155">
        <f>ROUND(E92*P92,2)</f>
        <v>0</v>
      </c>
      <c r="R92" s="155"/>
      <c r="S92" s="155" t="s">
        <v>129</v>
      </c>
      <c r="T92" s="155" t="s">
        <v>130</v>
      </c>
      <c r="U92" s="155">
        <v>0</v>
      </c>
      <c r="V92" s="155">
        <f>ROUND(E92*U92,2)</f>
        <v>0</v>
      </c>
      <c r="W92" s="155"/>
      <c r="X92" s="155" t="s">
        <v>124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125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x14ac:dyDescent="0.2">
      <c r="A93" s="161" t="s">
        <v>118</v>
      </c>
      <c r="B93" s="162" t="s">
        <v>76</v>
      </c>
      <c r="C93" s="180" t="s">
        <v>77</v>
      </c>
      <c r="D93" s="163"/>
      <c r="E93" s="164"/>
      <c r="F93" s="165"/>
      <c r="G93" s="166">
        <f>SUMIF(AG94:AG95,"&lt;&gt;NOR",G94:G95)</f>
        <v>0</v>
      </c>
      <c r="H93" s="160"/>
      <c r="I93" s="160">
        <f>SUM(I94:I95)</f>
        <v>550</v>
      </c>
      <c r="J93" s="160"/>
      <c r="K93" s="160">
        <f>SUM(K94:K95)</f>
        <v>6420</v>
      </c>
      <c r="L93" s="160"/>
      <c r="M93" s="160">
        <f>SUM(M94:M95)</f>
        <v>0</v>
      </c>
      <c r="N93" s="160"/>
      <c r="O93" s="160">
        <f>SUM(O94:O95)</f>
        <v>0.01</v>
      </c>
      <c r="P93" s="160"/>
      <c r="Q93" s="160">
        <f>SUM(Q94:Q95)</f>
        <v>0</v>
      </c>
      <c r="R93" s="160"/>
      <c r="S93" s="160"/>
      <c r="T93" s="160"/>
      <c r="U93" s="160"/>
      <c r="V93" s="160">
        <f>SUM(V94:V95)</f>
        <v>5.5</v>
      </c>
      <c r="W93" s="160"/>
      <c r="X93" s="160"/>
      <c r="AG93" t="s">
        <v>119</v>
      </c>
    </row>
    <row r="94" spans="1:60" ht="22.5" outlineLevel="1" x14ac:dyDescent="0.2">
      <c r="A94" s="173">
        <v>38</v>
      </c>
      <c r="B94" s="174" t="s">
        <v>245</v>
      </c>
      <c r="C94" s="181" t="s">
        <v>246</v>
      </c>
      <c r="D94" s="175" t="s">
        <v>229</v>
      </c>
      <c r="E94" s="176">
        <v>50</v>
      </c>
      <c r="F94" s="177"/>
      <c r="G94" s="178">
        <f>ROUND(E94*F94,2)</f>
        <v>0</v>
      </c>
      <c r="H94" s="156">
        <v>11</v>
      </c>
      <c r="I94" s="155">
        <f>ROUND(E94*H94,2)</f>
        <v>550</v>
      </c>
      <c r="J94" s="156">
        <v>87</v>
      </c>
      <c r="K94" s="155">
        <f>ROUND(E94*J94,2)</f>
        <v>4350</v>
      </c>
      <c r="L94" s="155">
        <v>21</v>
      </c>
      <c r="M94" s="155">
        <f>G94*(1+L94/100)</f>
        <v>0</v>
      </c>
      <c r="N94" s="155">
        <v>1.4999999999999999E-4</v>
      </c>
      <c r="O94" s="155">
        <f>ROUND(E94*N94,2)</f>
        <v>0.01</v>
      </c>
      <c r="P94" s="155">
        <v>0</v>
      </c>
      <c r="Q94" s="155">
        <f>ROUND(E94*P94,2)</f>
        <v>0</v>
      </c>
      <c r="R94" s="155"/>
      <c r="S94" s="155" t="s">
        <v>129</v>
      </c>
      <c r="T94" s="155" t="s">
        <v>130</v>
      </c>
      <c r="U94" s="155">
        <v>0.11</v>
      </c>
      <c r="V94" s="155">
        <f>ROUND(E94*U94,2)</f>
        <v>5.5</v>
      </c>
      <c r="W94" s="155"/>
      <c r="X94" s="155" t="s">
        <v>124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125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3">
        <v>39</v>
      </c>
      <c r="B95" s="174" t="s">
        <v>247</v>
      </c>
      <c r="C95" s="181" t="s">
        <v>248</v>
      </c>
      <c r="D95" s="175" t="s">
        <v>229</v>
      </c>
      <c r="E95" s="176">
        <v>18</v>
      </c>
      <c r="F95" s="177"/>
      <c r="G95" s="178">
        <f>ROUND(E95*F95,2)</f>
        <v>0</v>
      </c>
      <c r="H95" s="156">
        <v>0</v>
      </c>
      <c r="I95" s="155">
        <f>ROUND(E95*H95,2)</f>
        <v>0</v>
      </c>
      <c r="J95" s="156">
        <v>115</v>
      </c>
      <c r="K95" s="155">
        <f>ROUND(E95*J95,2)</f>
        <v>2070</v>
      </c>
      <c r="L95" s="155">
        <v>21</v>
      </c>
      <c r="M95" s="155">
        <f>G95*(1+L95/100)</f>
        <v>0</v>
      </c>
      <c r="N95" s="155">
        <v>0</v>
      </c>
      <c r="O95" s="155">
        <f>ROUND(E95*N95,2)</f>
        <v>0</v>
      </c>
      <c r="P95" s="155">
        <v>0</v>
      </c>
      <c r="Q95" s="155">
        <f>ROUND(E95*P95,2)</f>
        <v>0</v>
      </c>
      <c r="R95" s="155"/>
      <c r="S95" s="155" t="s">
        <v>129</v>
      </c>
      <c r="T95" s="155" t="s">
        <v>130</v>
      </c>
      <c r="U95" s="155">
        <v>0</v>
      </c>
      <c r="V95" s="155">
        <f>ROUND(E95*U95,2)</f>
        <v>0</v>
      </c>
      <c r="W95" s="155"/>
      <c r="X95" s="155" t="s">
        <v>124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125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x14ac:dyDescent="0.2">
      <c r="A96" s="161" t="s">
        <v>118</v>
      </c>
      <c r="B96" s="162" t="s">
        <v>91</v>
      </c>
      <c r="C96" s="180" t="s">
        <v>30</v>
      </c>
      <c r="D96" s="163"/>
      <c r="E96" s="164"/>
      <c r="F96" s="165"/>
      <c r="G96" s="166">
        <f>SUMIF(AG97:AG105,"&lt;&gt;NOR",G97:G105)</f>
        <v>0</v>
      </c>
      <c r="H96" s="160"/>
      <c r="I96" s="160">
        <f>SUM(I97:I105)</f>
        <v>36200</v>
      </c>
      <c r="J96" s="160"/>
      <c r="K96" s="160">
        <f>SUM(K97:K105)</f>
        <v>4500</v>
      </c>
      <c r="L96" s="160"/>
      <c r="M96" s="160">
        <f>SUM(M97:M105)</f>
        <v>0</v>
      </c>
      <c r="N96" s="160"/>
      <c r="O96" s="160">
        <f>SUM(O97:O105)</f>
        <v>0.01</v>
      </c>
      <c r="P96" s="160"/>
      <c r="Q96" s="160">
        <f>SUM(Q97:Q105)</f>
        <v>0</v>
      </c>
      <c r="R96" s="160"/>
      <c r="S96" s="160"/>
      <c r="T96" s="160"/>
      <c r="U96" s="160"/>
      <c r="V96" s="160">
        <f>SUM(V97:V105)</f>
        <v>1.1000000000000001</v>
      </c>
      <c r="W96" s="160"/>
      <c r="X96" s="160"/>
      <c r="AG96" t="s">
        <v>119</v>
      </c>
    </row>
    <row r="97" spans="1:60" outlineLevel="1" x14ac:dyDescent="0.2">
      <c r="A97" s="173">
        <v>40</v>
      </c>
      <c r="B97" s="174" t="s">
        <v>46</v>
      </c>
      <c r="C97" s="181" t="s">
        <v>249</v>
      </c>
      <c r="D97" s="175" t="s">
        <v>133</v>
      </c>
      <c r="E97" s="176">
        <v>1</v>
      </c>
      <c r="F97" s="177"/>
      <c r="G97" s="178">
        <f t="shared" ref="G97:G105" si="21">ROUND(E97*F97,2)</f>
        <v>0</v>
      </c>
      <c r="H97" s="156">
        <v>4500</v>
      </c>
      <c r="I97" s="155">
        <f t="shared" ref="I97:I105" si="22">ROUND(E97*H97,2)</f>
        <v>4500</v>
      </c>
      <c r="J97" s="156">
        <v>0</v>
      </c>
      <c r="K97" s="155">
        <f t="shared" ref="K97:K105" si="23">ROUND(E97*J97,2)</f>
        <v>0</v>
      </c>
      <c r="L97" s="155">
        <v>21</v>
      </c>
      <c r="M97" s="155">
        <f t="shared" ref="M97:M105" si="24">G97*(1+L97/100)</f>
        <v>0</v>
      </c>
      <c r="N97" s="155">
        <v>0</v>
      </c>
      <c r="O97" s="155">
        <f t="shared" ref="O97:O105" si="25">ROUND(E97*N97,2)</f>
        <v>0</v>
      </c>
      <c r="P97" s="155">
        <v>0</v>
      </c>
      <c r="Q97" s="155">
        <f t="shared" ref="Q97:Q105" si="26">ROUND(E97*P97,2)</f>
        <v>0</v>
      </c>
      <c r="R97" s="155"/>
      <c r="S97" s="155" t="s">
        <v>129</v>
      </c>
      <c r="T97" s="155" t="s">
        <v>130</v>
      </c>
      <c r="U97" s="155">
        <v>0</v>
      </c>
      <c r="V97" s="155">
        <f t="shared" ref="V97:V105" si="27">ROUND(E97*U97,2)</f>
        <v>0</v>
      </c>
      <c r="W97" s="155"/>
      <c r="X97" s="155" t="s">
        <v>137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138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3">
        <v>41</v>
      </c>
      <c r="B98" s="174" t="s">
        <v>250</v>
      </c>
      <c r="C98" s="181" t="s">
        <v>251</v>
      </c>
      <c r="D98" s="175" t="s">
        <v>133</v>
      </c>
      <c r="E98" s="176">
        <v>1</v>
      </c>
      <c r="F98" s="177"/>
      <c r="G98" s="178">
        <f t="shared" si="21"/>
        <v>0</v>
      </c>
      <c r="H98" s="156">
        <v>6000</v>
      </c>
      <c r="I98" s="155">
        <f t="shared" si="22"/>
        <v>6000</v>
      </c>
      <c r="J98" s="156">
        <v>0</v>
      </c>
      <c r="K98" s="155">
        <f t="shared" si="23"/>
        <v>0</v>
      </c>
      <c r="L98" s="155">
        <v>21</v>
      </c>
      <c r="M98" s="155">
        <f t="shared" si="24"/>
        <v>0</v>
      </c>
      <c r="N98" s="155">
        <v>0</v>
      </c>
      <c r="O98" s="155">
        <f t="shared" si="25"/>
        <v>0</v>
      </c>
      <c r="P98" s="155">
        <v>0</v>
      </c>
      <c r="Q98" s="155">
        <f t="shared" si="26"/>
        <v>0</v>
      </c>
      <c r="R98" s="155"/>
      <c r="S98" s="155" t="s">
        <v>129</v>
      </c>
      <c r="T98" s="155" t="s">
        <v>130</v>
      </c>
      <c r="U98" s="155">
        <v>0</v>
      </c>
      <c r="V98" s="155">
        <f t="shared" si="27"/>
        <v>0</v>
      </c>
      <c r="W98" s="155"/>
      <c r="X98" s="155" t="s">
        <v>137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138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73">
        <v>42</v>
      </c>
      <c r="B99" s="174" t="s">
        <v>252</v>
      </c>
      <c r="C99" s="181" t="s">
        <v>253</v>
      </c>
      <c r="D99" s="175" t="s">
        <v>133</v>
      </c>
      <c r="E99" s="176">
        <v>1</v>
      </c>
      <c r="F99" s="177"/>
      <c r="G99" s="178">
        <f t="shared" si="21"/>
        <v>0</v>
      </c>
      <c r="H99" s="156">
        <v>8000</v>
      </c>
      <c r="I99" s="155">
        <f t="shared" si="22"/>
        <v>8000</v>
      </c>
      <c r="J99" s="156">
        <v>0</v>
      </c>
      <c r="K99" s="155">
        <f t="shared" si="23"/>
        <v>0</v>
      </c>
      <c r="L99" s="155">
        <v>21</v>
      </c>
      <c r="M99" s="155">
        <f t="shared" si="24"/>
        <v>0</v>
      </c>
      <c r="N99" s="155">
        <v>0</v>
      </c>
      <c r="O99" s="155">
        <f t="shared" si="25"/>
        <v>0</v>
      </c>
      <c r="P99" s="155">
        <v>0</v>
      </c>
      <c r="Q99" s="155">
        <f t="shared" si="26"/>
        <v>0</v>
      </c>
      <c r="R99" s="155"/>
      <c r="S99" s="155" t="s">
        <v>129</v>
      </c>
      <c r="T99" s="155" t="s">
        <v>130</v>
      </c>
      <c r="U99" s="155">
        <v>0</v>
      </c>
      <c r="V99" s="155">
        <f t="shared" si="27"/>
        <v>0</v>
      </c>
      <c r="W99" s="155"/>
      <c r="X99" s="155" t="s">
        <v>137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138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3">
        <v>43</v>
      </c>
      <c r="B100" s="174" t="s">
        <v>254</v>
      </c>
      <c r="C100" s="181" t="s">
        <v>255</v>
      </c>
      <c r="D100" s="175" t="s">
        <v>133</v>
      </c>
      <c r="E100" s="176">
        <v>1</v>
      </c>
      <c r="F100" s="177"/>
      <c r="G100" s="178">
        <f t="shared" si="21"/>
        <v>0</v>
      </c>
      <c r="H100" s="156">
        <v>5000</v>
      </c>
      <c r="I100" s="155">
        <f t="shared" si="22"/>
        <v>5000</v>
      </c>
      <c r="J100" s="156">
        <v>0</v>
      </c>
      <c r="K100" s="155">
        <f t="shared" si="23"/>
        <v>0</v>
      </c>
      <c r="L100" s="155">
        <v>21</v>
      </c>
      <c r="M100" s="155">
        <f t="shared" si="24"/>
        <v>0</v>
      </c>
      <c r="N100" s="155">
        <v>0</v>
      </c>
      <c r="O100" s="155">
        <f t="shared" si="25"/>
        <v>0</v>
      </c>
      <c r="P100" s="155">
        <v>0</v>
      </c>
      <c r="Q100" s="155">
        <f t="shared" si="26"/>
        <v>0</v>
      </c>
      <c r="R100" s="155"/>
      <c r="S100" s="155" t="s">
        <v>129</v>
      </c>
      <c r="T100" s="155" t="s">
        <v>130</v>
      </c>
      <c r="U100" s="155">
        <v>0</v>
      </c>
      <c r="V100" s="155">
        <f t="shared" si="27"/>
        <v>0</v>
      </c>
      <c r="W100" s="155"/>
      <c r="X100" s="155" t="s">
        <v>137</v>
      </c>
      <c r="Y100" s="146"/>
      <c r="Z100" s="146"/>
      <c r="AA100" s="146"/>
      <c r="AB100" s="146"/>
      <c r="AC100" s="146"/>
      <c r="AD100" s="146"/>
      <c r="AE100" s="146"/>
      <c r="AF100" s="146"/>
      <c r="AG100" s="146" t="s">
        <v>138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73">
        <v>44</v>
      </c>
      <c r="B101" s="174" t="s">
        <v>256</v>
      </c>
      <c r="C101" s="181" t="s">
        <v>257</v>
      </c>
      <c r="D101" s="175" t="s">
        <v>133</v>
      </c>
      <c r="E101" s="176">
        <v>1</v>
      </c>
      <c r="F101" s="177"/>
      <c r="G101" s="178">
        <f t="shared" si="21"/>
        <v>0</v>
      </c>
      <c r="H101" s="156">
        <v>6000</v>
      </c>
      <c r="I101" s="155">
        <f t="shared" si="22"/>
        <v>6000</v>
      </c>
      <c r="J101" s="156">
        <v>0</v>
      </c>
      <c r="K101" s="155">
        <f t="shared" si="23"/>
        <v>0</v>
      </c>
      <c r="L101" s="155">
        <v>21</v>
      </c>
      <c r="M101" s="155">
        <f t="shared" si="24"/>
        <v>0</v>
      </c>
      <c r="N101" s="155">
        <v>0</v>
      </c>
      <c r="O101" s="155">
        <f t="shared" si="25"/>
        <v>0</v>
      </c>
      <c r="P101" s="155">
        <v>0</v>
      </c>
      <c r="Q101" s="155">
        <f t="shared" si="26"/>
        <v>0</v>
      </c>
      <c r="R101" s="155"/>
      <c r="S101" s="155" t="s">
        <v>129</v>
      </c>
      <c r="T101" s="155" t="s">
        <v>130</v>
      </c>
      <c r="U101" s="155">
        <v>0</v>
      </c>
      <c r="V101" s="155">
        <f t="shared" si="27"/>
        <v>0</v>
      </c>
      <c r="W101" s="155"/>
      <c r="X101" s="155" t="s">
        <v>137</v>
      </c>
      <c r="Y101" s="146"/>
      <c r="Z101" s="146"/>
      <c r="AA101" s="146"/>
      <c r="AB101" s="146"/>
      <c r="AC101" s="146"/>
      <c r="AD101" s="146"/>
      <c r="AE101" s="146"/>
      <c r="AF101" s="146"/>
      <c r="AG101" s="146" t="s">
        <v>138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73">
        <v>45</v>
      </c>
      <c r="B102" s="174" t="s">
        <v>258</v>
      </c>
      <c r="C102" s="181" t="s">
        <v>259</v>
      </c>
      <c r="D102" s="175" t="s">
        <v>133</v>
      </c>
      <c r="E102" s="176">
        <v>2</v>
      </c>
      <c r="F102" s="177"/>
      <c r="G102" s="178">
        <f t="shared" si="21"/>
        <v>0</v>
      </c>
      <c r="H102" s="156">
        <v>175</v>
      </c>
      <c r="I102" s="155">
        <f t="shared" si="22"/>
        <v>350</v>
      </c>
      <c r="J102" s="156">
        <v>0</v>
      </c>
      <c r="K102" s="155">
        <f t="shared" si="23"/>
        <v>0</v>
      </c>
      <c r="L102" s="155">
        <v>21</v>
      </c>
      <c r="M102" s="155">
        <f t="shared" si="24"/>
        <v>0</v>
      </c>
      <c r="N102" s="155">
        <v>0</v>
      </c>
      <c r="O102" s="155">
        <f t="shared" si="25"/>
        <v>0</v>
      </c>
      <c r="P102" s="155">
        <v>0</v>
      </c>
      <c r="Q102" s="155">
        <f t="shared" si="26"/>
        <v>0</v>
      </c>
      <c r="R102" s="155"/>
      <c r="S102" s="155" t="s">
        <v>129</v>
      </c>
      <c r="T102" s="155" t="s">
        <v>130</v>
      </c>
      <c r="U102" s="155">
        <v>0</v>
      </c>
      <c r="V102" s="155">
        <f t="shared" si="27"/>
        <v>0</v>
      </c>
      <c r="W102" s="155"/>
      <c r="X102" s="155" t="s">
        <v>137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138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3">
        <v>46</v>
      </c>
      <c r="B103" s="174" t="s">
        <v>260</v>
      </c>
      <c r="C103" s="181" t="s">
        <v>261</v>
      </c>
      <c r="D103" s="175" t="s">
        <v>133</v>
      </c>
      <c r="E103" s="176">
        <v>1</v>
      </c>
      <c r="F103" s="177"/>
      <c r="G103" s="178">
        <f t="shared" si="21"/>
        <v>0</v>
      </c>
      <c r="H103" s="156">
        <v>5500</v>
      </c>
      <c r="I103" s="155">
        <f t="shared" si="22"/>
        <v>5500</v>
      </c>
      <c r="J103" s="156">
        <v>0</v>
      </c>
      <c r="K103" s="155">
        <f t="shared" si="23"/>
        <v>0</v>
      </c>
      <c r="L103" s="155">
        <v>21</v>
      </c>
      <c r="M103" s="155">
        <f t="shared" si="24"/>
        <v>0</v>
      </c>
      <c r="N103" s="155">
        <v>0</v>
      </c>
      <c r="O103" s="155">
        <f t="shared" si="25"/>
        <v>0</v>
      </c>
      <c r="P103" s="155">
        <v>0</v>
      </c>
      <c r="Q103" s="155">
        <f t="shared" si="26"/>
        <v>0</v>
      </c>
      <c r="R103" s="155"/>
      <c r="S103" s="155" t="s">
        <v>129</v>
      </c>
      <c r="T103" s="155" t="s">
        <v>130</v>
      </c>
      <c r="U103" s="155">
        <v>0</v>
      </c>
      <c r="V103" s="155">
        <f t="shared" si="27"/>
        <v>0</v>
      </c>
      <c r="W103" s="155"/>
      <c r="X103" s="155" t="s">
        <v>137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138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3">
        <v>47</v>
      </c>
      <c r="B104" s="174" t="s">
        <v>262</v>
      </c>
      <c r="C104" s="181" t="s">
        <v>263</v>
      </c>
      <c r="D104" s="175" t="s">
        <v>133</v>
      </c>
      <c r="E104" s="176">
        <v>10</v>
      </c>
      <c r="F104" s="177"/>
      <c r="G104" s="178">
        <f t="shared" si="21"/>
        <v>0</v>
      </c>
      <c r="H104" s="156">
        <v>85</v>
      </c>
      <c r="I104" s="155">
        <f t="shared" si="22"/>
        <v>850</v>
      </c>
      <c r="J104" s="156">
        <v>0</v>
      </c>
      <c r="K104" s="155">
        <f t="shared" si="23"/>
        <v>0</v>
      </c>
      <c r="L104" s="155">
        <v>21</v>
      </c>
      <c r="M104" s="155">
        <f t="shared" si="24"/>
        <v>0</v>
      </c>
      <c r="N104" s="155">
        <v>1.1299999999999999E-3</v>
      </c>
      <c r="O104" s="155">
        <f t="shared" si="25"/>
        <v>0.01</v>
      </c>
      <c r="P104" s="155">
        <v>0</v>
      </c>
      <c r="Q104" s="155">
        <f t="shared" si="26"/>
        <v>0</v>
      </c>
      <c r="R104" s="155"/>
      <c r="S104" s="155" t="s">
        <v>129</v>
      </c>
      <c r="T104" s="155" t="s">
        <v>130</v>
      </c>
      <c r="U104" s="155">
        <v>0.11</v>
      </c>
      <c r="V104" s="155">
        <f t="shared" si="27"/>
        <v>1.1000000000000001</v>
      </c>
      <c r="W104" s="155"/>
      <c r="X104" s="155" t="s">
        <v>137</v>
      </c>
      <c r="Y104" s="146"/>
      <c r="Z104" s="146"/>
      <c r="AA104" s="146"/>
      <c r="AB104" s="146"/>
      <c r="AC104" s="146"/>
      <c r="AD104" s="146"/>
      <c r="AE104" s="146"/>
      <c r="AF104" s="146"/>
      <c r="AG104" s="146" t="s">
        <v>138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67">
        <v>48</v>
      </c>
      <c r="B105" s="168" t="s">
        <v>264</v>
      </c>
      <c r="C105" s="182" t="s">
        <v>265</v>
      </c>
      <c r="D105" s="169" t="s">
        <v>133</v>
      </c>
      <c r="E105" s="170">
        <v>1</v>
      </c>
      <c r="F105" s="171"/>
      <c r="G105" s="172">
        <f t="shared" si="21"/>
        <v>0</v>
      </c>
      <c r="H105" s="156">
        <v>0</v>
      </c>
      <c r="I105" s="155">
        <f t="shared" si="22"/>
        <v>0</v>
      </c>
      <c r="J105" s="156">
        <v>4500</v>
      </c>
      <c r="K105" s="155">
        <f t="shared" si="23"/>
        <v>4500</v>
      </c>
      <c r="L105" s="155">
        <v>21</v>
      </c>
      <c r="M105" s="155">
        <f t="shared" si="24"/>
        <v>0</v>
      </c>
      <c r="N105" s="155">
        <v>0</v>
      </c>
      <c r="O105" s="155">
        <f t="shared" si="25"/>
        <v>0</v>
      </c>
      <c r="P105" s="155">
        <v>0</v>
      </c>
      <c r="Q105" s="155">
        <f t="shared" si="26"/>
        <v>0</v>
      </c>
      <c r="R105" s="155"/>
      <c r="S105" s="155" t="s">
        <v>129</v>
      </c>
      <c r="T105" s="155" t="s">
        <v>130</v>
      </c>
      <c r="U105" s="155">
        <v>0</v>
      </c>
      <c r="V105" s="155">
        <f t="shared" si="27"/>
        <v>0</v>
      </c>
      <c r="W105" s="155"/>
      <c r="X105" s="155" t="s">
        <v>266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267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x14ac:dyDescent="0.2">
      <c r="A106" s="3"/>
      <c r="B106" s="4"/>
      <c r="C106" s="18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v>15</v>
      </c>
      <c r="AF106">
        <v>21</v>
      </c>
      <c r="AG106" t="s">
        <v>105</v>
      </c>
    </row>
    <row r="107" spans="1:60" x14ac:dyDescent="0.2">
      <c r="A107" s="149"/>
      <c r="B107" s="150" t="s">
        <v>31</v>
      </c>
      <c r="C107" s="185"/>
      <c r="D107" s="151"/>
      <c r="E107" s="152"/>
      <c r="F107" s="152"/>
      <c r="G107" s="179">
        <f>G8+G18+G60+G68+G78+G80+G93+G96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f>SUMIF(L7:L105,AE106,G7:G105)</f>
        <v>0</v>
      </c>
      <c r="AF107">
        <f>SUMIF(L7:L105,AF106,G7:G105)</f>
        <v>0</v>
      </c>
      <c r="AG107" t="s">
        <v>268</v>
      </c>
    </row>
    <row r="108" spans="1:60" x14ac:dyDescent="0.2">
      <c r="A108" s="3"/>
      <c r="B108" s="4"/>
      <c r="C108" s="184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60" x14ac:dyDescent="0.2">
      <c r="A109" s="3"/>
      <c r="B109" s="4"/>
      <c r="C109" s="184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">
      <c r="A110" s="253" t="s">
        <v>269</v>
      </c>
      <c r="B110" s="253"/>
      <c r="C110" s="25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255"/>
      <c r="B111" s="256"/>
      <c r="C111" s="257"/>
      <c r="D111" s="256"/>
      <c r="E111" s="256"/>
      <c r="F111" s="256"/>
      <c r="G111" s="25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G111" t="s">
        <v>270</v>
      </c>
    </row>
    <row r="112" spans="1:60" x14ac:dyDescent="0.2">
      <c r="A112" s="259"/>
      <c r="B112" s="260"/>
      <c r="C112" s="261"/>
      <c r="D112" s="260"/>
      <c r="E112" s="260"/>
      <c r="F112" s="260"/>
      <c r="G112" s="26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">
      <c r="A113" s="259"/>
      <c r="B113" s="260"/>
      <c r="C113" s="261"/>
      <c r="D113" s="260"/>
      <c r="E113" s="260"/>
      <c r="F113" s="260"/>
      <c r="G113" s="26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">
      <c r="A114" s="259"/>
      <c r="B114" s="260"/>
      <c r="C114" s="261"/>
      <c r="D114" s="260"/>
      <c r="E114" s="260"/>
      <c r="F114" s="260"/>
      <c r="G114" s="26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63"/>
      <c r="B115" s="264"/>
      <c r="C115" s="265"/>
      <c r="D115" s="264"/>
      <c r="E115" s="264"/>
      <c r="F115" s="264"/>
      <c r="G115" s="26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C117" s="186"/>
      <c r="D117" s="10"/>
      <c r="AG117" t="s">
        <v>274</v>
      </c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5">
    <mergeCell ref="A110:C110"/>
    <mergeCell ref="A111:G115"/>
    <mergeCell ref="C23:G23"/>
    <mergeCell ref="C24:G24"/>
    <mergeCell ref="C25:G25"/>
    <mergeCell ref="C26:G26"/>
    <mergeCell ref="C33:G33"/>
    <mergeCell ref="A1:G1"/>
    <mergeCell ref="C2:G2"/>
    <mergeCell ref="C3:G3"/>
    <mergeCell ref="C4:G4"/>
    <mergeCell ref="C27:G27"/>
    <mergeCell ref="C29:G29"/>
    <mergeCell ref="C30:G30"/>
    <mergeCell ref="C31:G31"/>
    <mergeCell ref="C32:G32"/>
    <mergeCell ref="C46:G46"/>
    <mergeCell ref="C34:G34"/>
    <mergeCell ref="C35:G35"/>
    <mergeCell ref="C36:G36"/>
    <mergeCell ref="C37:G37"/>
    <mergeCell ref="C38:G38"/>
    <mergeCell ref="C39:G39"/>
    <mergeCell ref="C41:G41"/>
    <mergeCell ref="C42:G42"/>
    <mergeCell ref="C43:G43"/>
    <mergeCell ref="C44:G44"/>
    <mergeCell ref="C45:G45"/>
    <mergeCell ref="C86:G86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87:G87"/>
    <mergeCell ref="C88:G88"/>
    <mergeCell ref="C89:G89"/>
    <mergeCell ref="C90:G90"/>
    <mergeCell ref="C91:G9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62" sqref="F62:F63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93</v>
      </c>
    </row>
    <row r="2" spans="1:60" ht="24.95" customHeight="1" x14ac:dyDescent="0.2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94</v>
      </c>
    </row>
    <row r="3" spans="1:60" ht="24.95" customHeight="1" x14ac:dyDescent="0.2">
      <c r="A3" s="50" t="s">
        <v>9</v>
      </c>
      <c r="B3" s="49" t="s">
        <v>48</v>
      </c>
      <c r="C3" s="247" t="s">
        <v>49</v>
      </c>
      <c r="D3" s="248"/>
      <c r="E3" s="248"/>
      <c r="F3" s="248"/>
      <c r="G3" s="249"/>
      <c r="AC3" s="121" t="s">
        <v>94</v>
      </c>
      <c r="AG3" t="s">
        <v>95</v>
      </c>
    </row>
    <row r="4" spans="1:60" ht="24.95" customHeight="1" x14ac:dyDescent="0.2">
      <c r="A4" s="139" t="s">
        <v>10</v>
      </c>
      <c r="B4" s="140" t="s">
        <v>50</v>
      </c>
      <c r="C4" s="250" t="s">
        <v>51</v>
      </c>
      <c r="D4" s="251"/>
      <c r="E4" s="251"/>
      <c r="F4" s="251"/>
      <c r="G4" s="252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1" t="s">
        <v>118</v>
      </c>
      <c r="B8" s="162" t="s">
        <v>78</v>
      </c>
      <c r="C8" s="180" t="s">
        <v>79</v>
      </c>
      <c r="D8" s="163"/>
      <c r="E8" s="164"/>
      <c r="F8" s="165"/>
      <c r="G8" s="166">
        <f>SUMIF(AG9:AG60,"&lt;&gt;NOR",G9:G60)</f>
        <v>0</v>
      </c>
      <c r="H8" s="160"/>
      <c r="I8" s="160">
        <f>SUM(I9:I60)</f>
        <v>32890.28</v>
      </c>
      <c r="J8" s="160"/>
      <c r="K8" s="160">
        <f>SUM(K9:K60)</f>
        <v>27535.8</v>
      </c>
      <c r="L8" s="160"/>
      <c r="M8" s="160">
        <f>SUM(M9:M60)</f>
        <v>0</v>
      </c>
      <c r="N8" s="160"/>
      <c r="O8" s="160">
        <f>SUM(O9:O60)</f>
        <v>0.04</v>
      </c>
      <c r="P8" s="160"/>
      <c r="Q8" s="160">
        <f>SUM(Q9:Q60)</f>
        <v>0</v>
      </c>
      <c r="R8" s="160"/>
      <c r="S8" s="160"/>
      <c r="T8" s="160"/>
      <c r="U8" s="160"/>
      <c r="V8" s="160">
        <f>SUM(V9:V60)</f>
        <v>30.44</v>
      </c>
      <c r="W8" s="160"/>
      <c r="X8" s="160"/>
      <c r="AG8" t="s">
        <v>119</v>
      </c>
    </row>
    <row r="9" spans="1:60" outlineLevel="1" x14ac:dyDescent="0.2">
      <c r="A9" s="173">
        <v>1</v>
      </c>
      <c r="B9" s="174" t="s">
        <v>275</v>
      </c>
      <c r="C9" s="181" t="s">
        <v>276</v>
      </c>
      <c r="D9" s="175" t="s">
        <v>128</v>
      </c>
      <c r="E9" s="176">
        <v>28</v>
      </c>
      <c r="F9" s="177"/>
      <c r="G9" s="178">
        <f t="shared" ref="G9:G40" si="0">ROUND(E9*F9,2)</f>
        <v>0</v>
      </c>
      <c r="H9" s="156">
        <v>0</v>
      </c>
      <c r="I9" s="155">
        <f t="shared" ref="I9:I40" si="1">ROUND(E9*H9,2)</f>
        <v>0</v>
      </c>
      <c r="J9" s="156">
        <v>47.6</v>
      </c>
      <c r="K9" s="155">
        <f t="shared" ref="K9:K40" si="2">ROUND(E9*J9,2)</f>
        <v>1332.8</v>
      </c>
      <c r="L9" s="155">
        <v>21</v>
      </c>
      <c r="M9" s="155">
        <f t="shared" ref="M9:M40" si="3">G9*(1+L9/100)</f>
        <v>0</v>
      </c>
      <c r="N9" s="155">
        <v>0</v>
      </c>
      <c r="O9" s="155">
        <f t="shared" ref="O9:O40" si="4">ROUND(E9*N9,2)</f>
        <v>0</v>
      </c>
      <c r="P9" s="155">
        <v>0</v>
      </c>
      <c r="Q9" s="155">
        <f t="shared" ref="Q9:Q40" si="5">ROUND(E9*P9,2)</f>
        <v>0</v>
      </c>
      <c r="R9" s="155"/>
      <c r="S9" s="155" t="s">
        <v>123</v>
      </c>
      <c r="T9" s="155" t="s">
        <v>123</v>
      </c>
      <c r="U9" s="155">
        <v>9.955E-2</v>
      </c>
      <c r="V9" s="155">
        <f t="shared" ref="V9:V40" si="6">ROUND(E9*U9,2)</f>
        <v>2.79</v>
      </c>
      <c r="W9" s="155"/>
      <c r="X9" s="155" t="s">
        <v>124</v>
      </c>
      <c r="Y9" s="146"/>
      <c r="Z9" s="146"/>
      <c r="AA9" s="146"/>
      <c r="AB9" s="146"/>
      <c r="AC9" s="146"/>
      <c r="AD9" s="146"/>
      <c r="AE9" s="146"/>
      <c r="AF9" s="146"/>
      <c r="AG9" s="146" t="s">
        <v>277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278</v>
      </c>
      <c r="C10" s="181" t="s">
        <v>279</v>
      </c>
      <c r="D10" s="175" t="s">
        <v>128</v>
      </c>
      <c r="E10" s="176">
        <v>29.4</v>
      </c>
      <c r="F10" s="177"/>
      <c r="G10" s="178">
        <f t="shared" si="0"/>
        <v>0</v>
      </c>
      <c r="H10" s="156">
        <v>14.1</v>
      </c>
      <c r="I10" s="155">
        <f t="shared" si="1"/>
        <v>414.54</v>
      </c>
      <c r="J10" s="156">
        <v>0</v>
      </c>
      <c r="K10" s="155">
        <f t="shared" si="2"/>
        <v>0</v>
      </c>
      <c r="L10" s="155">
        <v>21</v>
      </c>
      <c r="M10" s="155">
        <f t="shared" si="3"/>
        <v>0</v>
      </c>
      <c r="N10" s="155">
        <v>1.4999999999999999E-4</v>
      </c>
      <c r="O10" s="155">
        <f t="shared" si="4"/>
        <v>0</v>
      </c>
      <c r="P10" s="155">
        <v>0</v>
      </c>
      <c r="Q10" s="155">
        <f t="shared" si="5"/>
        <v>0</v>
      </c>
      <c r="R10" s="155" t="s">
        <v>136</v>
      </c>
      <c r="S10" s="155" t="s">
        <v>123</v>
      </c>
      <c r="T10" s="155" t="s">
        <v>123</v>
      </c>
      <c r="U10" s="155">
        <v>0</v>
      </c>
      <c r="V10" s="155">
        <f t="shared" si="6"/>
        <v>0</v>
      </c>
      <c r="W10" s="155"/>
      <c r="X10" s="155" t="s">
        <v>137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280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281</v>
      </c>
      <c r="C11" s="181" t="s">
        <v>282</v>
      </c>
      <c r="D11" s="175" t="s">
        <v>128</v>
      </c>
      <c r="E11" s="176">
        <v>100</v>
      </c>
      <c r="F11" s="177"/>
      <c r="G11" s="178">
        <f t="shared" si="0"/>
        <v>0</v>
      </c>
      <c r="H11" s="156">
        <v>0</v>
      </c>
      <c r="I11" s="155">
        <f t="shared" si="1"/>
        <v>0</v>
      </c>
      <c r="J11" s="156">
        <v>22.1</v>
      </c>
      <c r="K11" s="155">
        <f t="shared" si="2"/>
        <v>2210</v>
      </c>
      <c r="L11" s="155">
        <v>21</v>
      </c>
      <c r="M11" s="155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5"/>
      <c r="S11" s="155" t="s">
        <v>123</v>
      </c>
      <c r="T11" s="155" t="s">
        <v>123</v>
      </c>
      <c r="U11" s="155">
        <v>4.6330000000000003E-2</v>
      </c>
      <c r="V11" s="155">
        <f t="shared" si="6"/>
        <v>4.63</v>
      </c>
      <c r="W11" s="155"/>
      <c r="X11" s="155" t="s">
        <v>124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277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283</v>
      </c>
      <c r="C12" s="181" t="s">
        <v>284</v>
      </c>
      <c r="D12" s="175" t="s">
        <v>128</v>
      </c>
      <c r="E12" s="176">
        <v>105</v>
      </c>
      <c r="F12" s="177"/>
      <c r="G12" s="178">
        <f t="shared" si="0"/>
        <v>0</v>
      </c>
      <c r="H12" s="156">
        <v>7.7</v>
      </c>
      <c r="I12" s="155">
        <f t="shared" si="1"/>
        <v>808.5</v>
      </c>
      <c r="J12" s="156">
        <v>0</v>
      </c>
      <c r="K12" s="155">
        <f t="shared" si="2"/>
        <v>0</v>
      </c>
      <c r="L12" s="155">
        <v>21</v>
      </c>
      <c r="M12" s="155">
        <f t="shared" si="3"/>
        <v>0</v>
      </c>
      <c r="N12" s="155">
        <v>4.0000000000000003E-5</v>
      </c>
      <c r="O12" s="155">
        <f t="shared" si="4"/>
        <v>0</v>
      </c>
      <c r="P12" s="155">
        <v>0</v>
      </c>
      <c r="Q12" s="155">
        <f t="shared" si="5"/>
        <v>0</v>
      </c>
      <c r="R12" s="155" t="s">
        <v>136</v>
      </c>
      <c r="S12" s="155" t="s">
        <v>123</v>
      </c>
      <c r="T12" s="155" t="s">
        <v>123</v>
      </c>
      <c r="U12" s="155">
        <v>0</v>
      </c>
      <c r="V12" s="155">
        <f t="shared" si="6"/>
        <v>0</v>
      </c>
      <c r="W12" s="155"/>
      <c r="X12" s="155" t="s">
        <v>137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280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3">
        <v>5</v>
      </c>
      <c r="B13" s="174" t="s">
        <v>285</v>
      </c>
      <c r="C13" s="181" t="s">
        <v>286</v>
      </c>
      <c r="D13" s="175" t="s">
        <v>128</v>
      </c>
      <c r="E13" s="176">
        <v>140</v>
      </c>
      <c r="F13" s="177"/>
      <c r="G13" s="178">
        <f t="shared" si="0"/>
        <v>0</v>
      </c>
      <c r="H13" s="156">
        <v>0</v>
      </c>
      <c r="I13" s="155">
        <f t="shared" si="1"/>
        <v>0</v>
      </c>
      <c r="J13" s="156">
        <v>22.1</v>
      </c>
      <c r="K13" s="155">
        <f t="shared" si="2"/>
        <v>3094</v>
      </c>
      <c r="L13" s="155">
        <v>21</v>
      </c>
      <c r="M13" s="155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5"/>
      <c r="S13" s="155" t="s">
        <v>123</v>
      </c>
      <c r="T13" s="155" t="s">
        <v>123</v>
      </c>
      <c r="U13" s="155">
        <v>4.6330000000000003E-2</v>
      </c>
      <c r="V13" s="155">
        <f t="shared" si="6"/>
        <v>6.49</v>
      </c>
      <c r="W13" s="155"/>
      <c r="X13" s="155" t="s">
        <v>124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277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287</v>
      </c>
      <c r="C14" s="181" t="s">
        <v>288</v>
      </c>
      <c r="D14" s="175" t="s">
        <v>128</v>
      </c>
      <c r="E14" s="176">
        <v>147</v>
      </c>
      <c r="F14" s="177"/>
      <c r="G14" s="178">
        <f t="shared" si="0"/>
        <v>0</v>
      </c>
      <c r="H14" s="156">
        <v>14</v>
      </c>
      <c r="I14" s="155">
        <f t="shared" si="1"/>
        <v>2058</v>
      </c>
      <c r="J14" s="156">
        <v>0</v>
      </c>
      <c r="K14" s="155">
        <f t="shared" si="2"/>
        <v>0</v>
      </c>
      <c r="L14" s="155">
        <v>21</v>
      </c>
      <c r="M14" s="155">
        <f t="shared" si="3"/>
        <v>0</v>
      </c>
      <c r="N14" s="155">
        <v>6.9999999999999994E-5</v>
      </c>
      <c r="O14" s="155">
        <f t="shared" si="4"/>
        <v>0.01</v>
      </c>
      <c r="P14" s="155">
        <v>0</v>
      </c>
      <c r="Q14" s="155">
        <f t="shared" si="5"/>
        <v>0</v>
      </c>
      <c r="R14" s="155" t="s">
        <v>136</v>
      </c>
      <c r="S14" s="155" t="s">
        <v>123</v>
      </c>
      <c r="T14" s="155" t="s">
        <v>123</v>
      </c>
      <c r="U14" s="155">
        <v>0</v>
      </c>
      <c r="V14" s="155">
        <f t="shared" si="6"/>
        <v>0</v>
      </c>
      <c r="W14" s="155"/>
      <c r="X14" s="155" t="s">
        <v>137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280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3">
        <v>7</v>
      </c>
      <c r="B15" s="174" t="s">
        <v>289</v>
      </c>
      <c r="C15" s="181" t="s">
        <v>290</v>
      </c>
      <c r="D15" s="175" t="s">
        <v>128</v>
      </c>
      <c r="E15" s="176">
        <v>4</v>
      </c>
      <c r="F15" s="177"/>
      <c r="G15" s="178">
        <f t="shared" si="0"/>
        <v>0</v>
      </c>
      <c r="H15" s="156">
        <v>20.399999999999999</v>
      </c>
      <c r="I15" s="155">
        <f t="shared" si="1"/>
        <v>81.599999999999994</v>
      </c>
      <c r="J15" s="156">
        <v>0</v>
      </c>
      <c r="K15" s="155">
        <f t="shared" si="2"/>
        <v>0</v>
      </c>
      <c r="L15" s="155">
        <v>21</v>
      </c>
      <c r="M15" s="155">
        <f t="shared" si="3"/>
        <v>0</v>
      </c>
      <c r="N15" s="155">
        <v>3.2000000000000003E-4</v>
      </c>
      <c r="O15" s="155">
        <f t="shared" si="4"/>
        <v>0</v>
      </c>
      <c r="P15" s="155">
        <v>0</v>
      </c>
      <c r="Q15" s="155">
        <f t="shared" si="5"/>
        <v>0</v>
      </c>
      <c r="R15" s="155" t="s">
        <v>136</v>
      </c>
      <c r="S15" s="155" t="s">
        <v>123</v>
      </c>
      <c r="T15" s="155" t="s">
        <v>123</v>
      </c>
      <c r="U15" s="155">
        <v>0</v>
      </c>
      <c r="V15" s="155">
        <f t="shared" si="6"/>
        <v>0</v>
      </c>
      <c r="W15" s="155"/>
      <c r="X15" s="155" t="s">
        <v>137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280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291</v>
      </c>
      <c r="C16" s="181" t="s">
        <v>292</v>
      </c>
      <c r="D16" s="175" t="s">
        <v>128</v>
      </c>
      <c r="E16" s="176">
        <v>4</v>
      </c>
      <c r="F16" s="177"/>
      <c r="G16" s="178">
        <f t="shared" si="0"/>
        <v>0</v>
      </c>
      <c r="H16" s="156">
        <v>0</v>
      </c>
      <c r="I16" s="155">
        <f t="shared" si="1"/>
        <v>0</v>
      </c>
      <c r="J16" s="156">
        <v>277</v>
      </c>
      <c r="K16" s="155">
        <f t="shared" si="2"/>
        <v>1108</v>
      </c>
      <c r="L16" s="155">
        <v>21</v>
      </c>
      <c r="M16" s="155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5"/>
      <c r="S16" s="155" t="s">
        <v>123</v>
      </c>
      <c r="T16" s="155" t="s">
        <v>123</v>
      </c>
      <c r="U16" s="155">
        <v>0.57950000000000002</v>
      </c>
      <c r="V16" s="155">
        <f t="shared" si="6"/>
        <v>2.3199999999999998</v>
      </c>
      <c r="W16" s="155"/>
      <c r="X16" s="155" t="s">
        <v>124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277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3">
        <v>9</v>
      </c>
      <c r="B17" s="174" t="s">
        <v>293</v>
      </c>
      <c r="C17" s="181" t="s">
        <v>294</v>
      </c>
      <c r="D17" s="175" t="s">
        <v>128</v>
      </c>
      <c r="E17" s="176">
        <v>4</v>
      </c>
      <c r="F17" s="177"/>
      <c r="G17" s="178">
        <f t="shared" si="0"/>
        <v>0</v>
      </c>
      <c r="H17" s="156">
        <v>432</v>
      </c>
      <c r="I17" s="155">
        <f t="shared" si="1"/>
        <v>1728</v>
      </c>
      <c r="J17" s="156">
        <v>0</v>
      </c>
      <c r="K17" s="155">
        <f t="shared" si="2"/>
        <v>0</v>
      </c>
      <c r="L17" s="155">
        <v>21</v>
      </c>
      <c r="M17" s="155">
        <f t="shared" si="3"/>
        <v>0</v>
      </c>
      <c r="N17" s="155">
        <v>9.7999999999999997E-4</v>
      </c>
      <c r="O17" s="155">
        <f t="shared" si="4"/>
        <v>0</v>
      </c>
      <c r="P17" s="155">
        <v>0</v>
      </c>
      <c r="Q17" s="155">
        <f t="shared" si="5"/>
        <v>0</v>
      </c>
      <c r="R17" s="155" t="s">
        <v>136</v>
      </c>
      <c r="S17" s="155" t="s">
        <v>123</v>
      </c>
      <c r="T17" s="155" t="s">
        <v>123</v>
      </c>
      <c r="U17" s="155">
        <v>0</v>
      </c>
      <c r="V17" s="155">
        <f t="shared" si="6"/>
        <v>0</v>
      </c>
      <c r="W17" s="155"/>
      <c r="X17" s="155" t="s">
        <v>137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280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10</v>
      </c>
      <c r="B18" s="174" t="s">
        <v>295</v>
      </c>
      <c r="C18" s="181" t="s">
        <v>296</v>
      </c>
      <c r="D18" s="175" t="s">
        <v>133</v>
      </c>
      <c r="E18" s="176">
        <v>2</v>
      </c>
      <c r="F18" s="177"/>
      <c r="G18" s="178">
        <f t="shared" si="0"/>
        <v>0</v>
      </c>
      <c r="H18" s="156">
        <v>335.5</v>
      </c>
      <c r="I18" s="155">
        <f t="shared" si="1"/>
        <v>671</v>
      </c>
      <c r="J18" s="156">
        <v>0</v>
      </c>
      <c r="K18" s="155">
        <f t="shared" si="2"/>
        <v>0</v>
      </c>
      <c r="L18" s="155">
        <v>21</v>
      </c>
      <c r="M18" s="155">
        <f t="shared" si="3"/>
        <v>0</v>
      </c>
      <c r="N18" s="155">
        <v>8.9999999999999998E-4</v>
      </c>
      <c r="O18" s="155">
        <f t="shared" si="4"/>
        <v>0</v>
      </c>
      <c r="P18" s="155">
        <v>0</v>
      </c>
      <c r="Q18" s="155">
        <f t="shared" si="5"/>
        <v>0</v>
      </c>
      <c r="R18" s="155" t="s">
        <v>136</v>
      </c>
      <c r="S18" s="155" t="s">
        <v>123</v>
      </c>
      <c r="T18" s="155" t="s">
        <v>123</v>
      </c>
      <c r="U18" s="155">
        <v>0</v>
      </c>
      <c r="V18" s="155">
        <f t="shared" si="6"/>
        <v>0</v>
      </c>
      <c r="W18" s="155"/>
      <c r="X18" s="155" t="s">
        <v>137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280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3">
        <v>11</v>
      </c>
      <c r="B19" s="174" t="s">
        <v>297</v>
      </c>
      <c r="C19" s="181" t="s">
        <v>298</v>
      </c>
      <c r="D19" s="175" t="s">
        <v>133</v>
      </c>
      <c r="E19" s="176">
        <v>0.8</v>
      </c>
      <c r="F19" s="177"/>
      <c r="G19" s="178">
        <f t="shared" si="0"/>
        <v>0</v>
      </c>
      <c r="H19" s="156">
        <v>329</v>
      </c>
      <c r="I19" s="155">
        <f t="shared" si="1"/>
        <v>263.2</v>
      </c>
      <c r="J19" s="156">
        <v>0</v>
      </c>
      <c r="K19" s="155">
        <f t="shared" si="2"/>
        <v>0</v>
      </c>
      <c r="L19" s="155">
        <v>21</v>
      </c>
      <c r="M19" s="155">
        <f t="shared" si="3"/>
        <v>0</v>
      </c>
      <c r="N19" s="155">
        <v>3.1E-4</v>
      </c>
      <c r="O19" s="155">
        <f t="shared" si="4"/>
        <v>0</v>
      </c>
      <c r="P19" s="155">
        <v>0</v>
      </c>
      <c r="Q19" s="155">
        <f t="shared" si="5"/>
        <v>0</v>
      </c>
      <c r="R19" s="155" t="s">
        <v>136</v>
      </c>
      <c r="S19" s="155" t="s">
        <v>123</v>
      </c>
      <c r="T19" s="155" t="s">
        <v>123</v>
      </c>
      <c r="U19" s="155">
        <v>0</v>
      </c>
      <c r="V19" s="155">
        <f t="shared" si="6"/>
        <v>0</v>
      </c>
      <c r="W19" s="155"/>
      <c r="X19" s="155" t="s">
        <v>137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280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12</v>
      </c>
      <c r="B20" s="174" t="s">
        <v>299</v>
      </c>
      <c r="C20" s="181" t="s">
        <v>300</v>
      </c>
      <c r="D20" s="175" t="s">
        <v>133</v>
      </c>
      <c r="E20" s="176">
        <v>0.4</v>
      </c>
      <c r="F20" s="177"/>
      <c r="G20" s="178">
        <f t="shared" si="0"/>
        <v>0</v>
      </c>
      <c r="H20" s="156">
        <v>302.5</v>
      </c>
      <c r="I20" s="155">
        <f t="shared" si="1"/>
        <v>121</v>
      </c>
      <c r="J20" s="156">
        <v>0</v>
      </c>
      <c r="K20" s="155">
        <f t="shared" si="2"/>
        <v>0</v>
      </c>
      <c r="L20" s="155">
        <v>21</v>
      </c>
      <c r="M20" s="155">
        <f t="shared" si="3"/>
        <v>0</v>
      </c>
      <c r="N20" s="155">
        <v>3.5E-4</v>
      </c>
      <c r="O20" s="155">
        <f t="shared" si="4"/>
        <v>0</v>
      </c>
      <c r="P20" s="155">
        <v>0</v>
      </c>
      <c r="Q20" s="155">
        <f t="shared" si="5"/>
        <v>0</v>
      </c>
      <c r="R20" s="155" t="s">
        <v>136</v>
      </c>
      <c r="S20" s="155" t="s">
        <v>123</v>
      </c>
      <c r="T20" s="155" t="s">
        <v>123</v>
      </c>
      <c r="U20" s="155">
        <v>0</v>
      </c>
      <c r="V20" s="155">
        <f t="shared" si="6"/>
        <v>0</v>
      </c>
      <c r="W20" s="155"/>
      <c r="X20" s="155" t="s">
        <v>137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280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3">
        <v>13</v>
      </c>
      <c r="B21" s="174" t="s">
        <v>301</v>
      </c>
      <c r="C21" s="181" t="s">
        <v>302</v>
      </c>
      <c r="D21" s="175" t="s">
        <v>133</v>
      </c>
      <c r="E21" s="176">
        <v>0.4</v>
      </c>
      <c r="F21" s="177"/>
      <c r="G21" s="178">
        <f t="shared" si="0"/>
        <v>0</v>
      </c>
      <c r="H21" s="156">
        <v>281.5</v>
      </c>
      <c r="I21" s="155">
        <f t="shared" si="1"/>
        <v>112.6</v>
      </c>
      <c r="J21" s="156">
        <v>0</v>
      </c>
      <c r="K21" s="155">
        <f t="shared" si="2"/>
        <v>0</v>
      </c>
      <c r="L21" s="155">
        <v>21</v>
      </c>
      <c r="M21" s="155">
        <f t="shared" si="3"/>
        <v>0</v>
      </c>
      <c r="N21" s="155">
        <v>3.8999999999999999E-4</v>
      </c>
      <c r="O21" s="155">
        <f t="shared" si="4"/>
        <v>0</v>
      </c>
      <c r="P21" s="155">
        <v>0</v>
      </c>
      <c r="Q21" s="155">
        <f t="shared" si="5"/>
        <v>0</v>
      </c>
      <c r="R21" s="155" t="s">
        <v>136</v>
      </c>
      <c r="S21" s="155" t="s">
        <v>123</v>
      </c>
      <c r="T21" s="155" t="s">
        <v>123</v>
      </c>
      <c r="U21" s="155">
        <v>0</v>
      </c>
      <c r="V21" s="155">
        <f t="shared" si="6"/>
        <v>0</v>
      </c>
      <c r="W21" s="155"/>
      <c r="X21" s="155" t="s">
        <v>137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280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14</v>
      </c>
      <c r="B22" s="174" t="s">
        <v>303</v>
      </c>
      <c r="C22" s="181" t="s">
        <v>304</v>
      </c>
      <c r="D22" s="175" t="s">
        <v>133</v>
      </c>
      <c r="E22" s="176">
        <v>1.6</v>
      </c>
      <c r="F22" s="177"/>
      <c r="G22" s="178">
        <f t="shared" si="0"/>
        <v>0</v>
      </c>
      <c r="H22" s="156">
        <v>98.4</v>
      </c>
      <c r="I22" s="155">
        <f t="shared" si="1"/>
        <v>157.44</v>
      </c>
      <c r="J22" s="156">
        <v>0</v>
      </c>
      <c r="K22" s="155">
        <f t="shared" si="2"/>
        <v>0</v>
      </c>
      <c r="L22" s="155">
        <v>21</v>
      </c>
      <c r="M22" s="155">
        <f t="shared" si="3"/>
        <v>0</v>
      </c>
      <c r="N22" s="155">
        <v>1.2E-4</v>
      </c>
      <c r="O22" s="155">
        <f t="shared" si="4"/>
        <v>0</v>
      </c>
      <c r="P22" s="155">
        <v>0</v>
      </c>
      <c r="Q22" s="155">
        <f t="shared" si="5"/>
        <v>0</v>
      </c>
      <c r="R22" s="155" t="s">
        <v>136</v>
      </c>
      <c r="S22" s="155" t="s">
        <v>123</v>
      </c>
      <c r="T22" s="155" t="s">
        <v>123</v>
      </c>
      <c r="U22" s="155">
        <v>0</v>
      </c>
      <c r="V22" s="155">
        <f t="shared" si="6"/>
        <v>0</v>
      </c>
      <c r="W22" s="155"/>
      <c r="X22" s="155" t="s">
        <v>137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280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15</v>
      </c>
      <c r="B23" s="174" t="s">
        <v>305</v>
      </c>
      <c r="C23" s="181" t="s">
        <v>306</v>
      </c>
      <c r="D23" s="175" t="s">
        <v>133</v>
      </c>
      <c r="E23" s="176">
        <v>0.8</v>
      </c>
      <c r="F23" s="177"/>
      <c r="G23" s="178">
        <f t="shared" si="0"/>
        <v>0</v>
      </c>
      <c r="H23" s="156">
        <v>355.5</v>
      </c>
      <c r="I23" s="155">
        <f t="shared" si="1"/>
        <v>284.39999999999998</v>
      </c>
      <c r="J23" s="156">
        <v>0</v>
      </c>
      <c r="K23" s="155">
        <f t="shared" si="2"/>
        <v>0</v>
      </c>
      <c r="L23" s="155">
        <v>21</v>
      </c>
      <c r="M23" s="155">
        <f t="shared" si="3"/>
        <v>0</v>
      </c>
      <c r="N23" s="155">
        <v>3.8999999999999999E-4</v>
      </c>
      <c r="O23" s="155">
        <f t="shared" si="4"/>
        <v>0</v>
      </c>
      <c r="P23" s="155">
        <v>0</v>
      </c>
      <c r="Q23" s="155">
        <f t="shared" si="5"/>
        <v>0</v>
      </c>
      <c r="R23" s="155" t="s">
        <v>136</v>
      </c>
      <c r="S23" s="155" t="s">
        <v>123</v>
      </c>
      <c r="T23" s="155" t="s">
        <v>123</v>
      </c>
      <c r="U23" s="155">
        <v>0</v>
      </c>
      <c r="V23" s="155">
        <f t="shared" si="6"/>
        <v>0</v>
      </c>
      <c r="W23" s="155"/>
      <c r="X23" s="155" t="s">
        <v>137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280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16</v>
      </c>
      <c r="B24" s="174" t="s">
        <v>307</v>
      </c>
      <c r="C24" s="181" t="s">
        <v>308</v>
      </c>
      <c r="D24" s="175" t="s">
        <v>133</v>
      </c>
      <c r="E24" s="176">
        <v>0.8</v>
      </c>
      <c r="F24" s="177"/>
      <c r="G24" s="178">
        <f t="shared" si="0"/>
        <v>0</v>
      </c>
      <c r="H24" s="156">
        <v>110.5</v>
      </c>
      <c r="I24" s="155">
        <f t="shared" si="1"/>
        <v>88.4</v>
      </c>
      <c r="J24" s="156">
        <v>0</v>
      </c>
      <c r="K24" s="155">
        <f t="shared" si="2"/>
        <v>0</v>
      </c>
      <c r="L24" s="155">
        <v>21</v>
      </c>
      <c r="M24" s="155">
        <f t="shared" si="3"/>
        <v>0</v>
      </c>
      <c r="N24" s="155">
        <v>1.7000000000000001E-4</v>
      </c>
      <c r="O24" s="155">
        <f t="shared" si="4"/>
        <v>0</v>
      </c>
      <c r="P24" s="155">
        <v>0</v>
      </c>
      <c r="Q24" s="155">
        <f t="shared" si="5"/>
        <v>0</v>
      </c>
      <c r="R24" s="155" t="s">
        <v>136</v>
      </c>
      <c r="S24" s="155" t="s">
        <v>123</v>
      </c>
      <c r="T24" s="155" t="s">
        <v>123</v>
      </c>
      <c r="U24" s="155">
        <v>0</v>
      </c>
      <c r="V24" s="155">
        <f t="shared" si="6"/>
        <v>0</v>
      </c>
      <c r="W24" s="155"/>
      <c r="X24" s="155" t="s">
        <v>137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280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3">
        <v>17</v>
      </c>
      <c r="B25" s="174" t="s">
        <v>309</v>
      </c>
      <c r="C25" s="181" t="s">
        <v>310</v>
      </c>
      <c r="D25" s="175" t="s">
        <v>133</v>
      </c>
      <c r="E25" s="176">
        <v>4</v>
      </c>
      <c r="F25" s="177"/>
      <c r="G25" s="178">
        <f t="shared" si="0"/>
        <v>0</v>
      </c>
      <c r="H25" s="156">
        <v>77</v>
      </c>
      <c r="I25" s="155">
        <f t="shared" si="1"/>
        <v>308</v>
      </c>
      <c r="J25" s="156">
        <v>0</v>
      </c>
      <c r="K25" s="155">
        <f t="shared" si="2"/>
        <v>0</v>
      </c>
      <c r="L25" s="155">
        <v>21</v>
      </c>
      <c r="M25" s="155">
        <f t="shared" si="3"/>
        <v>0</v>
      </c>
      <c r="N25" s="155">
        <v>8.0000000000000007E-5</v>
      </c>
      <c r="O25" s="155">
        <f t="shared" si="4"/>
        <v>0</v>
      </c>
      <c r="P25" s="155">
        <v>0</v>
      </c>
      <c r="Q25" s="155">
        <f t="shared" si="5"/>
        <v>0</v>
      </c>
      <c r="R25" s="155" t="s">
        <v>136</v>
      </c>
      <c r="S25" s="155" t="s">
        <v>123</v>
      </c>
      <c r="T25" s="155" t="s">
        <v>123</v>
      </c>
      <c r="U25" s="155">
        <v>0</v>
      </c>
      <c r="V25" s="155">
        <f t="shared" si="6"/>
        <v>0</v>
      </c>
      <c r="W25" s="155"/>
      <c r="X25" s="155" t="s">
        <v>137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280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3">
        <v>18</v>
      </c>
      <c r="B26" s="174" t="s">
        <v>311</v>
      </c>
      <c r="C26" s="181" t="s">
        <v>312</v>
      </c>
      <c r="D26" s="175" t="s">
        <v>133</v>
      </c>
      <c r="E26" s="176">
        <v>2</v>
      </c>
      <c r="F26" s="177"/>
      <c r="G26" s="178">
        <f t="shared" si="0"/>
        <v>0</v>
      </c>
      <c r="H26" s="156">
        <v>39.1</v>
      </c>
      <c r="I26" s="155">
        <f t="shared" si="1"/>
        <v>78.2</v>
      </c>
      <c r="J26" s="156">
        <v>0</v>
      </c>
      <c r="K26" s="155">
        <f t="shared" si="2"/>
        <v>0</v>
      </c>
      <c r="L26" s="155">
        <v>21</v>
      </c>
      <c r="M26" s="155">
        <f t="shared" si="3"/>
        <v>0</v>
      </c>
      <c r="N26" s="155">
        <v>6.9999999999999994E-5</v>
      </c>
      <c r="O26" s="155">
        <f t="shared" si="4"/>
        <v>0</v>
      </c>
      <c r="P26" s="155">
        <v>0</v>
      </c>
      <c r="Q26" s="155">
        <f t="shared" si="5"/>
        <v>0</v>
      </c>
      <c r="R26" s="155" t="s">
        <v>136</v>
      </c>
      <c r="S26" s="155" t="s">
        <v>123</v>
      </c>
      <c r="T26" s="155" t="s">
        <v>123</v>
      </c>
      <c r="U26" s="155">
        <v>0</v>
      </c>
      <c r="V26" s="155">
        <f t="shared" si="6"/>
        <v>0</v>
      </c>
      <c r="W26" s="155"/>
      <c r="X26" s="155" t="s">
        <v>137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280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19</v>
      </c>
      <c r="B27" s="174" t="s">
        <v>313</v>
      </c>
      <c r="C27" s="181" t="s">
        <v>314</v>
      </c>
      <c r="D27" s="175" t="s">
        <v>133</v>
      </c>
      <c r="E27" s="176">
        <v>2</v>
      </c>
      <c r="F27" s="177"/>
      <c r="G27" s="178">
        <f t="shared" si="0"/>
        <v>0</v>
      </c>
      <c r="H27" s="156">
        <v>14.5</v>
      </c>
      <c r="I27" s="155">
        <f t="shared" si="1"/>
        <v>29</v>
      </c>
      <c r="J27" s="156">
        <v>0</v>
      </c>
      <c r="K27" s="155">
        <f t="shared" si="2"/>
        <v>0</v>
      </c>
      <c r="L27" s="155">
        <v>21</v>
      </c>
      <c r="M27" s="155">
        <f t="shared" si="3"/>
        <v>0</v>
      </c>
      <c r="N27" s="155">
        <v>2.0000000000000002E-5</v>
      </c>
      <c r="O27" s="155">
        <f t="shared" si="4"/>
        <v>0</v>
      </c>
      <c r="P27" s="155">
        <v>0</v>
      </c>
      <c r="Q27" s="155">
        <f t="shared" si="5"/>
        <v>0</v>
      </c>
      <c r="R27" s="155" t="s">
        <v>136</v>
      </c>
      <c r="S27" s="155" t="s">
        <v>123</v>
      </c>
      <c r="T27" s="155" t="s">
        <v>123</v>
      </c>
      <c r="U27" s="155">
        <v>0</v>
      </c>
      <c r="V27" s="155">
        <f t="shared" si="6"/>
        <v>0</v>
      </c>
      <c r="W27" s="155"/>
      <c r="X27" s="155" t="s">
        <v>137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280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3">
        <v>20</v>
      </c>
      <c r="B28" s="174" t="s">
        <v>315</v>
      </c>
      <c r="C28" s="181" t="s">
        <v>316</v>
      </c>
      <c r="D28" s="175" t="s">
        <v>128</v>
      </c>
      <c r="E28" s="176">
        <v>12</v>
      </c>
      <c r="F28" s="177"/>
      <c r="G28" s="178">
        <f t="shared" si="0"/>
        <v>0</v>
      </c>
      <c r="H28" s="156">
        <v>0</v>
      </c>
      <c r="I28" s="155">
        <f t="shared" si="1"/>
        <v>0</v>
      </c>
      <c r="J28" s="156">
        <v>310</v>
      </c>
      <c r="K28" s="155">
        <f t="shared" si="2"/>
        <v>3720</v>
      </c>
      <c r="L28" s="155">
        <v>21</v>
      </c>
      <c r="M28" s="155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5"/>
      <c r="S28" s="155" t="s">
        <v>123</v>
      </c>
      <c r="T28" s="155" t="s">
        <v>123</v>
      </c>
      <c r="U28" s="155">
        <v>0.64832999999999996</v>
      </c>
      <c r="V28" s="155">
        <f t="shared" si="6"/>
        <v>7.78</v>
      </c>
      <c r="W28" s="155"/>
      <c r="X28" s="155" t="s">
        <v>124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277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3">
        <v>21</v>
      </c>
      <c r="B29" s="174" t="s">
        <v>317</v>
      </c>
      <c r="C29" s="181" t="s">
        <v>318</v>
      </c>
      <c r="D29" s="175" t="s">
        <v>128</v>
      </c>
      <c r="E29" s="176">
        <v>12</v>
      </c>
      <c r="F29" s="177"/>
      <c r="G29" s="178">
        <f t="shared" si="0"/>
        <v>0</v>
      </c>
      <c r="H29" s="156">
        <v>690</v>
      </c>
      <c r="I29" s="155">
        <f t="shared" si="1"/>
        <v>8280</v>
      </c>
      <c r="J29" s="156">
        <v>0</v>
      </c>
      <c r="K29" s="155">
        <f t="shared" si="2"/>
        <v>0</v>
      </c>
      <c r="L29" s="155">
        <v>21</v>
      </c>
      <c r="M29" s="155">
        <f t="shared" si="3"/>
        <v>0</v>
      </c>
      <c r="N29" s="155">
        <v>1.2999999999999999E-3</v>
      </c>
      <c r="O29" s="155">
        <f t="shared" si="4"/>
        <v>0.02</v>
      </c>
      <c r="P29" s="155">
        <v>0</v>
      </c>
      <c r="Q29" s="155">
        <f t="shared" si="5"/>
        <v>0</v>
      </c>
      <c r="R29" s="155" t="s">
        <v>136</v>
      </c>
      <c r="S29" s="155" t="s">
        <v>123</v>
      </c>
      <c r="T29" s="155" t="s">
        <v>123</v>
      </c>
      <c r="U29" s="155">
        <v>0</v>
      </c>
      <c r="V29" s="155">
        <f t="shared" si="6"/>
        <v>0</v>
      </c>
      <c r="W29" s="155"/>
      <c r="X29" s="155" t="s">
        <v>137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280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22</v>
      </c>
      <c r="B30" s="174" t="s">
        <v>319</v>
      </c>
      <c r="C30" s="181" t="s">
        <v>320</v>
      </c>
      <c r="D30" s="175" t="s">
        <v>133</v>
      </c>
      <c r="E30" s="176">
        <v>6</v>
      </c>
      <c r="F30" s="177"/>
      <c r="G30" s="178">
        <f t="shared" si="0"/>
        <v>0</v>
      </c>
      <c r="H30" s="156">
        <v>631</v>
      </c>
      <c r="I30" s="155">
        <f t="shared" si="1"/>
        <v>3786</v>
      </c>
      <c r="J30" s="156">
        <v>0</v>
      </c>
      <c r="K30" s="155">
        <f t="shared" si="2"/>
        <v>0</v>
      </c>
      <c r="L30" s="155">
        <v>21</v>
      </c>
      <c r="M30" s="155">
        <f t="shared" si="3"/>
        <v>0</v>
      </c>
      <c r="N30" s="155">
        <v>1.5200000000000001E-3</v>
      </c>
      <c r="O30" s="155">
        <f t="shared" si="4"/>
        <v>0.01</v>
      </c>
      <c r="P30" s="155">
        <v>0</v>
      </c>
      <c r="Q30" s="155">
        <f t="shared" si="5"/>
        <v>0</v>
      </c>
      <c r="R30" s="155" t="s">
        <v>136</v>
      </c>
      <c r="S30" s="155" t="s">
        <v>123</v>
      </c>
      <c r="T30" s="155" t="s">
        <v>123</v>
      </c>
      <c r="U30" s="155">
        <v>0</v>
      </c>
      <c r="V30" s="155">
        <f t="shared" si="6"/>
        <v>0</v>
      </c>
      <c r="W30" s="155"/>
      <c r="X30" s="155" t="s">
        <v>137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280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23</v>
      </c>
      <c r="B31" s="174" t="s">
        <v>321</v>
      </c>
      <c r="C31" s="181" t="s">
        <v>322</v>
      </c>
      <c r="D31" s="175" t="s">
        <v>133</v>
      </c>
      <c r="E31" s="176">
        <v>2.4</v>
      </c>
      <c r="F31" s="177"/>
      <c r="G31" s="178">
        <f t="shared" si="0"/>
        <v>0</v>
      </c>
      <c r="H31" s="156">
        <v>374</v>
      </c>
      <c r="I31" s="155">
        <f t="shared" si="1"/>
        <v>897.6</v>
      </c>
      <c r="J31" s="156">
        <v>0</v>
      </c>
      <c r="K31" s="155">
        <f t="shared" si="2"/>
        <v>0</v>
      </c>
      <c r="L31" s="155">
        <v>21</v>
      </c>
      <c r="M31" s="155">
        <f t="shared" si="3"/>
        <v>0</v>
      </c>
      <c r="N31" s="155">
        <v>5.0000000000000001E-4</v>
      </c>
      <c r="O31" s="155">
        <f t="shared" si="4"/>
        <v>0</v>
      </c>
      <c r="P31" s="155">
        <v>0</v>
      </c>
      <c r="Q31" s="155">
        <f t="shared" si="5"/>
        <v>0</v>
      </c>
      <c r="R31" s="155" t="s">
        <v>136</v>
      </c>
      <c r="S31" s="155" t="s">
        <v>123</v>
      </c>
      <c r="T31" s="155" t="s">
        <v>123</v>
      </c>
      <c r="U31" s="155">
        <v>0</v>
      </c>
      <c r="V31" s="155">
        <f t="shared" si="6"/>
        <v>0</v>
      </c>
      <c r="W31" s="155"/>
      <c r="X31" s="155" t="s">
        <v>137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280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24</v>
      </c>
      <c r="B32" s="174" t="s">
        <v>323</v>
      </c>
      <c r="C32" s="181" t="s">
        <v>324</v>
      </c>
      <c r="D32" s="175" t="s">
        <v>133</v>
      </c>
      <c r="E32" s="176">
        <v>1.2</v>
      </c>
      <c r="F32" s="177"/>
      <c r="G32" s="178">
        <f t="shared" si="0"/>
        <v>0</v>
      </c>
      <c r="H32" s="156">
        <v>319.5</v>
      </c>
      <c r="I32" s="155">
        <f t="shared" si="1"/>
        <v>383.4</v>
      </c>
      <c r="J32" s="156">
        <v>0</v>
      </c>
      <c r="K32" s="155">
        <f t="shared" si="2"/>
        <v>0</v>
      </c>
      <c r="L32" s="155">
        <v>21</v>
      </c>
      <c r="M32" s="155">
        <f t="shared" si="3"/>
        <v>0</v>
      </c>
      <c r="N32" s="155">
        <v>7.9000000000000001E-4</v>
      </c>
      <c r="O32" s="155">
        <f t="shared" si="4"/>
        <v>0</v>
      </c>
      <c r="P32" s="155">
        <v>0</v>
      </c>
      <c r="Q32" s="155">
        <f t="shared" si="5"/>
        <v>0</v>
      </c>
      <c r="R32" s="155" t="s">
        <v>136</v>
      </c>
      <c r="S32" s="155" t="s">
        <v>123</v>
      </c>
      <c r="T32" s="155" t="s">
        <v>123</v>
      </c>
      <c r="U32" s="155">
        <v>0</v>
      </c>
      <c r="V32" s="155">
        <f t="shared" si="6"/>
        <v>0</v>
      </c>
      <c r="W32" s="155"/>
      <c r="X32" s="155" t="s">
        <v>137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280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25</v>
      </c>
      <c r="B33" s="174" t="s">
        <v>325</v>
      </c>
      <c r="C33" s="181" t="s">
        <v>326</v>
      </c>
      <c r="D33" s="175" t="s">
        <v>133</v>
      </c>
      <c r="E33" s="176">
        <v>3.6</v>
      </c>
      <c r="F33" s="177"/>
      <c r="G33" s="178">
        <f t="shared" si="0"/>
        <v>0</v>
      </c>
      <c r="H33" s="156">
        <v>121.5</v>
      </c>
      <c r="I33" s="155">
        <f t="shared" si="1"/>
        <v>437.4</v>
      </c>
      <c r="J33" s="156">
        <v>0</v>
      </c>
      <c r="K33" s="155">
        <f t="shared" si="2"/>
        <v>0</v>
      </c>
      <c r="L33" s="155">
        <v>21</v>
      </c>
      <c r="M33" s="155">
        <f t="shared" si="3"/>
        <v>0</v>
      </c>
      <c r="N33" s="155">
        <v>5.0000000000000001E-4</v>
      </c>
      <c r="O33" s="155">
        <f t="shared" si="4"/>
        <v>0</v>
      </c>
      <c r="P33" s="155">
        <v>0</v>
      </c>
      <c r="Q33" s="155">
        <f t="shared" si="5"/>
        <v>0</v>
      </c>
      <c r="R33" s="155" t="s">
        <v>136</v>
      </c>
      <c r="S33" s="155" t="s">
        <v>123</v>
      </c>
      <c r="T33" s="155" t="s">
        <v>123</v>
      </c>
      <c r="U33" s="155">
        <v>0</v>
      </c>
      <c r="V33" s="155">
        <f t="shared" si="6"/>
        <v>0</v>
      </c>
      <c r="W33" s="155"/>
      <c r="X33" s="155" t="s">
        <v>137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280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26</v>
      </c>
      <c r="B34" s="174" t="s">
        <v>327</v>
      </c>
      <c r="C34" s="181" t="s">
        <v>328</v>
      </c>
      <c r="D34" s="175" t="s">
        <v>133</v>
      </c>
      <c r="E34" s="176">
        <v>12</v>
      </c>
      <c r="F34" s="177"/>
      <c r="G34" s="178">
        <f t="shared" si="0"/>
        <v>0</v>
      </c>
      <c r="H34" s="156">
        <v>96.9</v>
      </c>
      <c r="I34" s="155">
        <f t="shared" si="1"/>
        <v>1162.8</v>
      </c>
      <c r="J34" s="156">
        <v>0</v>
      </c>
      <c r="K34" s="155">
        <f t="shared" si="2"/>
        <v>0</v>
      </c>
      <c r="L34" s="155">
        <v>21</v>
      </c>
      <c r="M34" s="155">
        <f t="shared" si="3"/>
        <v>0</v>
      </c>
      <c r="N34" s="155">
        <v>2.2000000000000001E-4</v>
      </c>
      <c r="O34" s="155">
        <f t="shared" si="4"/>
        <v>0</v>
      </c>
      <c r="P34" s="155">
        <v>0</v>
      </c>
      <c r="Q34" s="155">
        <f t="shared" si="5"/>
        <v>0</v>
      </c>
      <c r="R34" s="155" t="s">
        <v>136</v>
      </c>
      <c r="S34" s="155" t="s">
        <v>329</v>
      </c>
      <c r="T34" s="155" t="s">
        <v>329</v>
      </c>
      <c r="U34" s="155">
        <v>0</v>
      </c>
      <c r="V34" s="155">
        <f t="shared" si="6"/>
        <v>0</v>
      </c>
      <c r="W34" s="155"/>
      <c r="X34" s="155" t="s">
        <v>137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280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27</v>
      </c>
      <c r="B35" s="174" t="s">
        <v>330</v>
      </c>
      <c r="C35" s="181" t="s">
        <v>331</v>
      </c>
      <c r="D35" s="175" t="s">
        <v>133</v>
      </c>
      <c r="E35" s="176">
        <v>6</v>
      </c>
      <c r="F35" s="177"/>
      <c r="G35" s="178">
        <f t="shared" si="0"/>
        <v>0</v>
      </c>
      <c r="H35" s="156">
        <v>48.9</v>
      </c>
      <c r="I35" s="155">
        <f t="shared" si="1"/>
        <v>293.39999999999998</v>
      </c>
      <c r="J35" s="156">
        <v>0</v>
      </c>
      <c r="K35" s="155">
        <f t="shared" si="2"/>
        <v>0</v>
      </c>
      <c r="L35" s="155">
        <v>21</v>
      </c>
      <c r="M35" s="155">
        <f t="shared" si="3"/>
        <v>0</v>
      </c>
      <c r="N35" s="155">
        <v>9.0000000000000006E-5</v>
      </c>
      <c r="O35" s="155">
        <f t="shared" si="4"/>
        <v>0</v>
      </c>
      <c r="P35" s="155">
        <v>0</v>
      </c>
      <c r="Q35" s="155">
        <f t="shared" si="5"/>
        <v>0</v>
      </c>
      <c r="R35" s="155" t="s">
        <v>136</v>
      </c>
      <c r="S35" s="155" t="s">
        <v>123</v>
      </c>
      <c r="T35" s="155" t="s">
        <v>123</v>
      </c>
      <c r="U35" s="155">
        <v>0</v>
      </c>
      <c r="V35" s="155">
        <f t="shared" si="6"/>
        <v>0</v>
      </c>
      <c r="W35" s="155"/>
      <c r="X35" s="155" t="s">
        <v>137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280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28</v>
      </c>
      <c r="B36" s="174" t="s">
        <v>327</v>
      </c>
      <c r="C36" s="181" t="s">
        <v>328</v>
      </c>
      <c r="D36" s="175" t="s">
        <v>133</v>
      </c>
      <c r="E36" s="176">
        <v>6</v>
      </c>
      <c r="F36" s="177"/>
      <c r="G36" s="178">
        <f t="shared" si="0"/>
        <v>0</v>
      </c>
      <c r="H36" s="156">
        <v>96.9</v>
      </c>
      <c r="I36" s="155">
        <f t="shared" si="1"/>
        <v>581.4</v>
      </c>
      <c r="J36" s="156">
        <v>0</v>
      </c>
      <c r="K36" s="155">
        <f t="shared" si="2"/>
        <v>0</v>
      </c>
      <c r="L36" s="155">
        <v>21</v>
      </c>
      <c r="M36" s="155">
        <f t="shared" si="3"/>
        <v>0</v>
      </c>
      <c r="N36" s="155">
        <v>2.2000000000000001E-4</v>
      </c>
      <c r="O36" s="155">
        <f t="shared" si="4"/>
        <v>0</v>
      </c>
      <c r="P36" s="155">
        <v>0</v>
      </c>
      <c r="Q36" s="155">
        <f t="shared" si="5"/>
        <v>0</v>
      </c>
      <c r="R36" s="155" t="s">
        <v>136</v>
      </c>
      <c r="S36" s="155" t="s">
        <v>329</v>
      </c>
      <c r="T36" s="155" t="s">
        <v>329</v>
      </c>
      <c r="U36" s="155">
        <v>0</v>
      </c>
      <c r="V36" s="155">
        <f t="shared" si="6"/>
        <v>0</v>
      </c>
      <c r="W36" s="155"/>
      <c r="X36" s="155" t="s">
        <v>137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280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29</v>
      </c>
      <c r="B37" s="174" t="s">
        <v>332</v>
      </c>
      <c r="C37" s="181" t="s">
        <v>333</v>
      </c>
      <c r="D37" s="175" t="s">
        <v>128</v>
      </c>
      <c r="E37" s="176">
        <v>8</v>
      </c>
      <c r="F37" s="177"/>
      <c r="G37" s="178">
        <f t="shared" si="0"/>
        <v>0</v>
      </c>
      <c r="H37" s="156">
        <v>0</v>
      </c>
      <c r="I37" s="155">
        <f t="shared" si="1"/>
        <v>0</v>
      </c>
      <c r="J37" s="156">
        <v>39.6</v>
      </c>
      <c r="K37" s="155">
        <f t="shared" si="2"/>
        <v>316.8</v>
      </c>
      <c r="L37" s="155">
        <v>21</v>
      </c>
      <c r="M37" s="155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5"/>
      <c r="S37" s="155" t="s">
        <v>123</v>
      </c>
      <c r="T37" s="155" t="s">
        <v>123</v>
      </c>
      <c r="U37" s="155">
        <v>8.2830000000000001E-2</v>
      </c>
      <c r="V37" s="155">
        <f t="shared" si="6"/>
        <v>0.66</v>
      </c>
      <c r="W37" s="155"/>
      <c r="X37" s="155" t="s">
        <v>124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277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3">
        <v>30</v>
      </c>
      <c r="B38" s="174" t="s">
        <v>334</v>
      </c>
      <c r="C38" s="181" t="s">
        <v>335</v>
      </c>
      <c r="D38" s="175" t="s">
        <v>128</v>
      </c>
      <c r="E38" s="176">
        <v>8</v>
      </c>
      <c r="F38" s="177"/>
      <c r="G38" s="178">
        <f t="shared" si="0"/>
        <v>0</v>
      </c>
      <c r="H38" s="156">
        <v>16.7</v>
      </c>
      <c r="I38" s="155">
        <f t="shared" si="1"/>
        <v>133.6</v>
      </c>
      <c r="J38" s="156">
        <v>0</v>
      </c>
      <c r="K38" s="155">
        <f t="shared" si="2"/>
        <v>0</v>
      </c>
      <c r="L38" s="155">
        <v>21</v>
      </c>
      <c r="M38" s="155">
        <f t="shared" si="3"/>
        <v>0</v>
      </c>
      <c r="N38" s="155">
        <v>1.1E-4</v>
      </c>
      <c r="O38" s="155">
        <f t="shared" si="4"/>
        <v>0</v>
      </c>
      <c r="P38" s="155">
        <v>0</v>
      </c>
      <c r="Q38" s="155">
        <f t="shared" si="5"/>
        <v>0</v>
      </c>
      <c r="R38" s="155" t="s">
        <v>136</v>
      </c>
      <c r="S38" s="155" t="s">
        <v>123</v>
      </c>
      <c r="T38" s="155" t="s">
        <v>123</v>
      </c>
      <c r="U38" s="155">
        <v>0</v>
      </c>
      <c r="V38" s="155">
        <f t="shared" si="6"/>
        <v>0</v>
      </c>
      <c r="W38" s="155"/>
      <c r="X38" s="155" t="s">
        <v>137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280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3">
        <v>31</v>
      </c>
      <c r="B39" s="174" t="s">
        <v>336</v>
      </c>
      <c r="C39" s="181" t="s">
        <v>337</v>
      </c>
      <c r="D39" s="175" t="s">
        <v>133</v>
      </c>
      <c r="E39" s="176">
        <v>8</v>
      </c>
      <c r="F39" s="177"/>
      <c r="G39" s="178">
        <f t="shared" si="0"/>
        <v>0</v>
      </c>
      <c r="H39" s="156">
        <v>6.4</v>
      </c>
      <c r="I39" s="155">
        <f t="shared" si="1"/>
        <v>51.2</v>
      </c>
      <c r="J39" s="156">
        <v>0</v>
      </c>
      <c r="K39" s="155">
        <f t="shared" si="2"/>
        <v>0</v>
      </c>
      <c r="L39" s="155">
        <v>21</v>
      </c>
      <c r="M39" s="155">
        <f t="shared" si="3"/>
        <v>0</v>
      </c>
      <c r="N39" s="155">
        <v>1.0000000000000001E-5</v>
      </c>
      <c r="O39" s="155">
        <f t="shared" si="4"/>
        <v>0</v>
      </c>
      <c r="P39" s="155">
        <v>0</v>
      </c>
      <c r="Q39" s="155">
        <f t="shared" si="5"/>
        <v>0</v>
      </c>
      <c r="R39" s="155" t="s">
        <v>136</v>
      </c>
      <c r="S39" s="155" t="s">
        <v>123</v>
      </c>
      <c r="T39" s="155" t="s">
        <v>123</v>
      </c>
      <c r="U39" s="155">
        <v>0</v>
      </c>
      <c r="V39" s="155">
        <f t="shared" si="6"/>
        <v>0</v>
      </c>
      <c r="W39" s="155"/>
      <c r="X39" s="155" t="s">
        <v>137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280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3">
        <v>32</v>
      </c>
      <c r="B40" s="174" t="s">
        <v>338</v>
      </c>
      <c r="C40" s="181" t="s">
        <v>339</v>
      </c>
      <c r="D40" s="175" t="s">
        <v>133</v>
      </c>
      <c r="E40" s="176">
        <v>4</v>
      </c>
      <c r="F40" s="177"/>
      <c r="G40" s="178">
        <f t="shared" si="0"/>
        <v>0</v>
      </c>
      <c r="H40" s="156">
        <v>11.9</v>
      </c>
      <c r="I40" s="155">
        <f t="shared" si="1"/>
        <v>47.6</v>
      </c>
      <c r="J40" s="156">
        <v>0</v>
      </c>
      <c r="K40" s="155">
        <f t="shared" si="2"/>
        <v>0</v>
      </c>
      <c r="L40" s="155">
        <v>21</v>
      </c>
      <c r="M40" s="155">
        <f t="shared" si="3"/>
        <v>0</v>
      </c>
      <c r="N40" s="155">
        <v>1.0000000000000001E-5</v>
      </c>
      <c r="O40" s="155">
        <f t="shared" si="4"/>
        <v>0</v>
      </c>
      <c r="P40" s="155">
        <v>0</v>
      </c>
      <c r="Q40" s="155">
        <f t="shared" si="5"/>
        <v>0</v>
      </c>
      <c r="R40" s="155" t="s">
        <v>136</v>
      </c>
      <c r="S40" s="155" t="s">
        <v>123</v>
      </c>
      <c r="T40" s="155" t="s">
        <v>123</v>
      </c>
      <c r="U40" s="155">
        <v>0</v>
      </c>
      <c r="V40" s="155">
        <f t="shared" si="6"/>
        <v>0</v>
      </c>
      <c r="W40" s="155"/>
      <c r="X40" s="155" t="s">
        <v>137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280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33</v>
      </c>
      <c r="B41" s="174" t="s">
        <v>340</v>
      </c>
      <c r="C41" s="181" t="s">
        <v>341</v>
      </c>
      <c r="D41" s="175" t="s">
        <v>133</v>
      </c>
      <c r="E41" s="176">
        <v>8</v>
      </c>
      <c r="F41" s="177"/>
      <c r="G41" s="178">
        <f t="shared" ref="G41:G72" si="7">ROUND(E41*F41,2)</f>
        <v>0</v>
      </c>
      <c r="H41" s="156">
        <v>10.4</v>
      </c>
      <c r="I41" s="155">
        <f t="shared" ref="I41:I72" si="8">ROUND(E41*H41,2)</f>
        <v>83.2</v>
      </c>
      <c r="J41" s="156">
        <v>0</v>
      </c>
      <c r="K41" s="155">
        <f t="shared" ref="K41:K72" si="9">ROUND(E41*J41,2)</f>
        <v>0</v>
      </c>
      <c r="L41" s="155">
        <v>21</v>
      </c>
      <c r="M41" s="155">
        <f t="shared" ref="M41:M72" si="10">G41*(1+L41/100)</f>
        <v>0</v>
      </c>
      <c r="N41" s="155">
        <v>0</v>
      </c>
      <c r="O41" s="155">
        <f t="shared" ref="O41:O72" si="11">ROUND(E41*N41,2)</f>
        <v>0</v>
      </c>
      <c r="P41" s="155">
        <v>0</v>
      </c>
      <c r="Q41" s="155">
        <f t="shared" ref="Q41:Q72" si="12">ROUND(E41*P41,2)</f>
        <v>0</v>
      </c>
      <c r="R41" s="155" t="s">
        <v>136</v>
      </c>
      <c r="S41" s="155" t="s">
        <v>123</v>
      </c>
      <c r="T41" s="155" t="s">
        <v>123</v>
      </c>
      <c r="U41" s="155">
        <v>0</v>
      </c>
      <c r="V41" s="155">
        <f t="shared" ref="V41:V72" si="13">ROUND(E41*U41,2)</f>
        <v>0</v>
      </c>
      <c r="W41" s="155"/>
      <c r="X41" s="155" t="s">
        <v>137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280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34</v>
      </c>
      <c r="B42" s="174" t="s">
        <v>342</v>
      </c>
      <c r="C42" s="181" t="s">
        <v>343</v>
      </c>
      <c r="D42" s="175" t="s">
        <v>128</v>
      </c>
      <c r="E42" s="176">
        <v>30</v>
      </c>
      <c r="F42" s="177"/>
      <c r="G42" s="178">
        <f t="shared" si="7"/>
        <v>0</v>
      </c>
      <c r="H42" s="156">
        <v>0</v>
      </c>
      <c r="I42" s="155">
        <f t="shared" si="8"/>
        <v>0</v>
      </c>
      <c r="J42" s="156">
        <v>40.9</v>
      </c>
      <c r="K42" s="155">
        <f t="shared" si="9"/>
        <v>1227</v>
      </c>
      <c r="L42" s="155">
        <v>21</v>
      </c>
      <c r="M42" s="155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5"/>
      <c r="S42" s="155" t="s">
        <v>123</v>
      </c>
      <c r="T42" s="155" t="s">
        <v>123</v>
      </c>
      <c r="U42" s="155">
        <v>8.5470000000000004E-2</v>
      </c>
      <c r="V42" s="155">
        <f t="shared" si="13"/>
        <v>2.56</v>
      </c>
      <c r="W42" s="155"/>
      <c r="X42" s="155" t="s">
        <v>124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277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3">
        <v>35</v>
      </c>
      <c r="B43" s="174" t="s">
        <v>344</v>
      </c>
      <c r="C43" s="181" t="s">
        <v>345</v>
      </c>
      <c r="D43" s="175" t="s">
        <v>128</v>
      </c>
      <c r="E43" s="176">
        <v>30</v>
      </c>
      <c r="F43" s="177"/>
      <c r="G43" s="178">
        <f t="shared" si="7"/>
        <v>0</v>
      </c>
      <c r="H43" s="156">
        <v>13.8</v>
      </c>
      <c r="I43" s="155">
        <f t="shared" si="8"/>
        <v>414</v>
      </c>
      <c r="J43" s="156">
        <v>0</v>
      </c>
      <c r="K43" s="155">
        <f t="shared" si="9"/>
        <v>0</v>
      </c>
      <c r="L43" s="155">
        <v>21</v>
      </c>
      <c r="M43" s="155">
        <f t="shared" si="10"/>
        <v>0</v>
      </c>
      <c r="N43" s="155">
        <v>6.0000000000000002E-5</v>
      </c>
      <c r="O43" s="155">
        <f t="shared" si="11"/>
        <v>0</v>
      </c>
      <c r="P43" s="155">
        <v>0</v>
      </c>
      <c r="Q43" s="155">
        <f t="shared" si="12"/>
        <v>0</v>
      </c>
      <c r="R43" s="155" t="s">
        <v>136</v>
      </c>
      <c r="S43" s="155" t="s">
        <v>123</v>
      </c>
      <c r="T43" s="155" t="s">
        <v>123</v>
      </c>
      <c r="U43" s="155">
        <v>0</v>
      </c>
      <c r="V43" s="155">
        <f t="shared" si="13"/>
        <v>0</v>
      </c>
      <c r="W43" s="155"/>
      <c r="X43" s="155" t="s">
        <v>137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280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36</v>
      </c>
      <c r="B44" s="174" t="s">
        <v>346</v>
      </c>
      <c r="C44" s="181" t="s">
        <v>347</v>
      </c>
      <c r="D44" s="175" t="s">
        <v>133</v>
      </c>
      <c r="E44" s="176">
        <v>30</v>
      </c>
      <c r="F44" s="177"/>
      <c r="G44" s="178">
        <f t="shared" si="7"/>
        <v>0</v>
      </c>
      <c r="H44" s="156">
        <v>60.4</v>
      </c>
      <c r="I44" s="155">
        <f t="shared" si="8"/>
        <v>1812</v>
      </c>
      <c r="J44" s="156">
        <v>0</v>
      </c>
      <c r="K44" s="155">
        <f t="shared" si="9"/>
        <v>0</v>
      </c>
      <c r="L44" s="155">
        <v>21</v>
      </c>
      <c r="M44" s="155">
        <f t="shared" si="10"/>
        <v>0</v>
      </c>
      <c r="N44" s="155">
        <v>4.0000000000000003E-5</v>
      </c>
      <c r="O44" s="155">
        <f t="shared" si="11"/>
        <v>0</v>
      </c>
      <c r="P44" s="155">
        <v>0</v>
      </c>
      <c r="Q44" s="155">
        <f t="shared" si="12"/>
        <v>0</v>
      </c>
      <c r="R44" s="155" t="s">
        <v>136</v>
      </c>
      <c r="S44" s="155" t="s">
        <v>123</v>
      </c>
      <c r="T44" s="155" t="s">
        <v>123</v>
      </c>
      <c r="U44" s="155">
        <v>0</v>
      </c>
      <c r="V44" s="155">
        <f t="shared" si="13"/>
        <v>0</v>
      </c>
      <c r="W44" s="155"/>
      <c r="X44" s="155" t="s">
        <v>137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280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37</v>
      </c>
      <c r="B45" s="174" t="s">
        <v>348</v>
      </c>
      <c r="C45" s="181" t="s">
        <v>349</v>
      </c>
      <c r="D45" s="175" t="s">
        <v>133</v>
      </c>
      <c r="E45" s="176">
        <v>30</v>
      </c>
      <c r="F45" s="177"/>
      <c r="G45" s="178">
        <f t="shared" si="7"/>
        <v>0</v>
      </c>
      <c r="H45" s="156">
        <v>12.6</v>
      </c>
      <c r="I45" s="155">
        <f t="shared" si="8"/>
        <v>378</v>
      </c>
      <c r="J45" s="156">
        <v>0</v>
      </c>
      <c r="K45" s="155">
        <f t="shared" si="9"/>
        <v>0</v>
      </c>
      <c r="L45" s="155">
        <v>21</v>
      </c>
      <c r="M45" s="155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5" t="s">
        <v>136</v>
      </c>
      <c r="S45" s="155" t="s">
        <v>123</v>
      </c>
      <c r="T45" s="155" t="s">
        <v>123</v>
      </c>
      <c r="U45" s="155">
        <v>0</v>
      </c>
      <c r="V45" s="155">
        <f t="shared" si="13"/>
        <v>0</v>
      </c>
      <c r="W45" s="155"/>
      <c r="X45" s="155" t="s">
        <v>137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280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38</v>
      </c>
      <c r="B46" s="174" t="s">
        <v>350</v>
      </c>
      <c r="C46" s="181" t="s">
        <v>351</v>
      </c>
      <c r="D46" s="175" t="s">
        <v>133</v>
      </c>
      <c r="E46" s="176">
        <v>10</v>
      </c>
      <c r="F46" s="177"/>
      <c r="G46" s="178">
        <f t="shared" si="7"/>
        <v>0</v>
      </c>
      <c r="H46" s="156">
        <v>0</v>
      </c>
      <c r="I46" s="155">
        <f t="shared" si="8"/>
        <v>0</v>
      </c>
      <c r="J46" s="156">
        <v>38.299999999999997</v>
      </c>
      <c r="K46" s="155">
        <f t="shared" si="9"/>
        <v>383</v>
      </c>
      <c r="L46" s="155">
        <v>21</v>
      </c>
      <c r="M46" s="155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5"/>
      <c r="S46" s="155" t="s">
        <v>123</v>
      </c>
      <c r="T46" s="155" t="s">
        <v>123</v>
      </c>
      <c r="U46" s="155">
        <v>8.0170000000000005E-2</v>
      </c>
      <c r="V46" s="155">
        <f t="shared" si="13"/>
        <v>0.8</v>
      </c>
      <c r="W46" s="155"/>
      <c r="X46" s="155" t="s">
        <v>124</v>
      </c>
      <c r="Y46" s="146"/>
      <c r="Z46" s="146"/>
      <c r="AA46" s="146"/>
      <c r="AB46" s="146"/>
      <c r="AC46" s="146"/>
      <c r="AD46" s="146"/>
      <c r="AE46" s="146"/>
      <c r="AF46" s="146"/>
      <c r="AG46" s="146" t="s">
        <v>277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39</v>
      </c>
      <c r="B47" s="174" t="s">
        <v>352</v>
      </c>
      <c r="C47" s="181" t="s">
        <v>353</v>
      </c>
      <c r="D47" s="175" t="s">
        <v>133</v>
      </c>
      <c r="E47" s="176">
        <v>10</v>
      </c>
      <c r="F47" s="177"/>
      <c r="G47" s="178">
        <f t="shared" si="7"/>
        <v>0</v>
      </c>
      <c r="H47" s="156">
        <v>171.5</v>
      </c>
      <c r="I47" s="155">
        <f t="shared" si="8"/>
        <v>1715</v>
      </c>
      <c r="J47" s="156">
        <v>0</v>
      </c>
      <c r="K47" s="155">
        <f t="shared" si="9"/>
        <v>0</v>
      </c>
      <c r="L47" s="155">
        <v>21</v>
      </c>
      <c r="M47" s="155">
        <f t="shared" si="10"/>
        <v>0</v>
      </c>
      <c r="N47" s="155">
        <v>2.1000000000000001E-4</v>
      </c>
      <c r="O47" s="155">
        <f t="shared" si="11"/>
        <v>0</v>
      </c>
      <c r="P47" s="155">
        <v>0</v>
      </c>
      <c r="Q47" s="155">
        <f t="shared" si="12"/>
        <v>0</v>
      </c>
      <c r="R47" s="155" t="s">
        <v>136</v>
      </c>
      <c r="S47" s="155" t="s">
        <v>123</v>
      </c>
      <c r="T47" s="155" t="s">
        <v>123</v>
      </c>
      <c r="U47" s="155">
        <v>0</v>
      </c>
      <c r="V47" s="155">
        <f t="shared" si="13"/>
        <v>0</v>
      </c>
      <c r="W47" s="155"/>
      <c r="X47" s="155" t="s">
        <v>137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280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40</v>
      </c>
      <c r="B48" s="174" t="s">
        <v>354</v>
      </c>
      <c r="C48" s="181" t="s">
        <v>355</v>
      </c>
      <c r="D48" s="175" t="s">
        <v>133</v>
      </c>
      <c r="E48" s="176">
        <v>40</v>
      </c>
      <c r="F48" s="177"/>
      <c r="G48" s="178">
        <f t="shared" si="7"/>
        <v>0</v>
      </c>
      <c r="H48" s="156">
        <v>3.1</v>
      </c>
      <c r="I48" s="155">
        <f t="shared" si="8"/>
        <v>124</v>
      </c>
      <c r="J48" s="156">
        <v>0</v>
      </c>
      <c r="K48" s="155">
        <f t="shared" si="9"/>
        <v>0</v>
      </c>
      <c r="L48" s="155">
        <v>21</v>
      </c>
      <c r="M48" s="155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5" t="s">
        <v>136</v>
      </c>
      <c r="S48" s="155" t="s">
        <v>123</v>
      </c>
      <c r="T48" s="155" t="s">
        <v>123</v>
      </c>
      <c r="U48" s="155">
        <v>0</v>
      </c>
      <c r="V48" s="155">
        <f t="shared" si="13"/>
        <v>0</v>
      </c>
      <c r="W48" s="155"/>
      <c r="X48" s="155" t="s">
        <v>137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280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41</v>
      </c>
      <c r="B49" s="174" t="s">
        <v>356</v>
      </c>
      <c r="C49" s="181" t="s">
        <v>357</v>
      </c>
      <c r="D49" s="175" t="s">
        <v>133</v>
      </c>
      <c r="E49" s="176">
        <v>20</v>
      </c>
      <c r="F49" s="177"/>
      <c r="G49" s="178">
        <f t="shared" si="7"/>
        <v>0</v>
      </c>
      <c r="H49" s="156">
        <v>3.55</v>
      </c>
      <c r="I49" s="155">
        <f t="shared" si="8"/>
        <v>71</v>
      </c>
      <c r="J49" s="156">
        <v>0</v>
      </c>
      <c r="K49" s="155">
        <f t="shared" si="9"/>
        <v>0</v>
      </c>
      <c r="L49" s="155">
        <v>21</v>
      </c>
      <c r="M49" s="155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5" t="s">
        <v>136</v>
      </c>
      <c r="S49" s="155" t="s">
        <v>123</v>
      </c>
      <c r="T49" s="155" t="s">
        <v>123</v>
      </c>
      <c r="U49" s="155">
        <v>0</v>
      </c>
      <c r="V49" s="155">
        <f t="shared" si="13"/>
        <v>0</v>
      </c>
      <c r="W49" s="155"/>
      <c r="X49" s="155" t="s">
        <v>137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280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42</v>
      </c>
      <c r="B50" s="174" t="s">
        <v>358</v>
      </c>
      <c r="C50" s="181" t="s">
        <v>359</v>
      </c>
      <c r="D50" s="175" t="s">
        <v>133</v>
      </c>
      <c r="E50" s="176">
        <v>20</v>
      </c>
      <c r="F50" s="177"/>
      <c r="G50" s="178">
        <f t="shared" si="7"/>
        <v>0</v>
      </c>
      <c r="H50" s="156">
        <v>4.6500000000000004</v>
      </c>
      <c r="I50" s="155">
        <f t="shared" si="8"/>
        <v>93</v>
      </c>
      <c r="J50" s="156">
        <v>0</v>
      </c>
      <c r="K50" s="155">
        <f t="shared" si="9"/>
        <v>0</v>
      </c>
      <c r="L50" s="155">
        <v>21</v>
      </c>
      <c r="M50" s="155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5" t="s">
        <v>136</v>
      </c>
      <c r="S50" s="155" t="s">
        <v>123</v>
      </c>
      <c r="T50" s="155" t="s">
        <v>123</v>
      </c>
      <c r="U50" s="155">
        <v>0</v>
      </c>
      <c r="V50" s="155">
        <f t="shared" si="13"/>
        <v>0</v>
      </c>
      <c r="W50" s="155"/>
      <c r="X50" s="155" t="s">
        <v>137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280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43</v>
      </c>
      <c r="B51" s="174" t="s">
        <v>360</v>
      </c>
      <c r="C51" s="181" t="s">
        <v>361</v>
      </c>
      <c r="D51" s="175" t="s">
        <v>133</v>
      </c>
      <c r="E51" s="176">
        <v>20</v>
      </c>
      <c r="F51" s="177"/>
      <c r="G51" s="178">
        <f t="shared" si="7"/>
        <v>0</v>
      </c>
      <c r="H51" s="156">
        <v>1.59</v>
      </c>
      <c r="I51" s="155">
        <f t="shared" si="8"/>
        <v>31.8</v>
      </c>
      <c r="J51" s="156">
        <v>33.81</v>
      </c>
      <c r="K51" s="155">
        <f t="shared" si="9"/>
        <v>676.2</v>
      </c>
      <c r="L51" s="155">
        <v>21</v>
      </c>
      <c r="M51" s="155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5"/>
      <c r="S51" s="155" t="s">
        <v>123</v>
      </c>
      <c r="T51" s="155" t="s">
        <v>123</v>
      </c>
      <c r="U51" s="155">
        <v>7.0669999999999997E-2</v>
      </c>
      <c r="V51" s="155">
        <f t="shared" si="13"/>
        <v>1.41</v>
      </c>
      <c r="W51" s="155"/>
      <c r="X51" s="155" t="s">
        <v>124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277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44</v>
      </c>
      <c r="B52" s="174" t="s">
        <v>362</v>
      </c>
      <c r="C52" s="181" t="s">
        <v>363</v>
      </c>
      <c r="D52" s="175" t="s">
        <v>364</v>
      </c>
      <c r="E52" s="176">
        <v>1</v>
      </c>
      <c r="F52" s="177"/>
      <c r="G52" s="178">
        <f t="shared" si="7"/>
        <v>0</v>
      </c>
      <c r="H52" s="156">
        <v>0</v>
      </c>
      <c r="I52" s="155">
        <f t="shared" si="8"/>
        <v>0</v>
      </c>
      <c r="J52" s="156">
        <v>240</v>
      </c>
      <c r="K52" s="155">
        <f t="shared" si="9"/>
        <v>240</v>
      </c>
      <c r="L52" s="155">
        <v>21</v>
      </c>
      <c r="M52" s="155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5"/>
      <c r="S52" s="155" t="s">
        <v>129</v>
      </c>
      <c r="T52" s="155" t="s">
        <v>130</v>
      </c>
      <c r="U52" s="155">
        <v>0</v>
      </c>
      <c r="V52" s="155">
        <f t="shared" si="13"/>
        <v>0</v>
      </c>
      <c r="W52" s="155"/>
      <c r="X52" s="155" t="s">
        <v>124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277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45</v>
      </c>
      <c r="B53" s="174" t="s">
        <v>365</v>
      </c>
      <c r="C53" s="181" t="s">
        <v>366</v>
      </c>
      <c r="D53" s="175" t="s">
        <v>364</v>
      </c>
      <c r="E53" s="176">
        <v>1</v>
      </c>
      <c r="F53" s="177"/>
      <c r="G53" s="178">
        <f t="shared" si="7"/>
        <v>0</v>
      </c>
      <c r="H53" s="156">
        <v>3500</v>
      </c>
      <c r="I53" s="155">
        <f t="shared" si="8"/>
        <v>3500</v>
      </c>
      <c r="J53" s="156">
        <v>0</v>
      </c>
      <c r="K53" s="155">
        <f t="shared" si="9"/>
        <v>0</v>
      </c>
      <c r="L53" s="155">
        <v>21</v>
      </c>
      <c r="M53" s="155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5"/>
      <c r="S53" s="155" t="s">
        <v>129</v>
      </c>
      <c r="T53" s="155" t="s">
        <v>130</v>
      </c>
      <c r="U53" s="155">
        <v>0</v>
      </c>
      <c r="V53" s="155">
        <f t="shared" si="13"/>
        <v>0</v>
      </c>
      <c r="W53" s="155"/>
      <c r="X53" s="155" t="s">
        <v>137</v>
      </c>
      <c r="Y53" s="146"/>
      <c r="Z53" s="146"/>
      <c r="AA53" s="146"/>
      <c r="AB53" s="146"/>
      <c r="AC53" s="146"/>
      <c r="AD53" s="146"/>
      <c r="AE53" s="146"/>
      <c r="AF53" s="146"/>
      <c r="AG53" s="146" t="s">
        <v>280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3">
        <v>46</v>
      </c>
      <c r="B54" s="174" t="s">
        <v>367</v>
      </c>
      <c r="C54" s="181" t="s">
        <v>368</v>
      </c>
      <c r="D54" s="175" t="s">
        <v>369</v>
      </c>
      <c r="E54" s="176">
        <v>1</v>
      </c>
      <c r="F54" s="177"/>
      <c r="G54" s="178">
        <f t="shared" si="7"/>
        <v>0</v>
      </c>
      <c r="H54" s="156">
        <v>0</v>
      </c>
      <c r="I54" s="155">
        <f t="shared" si="8"/>
        <v>0</v>
      </c>
      <c r="J54" s="156">
        <v>750</v>
      </c>
      <c r="K54" s="155">
        <f t="shared" si="9"/>
        <v>750</v>
      </c>
      <c r="L54" s="155">
        <v>21</v>
      </c>
      <c r="M54" s="155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5"/>
      <c r="S54" s="155" t="s">
        <v>123</v>
      </c>
      <c r="T54" s="155" t="s">
        <v>130</v>
      </c>
      <c r="U54" s="155">
        <v>0</v>
      </c>
      <c r="V54" s="155">
        <f t="shared" si="13"/>
        <v>0</v>
      </c>
      <c r="W54" s="155"/>
      <c r="X54" s="155" t="s">
        <v>266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267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3">
        <v>47</v>
      </c>
      <c r="B55" s="174" t="s">
        <v>370</v>
      </c>
      <c r="C55" s="181" t="s">
        <v>371</v>
      </c>
      <c r="D55" s="175" t="s">
        <v>369</v>
      </c>
      <c r="E55" s="176">
        <v>1</v>
      </c>
      <c r="F55" s="177"/>
      <c r="G55" s="178">
        <f t="shared" si="7"/>
        <v>0</v>
      </c>
      <c r="H55" s="156">
        <v>0</v>
      </c>
      <c r="I55" s="155">
        <f t="shared" si="8"/>
        <v>0</v>
      </c>
      <c r="J55" s="156">
        <v>3000</v>
      </c>
      <c r="K55" s="155">
        <f t="shared" si="9"/>
        <v>3000</v>
      </c>
      <c r="L55" s="155">
        <v>21</v>
      </c>
      <c r="M55" s="155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5"/>
      <c r="S55" s="155" t="s">
        <v>123</v>
      </c>
      <c r="T55" s="155" t="s">
        <v>130</v>
      </c>
      <c r="U55" s="155">
        <v>0</v>
      </c>
      <c r="V55" s="155">
        <f t="shared" si="13"/>
        <v>0</v>
      </c>
      <c r="W55" s="155"/>
      <c r="X55" s="155" t="s">
        <v>266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267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73">
        <v>48</v>
      </c>
      <c r="B56" s="174" t="s">
        <v>372</v>
      </c>
      <c r="C56" s="181" t="s">
        <v>373</v>
      </c>
      <c r="D56" s="175" t="s">
        <v>369</v>
      </c>
      <c r="E56" s="176">
        <v>1</v>
      </c>
      <c r="F56" s="177"/>
      <c r="G56" s="178">
        <f t="shared" si="7"/>
        <v>0</v>
      </c>
      <c r="H56" s="156">
        <v>0</v>
      </c>
      <c r="I56" s="155">
        <f t="shared" si="8"/>
        <v>0</v>
      </c>
      <c r="J56" s="156">
        <v>1000</v>
      </c>
      <c r="K56" s="155">
        <f t="shared" si="9"/>
        <v>1000</v>
      </c>
      <c r="L56" s="155">
        <v>21</v>
      </c>
      <c r="M56" s="155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5"/>
      <c r="S56" s="155" t="s">
        <v>123</v>
      </c>
      <c r="T56" s="155" t="s">
        <v>130</v>
      </c>
      <c r="U56" s="155">
        <v>0</v>
      </c>
      <c r="V56" s="155">
        <f t="shared" si="13"/>
        <v>0</v>
      </c>
      <c r="W56" s="155"/>
      <c r="X56" s="155" t="s">
        <v>266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267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49</v>
      </c>
      <c r="B57" s="174" t="s">
        <v>374</v>
      </c>
      <c r="C57" s="181" t="s">
        <v>375</v>
      </c>
      <c r="D57" s="175" t="s">
        <v>369</v>
      </c>
      <c r="E57" s="176">
        <v>1</v>
      </c>
      <c r="F57" s="177"/>
      <c r="G57" s="178">
        <f t="shared" si="7"/>
        <v>0</v>
      </c>
      <c r="H57" s="156">
        <v>750</v>
      </c>
      <c r="I57" s="155">
        <f t="shared" si="8"/>
        <v>750</v>
      </c>
      <c r="J57" s="156">
        <v>0</v>
      </c>
      <c r="K57" s="155">
        <f t="shared" si="9"/>
        <v>0</v>
      </c>
      <c r="L57" s="155">
        <v>21</v>
      </c>
      <c r="M57" s="155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5"/>
      <c r="S57" s="155" t="s">
        <v>129</v>
      </c>
      <c r="T57" s="155" t="s">
        <v>130</v>
      </c>
      <c r="U57" s="155">
        <v>0</v>
      </c>
      <c r="V57" s="155">
        <f t="shared" si="13"/>
        <v>0</v>
      </c>
      <c r="W57" s="155"/>
      <c r="X57" s="155" t="s">
        <v>137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280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50</v>
      </c>
      <c r="B58" s="174" t="s">
        <v>376</v>
      </c>
      <c r="C58" s="181" t="s">
        <v>377</v>
      </c>
      <c r="D58" s="175" t="s">
        <v>378</v>
      </c>
      <c r="E58" s="176">
        <v>60</v>
      </c>
      <c r="F58" s="177"/>
      <c r="G58" s="178">
        <f t="shared" si="7"/>
        <v>0</v>
      </c>
      <c r="H58" s="156">
        <v>11</v>
      </c>
      <c r="I58" s="155">
        <f t="shared" si="8"/>
        <v>660</v>
      </c>
      <c r="J58" s="156">
        <v>0</v>
      </c>
      <c r="K58" s="155">
        <f t="shared" si="9"/>
        <v>0</v>
      </c>
      <c r="L58" s="155">
        <v>21</v>
      </c>
      <c r="M58" s="155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5"/>
      <c r="S58" s="155" t="s">
        <v>129</v>
      </c>
      <c r="T58" s="155" t="s">
        <v>130</v>
      </c>
      <c r="U58" s="155">
        <v>0</v>
      </c>
      <c r="V58" s="155">
        <f t="shared" si="13"/>
        <v>0</v>
      </c>
      <c r="W58" s="155"/>
      <c r="X58" s="155" t="s">
        <v>137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280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51</v>
      </c>
      <c r="B59" s="174" t="s">
        <v>379</v>
      </c>
      <c r="C59" s="181" t="s">
        <v>380</v>
      </c>
      <c r="D59" s="175" t="s">
        <v>381</v>
      </c>
      <c r="E59" s="176">
        <v>1</v>
      </c>
      <c r="F59" s="177"/>
      <c r="G59" s="178">
        <f t="shared" si="7"/>
        <v>0</v>
      </c>
      <c r="H59" s="156">
        <v>0</v>
      </c>
      <c r="I59" s="155">
        <f t="shared" si="8"/>
        <v>0</v>
      </c>
      <c r="J59" s="156">
        <v>478</v>
      </c>
      <c r="K59" s="155">
        <f t="shared" si="9"/>
        <v>478</v>
      </c>
      <c r="L59" s="155">
        <v>21</v>
      </c>
      <c r="M59" s="155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5" t="s">
        <v>382</v>
      </c>
      <c r="S59" s="155" t="s">
        <v>123</v>
      </c>
      <c r="T59" s="155" t="s">
        <v>123</v>
      </c>
      <c r="U59" s="155">
        <v>1</v>
      </c>
      <c r="V59" s="155">
        <f t="shared" si="13"/>
        <v>1</v>
      </c>
      <c r="W59" s="155"/>
      <c r="X59" s="155" t="s">
        <v>383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384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3">
        <v>52</v>
      </c>
      <c r="B60" s="174" t="s">
        <v>385</v>
      </c>
      <c r="C60" s="181" t="s">
        <v>386</v>
      </c>
      <c r="D60" s="175" t="s">
        <v>364</v>
      </c>
      <c r="E60" s="176">
        <v>1</v>
      </c>
      <c r="F60" s="177"/>
      <c r="G60" s="178">
        <f t="shared" si="7"/>
        <v>0</v>
      </c>
      <c r="H60" s="156">
        <v>0</v>
      </c>
      <c r="I60" s="155">
        <f t="shared" si="8"/>
        <v>0</v>
      </c>
      <c r="J60" s="156">
        <v>8000</v>
      </c>
      <c r="K60" s="155">
        <f t="shared" si="9"/>
        <v>8000</v>
      </c>
      <c r="L60" s="155">
        <v>21</v>
      </c>
      <c r="M60" s="155">
        <f t="shared" si="10"/>
        <v>0</v>
      </c>
      <c r="N60" s="155">
        <v>0</v>
      </c>
      <c r="O60" s="155">
        <f t="shared" si="11"/>
        <v>0</v>
      </c>
      <c r="P60" s="155">
        <v>0</v>
      </c>
      <c r="Q60" s="155">
        <f t="shared" si="12"/>
        <v>0</v>
      </c>
      <c r="R60" s="155"/>
      <c r="S60" s="155" t="s">
        <v>129</v>
      </c>
      <c r="T60" s="155" t="s">
        <v>130</v>
      </c>
      <c r="U60" s="155">
        <v>0</v>
      </c>
      <c r="V60" s="155">
        <f t="shared" si="13"/>
        <v>0</v>
      </c>
      <c r="W60" s="155"/>
      <c r="X60" s="155" t="s">
        <v>124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277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5.5" x14ac:dyDescent="0.2">
      <c r="A61" s="161" t="s">
        <v>118</v>
      </c>
      <c r="B61" s="162" t="s">
        <v>84</v>
      </c>
      <c r="C61" s="180" t="s">
        <v>86</v>
      </c>
      <c r="D61" s="163"/>
      <c r="E61" s="164"/>
      <c r="F61" s="165"/>
      <c r="G61" s="166">
        <f>SUMIF(AG62:AG63,"&lt;&gt;NOR",G62:G63)</f>
        <v>0</v>
      </c>
      <c r="H61" s="160"/>
      <c r="I61" s="160">
        <f>SUM(I62:I63)</f>
        <v>820.68000000000006</v>
      </c>
      <c r="J61" s="160"/>
      <c r="K61" s="160">
        <f>SUM(K62:K63)</f>
        <v>1829.52</v>
      </c>
      <c r="L61" s="160"/>
      <c r="M61" s="160">
        <f>SUM(M62:M63)</f>
        <v>0</v>
      </c>
      <c r="N61" s="160"/>
      <c r="O61" s="160">
        <f>SUM(O62:O63)</f>
        <v>0</v>
      </c>
      <c r="P61" s="160"/>
      <c r="Q61" s="160">
        <f>SUM(Q62:Q63)</f>
        <v>0</v>
      </c>
      <c r="R61" s="160"/>
      <c r="S61" s="160"/>
      <c r="T61" s="160"/>
      <c r="U61" s="160"/>
      <c r="V61" s="160">
        <f>SUM(V62:V63)</f>
        <v>3.83</v>
      </c>
      <c r="W61" s="160"/>
      <c r="X61" s="160"/>
      <c r="AG61" t="s">
        <v>119</v>
      </c>
    </row>
    <row r="62" spans="1:60" ht="22.5" outlineLevel="1" x14ac:dyDescent="0.2">
      <c r="A62" s="173">
        <v>53</v>
      </c>
      <c r="B62" s="174" t="s">
        <v>387</v>
      </c>
      <c r="C62" s="181" t="s">
        <v>388</v>
      </c>
      <c r="D62" s="175" t="s">
        <v>128</v>
      </c>
      <c r="E62" s="176">
        <v>48</v>
      </c>
      <c r="F62" s="177"/>
      <c r="G62" s="178">
        <f>ROUND(E62*F62,2)</f>
        <v>0</v>
      </c>
      <c r="H62" s="156">
        <v>15.59</v>
      </c>
      <c r="I62" s="155">
        <f>ROUND(E62*H62,2)</f>
        <v>748.32</v>
      </c>
      <c r="J62" s="156">
        <v>22.31</v>
      </c>
      <c r="K62" s="155">
        <f>ROUND(E62*J62,2)</f>
        <v>1070.8800000000001</v>
      </c>
      <c r="L62" s="155">
        <v>21</v>
      </c>
      <c r="M62" s="155">
        <f>G62*(1+L62/100)</f>
        <v>0</v>
      </c>
      <c r="N62" s="155">
        <v>6.9999999999999994E-5</v>
      </c>
      <c r="O62" s="155">
        <f>ROUND(E62*N62,2)</f>
        <v>0</v>
      </c>
      <c r="P62" s="155">
        <v>0</v>
      </c>
      <c r="Q62" s="155">
        <f>ROUND(E62*P62,2)</f>
        <v>0</v>
      </c>
      <c r="R62" s="155"/>
      <c r="S62" s="155" t="s">
        <v>123</v>
      </c>
      <c r="T62" s="155" t="s">
        <v>123</v>
      </c>
      <c r="U62" s="155">
        <v>4.6670000000000003E-2</v>
      </c>
      <c r="V62" s="155">
        <f>ROUND(E62*U62,2)</f>
        <v>2.2400000000000002</v>
      </c>
      <c r="W62" s="155"/>
      <c r="X62" s="155" t="s">
        <v>124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277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67">
        <v>54</v>
      </c>
      <c r="B63" s="168" t="s">
        <v>389</v>
      </c>
      <c r="C63" s="182" t="s">
        <v>390</v>
      </c>
      <c r="D63" s="169" t="s">
        <v>133</v>
      </c>
      <c r="E63" s="170">
        <v>6</v>
      </c>
      <c r="F63" s="171"/>
      <c r="G63" s="172">
        <f>ROUND(E63*F63,2)</f>
        <v>0</v>
      </c>
      <c r="H63" s="156">
        <v>12.06</v>
      </c>
      <c r="I63" s="155">
        <f>ROUND(E63*H63,2)</f>
        <v>72.36</v>
      </c>
      <c r="J63" s="156">
        <v>126.44</v>
      </c>
      <c r="K63" s="155">
        <f>ROUND(E63*J63,2)</f>
        <v>758.64</v>
      </c>
      <c r="L63" s="155">
        <v>21</v>
      </c>
      <c r="M63" s="155">
        <f>G63*(1+L63/100)</f>
        <v>0</v>
      </c>
      <c r="N63" s="155">
        <v>2.5000000000000001E-4</v>
      </c>
      <c r="O63" s="155">
        <f>ROUND(E63*N63,2)</f>
        <v>0</v>
      </c>
      <c r="P63" s="155">
        <v>0</v>
      </c>
      <c r="Q63" s="155">
        <f>ROUND(E63*P63,2)</f>
        <v>0</v>
      </c>
      <c r="R63" s="155"/>
      <c r="S63" s="155" t="s">
        <v>123</v>
      </c>
      <c r="T63" s="155" t="s">
        <v>123</v>
      </c>
      <c r="U63" s="155">
        <v>0.26417000000000002</v>
      </c>
      <c r="V63" s="155">
        <f>ROUND(E63*U63,2)</f>
        <v>1.59</v>
      </c>
      <c r="W63" s="155"/>
      <c r="X63" s="155" t="s">
        <v>124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277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3"/>
      <c r="B64" s="4"/>
      <c r="C64" s="18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105</v>
      </c>
    </row>
    <row r="65" spans="1:33" x14ac:dyDescent="0.2">
      <c r="A65" s="149"/>
      <c r="B65" s="150" t="s">
        <v>31</v>
      </c>
      <c r="C65" s="185"/>
      <c r="D65" s="151"/>
      <c r="E65" s="152"/>
      <c r="F65" s="152"/>
      <c r="G65" s="179">
        <f>G8+G61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268</v>
      </c>
    </row>
    <row r="66" spans="1:33" x14ac:dyDescent="0.2">
      <c r="A66" s="3"/>
      <c r="B66" s="4"/>
      <c r="C66" s="18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3"/>
      <c r="B67" s="4"/>
      <c r="C67" s="18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53" t="s">
        <v>269</v>
      </c>
      <c r="B68" s="253"/>
      <c r="C68" s="254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55"/>
      <c r="B69" s="256"/>
      <c r="C69" s="257"/>
      <c r="D69" s="256"/>
      <c r="E69" s="256"/>
      <c r="F69" s="256"/>
      <c r="G69" s="25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270</v>
      </c>
    </row>
    <row r="70" spans="1:33" x14ac:dyDescent="0.2">
      <c r="A70" s="259"/>
      <c r="B70" s="260"/>
      <c r="C70" s="261"/>
      <c r="D70" s="260"/>
      <c r="E70" s="260"/>
      <c r="F70" s="260"/>
      <c r="G70" s="26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59"/>
      <c r="B71" s="260"/>
      <c r="C71" s="261"/>
      <c r="D71" s="260"/>
      <c r="E71" s="260"/>
      <c r="F71" s="260"/>
      <c r="G71" s="26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259"/>
      <c r="B72" s="260"/>
      <c r="C72" s="261"/>
      <c r="D72" s="260"/>
      <c r="E72" s="260"/>
      <c r="F72" s="260"/>
      <c r="G72" s="26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A73" s="263"/>
      <c r="B73" s="264"/>
      <c r="C73" s="265"/>
      <c r="D73" s="264"/>
      <c r="E73" s="264"/>
      <c r="F73" s="264"/>
      <c r="G73" s="26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33" x14ac:dyDescent="0.2">
      <c r="C75" s="186"/>
      <c r="D75" s="10"/>
      <c r="AG75" t="s">
        <v>274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20" sqref="F20:F3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93</v>
      </c>
    </row>
    <row r="2" spans="1:60" ht="24.95" customHeight="1" x14ac:dyDescent="0.2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94</v>
      </c>
    </row>
    <row r="3" spans="1:60" ht="24.95" customHeight="1" x14ac:dyDescent="0.2">
      <c r="A3" s="50" t="s">
        <v>9</v>
      </c>
      <c r="B3" s="49" t="s">
        <v>48</v>
      </c>
      <c r="C3" s="247" t="s">
        <v>49</v>
      </c>
      <c r="D3" s="248"/>
      <c r="E3" s="248"/>
      <c r="F3" s="248"/>
      <c r="G3" s="249"/>
      <c r="AC3" s="121" t="s">
        <v>94</v>
      </c>
      <c r="AG3" t="s">
        <v>95</v>
      </c>
    </row>
    <row r="4" spans="1:60" ht="24.95" customHeight="1" x14ac:dyDescent="0.2">
      <c r="A4" s="139" t="s">
        <v>10</v>
      </c>
      <c r="B4" s="140" t="s">
        <v>52</v>
      </c>
      <c r="C4" s="250" t="s">
        <v>53</v>
      </c>
      <c r="D4" s="251"/>
      <c r="E4" s="251"/>
      <c r="F4" s="251"/>
      <c r="G4" s="252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1" t="s">
        <v>118</v>
      </c>
      <c r="B8" s="162" t="s">
        <v>62</v>
      </c>
      <c r="C8" s="180" t="s">
        <v>63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7680</v>
      </c>
      <c r="J8" s="160"/>
      <c r="K8" s="160">
        <f>SUM(K9:K9)</f>
        <v>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0</v>
      </c>
      <c r="W8" s="160"/>
      <c r="X8" s="160"/>
      <c r="AG8" t="s">
        <v>119</v>
      </c>
    </row>
    <row r="9" spans="1:60" outlineLevel="1" x14ac:dyDescent="0.2">
      <c r="A9" s="173">
        <v>1</v>
      </c>
      <c r="B9" s="174" t="s">
        <v>391</v>
      </c>
      <c r="C9" s="181" t="s">
        <v>392</v>
      </c>
      <c r="D9" s="175" t="s">
        <v>381</v>
      </c>
      <c r="E9" s="176">
        <v>16</v>
      </c>
      <c r="F9" s="177"/>
      <c r="G9" s="178">
        <f>ROUND(E9*F9,2)</f>
        <v>0</v>
      </c>
      <c r="H9" s="156">
        <v>480</v>
      </c>
      <c r="I9" s="155">
        <f>ROUND(E9*H9,2)</f>
        <v>7680</v>
      </c>
      <c r="J9" s="156">
        <v>0</v>
      </c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129</v>
      </c>
      <c r="T9" s="155" t="s">
        <v>130</v>
      </c>
      <c r="U9" s="155">
        <v>0</v>
      </c>
      <c r="V9" s="155">
        <f>ROUND(E9*U9,2)</f>
        <v>0</v>
      </c>
      <c r="W9" s="155"/>
      <c r="X9" s="155" t="s">
        <v>393</v>
      </c>
      <c r="Y9" s="146"/>
      <c r="Z9" s="146"/>
      <c r="AA9" s="146"/>
      <c r="AB9" s="146"/>
      <c r="AC9" s="146"/>
      <c r="AD9" s="146"/>
      <c r="AE9" s="146"/>
      <c r="AF9" s="146"/>
      <c r="AG9" s="146" t="s">
        <v>394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1" t="s">
        <v>118</v>
      </c>
      <c r="B10" s="162" t="s">
        <v>84</v>
      </c>
      <c r="C10" s="180" t="s">
        <v>85</v>
      </c>
      <c r="D10" s="163"/>
      <c r="E10" s="164"/>
      <c r="F10" s="165"/>
      <c r="G10" s="166">
        <f>SUMIF(AG11:AG14,"&lt;&gt;NOR",G11:G14)</f>
        <v>0</v>
      </c>
      <c r="H10" s="160"/>
      <c r="I10" s="160">
        <f>SUM(I11:I14)</f>
        <v>0</v>
      </c>
      <c r="J10" s="160"/>
      <c r="K10" s="160">
        <f>SUM(K11:K14)</f>
        <v>5382</v>
      </c>
      <c r="L10" s="160"/>
      <c r="M10" s="160">
        <f>SUM(M11:M14)</f>
        <v>0</v>
      </c>
      <c r="N10" s="160"/>
      <c r="O10" s="160">
        <f>SUM(O11:O14)</f>
        <v>0</v>
      </c>
      <c r="P10" s="160"/>
      <c r="Q10" s="160">
        <f>SUM(Q11:Q14)</f>
        <v>0</v>
      </c>
      <c r="R10" s="160"/>
      <c r="S10" s="160"/>
      <c r="T10" s="160"/>
      <c r="U10" s="160"/>
      <c r="V10" s="160">
        <f>SUM(V11:V14)</f>
        <v>11.209999999999999</v>
      </c>
      <c r="W10" s="160"/>
      <c r="X10" s="160"/>
      <c r="AG10" t="s">
        <v>119</v>
      </c>
    </row>
    <row r="11" spans="1:60" ht="22.5" outlineLevel="1" x14ac:dyDescent="0.2">
      <c r="A11" s="173">
        <v>2</v>
      </c>
      <c r="B11" s="174" t="s">
        <v>395</v>
      </c>
      <c r="C11" s="181" t="s">
        <v>396</v>
      </c>
      <c r="D11" s="175" t="s">
        <v>381</v>
      </c>
      <c r="E11" s="176">
        <v>8</v>
      </c>
      <c r="F11" s="177"/>
      <c r="G11" s="178">
        <f>ROUND(E11*F11,2)</f>
        <v>0</v>
      </c>
      <c r="H11" s="156">
        <v>0</v>
      </c>
      <c r="I11" s="155">
        <f>ROUND(E11*H11,2)</f>
        <v>0</v>
      </c>
      <c r="J11" s="156">
        <v>480</v>
      </c>
      <c r="K11" s="155">
        <f>ROUND(E11*J11,2)</f>
        <v>3840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5" t="s">
        <v>382</v>
      </c>
      <c r="S11" s="155" t="s">
        <v>123</v>
      </c>
      <c r="T11" s="155" t="s">
        <v>130</v>
      </c>
      <c r="U11" s="155">
        <v>1</v>
      </c>
      <c r="V11" s="155">
        <f>ROUND(E11*U11,2)</f>
        <v>8</v>
      </c>
      <c r="W11" s="155"/>
      <c r="X11" s="155" t="s">
        <v>383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384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3</v>
      </c>
      <c r="B12" s="174" t="s">
        <v>397</v>
      </c>
      <c r="C12" s="181" t="s">
        <v>398</v>
      </c>
      <c r="D12" s="175" t="s">
        <v>133</v>
      </c>
      <c r="E12" s="176">
        <v>33</v>
      </c>
      <c r="F12" s="177"/>
      <c r="G12" s="178">
        <f>ROUND(E12*F12,2)</f>
        <v>0</v>
      </c>
      <c r="H12" s="156">
        <v>0</v>
      </c>
      <c r="I12" s="155">
        <f>ROUND(E12*H12,2)</f>
        <v>0</v>
      </c>
      <c r="J12" s="156">
        <v>24.2</v>
      </c>
      <c r="K12" s="155">
        <f>ROUND(E12*J12,2)</f>
        <v>798.6</v>
      </c>
      <c r="L12" s="155">
        <v>21</v>
      </c>
      <c r="M12" s="155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5"/>
      <c r="S12" s="155" t="s">
        <v>123</v>
      </c>
      <c r="T12" s="155" t="s">
        <v>130</v>
      </c>
      <c r="U12" s="155">
        <v>0.05</v>
      </c>
      <c r="V12" s="155">
        <f>ROUND(E12*U12,2)</f>
        <v>1.65</v>
      </c>
      <c r="W12" s="155"/>
      <c r="X12" s="155" t="s">
        <v>124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277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3">
        <v>4</v>
      </c>
      <c r="B13" s="174" t="s">
        <v>399</v>
      </c>
      <c r="C13" s="181" t="s">
        <v>400</v>
      </c>
      <c r="D13" s="175" t="s">
        <v>133</v>
      </c>
      <c r="E13" s="176">
        <v>3</v>
      </c>
      <c r="F13" s="177"/>
      <c r="G13" s="178">
        <f>ROUND(E13*F13,2)</f>
        <v>0</v>
      </c>
      <c r="H13" s="156">
        <v>0</v>
      </c>
      <c r="I13" s="155">
        <f>ROUND(E13*H13,2)</f>
        <v>0</v>
      </c>
      <c r="J13" s="156">
        <v>6</v>
      </c>
      <c r="K13" s="155">
        <f>ROUND(E13*J13,2)</f>
        <v>18</v>
      </c>
      <c r="L13" s="155">
        <v>21</v>
      </c>
      <c r="M13" s="155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5"/>
      <c r="S13" s="155" t="s">
        <v>123</v>
      </c>
      <c r="T13" s="155" t="s">
        <v>130</v>
      </c>
      <c r="U13" s="155">
        <v>1.2500000000000001E-2</v>
      </c>
      <c r="V13" s="155">
        <f>ROUND(E13*U13,2)</f>
        <v>0.04</v>
      </c>
      <c r="W13" s="155"/>
      <c r="X13" s="155" t="s">
        <v>124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277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5</v>
      </c>
      <c r="B14" s="174" t="s">
        <v>401</v>
      </c>
      <c r="C14" s="181" t="s">
        <v>402</v>
      </c>
      <c r="D14" s="175" t="s">
        <v>133</v>
      </c>
      <c r="E14" s="176">
        <v>9</v>
      </c>
      <c r="F14" s="177"/>
      <c r="G14" s="178">
        <f>ROUND(E14*F14,2)</f>
        <v>0</v>
      </c>
      <c r="H14" s="156">
        <v>0</v>
      </c>
      <c r="I14" s="155">
        <f>ROUND(E14*H14,2)</f>
        <v>0</v>
      </c>
      <c r="J14" s="156">
        <v>80.599999999999994</v>
      </c>
      <c r="K14" s="155">
        <f>ROUND(E14*J14,2)</f>
        <v>725.4</v>
      </c>
      <c r="L14" s="155">
        <v>21</v>
      </c>
      <c r="M14" s="155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5"/>
      <c r="S14" s="155" t="s">
        <v>123</v>
      </c>
      <c r="T14" s="155" t="s">
        <v>130</v>
      </c>
      <c r="U14" s="155">
        <v>0.16866999999999999</v>
      </c>
      <c r="V14" s="155">
        <f>ROUND(E14*U14,2)</f>
        <v>1.52</v>
      </c>
      <c r="W14" s="155"/>
      <c r="X14" s="155" t="s">
        <v>124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277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1" t="s">
        <v>118</v>
      </c>
      <c r="B15" s="162" t="s">
        <v>87</v>
      </c>
      <c r="C15" s="180" t="s">
        <v>88</v>
      </c>
      <c r="D15" s="163"/>
      <c r="E15" s="164"/>
      <c r="F15" s="165"/>
      <c r="G15" s="166">
        <f>SUMIF(AG16:AG18,"&lt;&gt;NOR",G16:G18)</f>
        <v>0</v>
      </c>
      <c r="H15" s="160"/>
      <c r="I15" s="160">
        <f>SUM(I16:I18)</f>
        <v>0</v>
      </c>
      <c r="J15" s="160"/>
      <c r="K15" s="160">
        <f>SUM(K16:K18)</f>
        <v>30469.05</v>
      </c>
      <c r="L15" s="160"/>
      <c r="M15" s="160">
        <f>SUM(M16:M18)</f>
        <v>0</v>
      </c>
      <c r="N15" s="160"/>
      <c r="O15" s="160">
        <f>SUM(O16:O18)</f>
        <v>0</v>
      </c>
      <c r="P15" s="160"/>
      <c r="Q15" s="160">
        <f>SUM(Q16:Q18)</f>
        <v>0</v>
      </c>
      <c r="R15" s="160"/>
      <c r="S15" s="160"/>
      <c r="T15" s="160"/>
      <c r="U15" s="160"/>
      <c r="V15" s="160">
        <f>SUM(V16:V18)</f>
        <v>0</v>
      </c>
      <c r="W15" s="160"/>
      <c r="X15" s="160"/>
      <c r="AG15" t="s">
        <v>119</v>
      </c>
    </row>
    <row r="16" spans="1:60" outlineLevel="1" x14ac:dyDescent="0.2">
      <c r="A16" s="173">
        <v>6</v>
      </c>
      <c r="B16" s="174" t="s">
        <v>403</v>
      </c>
      <c r="C16" s="181" t="s">
        <v>404</v>
      </c>
      <c r="D16" s="175" t="s">
        <v>405</v>
      </c>
      <c r="E16" s="176">
        <v>9</v>
      </c>
      <c r="F16" s="177"/>
      <c r="G16" s="178">
        <f>ROUND(E16*F16,2)</f>
        <v>0</v>
      </c>
      <c r="H16" s="156">
        <v>0</v>
      </c>
      <c r="I16" s="155">
        <f>ROUND(E16*H16,2)</f>
        <v>0</v>
      </c>
      <c r="J16" s="156">
        <v>355.45</v>
      </c>
      <c r="K16" s="155">
        <f>ROUND(E16*J16,2)</f>
        <v>3199.05</v>
      </c>
      <c r="L16" s="155">
        <v>21</v>
      </c>
      <c r="M16" s="155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5"/>
      <c r="S16" s="155" t="s">
        <v>129</v>
      </c>
      <c r="T16" s="155" t="s">
        <v>130</v>
      </c>
      <c r="U16" s="155">
        <v>0</v>
      </c>
      <c r="V16" s="155">
        <f>ROUND(E16*U16,2)</f>
        <v>0</v>
      </c>
      <c r="W16" s="155"/>
      <c r="X16" s="155" t="s">
        <v>124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277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3">
        <v>7</v>
      </c>
      <c r="B17" s="174" t="s">
        <v>406</v>
      </c>
      <c r="C17" s="181" t="s">
        <v>407</v>
      </c>
      <c r="D17" s="175" t="s">
        <v>405</v>
      </c>
      <c r="E17" s="176">
        <v>27</v>
      </c>
      <c r="F17" s="177"/>
      <c r="G17" s="178">
        <f>ROUND(E17*F17,2)</f>
        <v>0</v>
      </c>
      <c r="H17" s="156">
        <v>0</v>
      </c>
      <c r="I17" s="155">
        <f>ROUND(E17*H17,2)</f>
        <v>0</v>
      </c>
      <c r="J17" s="156">
        <v>620</v>
      </c>
      <c r="K17" s="155">
        <f>ROUND(E17*J17,2)</f>
        <v>16740</v>
      </c>
      <c r="L17" s="155">
        <v>21</v>
      </c>
      <c r="M17" s="155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5"/>
      <c r="S17" s="155" t="s">
        <v>129</v>
      </c>
      <c r="T17" s="155" t="s">
        <v>130</v>
      </c>
      <c r="U17" s="155">
        <v>0</v>
      </c>
      <c r="V17" s="155">
        <f>ROUND(E17*U17,2)</f>
        <v>0</v>
      </c>
      <c r="W17" s="155"/>
      <c r="X17" s="155" t="s">
        <v>124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277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8</v>
      </c>
      <c r="B18" s="174" t="s">
        <v>408</v>
      </c>
      <c r="C18" s="181" t="s">
        <v>409</v>
      </c>
      <c r="D18" s="175" t="s">
        <v>405</v>
      </c>
      <c r="E18" s="176">
        <v>27</v>
      </c>
      <c r="F18" s="177"/>
      <c r="G18" s="178">
        <f>ROUND(E18*F18,2)</f>
        <v>0</v>
      </c>
      <c r="H18" s="156">
        <v>0</v>
      </c>
      <c r="I18" s="155">
        <f>ROUND(E18*H18,2)</f>
        <v>0</v>
      </c>
      <c r="J18" s="156">
        <v>390</v>
      </c>
      <c r="K18" s="155">
        <f>ROUND(E18*J18,2)</f>
        <v>10530</v>
      </c>
      <c r="L18" s="155">
        <v>21</v>
      </c>
      <c r="M18" s="155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5"/>
      <c r="S18" s="155" t="s">
        <v>129</v>
      </c>
      <c r="T18" s="155" t="s">
        <v>130</v>
      </c>
      <c r="U18" s="155">
        <v>0</v>
      </c>
      <c r="V18" s="155">
        <f>ROUND(E18*U18,2)</f>
        <v>0</v>
      </c>
      <c r="W18" s="155"/>
      <c r="X18" s="155" t="s">
        <v>124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277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61" t="s">
        <v>118</v>
      </c>
      <c r="B19" s="162" t="s">
        <v>89</v>
      </c>
      <c r="C19" s="180" t="s">
        <v>90</v>
      </c>
      <c r="D19" s="163"/>
      <c r="E19" s="164"/>
      <c r="F19" s="165"/>
      <c r="G19" s="166">
        <f>SUMIF(AG20:AG37,"&lt;&gt;NOR",G20:G37)</f>
        <v>0</v>
      </c>
      <c r="H19" s="160"/>
      <c r="I19" s="160">
        <f>SUM(I20:I37)</f>
        <v>22020.86</v>
      </c>
      <c r="J19" s="160"/>
      <c r="K19" s="160">
        <f>SUM(K20:K37)</f>
        <v>3407.88</v>
      </c>
      <c r="L19" s="160"/>
      <c r="M19" s="160">
        <f>SUM(M20:M37)</f>
        <v>0</v>
      </c>
      <c r="N19" s="160"/>
      <c r="O19" s="160">
        <f>SUM(O20:O37)</f>
        <v>0</v>
      </c>
      <c r="P19" s="160"/>
      <c r="Q19" s="160">
        <f>SUM(Q20:Q37)</f>
        <v>0</v>
      </c>
      <c r="R19" s="160"/>
      <c r="S19" s="160"/>
      <c r="T19" s="160"/>
      <c r="U19" s="160"/>
      <c r="V19" s="160">
        <f>SUM(V20:V37)</f>
        <v>0.66</v>
      </c>
      <c r="W19" s="160"/>
      <c r="X19" s="160"/>
      <c r="AG19" t="s">
        <v>119</v>
      </c>
    </row>
    <row r="20" spans="1:60" ht="33.75" outlineLevel="1" x14ac:dyDescent="0.2">
      <c r="A20" s="173">
        <v>9</v>
      </c>
      <c r="B20" s="174" t="s">
        <v>410</v>
      </c>
      <c r="C20" s="181" t="s">
        <v>411</v>
      </c>
      <c r="D20" s="175" t="s">
        <v>369</v>
      </c>
      <c r="E20" s="176">
        <v>1</v>
      </c>
      <c r="F20" s="177"/>
      <c r="G20" s="178">
        <f t="shared" ref="G20:G37" si="0">ROUND(E20*F20,2)</f>
        <v>0</v>
      </c>
      <c r="H20" s="156">
        <v>726.11</v>
      </c>
      <c r="I20" s="155">
        <f t="shared" ref="I20:I37" si="1">ROUND(E20*H20,2)</f>
        <v>726.11</v>
      </c>
      <c r="J20" s="156">
        <v>0</v>
      </c>
      <c r="K20" s="155">
        <f t="shared" ref="K20:K37" si="2">ROUND(E20*J20,2)</f>
        <v>0</v>
      </c>
      <c r="L20" s="155">
        <v>21</v>
      </c>
      <c r="M20" s="155">
        <f t="shared" ref="M20:M37" si="3">G20*(1+L20/100)</f>
        <v>0</v>
      </c>
      <c r="N20" s="155">
        <v>0</v>
      </c>
      <c r="O20" s="155">
        <f t="shared" ref="O20:O37" si="4">ROUND(E20*N20,2)</f>
        <v>0</v>
      </c>
      <c r="P20" s="155">
        <v>0</v>
      </c>
      <c r="Q20" s="155">
        <f t="shared" ref="Q20:Q37" si="5">ROUND(E20*P20,2)</f>
        <v>0</v>
      </c>
      <c r="R20" s="155"/>
      <c r="S20" s="155" t="s">
        <v>129</v>
      </c>
      <c r="T20" s="155" t="s">
        <v>130</v>
      </c>
      <c r="U20" s="155">
        <v>0</v>
      </c>
      <c r="V20" s="155">
        <f t="shared" ref="V20:V37" si="6">ROUND(E20*U20,2)</f>
        <v>0</v>
      </c>
      <c r="W20" s="155"/>
      <c r="X20" s="155" t="s">
        <v>137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280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33.75" outlineLevel="1" x14ac:dyDescent="0.2">
      <c r="A21" s="173">
        <v>10</v>
      </c>
      <c r="B21" s="174" t="s">
        <v>412</v>
      </c>
      <c r="C21" s="181" t="s">
        <v>413</v>
      </c>
      <c r="D21" s="175" t="s">
        <v>133</v>
      </c>
      <c r="E21" s="176">
        <v>1</v>
      </c>
      <c r="F21" s="177"/>
      <c r="G21" s="178">
        <f t="shared" si="0"/>
        <v>0</v>
      </c>
      <c r="H21" s="156">
        <v>963.26</v>
      </c>
      <c r="I21" s="155">
        <f t="shared" si="1"/>
        <v>963.26</v>
      </c>
      <c r="J21" s="156">
        <v>0</v>
      </c>
      <c r="K21" s="155">
        <f t="shared" si="2"/>
        <v>0</v>
      </c>
      <c r="L21" s="155">
        <v>21</v>
      </c>
      <c r="M21" s="155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5"/>
      <c r="S21" s="155" t="s">
        <v>129</v>
      </c>
      <c r="T21" s="155" t="s">
        <v>130</v>
      </c>
      <c r="U21" s="155">
        <v>0</v>
      </c>
      <c r="V21" s="155">
        <f t="shared" si="6"/>
        <v>0</v>
      </c>
      <c r="W21" s="155"/>
      <c r="X21" s="155" t="s">
        <v>137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138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3">
        <v>11</v>
      </c>
      <c r="B22" s="174" t="s">
        <v>414</v>
      </c>
      <c r="C22" s="181" t="s">
        <v>415</v>
      </c>
      <c r="D22" s="175" t="s">
        <v>369</v>
      </c>
      <c r="E22" s="176">
        <v>1</v>
      </c>
      <c r="F22" s="177"/>
      <c r="G22" s="178">
        <f t="shared" si="0"/>
        <v>0</v>
      </c>
      <c r="H22" s="156">
        <v>565.49</v>
      </c>
      <c r="I22" s="155">
        <f t="shared" si="1"/>
        <v>565.49</v>
      </c>
      <c r="J22" s="156">
        <v>0</v>
      </c>
      <c r="K22" s="155">
        <f t="shared" si="2"/>
        <v>0</v>
      </c>
      <c r="L22" s="155">
        <v>21</v>
      </c>
      <c r="M22" s="155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5"/>
      <c r="S22" s="155" t="s">
        <v>129</v>
      </c>
      <c r="T22" s="155" t="s">
        <v>130</v>
      </c>
      <c r="U22" s="155">
        <v>0</v>
      </c>
      <c r="V22" s="155">
        <f t="shared" si="6"/>
        <v>0</v>
      </c>
      <c r="W22" s="155"/>
      <c r="X22" s="155" t="s">
        <v>137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280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12</v>
      </c>
      <c r="B23" s="174" t="s">
        <v>416</v>
      </c>
      <c r="C23" s="181" t="s">
        <v>417</v>
      </c>
      <c r="D23" s="175" t="s">
        <v>418</v>
      </c>
      <c r="E23" s="176">
        <v>1</v>
      </c>
      <c r="F23" s="177"/>
      <c r="G23" s="178">
        <f t="shared" si="0"/>
        <v>0</v>
      </c>
      <c r="H23" s="156">
        <v>0</v>
      </c>
      <c r="I23" s="155">
        <f t="shared" si="1"/>
        <v>0</v>
      </c>
      <c r="J23" s="156">
        <v>90</v>
      </c>
      <c r="K23" s="155">
        <f t="shared" si="2"/>
        <v>90</v>
      </c>
      <c r="L23" s="155">
        <v>21</v>
      </c>
      <c r="M23" s="155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5"/>
      <c r="S23" s="155" t="s">
        <v>129</v>
      </c>
      <c r="T23" s="155" t="s">
        <v>130</v>
      </c>
      <c r="U23" s="155">
        <v>0</v>
      </c>
      <c r="V23" s="155">
        <f t="shared" si="6"/>
        <v>0</v>
      </c>
      <c r="W23" s="155"/>
      <c r="X23" s="155" t="s">
        <v>124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277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13</v>
      </c>
      <c r="B24" s="174" t="s">
        <v>419</v>
      </c>
      <c r="C24" s="181" t="s">
        <v>420</v>
      </c>
      <c r="D24" s="175" t="s">
        <v>418</v>
      </c>
      <c r="E24" s="176">
        <v>2</v>
      </c>
      <c r="F24" s="177"/>
      <c r="G24" s="178">
        <f t="shared" si="0"/>
        <v>0</v>
      </c>
      <c r="H24" s="156">
        <v>0</v>
      </c>
      <c r="I24" s="155">
        <f t="shared" si="1"/>
        <v>0</v>
      </c>
      <c r="J24" s="156">
        <v>410</v>
      </c>
      <c r="K24" s="155">
        <f t="shared" si="2"/>
        <v>820</v>
      </c>
      <c r="L24" s="155">
        <v>21</v>
      </c>
      <c r="M24" s="155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5"/>
      <c r="S24" s="155" t="s">
        <v>129</v>
      </c>
      <c r="T24" s="155" t="s">
        <v>130</v>
      </c>
      <c r="U24" s="155">
        <v>0</v>
      </c>
      <c r="V24" s="155">
        <f t="shared" si="6"/>
        <v>0</v>
      </c>
      <c r="W24" s="155"/>
      <c r="X24" s="155" t="s">
        <v>124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277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3">
        <v>14</v>
      </c>
      <c r="B25" s="174" t="s">
        <v>421</v>
      </c>
      <c r="C25" s="181" t="s">
        <v>422</v>
      </c>
      <c r="D25" s="175" t="s">
        <v>133</v>
      </c>
      <c r="E25" s="176">
        <v>1</v>
      </c>
      <c r="F25" s="177"/>
      <c r="G25" s="178">
        <f t="shared" si="0"/>
        <v>0</v>
      </c>
      <c r="H25" s="156">
        <v>2390</v>
      </c>
      <c r="I25" s="155">
        <f t="shared" si="1"/>
        <v>2390</v>
      </c>
      <c r="J25" s="156">
        <v>0</v>
      </c>
      <c r="K25" s="155">
        <f t="shared" si="2"/>
        <v>0</v>
      </c>
      <c r="L25" s="155">
        <v>21</v>
      </c>
      <c r="M25" s="155">
        <f t="shared" si="3"/>
        <v>0</v>
      </c>
      <c r="N25" s="155">
        <v>7.5000000000000002E-4</v>
      </c>
      <c r="O25" s="155">
        <f t="shared" si="4"/>
        <v>0</v>
      </c>
      <c r="P25" s="155">
        <v>0</v>
      </c>
      <c r="Q25" s="155">
        <f t="shared" si="5"/>
        <v>0</v>
      </c>
      <c r="R25" s="155" t="s">
        <v>136</v>
      </c>
      <c r="S25" s="155" t="s">
        <v>123</v>
      </c>
      <c r="T25" s="155" t="s">
        <v>130</v>
      </c>
      <c r="U25" s="155">
        <v>0</v>
      </c>
      <c r="V25" s="155">
        <f t="shared" si="6"/>
        <v>0</v>
      </c>
      <c r="W25" s="155"/>
      <c r="X25" s="155" t="s">
        <v>137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280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3">
        <v>15</v>
      </c>
      <c r="B26" s="174" t="s">
        <v>416</v>
      </c>
      <c r="C26" s="181" t="s">
        <v>417</v>
      </c>
      <c r="D26" s="175" t="s">
        <v>418</v>
      </c>
      <c r="E26" s="176">
        <v>1</v>
      </c>
      <c r="F26" s="177"/>
      <c r="G26" s="178">
        <f t="shared" si="0"/>
        <v>0</v>
      </c>
      <c r="H26" s="156">
        <v>0</v>
      </c>
      <c r="I26" s="155">
        <f t="shared" si="1"/>
        <v>0</v>
      </c>
      <c r="J26" s="156">
        <v>90</v>
      </c>
      <c r="K26" s="155">
        <f t="shared" si="2"/>
        <v>90</v>
      </c>
      <c r="L26" s="155">
        <v>21</v>
      </c>
      <c r="M26" s="155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5"/>
      <c r="S26" s="155" t="s">
        <v>129</v>
      </c>
      <c r="T26" s="155" t="s">
        <v>130</v>
      </c>
      <c r="U26" s="155">
        <v>0</v>
      </c>
      <c r="V26" s="155">
        <f t="shared" si="6"/>
        <v>0</v>
      </c>
      <c r="W26" s="155"/>
      <c r="X26" s="155" t="s">
        <v>124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277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16</v>
      </c>
      <c r="B27" s="174" t="s">
        <v>423</v>
      </c>
      <c r="C27" s="181" t="s">
        <v>424</v>
      </c>
      <c r="D27" s="175" t="s">
        <v>133</v>
      </c>
      <c r="E27" s="176">
        <v>1</v>
      </c>
      <c r="F27" s="177"/>
      <c r="G27" s="178">
        <f t="shared" si="0"/>
        <v>0</v>
      </c>
      <c r="H27" s="156">
        <v>1875</v>
      </c>
      <c r="I27" s="155">
        <f t="shared" si="1"/>
        <v>1875</v>
      </c>
      <c r="J27" s="156">
        <v>0</v>
      </c>
      <c r="K27" s="155">
        <f t="shared" si="2"/>
        <v>0</v>
      </c>
      <c r="L27" s="155">
        <v>21</v>
      </c>
      <c r="M27" s="155">
        <f t="shared" si="3"/>
        <v>0</v>
      </c>
      <c r="N27" s="155">
        <v>5.9999999999999995E-4</v>
      </c>
      <c r="O27" s="155">
        <f t="shared" si="4"/>
        <v>0</v>
      </c>
      <c r="P27" s="155">
        <v>0</v>
      </c>
      <c r="Q27" s="155">
        <f t="shared" si="5"/>
        <v>0</v>
      </c>
      <c r="R27" s="155" t="s">
        <v>136</v>
      </c>
      <c r="S27" s="155" t="s">
        <v>123</v>
      </c>
      <c r="T27" s="155" t="s">
        <v>130</v>
      </c>
      <c r="U27" s="155">
        <v>0</v>
      </c>
      <c r="V27" s="155">
        <f t="shared" si="6"/>
        <v>0</v>
      </c>
      <c r="W27" s="155"/>
      <c r="X27" s="155" t="s">
        <v>137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280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3">
        <v>17</v>
      </c>
      <c r="B28" s="174" t="s">
        <v>425</v>
      </c>
      <c r="C28" s="181" t="s">
        <v>426</v>
      </c>
      <c r="D28" s="175" t="s">
        <v>418</v>
      </c>
      <c r="E28" s="176">
        <v>2</v>
      </c>
      <c r="F28" s="177"/>
      <c r="G28" s="178">
        <f t="shared" si="0"/>
        <v>0</v>
      </c>
      <c r="H28" s="156">
        <v>0</v>
      </c>
      <c r="I28" s="155">
        <f t="shared" si="1"/>
        <v>0</v>
      </c>
      <c r="J28" s="156">
        <v>398.74</v>
      </c>
      <c r="K28" s="155">
        <f t="shared" si="2"/>
        <v>797.48</v>
      </c>
      <c r="L28" s="155">
        <v>21</v>
      </c>
      <c r="M28" s="155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5"/>
      <c r="S28" s="155" t="s">
        <v>129</v>
      </c>
      <c r="T28" s="155" t="s">
        <v>130</v>
      </c>
      <c r="U28" s="155">
        <v>0</v>
      </c>
      <c r="V28" s="155">
        <f t="shared" si="6"/>
        <v>0</v>
      </c>
      <c r="W28" s="155"/>
      <c r="X28" s="155" t="s">
        <v>124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277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18</v>
      </c>
      <c r="B29" s="174" t="s">
        <v>427</v>
      </c>
      <c r="C29" s="181" t="s">
        <v>428</v>
      </c>
      <c r="D29" s="175" t="s">
        <v>369</v>
      </c>
      <c r="E29" s="176">
        <v>1</v>
      </c>
      <c r="F29" s="177"/>
      <c r="G29" s="178">
        <f t="shared" si="0"/>
        <v>0</v>
      </c>
      <c r="H29" s="156">
        <v>5520</v>
      </c>
      <c r="I29" s="155">
        <f t="shared" si="1"/>
        <v>5520</v>
      </c>
      <c r="J29" s="156">
        <v>0</v>
      </c>
      <c r="K29" s="155">
        <f t="shared" si="2"/>
        <v>0</v>
      </c>
      <c r="L29" s="155">
        <v>21</v>
      </c>
      <c r="M29" s="155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5"/>
      <c r="S29" s="155" t="s">
        <v>129</v>
      </c>
      <c r="T29" s="155" t="s">
        <v>130</v>
      </c>
      <c r="U29" s="155">
        <v>0</v>
      </c>
      <c r="V29" s="155">
        <f t="shared" si="6"/>
        <v>0</v>
      </c>
      <c r="W29" s="155"/>
      <c r="X29" s="155" t="s">
        <v>137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280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19</v>
      </c>
      <c r="B30" s="174" t="s">
        <v>429</v>
      </c>
      <c r="C30" s="181" t="s">
        <v>430</v>
      </c>
      <c r="D30" s="175" t="s">
        <v>418</v>
      </c>
      <c r="E30" s="176">
        <v>1</v>
      </c>
      <c r="F30" s="177"/>
      <c r="G30" s="178">
        <f t="shared" si="0"/>
        <v>0</v>
      </c>
      <c r="H30" s="156">
        <v>0</v>
      </c>
      <c r="I30" s="155">
        <f t="shared" si="1"/>
        <v>0</v>
      </c>
      <c r="J30" s="156">
        <v>450</v>
      </c>
      <c r="K30" s="155">
        <f t="shared" si="2"/>
        <v>450</v>
      </c>
      <c r="L30" s="155">
        <v>21</v>
      </c>
      <c r="M30" s="155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5"/>
      <c r="S30" s="155" t="s">
        <v>129</v>
      </c>
      <c r="T30" s="155" t="s">
        <v>130</v>
      </c>
      <c r="U30" s="155">
        <v>0</v>
      </c>
      <c r="V30" s="155">
        <f t="shared" si="6"/>
        <v>0</v>
      </c>
      <c r="W30" s="155"/>
      <c r="X30" s="155" t="s">
        <v>124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277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20</v>
      </c>
      <c r="B31" s="174" t="s">
        <v>431</v>
      </c>
      <c r="C31" s="181" t="s">
        <v>432</v>
      </c>
      <c r="D31" s="175" t="s">
        <v>364</v>
      </c>
      <c r="E31" s="176">
        <v>1</v>
      </c>
      <c r="F31" s="177"/>
      <c r="G31" s="178">
        <f t="shared" si="0"/>
        <v>0</v>
      </c>
      <c r="H31" s="156">
        <v>925</v>
      </c>
      <c r="I31" s="155">
        <f t="shared" si="1"/>
        <v>925</v>
      </c>
      <c r="J31" s="156">
        <v>0</v>
      </c>
      <c r="K31" s="155">
        <f t="shared" si="2"/>
        <v>0</v>
      </c>
      <c r="L31" s="155">
        <v>21</v>
      </c>
      <c r="M31" s="155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5"/>
      <c r="S31" s="155" t="s">
        <v>129</v>
      </c>
      <c r="T31" s="155" t="s">
        <v>130</v>
      </c>
      <c r="U31" s="155">
        <v>0</v>
      </c>
      <c r="V31" s="155">
        <f t="shared" si="6"/>
        <v>0</v>
      </c>
      <c r="W31" s="155"/>
      <c r="X31" s="155" t="s">
        <v>137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280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21</v>
      </c>
      <c r="B32" s="174" t="s">
        <v>433</v>
      </c>
      <c r="C32" s="181" t="s">
        <v>434</v>
      </c>
      <c r="D32" s="175" t="s">
        <v>133</v>
      </c>
      <c r="E32" s="176">
        <v>1</v>
      </c>
      <c r="F32" s="177"/>
      <c r="G32" s="178">
        <f t="shared" si="0"/>
        <v>0</v>
      </c>
      <c r="H32" s="156">
        <v>0</v>
      </c>
      <c r="I32" s="155">
        <f t="shared" si="1"/>
        <v>0</v>
      </c>
      <c r="J32" s="156">
        <v>215.5</v>
      </c>
      <c r="K32" s="155">
        <f t="shared" si="2"/>
        <v>215.5</v>
      </c>
      <c r="L32" s="155">
        <v>21</v>
      </c>
      <c r="M32" s="155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5"/>
      <c r="S32" s="155" t="s">
        <v>435</v>
      </c>
      <c r="T32" s="155" t="s">
        <v>130</v>
      </c>
      <c r="U32" s="155">
        <v>0.66300000000000003</v>
      </c>
      <c r="V32" s="155">
        <f t="shared" si="6"/>
        <v>0.66</v>
      </c>
      <c r="W32" s="155"/>
      <c r="X32" s="155" t="s">
        <v>124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277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22</v>
      </c>
      <c r="B33" s="174" t="s">
        <v>436</v>
      </c>
      <c r="C33" s="181" t="s">
        <v>437</v>
      </c>
      <c r="D33" s="175" t="s">
        <v>133</v>
      </c>
      <c r="E33" s="176">
        <v>1</v>
      </c>
      <c r="F33" s="177"/>
      <c r="G33" s="178">
        <f t="shared" si="0"/>
        <v>0</v>
      </c>
      <c r="H33" s="156">
        <v>2225</v>
      </c>
      <c r="I33" s="155">
        <f t="shared" si="1"/>
        <v>2225</v>
      </c>
      <c r="J33" s="156">
        <v>0</v>
      </c>
      <c r="K33" s="155">
        <f t="shared" si="2"/>
        <v>0</v>
      </c>
      <c r="L33" s="155">
        <v>21</v>
      </c>
      <c r="M33" s="155">
        <f t="shared" si="3"/>
        <v>0</v>
      </c>
      <c r="N33" s="155">
        <v>1.1199999999999999E-3</v>
      </c>
      <c r="O33" s="155">
        <f t="shared" si="4"/>
        <v>0</v>
      </c>
      <c r="P33" s="155">
        <v>0</v>
      </c>
      <c r="Q33" s="155">
        <f t="shared" si="5"/>
        <v>0</v>
      </c>
      <c r="R33" s="155" t="s">
        <v>136</v>
      </c>
      <c r="S33" s="155" t="s">
        <v>123</v>
      </c>
      <c r="T33" s="155" t="s">
        <v>130</v>
      </c>
      <c r="U33" s="155">
        <v>0</v>
      </c>
      <c r="V33" s="155">
        <f t="shared" si="6"/>
        <v>0</v>
      </c>
      <c r="W33" s="155"/>
      <c r="X33" s="155" t="s">
        <v>137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280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23</v>
      </c>
      <c r="B34" s="174" t="s">
        <v>438</v>
      </c>
      <c r="C34" s="181" t="s">
        <v>439</v>
      </c>
      <c r="D34" s="175" t="s">
        <v>133</v>
      </c>
      <c r="E34" s="176">
        <v>1</v>
      </c>
      <c r="F34" s="177"/>
      <c r="G34" s="178">
        <f t="shared" si="0"/>
        <v>0</v>
      </c>
      <c r="H34" s="156">
        <v>0</v>
      </c>
      <c r="I34" s="155">
        <f t="shared" si="1"/>
        <v>0</v>
      </c>
      <c r="J34" s="156">
        <v>64.900000000000006</v>
      </c>
      <c r="K34" s="155">
        <f t="shared" si="2"/>
        <v>64.900000000000006</v>
      </c>
      <c r="L34" s="155">
        <v>21</v>
      </c>
      <c r="M34" s="155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5"/>
      <c r="S34" s="155" t="s">
        <v>129</v>
      </c>
      <c r="T34" s="155" t="s">
        <v>130</v>
      </c>
      <c r="U34" s="155">
        <v>0</v>
      </c>
      <c r="V34" s="155">
        <f t="shared" si="6"/>
        <v>0</v>
      </c>
      <c r="W34" s="155"/>
      <c r="X34" s="155" t="s">
        <v>124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277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24</v>
      </c>
      <c r="B35" s="174" t="s">
        <v>419</v>
      </c>
      <c r="C35" s="181" t="s">
        <v>420</v>
      </c>
      <c r="D35" s="175" t="s">
        <v>418</v>
      </c>
      <c r="E35" s="176">
        <v>1</v>
      </c>
      <c r="F35" s="177"/>
      <c r="G35" s="178">
        <f t="shared" si="0"/>
        <v>0</v>
      </c>
      <c r="H35" s="156">
        <v>0</v>
      </c>
      <c r="I35" s="155">
        <f t="shared" si="1"/>
        <v>0</v>
      </c>
      <c r="J35" s="156">
        <v>410</v>
      </c>
      <c r="K35" s="155">
        <f t="shared" si="2"/>
        <v>410</v>
      </c>
      <c r="L35" s="155">
        <v>21</v>
      </c>
      <c r="M35" s="155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5"/>
      <c r="S35" s="155" t="s">
        <v>129</v>
      </c>
      <c r="T35" s="155" t="s">
        <v>130</v>
      </c>
      <c r="U35" s="155">
        <v>0</v>
      </c>
      <c r="V35" s="155">
        <f t="shared" si="6"/>
        <v>0</v>
      </c>
      <c r="W35" s="155"/>
      <c r="X35" s="155" t="s">
        <v>124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277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45" outlineLevel="1" x14ac:dyDescent="0.2">
      <c r="A36" s="173">
        <v>25</v>
      </c>
      <c r="B36" s="174" t="s">
        <v>440</v>
      </c>
      <c r="C36" s="181" t="s">
        <v>441</v>
      </c>
      <c r="D36" s="175" t="s">
        <v>369</v>
      </c>
      <c r="E36" s="176">
        <v>1</v>
      </c>
      <c r="F36" s="177"/>
      <c r="G36" s="178">
        <f t="shared" si="0"/>
        <v>0</v>
      </c>
      <c r="H36" s="156">
        <v>6831</v>
      </c>
      <c r="I36" s="155">
        <f t="shared" si="1"/>
        <v>6831</v>
      </c>
      <c r="J36" s="156">
        <v>0</v>
      </c>
      <c r="K36" s="155">
        <f t="shared" si="2"/>
        <v>0</v>
      </c>
      <c r="L36" s="155">
        <v>21</v>
      </c>
      <c r="M36" s="155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5"/>
      <c r="S36" s="155" t="s">
        <v>129</v>
      </c>
      <c r="T36" s="155" t="s">
        <v>130</v>
      </c>
      <c r="U36" s="155">
        <v>0</v>
      </c>
      <c r="V36" s="155">
        <f t="shared" si="6"/>
        <v>0</v>
      </c>
      <c r="W36" s="155"/>
      <c r="X36" s="155" t="s">
        <v>137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280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67">
        <v>26</v>
      </c>
      <c r="B37" s="168" t="s">
        <v>442</v>
      </c>
      <c r="C37" s="182" t="s">
        <v>443</v>
      </c>
      <c r="D37" s="169" t="s">
        <v>133</v>
      </c>
      <c r="E37" s="170">
        <v>1</v>
      </c>
      <c r="F37" s="171"/>
      <c r="G37" s="172">
        <f t="shared" si="0"/>
        <v>0</v>
      </c>
      <c r="H37" s="156">
        <v>0</v>
      </c>
      <c r="I37" s="155">
        <f t="shared" si="1"/>
        <v>0</v>
      </c>
      <c r="J37" s="156">
        <v>470</v>
      </c>
      <c r="K37" s="155">
        <f t="shared" si="2"/>
        <v>470</v>
      </c>
      <c r="L37" s="155">
        <v>21</v>
      </c>
      <c r="M37" s="155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5"/>
      <c r="S37" s="155" t="s">
        <v>129</v>
      </c>
      <c r="T37" s="155" t="s">
        <v>130</v>
      </c>
      <c r="U37" s="155">
        <v>0</v>
      </c>
      <c r="V37" s="155">
        <f t="shared" si="6"/>
        <v>0</v>
      </c>
      <c r="W37" s="155"/>
      <c r="X37" s="155" t="s">
        <v>124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277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3"/>
      <c r="B38" s="4"/>
      <c r="C38" s="18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105</v>
      </c>
    </row>
    <row r="39" spans="1:60" x14ac:dyDescent="0.2">
      <c r="A39" s="149"/>
      <c r="B39" s="150" t="s">
        <v>31</v>
      </c>
      <c r="C39" s="185"/>
      <c r="D39" s="151"/>
      <c r="E39" s="152"/>
      <c r="F39" s="152"/>
      <c r="G39" s="179">
        <f>G8+G10+G15+G19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268</v>
      </c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53" t="s">
        <v>269</v>
      </c>
      <c r="B42" s="253"/>
      <c r="C42" s="25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">
      <c r="A43" s="255"/>
      <c r="B43" s="256"/>
      <c r="C43" s="257"/>
      <c r="D43" s="256"/>
      <c r="E43" s="256"/>
      <c r="F43" s="256"/>
      <c r="G43" s="25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270</v>
      </c>
    </row>
    <row r="44" spans="1:60" x14ac:dyDescent="0.2">
      <c r="A44" s="259"/>
      <c r="B44" s="260"/>
      <c r="C44" s="261"/>
      <c r="D44" s="260"/>
      <c r="E44" s="260"/>
      <c r="F44" s="260"/>
      <c r="G44" s="26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9"/>
      <c r="B45" s="260"/>
      <c r="C45" s="261"/>
      <c r="D45" s="260"/>
      <c r="E45" s="260"/>
      <c r="F45" s="260"/>
      <c r="G45" s="26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9"/>
      <c r="B46" s="260"/>
      <c r="C46" s="261"/>
      <c r="D46" s="260"/>
      <c r="E46" s="260"/>
      <c r="F46" s="260"/>
      <c r="G46" s="26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263"/>
      <c r="B47" s="264"/>
      <c r="C47" s="265"/>
      <c r="D47" s="264"/>
      <c r="E47" s="264"/>
      <c r="F47" s="264"/>
      <c r="G47" s="26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3"/>
      <c r="B48" s="4"/>
      <c r="C48" s="18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">
      <c r="C49" s="186"/>
      <c r="D49" s="10"/>
      <c r="AG49" t="s">
        <v>274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93</v>
      </c>
    </row>
    <row r="2" spans="1:60" ht="24.95" customHeight="1" x14ac:dyDescent="0.2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94</v>
      </c>
    </row>
    <row r="3" spans="1:60" ht="24.95" customHeight="1" x14ac:dyDescent="0.2">
      <c r="A3" s="50" t="s">
        <v>9</v>
      </c>
      <c r="B3" s="49" t="s">
        <v>48</v>
      </c>
      <c r="C3" s="247" t="s">
        <v>49</v>
      </c>
      <c r="D3" s="248"/>
      <c r="E3" s="248"/>
      <c r="F3" s="248"/>
      <c r="G3" s="249"/>
      <c r="AC3" s="121" t="s">
        <v>94</v>
      </c>
      <c r="AG3" t="s">
        <v>95</v>
      </c>
    </row>
    <row r="4" spans="1:60" ht="24.95" customHeight="1" x14ac:dyDescent="0.2">
      <c r="A4" s="139" t="s">
        <v>10</v>
      </c>
      <c r="B4" s="140" t="s">
        <v>54</v>
      </c>
      <c r="C4" s="250" t="s">
        <v>55</v>
      </c>
      <c r="D4" s="251"/>
      <c r="E4" s="251"/>
      <c r="F4" s="251"/>
      <c r="G4" s="252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ht="25.5" x14ac:dyDescent="0.2">
      <c r="A8" s="161" t="s">
        <v>118</v>
      </c>
      <c r="B8" s="162" t="s">
        <v>82</v>
      </c>
      <c r="C8" s="180" t="s">
        <v>83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600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0</v>
      </c>
      <c r="W8" s="160"/>
      <c r="X8" s="160"/>
      <c r="AG8" t="s">
        <v>119</v>
      </c>
    </row>
    <row r="9" spans="1:60" outlineLevel="1" x14ac:dyDescent="0.2">
      <c r="A9" s="173">
        <v>1</v>
      </c>
      <c r="B9" s="174" t="s">
        <v>444</v>
      </c>
      <c r="C9" s="181" t="s">
        <v>445</v>
      </c>
      <c r="D9" s="175" t="s">
        <v>133</v>
      </c>
      <c r="E9" s="176">
        <v>1</v>
      </c>
      <c r="F9" s="177"/>
      <c r="G9" s="178">
        <f>ROUND(E9*F9,2)</f>
        <v>0</v>
      </c>
      <c r="H9" s="156">
        <v>0</v>
      </c>
      <c r="I9" s="155">
        <f>ROUND(E9*H9,2)</f>
        <v>0</v>
      </c>
      <c r="J9" s="156">
        <v>600</v>
      </c>
      <c r="K9" s="155">
        <f>ROUND(E9*J9,2)</f>
        <v>600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129</v>
      </c>
      <c r="T9" s="155" t="s">
        <v>130</v>
      </c>
      <c r="U9" s="155">
        <v>0</v>
      </c>
      <c r="V9" s="155">
        <f>ROUND(E9*U9,2)</f>
        <v>0</v>
      </c>
      <c r="W9" s="155"/>
      <c r="X9" s="155" t="s">
        <v>124</v>
      </c>
      <c r="Y9" s="146"/>
      <c r="Z9" s="146"/>
      <c r="AA9" s="146"/>
      <c r="AB9" s="146"/>
      <c r="AC9" s="146"/>
      <c r="AD9" s="146"/>
      <c r="AE9" s="146"/>
      <c r="AF9" s="146"/>
      <c r="AG9" s="146" t="s">
        <v>277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1" t="s">
        <v>118</v>
      </c>
      <c r="B10" s="162" t="s">
        <v>91</v>
      </c>
      <c r="C10" s="180" t="s">
        <v>446</v>
      </c>
      <c r="D10" s="163"/>
      <c r="E10" s="164"/>
      <c r="F10" s="165"/>
      <c r="G10" s="166">
        <f>SUMIF(AG11:AG11,"&lt;&gt;NOR",G11:G11)</f>
        <v>0</v>
      </c>
      <c r="H10" s="160"/>
      <c r="I10" s="160">
        <f>SUM(I11:I11)</f>
        <v>0</v>
      </c>
      <c r="J10" s="160"/>
      <c r="K10" s="160">
        <f>SUM(K11:K11)</f>
        <v>2000</v>
      </c>
      <c r="L10" s="160"/>
      <c r="M10" s="160">
        <f>SUM(M11:M11)</f>
        <v>0</v>
      </c>
      <c r="N10" s="160"/>
      <c r="O10" s="160">
        <f>SUM(O11:O11)</f>
        <v>0</v>
      </c>
      <c r="P10" s="160"/>
      <c r="Q10" s="160">
        <f>SUM(Q11:Q11)</f>
        <v>0</v>
      </c>
      <c r="R10" s="160"/>
      <c r="S10" s="160"/>
      <c r="T10" s="160"/>
      <c r="U10" s="160"/>
      <c r="V10" s="160">
        <f>SUM(V11:V11)</f>
        <v>0</v>
      </c>
      <c r="W10" s="160"/>
      <c r="X10" s="160"/>
      <c r="AG10" t="s">
        <v>119</v>
      </c>
    </row>
    <row r="11" spans="1:60" outlineLevel="1" x14ac:dyDescent="0.2">
      <c r="A11" s="167">
        <v>2</v>
      </c>
      <c r="B11" s="168" t="s">
        <v>447</v>
      </c>
      <c r="C11" s="182" t="s">
        <v>448</v>
      </c>
      <c r="D11" s="169" t="s">
        <v>418</v>
      </c>
      <c r="E11" s="170">
        <v>1</v>
      </c>
      <c r="F11" s="171"/>
      <c r="G11" s="172">
        <f>ROUND(E11*F11,2)</f>
        <v>0</v>
      </c>
      <c r="H11" s="156">
        <v>0</v>
      </c>
      <c r="I11" s="155">
        <f>ROUND(E11*H11,2)</f>
        <v>0</v>
      </c>
      <c r="J11" s="156">
        <v>2000</v>
      </c>
      <c r="K11" s="155">
        <f>ROUND(E11*J11,2)</f>
        <v>2000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5"/>
      <c r="S11" s="155" t="s">
        <v>129</v>
      </c>
      <c r="T11" s="155" t="s">
        <v>130</v>
      </c>
      <c r="U11" s="155">
        <v>0</v>
      </c>
      <c r="V11" s="155">
        <f>ROUND(E11*U11,2)</f>
        <v>0</v>
      </c>
      <c r="W11" s="155"/>
      <c r="X11" s="155" t="s">
        <v>124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449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3"/>
      <c r="B12" s="4"/>
      <c r="C12" s="18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105</v>
      </c>
    </row>
    <row r="13" spans="1:60" x14ac:dyDescent="0.2">
      <c r="A13" s="149"/>
      <c r="B13" s="150" t="s">
        <v>31</v>
      </c>
      <c r="C13" s="185"/>
      <c r="D13" s="151"/>
      <c r="E13" s="152"/>
      <c r="F13" s="152"/>
      <c r="G13" s="179">
        <f>G8+G10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268</v>
      </c>
    </row>
    <row r="14" spans="1:60" x14ac:dyDescent="0.2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">
      <c r="A16" s="253" t="s">
        <v>269</v>
      </c>
      <c r="B16" s="253"/>
      <c r="C16" s="254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255"/>
      <c r="B17" s="256"/>
      <c r="C17" s="257"/>
      <c r="D17" s="256"/>
      <c r="E17" s="256"/>
      <c r="F17" s="256"/>
      <c r="G17" s="25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270</v>
      </c>
    </row>
    <row r="18" spans="1:33" x14ac:dyDescent="0.2">
      <c r="A18" s="259"/>
      <c r="B18" s="260"/>
      <c r="C18" s="261"/>
      <c r="D18" s="260"/>
      <c r="E18" s="260"/>
      <c r="F18" s="260"/>
      <c r="G18" s="26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259"/>
      <c r="B19" s="260"/>
      <c r="C19" s="261"/>
      <c r="D19" s="260"/>
      <c r="E19" s="260"/>
      <c r="F19" s="260"/>
      <c r="G19" s="26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59"/>
      <c r="B20" s="260"/>
      <c r="C20" s="261"/>
      <c r="D20" s="260"/>
      <c r="E20" s="260"/>
      <c r="F20" s="260"/>
      <c r="G20" s="26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3"/>
      <c r="B21" s="264"/>
      <c r="C21" s="265"/>
      <c r="D21" s="264"/>
      <c r="E21" s="264"/>
      <c r="F21" s="264"/>
      <c r="G21" s="26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3"/>
      <c r="B22" s="4"/>
      <c r="C22" s="18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C23" s="186"/>
      <c r="D23" s="10"/>
      <c r="AG23" t="s">
        <v>274</v>
      </c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7:G21"/>
    <mergeCell ref="A1:G1"/>
    <mergeCell ref="C2:G2"/>
    <mergeCell ref="C3:G3"/>
    <mergeCell ref="C4:G4"/>
    <mergeCell ref="A16:C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8" sqref="F1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93</v>
      </c>
    </row>
    <row r="2" spans="1:60" ht="24.95" customHeight="1" x14ac:dyDescent="0.2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94</v>
      </c>
    </row>
    <row r="3" spans="1:60" ht="24.95" customHeight="1" x14ac:dyDescent="0.2">
      <c r="A3" s="50" t="s">
        <v>9</v>
      </c>
      <c r="B3" s="49" t="s">
        <v>48</v>
      </c>
      <c r="C3" s="247" t="s">
        <v>49</v>
      </c>
      <c r="D3" s="248"/>
      <c r="E3" s="248"/>
      <c r="F3" s="248"/>
      <c r="G3" s="249"/>
      <c r="AC3" s="121" t="s">
        <v>94</v>
      </c>
      <c r="AG3" t="s">
        <v>95</v>
      </c>
    </row>
    <row r="4" spans="1:60" ht="24.95" customHeight="1" x14ac:dyDescent="0.2">
      <c r="A4" s="139" t="s">
        <v>10</v>
      </c>
      <c r="B4" s="140" t="s">
        <v>56</v>
      </c>
      <c r="C4" s="250" t="s">
        <v>57</v>
      </c>
      <c r="D4" s="251"/>
      <c r="E4" s="251"/>
      <c r="F4" s="251"/>
      <c r="G4" s="252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61" t="s">
        <v>118</v>
      </c>
      <c r="B8" s="162" t="s">
        <v>80</v>
      </c>
      <c r="C8" s="180" t="s">
        <v>81</v>
      </c>
      <c r="D8" s="163"/>
      <c r="E8" s="164"/>
      <c r="F8" s="165"/>
      <c r="G8" s="166">
        <f>SUMIF(AG9:AG10,"&lt;&gt;NOR",G9:G10)</f>
        <v>0</v>
      </c>
      <c r="H8" s="160"/>
      <c r="I8" s="160">
        <f>SUM(I9:I10)</f>
        <v>38.64</v>
      </c>
      <c r="J8" s="160"/>
      <c r="K8" s="160">
        <f>SUM(K9:K10)</f>
        <v>43</v>
      </c>
      <c r="L8" s="160"/>
      <c r="M8" s="160">
        <f>SUM(M9:M10)</f>
        <v>0</v>
      </c>
      <c r="N8" s="160"/>
      <c r="O8" s="160">
        <f>SUM(O9:O10)</f>
        <v>0</v>
      </c>
      <c r="P8" s="160"/>
      <c r="Q8" s="160">
        <f>SUM(Q9:Q10)</f>
        <v>0</v>
      </c>
      <c r="R8" s="160"/>
      <c r="S8" s="160"/>
      <c r="T8" s="160"/>
      <c r="U8" s="160"/>
      <c r="V8" s="160">
        <f>SUM(V9:V10)</f>
        <v>0.09</v>
      </c>
      <c r="W8" s="160"/>
      <c r="X8" s="160"/>
      <c r="AG8" t="s">
        <v>119</v>
      </c>
    </row>
    <row r="9" spans="1:60" ht="22.5" outlineLevel="1" x14ac:dyDescent="0.2">
      <c r="A9" s="173">
        <v>1</v>
      </c>
      <c r="B9" s="174" t="s">
        <v>450</v>
      </c>
      <c r="C9" s="181" t="s">
        <v>451</v>
      </c>
      <c r="D9" s="175" t="s">
        <v>128</v>
      </c>
      <c r="E9" s="176">
        <v>2</v>
      </c>
      <c r="F9" s="177"/>
      <c r="G9" s="178">
        <f>ROUND(E9*F9,2)</f>
        <v>0</v>
      </c>
      <c r="H9" s="156">
        <v>0</v>
      </c>
      <c r="I9" s="155">
        <f>ROUND(E9*H9,2)</f>
        <v>0</v>
      </c>
      <c r="J9" s="156">
        <v>21.5</v>
      </c>
      <c r="K9" s="155">
        <f>ROUND(E9*J9,2)</f>
        <v>43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123</v>
      </c>
      <c r="T9" s="155" t="s">
        <v>130</v>
      </c>
      <c r="U9" s="155">
        <v>4.4999999999999998E-2</v>
      </c>
      <c r="V9" s="155">
        <f>ROUND(E9*U9,2)</f>
        <v>0.09</v>
      </c>
      <c r="W9" s="155"/>
      <c r="X9" s="155" t="s">
        <v>124</v>
      </c>
      <c r="Y9" s="146"/>
      <c r="Z9" s="146"/>
      <c r="AA9" s="146"/>
      <c r="AB9" s="146"/>
      <c r="AC9" s="146"/>
      <c r="AD9" s="146"/>
      <c r="AE9" s="146"/>
      <c r="AF9" s="146"/>
      <c r="AG9" s="146" t="s">
        <v>277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452</v>
      </c>
      <c r="C10" s="181" t="s">
        <v>453</v>
      </c>
      <c r="D10" s="175" t="s">
        <v>128</v>
      </c>
      <c r="E10" s="176">
        <v>2.1</v>
      </c>
      <c r="F10" s="177"/>
      <c r="G10" s="178">
        <f>ROUND(E10*F10,2)</f>
        <v>0</v>
      </c>
      <c r="H10" s="156">
        <v>18.399999999999999</v>
      </c>
      <c r="I10" s="155">
        <f>ROUND(E10*H10,2)</f>
        <v>38.64</v>
      </c>
      <c r="J10" s="156">
        <v>0</v>
      </c>
      <c r="K10" s="155">
        <f>ROUND(E10*J10,2)</f>
        <v>0</v>
      </c>
      <c r="L10" s="155">
        <v>21</v>
      </c>
      <c r="M10" s="155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5" t="s">
        <v>136</v>
      </c>
      <c r="S10" s="155" t="s">
        <v>123</v>
      </c>
      <c r="T10" s="155" t="s">
        <v>130</v>
      </c>
      <c r="U10" s="155">
        <v>0</v>
      </c>
      <c r="V10" s="155">
        <f>ROUND(E10*U10,2)</f>
        <v>0</v>
      </c>
      <c r="W10" s="155"/>
      <c r="X10" s="155" t="s">
        <v>137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280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5.5" x14ac:dyDescent="0.2">
      <c r="A11" s="161" t="s">
        <v>118</v>
      </c>
      <c r="B11" s="162" t="s">
        <v>82</v>
      </c>
      <c r="C11" s="180" t="s">
        <v>83</v>
      </c>
      <c r="D11" s="163"/>
      <c r="E11" s="164"/>
      <c r="F11" s="165"/>
      <c r="G11" s="166">
        <f>SUMIF(AG12:AG16,"&lt;&gt;NOR",G12:G16)</f>
        <v>0</v>
      </c>
      <c r="H11" s="160"/>
      <c r="I11" s="160">
        <f>SUM(I12:I16)</f>
        <v>13790.06</v>
      </c>
      <c r="J11" s="160"/>
      <c r="K11" s="160">
        <f>SUM(K12:K16)</f>
        <v>40520</v>
      </c>
      <c r="L11" s="160"/>
      <c r="M11" s="160">
        <f>SUM(M12:M16)</f>
        <v>0</v>
      </c>
      <c r="N11" s="160"/>
      <c r="O11" s="160">
        <f>SUM(O12:O16)</f>
        <v>0</v>
      </c>
      <c r="P11" s="160"/>
      <c r="Q11" s="160">
        <f>SUM(Q12:Q16)</f>
        <v>0</v>
      </c>
      <c r="R11" s="160"/>
      <c r="S11" s="160"/>
      <c r="T11" s="160"/>
      <c r="U11" s="160"/>
      <c r="V11" s="160">
        <f>SUM(V12:V16)</f>
        <v>0</v>
      </c>
      <c r="W11" s="160"/>
      <c r="X11" s="160"/>
      <c r="AG11" t="s">
        <v>119</v>
      </c>
    </row>
    <row r="12" spans="1:60" ht="22.5" outlineLevel="1" x14ac:dyDescent="0.2">
      <c r="A12" s="173">
        <v>3</v>
      </c>
      <c r="B12" s="174" t="s">
        <v>454</v>
      </c>
      <c r="C12" s="181" t="s">
        <v>455</v>
      </c>
      <c r="D12" s="175" t="s">
        <v>369</v>
      </c>
      <c r="E12" s="176">
        <v>1</v>
      </c>
      <c r="F12" s="177"/>
      <c r="G12" s="178">
        <f>ROUND(E12*F12,2)</f>
        <v>0</v>
      </c>
      <c r="H12" s="156">
        <v>12540.06</v>
      </c>
      <c r="I12" s="155">
        <f>ROUND(E12*H12,2)</f>
        <v>12540.06</v>
      </c>
      <c r="J12" s="156">
        <v>0</v>
      </c>
      <c r="K12" s="155">
        <f>ROUND(E12*J12,2)</f>
        <v>0</v>
      </c>
      <c r="L12" s="155">
        <v>21</v>
      </c>
      <c r="M12" s="155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5"/>
      <c r="S12" s="155" t="s">
        <v>129</v>
      </c>
      <c r="T12" s="155" t="s">
        <v>130</v>
      </c>
      <c r="U12" s="155">
        <v>0</v>
      </c>
      <c r="V12" s="155">
        <f>ROUND(E12*U12,2)</f>
        <v>0</v>
      </c>
      <c r="W12" s="155"/>
      <c r="X12" s="155" t="s">
        <v>137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280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4</v>
      </c>
      <c r="B13" s="174" t="s">
        <v>456</v>
      </c>
      <c r="C13" s="181" t="s">
        <v>457</v>
      </c>
      <c r="D13" s="175" t="s">
        <v>458</v>
      </c>
      <c r="E13" s="176">
        <v>1</v>
      </c>
      <c r="F13" s="177"/>
      <c r="G13" s="178">
        <f>ROUND(E13*F13,2)</f>
        <v>0</v>
      </c>
      <c r="H13" s="156">
        <v>1250</v>
      </c>
      <c r="I13" s="155">
        <f>ROUND(E13*H13,2)</f>
        <v>1250</v>
      </c>
      <c r="J13" s="156">
        <v>0</v>
      </c>
      <c r="K13" s="155">
        <f>ROUND(E13*J13,2)</f>
        <v>0</v>
      </c>
      <c r="L13" s="155">
        <v>21</v>
      </c>
      <c r="M13" s="155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5"/>
      <c r="S13" s="155" t="s">
        <v>129</v>
      </c>
      <c r="T13" s="155" t="s">
        <v>130</v>
      </c>
      <c r="U13" s="155">
        <v>0</v>
      </c>
      <c r="V13" s="155">
        <f>ROUND(E13*U13,2)</f>
        <v>0</v>
      </c>
      <c r="W13" s="155"/>
      <c r="X13" s="155" t="s">
        <v>137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280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3">
        <v>5</v>
      </c>
      <c r="B14" s="174" t="s">
        <v>459</v>
      </c>
      <c r="C14" s="181" t="s">
        <v>460</v>
      </c>
      <c r="D14" s="175" t="s">
        <v>405</v>
      </c>
      <c r="E14" s="176">
        <v>90</v>
      </c>
      <c r="F14" s="177"/>
      <c r="G14" s="178">
        <f>ROUND(E14*F14,2)</f>
        <v>0</v>
      </c>
      <c r="H14" s="156">
        <v>0</v>
      </c>
      <c r="I14" s="155">
        <f>ROUND(E14*H14,2)</f>
        <v>0</v>
      </c>
      <c r="J14" s="156">
        <v>200</v>
      </c>
      <c r="K14" s="155">
        <f>ROUND(E14*J14,2)</f>
        <v>18000</v>
      </c>
      <c r="L14" s="155">
        <v>21</v>
      </c>
      <c r="M14" s="155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5"/>
      <c r="S14" s="155" t="s">
        <v>129</v>
      </c>
      <c r="T14" s="155" t="s">
        <v>130</v>
      </c>
      <c r="U14" s="155">
        <v>0</v>
      </c>
      <c r="V14" s="155">
        <f>ROUND(E14*U14,2)</f>
        <v>0</v>
      </c>
      <c r="W14" s="155"/>
      <c r="X14" s="155" t="s">
        <v>124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277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6</v>
      </c>
      <c r="B15" s="174" t="s">
        <v>461</v>
      </c>
      <c r="C15" s="181" t="s">
        <v>462</v>
      </c>
      <c r="D15" s="175" t="s">
        <v>405</v>
      </c>
      <c r="E15" s="176">
        <v>90</v>
      </c>
      <c r="F15" s="177"/>
      <c r="G15" s="178">
        <f>ROUND(E15*F15,2)</f>
        <v>0</v>
      </c>
      <c r="H15" s="156">
        <v>0</v>
      </c>
      <c r="I15" s="155">
        <f>ROUND(E15*H15,2)</f>
        <v>0</v>
      </c>
      <c r="J15" s="156">
        <v>200</v>
      </c>
      <c r="K15" s="155">
        <f>ROUND(E15*J15,2)</f>
        <v>18000</v>
      </c>
      <c r="L15" s="155">
        <v>21</v>
      </c>
      <c r="M15" s="155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5"/>
      <c r="S15" s="155" t="s">
        <v>129</v>
      </c>
      <c r="T15" s="155" t="s">
        <v>130</v>
      </c>
      <c r="U15" s="155">
        <v>0</v>
      </c>
      <c r="V15" s="155">
        <f>ROUND(E15*U15,2)</f>
        <v>0</v>
      </c>
      <c r="W15" s="155"/>
      <c r="X15" s="155" t="s">
        <v>124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277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73">
        <v>7</v>
      </c>
      <c r="B16" s="174" t="s">
        <v>463</v>
      </c>
      <c r="C16" s="181" t="s">
        <v>464</v>
      </c>
      <c r="D16" s="175" t="s">
        <v>405</v>
      </c>
      <c r="E16" s="176">
        <v>10</v>
      </c>
      <c r="F16" s="177"/>
      <c r="G16" s="178">
        <f>ROUND(E16*F16,2)</f>
        <v>0</v>
      </c>
      <c r="H16" s="156">
        <v>0</v>
      </c>
      <c r="I16" s="155">
        <f>ROUND(E16*H16,2)</f>
        <v>0</v>
      </c>
      <c r="J16" s="156">
        <v>452</v>
      </c>
      <c r="K16" s="155">
        <f>ROUND(E16*J16,2)</f>
        <v>4520</v>
      </c>
      <c r="L16" s="155">
        <v>21</v>
      </c>
      <c r="M16" s="155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5"/>
      <c r="S16" s="155" t="s">
        <v>129</v>
      </c>
      <c r="T16" s="155" t="s">
        <v>130</v>
      </c>
      <c r="U16" s="155">
        <v>0</v>
      </c>
      <c r="V16" s="155">
        <f>ROUND(E16*U16,2)</f>
        <v>0</v>
      </c>
      <c r="W16" s="155"/>
      <c r="X16" s="155" t="s">
        <v>124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277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1" t="s">
        <v>118</v>
      </c>
      <c r="B17" s="162" t="s">
        <v>91</v>
      </c>
      <c r="C17" s="180" t="s">
        <v>30</v>
      </c>
      <c r="D17" s="163"/>
      <c r="E17" s="164"/>
      <c r="F17" s="165"/>
      <c r="G17" s="166">
        <f>SUMIF(AG18:AG18,"&lt;&gt;NOR",G18:G18)</f>
        <v>0</v>
      </c>
      <c r="H17" s="160"/>
      <c r="I17" s="160">
        <f>SUM(I18:I18)</f>
        <v>9860</v>
      </c>
      <c r="J17" s="160"/>
      <c r="K17" s="160">
        <f>SUM(K18:K18)</f>
        <v>0</v>
      </c>
      <c r="L17" s="160"/>
      <c r="M17" s="160">
        <f>SUM(M18:M18)</f>
        <v>0</v>
      </c>
      <c r="N17" s="160"/>
      <c r="O17" s="160">
        <f>SUM(O18:O18)</f>
        <v>0</v>
      </c>
      <c r="P17" s="160"/>
      <c r="Q17" s="160">
        <f>SUM(Q18:Q18)</f>
        <v>0</v>
      </c>
      <c r="R17" s="160"/>
      <c r="S17" s="160"/>
      <c r="T17" s="160"/>
      <c r="U17" s="160"/>
      <c r="V17" s="160">
        <f>SUM(V18:V18)</f>
        <v>0</v>
      </c>
      <c r="W17" s="160"/>
      <c r="X17" s="160"/>
      <c r="AG17" t="s">
        <v>119</v>
      </c>
    </row>
    <row r="18" spans="1:60" outlineLevel="1" x14ac:dyDescent="0.2">
      <c r="A18" s="167">
        <v>8</v>
      </c>
      <c r="B18" s="168" t="s">
        <v>465</v>
      </c>
      <c r="C18" s="182" t="s">
        <v>466</v>
      </c>
      <c r="D18" s="169" t="s">
        <v>364</v>
      </c>
      <c r="E18" s="170">
        <v>1</v>
      </c>
      <c r="F18" s="171"/>
      <c r="G18" s="172">
        <f>ROUND(E18*F18,2)</f>
        <v>0</v>
      </c>
      <c r="H18" s="156">
        <v>9860</v>
      </c>
      <c r="I18" s="155">
        <f>ROUND(E18*H18,2)</f>
        <v>9860</v>
      </c>
      <c r="J18" s="156">
        <v>0</v>
      </c>
      <c r="K18" s="155">
        <f>ROUND(E18*J18,2)</f>
        <v>0</v>
      </c>
      <c r="L18" s="155">
        <v>21</v>
      </c>
      <c r="M18" s="155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5"/>
      <c r="S18" s="155" t="s">
        <v>129</v>
      </c>
      <c r="T18" s="155" t="s">
        <v>130</v>
      </c>
      <c r="U18" s="155">
        <v>0</v>
      </c>
      <c r="V18" s="155">
        <f>ROUND(E18*U18,2)</f>
        <v>0</v>
      </c>
      <c r="W18" s="155"/>
      <c r="X18" s="155" t="s">
        <v>137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280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3"/>
      <c r="B19" s="4"/>
      <c r="C19" s="18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105</v>
      </c>
    </row>
    <row r="20" spans="1:60" x14ac:dyDescent="0.2">
      <c r="A20" s="149"/>
      <c r="B20" s="150" t="s">
        <v>31</v>
      </c>
      <c r="C20" s="185"/>
      <c r="D20" s="151"/>
      <c r="E20" s="152"/>
      <c r="F20" s="152"/>
      <c r="G20" s="179">
        <f>G8+G11+G17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268</v>
      </c>
    </row>
    <row r="21" spans="1:60" x14ac:dyDescent="0.2">
      <c r="A21" s="3"/>
      <c r="B21" s="4"/>
      <c r="C21" s="18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3"/>
      <c r="B22" s="4"/>
      <c r="C22" s="18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53" t="s">
        <v>269</v>
      </c>
      <c r="B23" s="253"/>
      <c r="C23" s="25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55"/>
      <c r="B24" s="256"/>
      <c r="C24" s="257"/>
      <c r="D24" s="256"/>
      <c r="E24" s="256"/>
      <c r="F24" s="256"/>
      <c r="G24" s="25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270</v>
      </c>
    </row>
    <row r="25" spans="1:60" x14ac:dyDescent="0.2">
      <c r="A25" s="259"/>
      <c r="B25" s="260"/>
      <c r="C25" s="261"/>
      <c r="D25" s="260"/>
      <c r="E25" s="260"/>
      <c r="F25" s="260"/>
      <c r="G25" s="26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59"/>
      <c r="B26" s="260"/>
      <c r="C26" s="261"/>
      <c r="D26" s="260"/>
      <c r="E26" s="260"/>
      <c r="F26" s="260"/>
      <c r="G26" s="26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9"/>
      <c r="B27" s="260"/>
      <c r="C27" s="261"/>
      <c r="D27" s="260"/>
      <c r="E27" s="260"/>
      <c r="F27" s="260"/>
      <c r="G27" s="26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3"/>
      <c r="B28" s="264"/>
      <c r="C28" s="265"/>
      <c r="D28" s="264"/>
      <c r="E28" s="264"/>
      <c r="F28" s="264"/>
      <c r="G28" s="26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C30" s="186"/>
      <c r="D30" s="10"/>
      <c r="AG30" t="s">
        <v>274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S01 01 Pol</vt:lpstr>
      <vt:lpstr>SO03 SO 03.01 Pol</vt:lpstr>
      <vt:lpstr>SO03 SO 03.02 Pol</vt:lpstr>
      <vt:lpstr>SO03 SO 03.04 Pol</vt:lpstr>
      <vt:lpstr>SO03 SO 03.06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'S01 01 Pol'!Názvy_tisku</vt:lpstr>
      <vt:lpstr>'SO03 SO 03.01 Pol'!Názvy_tisku</vt:lpstr>
      <vt:lpstr>'SO03 SO 03.02 Pol'!Názvy_tisku</vt:lpstr>
      <vt:lpstr>'SO03 SO 03.04 Pol'!Názvy_tisku</vt:lpstr>
      <vt:lpstr>'SO03 SO 03.06 Pol'!Názvy_tisku</vt:lpstr>
      <vt:lpstr>oadresa</vt:lpstr>
      <vt:lpstr>Stavba!Objednatel</vt:lpstr>
      <vt:lpstr>Stavba!Objekt</vt:lpstr>
      <vt:lpstr>'S01 01 Pol'!Oblast_tisku</vt:lpstr>
      <vt:lpstr>'SO03 SO 03.01 Pol'!Oblast_tisku</vt:lpstr>
      <vt:lpstr>'SO03 SO 03.02 Pol'!Oblast_tisku</vt:lpstr>
      <vt:lpstr>'SO03 SO 03.04 Pol'!Oblast_tisku</vt:lpstr>
      <vt:lpstr>'SO03 SO 03.06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Krčmář</dc:creator>
  <cp:lastModifiedBy>Jindrová Radka</cp:lastModifiedBy>
  <cp:lastPrinted>2021-06-04T08:13:20Z</cp:lastPrinted>
  <dcterms:created xsi:type="dcterms:W3CDTF">2009-04-08T07:15:50Z</dcterms:created>
  <dcterms:modified xsi:type="dcterms:W3CDTF">2023-02-03T11:28:31Z</dcterms:modified>
</cp:coreProperties>
</file>