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8680" yWindow="-120" windowWidth="29040" windowHeight="15840" activeTab="1"/>
  </bookViews>
  <sheets>
    <sheet name="Pokyny pro vyplnění" sheetId="11" r:id="rId1"/>
    <sheet name="Stavba" sheetId="1" r:id="rId2"/>
    <sheet name="VzorPolozky" sheetId="10" state="hidden" r:id="rId3"/>
    <sheet name="1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1 Pol'!$A$1:$X$70</definedName>
    <definedName name="_xlnm.Print_Area" localSheetId="1">Stavba!$A$1:$J$58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H57" i="1" l="1"/>
  <c r="H56" i="1"/>
  <c r="H55" i="1"/>
  <c r="H54" i="1"/>
  <c r="H53" i="1"/>
  <c r="H52" i="1"/>
  <c r="H51" i="1"/>
  <c r="H50" i="1"/>
  <c r="H49" i="1"/>
  <c r="G57" i="1"/>
  <c r="G56" i="1"/>
  <c r="G55" i="1"/>
  <c r="G54" i="1"/>
  <c r="G53" i="1"/>
  <c r="G52" i="1"/>
  <c r="G51" i="1"/>
  <c r="G50" i="1"/>
  <c r="G49" i="1"/>
  <c r="G41" i="1"/>
  <c r="F41" i="1"/>
  <c r="G40" i="1"/>
  <c r="F40" i="1"/>
  <c r="G39" i="1"/>
  <c r="F39" i="1"/>
  <c r="G60" i="12"/>
  <c r="F9" i="12"/>
  <c r="G9" i="12"/>
  <c r="G8" i="12" s="1"/>
  <c r="I9" i="12"/>
  <c r="I8" i="12" s="1"/>
  <c r="K9" i="12"/>
  <c r="K8" i="12" s="1"/>
  <c r="O9" i="12"/>
  <c r="O8" i="12" s="1"/>
  <c r="Q9" i="12"/>
  <c r="Q8" i="12" s="1"/>
  <c r="V9" i="12"/>
  <c r="V8" i="12" s="1"/>
  <c r="F11" i="12"/>
  <c r="G11" i="12"/>
  <c r="M11" i="12" s="1"/>
  <c r="I11" i="12"/>
  <c r="K11" i="12"/>
  <c r="O11" i="12"/>
  <c r="Q11" i="12"/>
  <c r="V11" i="12"/>
  <c r="F13" i="12"/>
  <c r="G13" i="12"/>
  <c r="M13" i="12" s="1"/>
  <c r="M12" i="12" s="1"/>
  <c r="I13" i="12"/>
  <c r="I12" i="12" s="1"/>
  <c r="K13" i="12"/>
  <c r="K12" i="12" s="1"/>
  <c r="O13" i="12"/>
  <c r="O12" i="12" s="1"/>
  <c r="Q13" i="12"/>
  <c r="Q12" i="12" s="1"/>
  <c r="V13" i="12"/>
  <c r="V12" i="12" s="1"/>
  <c r="F14" i="12"/>
  <c r="G14" i="12"/>
  <c r="M14" i="12" s="1"/>
  <c r="I14" i="12"/>
  <c r="K14" i="12"/>
  <c r="O14" i="12"/>
  <c r="Q14" i="12"/>
  <c r="V14" i="12"/>
  <c r="F16" i="12"/>
  <c r="G16" i="12"/>
  <c r="M16" i="12" s="1"/>
  <c r="I16" i="12"/>
  <c r="I15" i="12" s="1"/>
  <c r="K16" i="12"/>
  <c r="K15" i="12" s="1"/>
  <c r="O16" i="12"/>
  <c r="O15" i="12" s="1"/>
  <c r="Q16" i="12"/>
  <c r="Q15" i="12" s="1"/>
  <c r="V16" i="12"/>
  <c r="V15" i="12" s="1"/>
  <c r="F17" i="12"/>
  <c r="G17" i="12"/>
  <c r="M17" i="12" s="1"/>
  <c r="I17" i="12"/>
  <c r="K17" i="12"/>
  <c r="O17" i="12"/>
  <c r="Q17" i="12"/>
  <c r="V17" i="12"/>
  <c r="F18" i="12"/>
  <c r="G18" i="12"/>
  <c r="M18" i="12" s="1"/>
  <c r="I18" i="12"/>
  <c r="K18" i="12"/>
  <c r="O18" i="12"/>
  <c r="Q18" i="12"/>
  <c r="V18" i="12"/>
  <c r="F20" i="12"/>
  <c r="G20" i="12"/>
  <c r="M20" i="12" s="1"/>
  <c r="I20" i="12"/>
  <c r="K20" i="12"/>
  <c r="O20" i="12"/>
  <c r="Q20" i="12"/>
  <c r="V20" i="12"/>
  <c r="F21" i="12"/>
  <c r="G21" i="12"/>
  <c r="M21" i="12" s="1"/>
  <c r="I21" i="12"/>
  <c r="K21" i="12"/>
  <c r="O21" i="12"/>
  <c r="Q21" i="12"/>
  <c r="V21" i="12"/>
  <c r="F22" i="12"/>
  <c r="G22" i="12"/>
  <c r="M22" i="12" s="1"/>
  <c r="I22" i="12"/>
  <c r="K22" i="12"/>
  <c r="O22" i="12"/>
  <c r="Q22" i="12"/>
  <c r="V22" i="12"/>
  <c r="F23" i="12"/>
  <c r="G23" i="12"/>
  <c r="M23" i="12" s="1"/>
  <c r="I23" i="12"/>
  <c r="K23" i="12"/>
  <c r="O23" i="12"/>
  <c r="Q23" i="12"/>
  <c r="V23" i="12"/>
  <c r="F24" i="12"/>
  <c r="G24" i="12"/>
  <c r="M24" i="12" s="1"/>
  <c r="I24" i="12"/>
  <c r="K24" i="12"/>
  <c r="O24" i="12"/>
  <c r="Q24" i="12"/>
  <c r="V24" i="12"/>
  <c r="F26" i="12"/>
  <c r="G26" i="12" s="1"/>
  <c r="I26" i="12"/>
  <c r="I25" i="12" s="1"/>
  <c r="K26" i="12"/>
  <c r="K25" i="12" s="1"/>
  <c r="O26" i="12"/>
  <c r="O25" i="12" s="1"/>
  <c r="Q26" i="12"/>
  <c r="Q25" i="12" s="1"/>
  <c r="V26" i="12"/>
  <c r="V25" i="12" s="1"/>
  <c r="F28" i="12"/>
  <c r="G28" i="12" s="1"/>
  <c r="M28" i="12" s="1"/>
  <c r="I28" i="12"/>
  <c r="K28" i="12"/>
  <c r="O28" i="12"/>
  <c r="Q28" i="12"/>
  <c r="V28" i="12"/>
  <c r="F29" i="12"/>
  <c r="G29" i="12" s="1"/>
  <c r="M29" i="12" s="1"/>
  <c r="I29" i="12"/>
  <c r="K29" i="12"/>
  <c r="O29" i="12"/>
  <c r="Q29" i="12"/>
  <c r="V29" i="12"/>
  <c r="F30" i="12"/>
  <c r="G30" i="12" s="1"/>
  <c r="M30" i="12" s="1"/>
  <c r="I30" i="12"/>
  <c r="K30" i="12"/>
  <c r="O30" i="12"/>
  <c r="Q30" i="12"/>
  <c r="V30" i="12"/>
  <c r="F31" i="12"/>
  <c r="G31" i="12" s="1"/>
  <c r="M31" i="12" s="1"/>
  <c r="I31" i="12"/>
  <c r="K31" i="12"/>
  <c r="O31" i="12"/>
  <c r="Q31" i="12"/>
  <c r="V31" i="12"/>
  <c r="F32" i="12"/>
  <c r="G32" i="12" s="1"/>
  <c r="M32" i="12" s="1"/>
  <c r="I32" i="12"/>
  <c r="K32" i="12"/>
  <c r="O32" i="12"/>
  <c r="Q32" i="12"/>
  <c r="V32" i="12"/>
  <c r="F33" i="12"/>
  <c r="G33" i="12" s="1"/>
  <c r="M33" i="12" s="1"/>
  <c r="I33" i="12"/>
  <c r="K33" i="12"/>
  <c r="O33" i="12"/>
  <c r="Q33" i="12"/>
  <c r="V33" i="12"/>
  <c r="F34" i="12"/>
  <c r="G34" i="12" s="1"/>
  <c r="M34" i="12" s="1"/>
  <c r="I34" i="12"/>
  <c r="K34" i="12"/>
  <c r="O34" i="12"/>
  <c r="Q34" i="12"/>
  <c r="V34" i="12"/>
  <c r="F35" i="12"/>
  <c r="G35" i="12" s="1"/>
  <c r="M35" i="12" s="1"/>
  <c r="I35" i="12"/>
  <c r="K35" i="12"/>
  <c r="O35" i="12"/>
  <c r="Q35" i="12"/>
  <c r="V35" i="12"/>
  <c r="F37" i="12"/>
  <c r="G37" i="12"/>
  <c r="G36" i="12" s="1"/>
  <c r="I37" i="12"/>
  <c r="I36" i="12" s="1"/>
  <c r="K37" i="12"/>
  <c r="K36" i="12" s="1"/>
  <c r="O37" i="12"/>
  <c r="O36" i="12" s="1"/>
  <c r="Q37" i="12"/>
  <c r="Q36" i="12" s="1"/>
  <c r="V37" i="12"/>
  <c r="V36" i="12" s="1"/>
  <c r="F38" i="12"/>
  <c r="G38" i="12"/>
  <c r="M38" i="12" s="1"/>
  <c r="I38" i="12"/>
  <c r="K38" i="12"/>
  <c r="O38" i="12"/>
  <c r="Q38" i="12"/>
  <c r="V38" i="12"/>
  <c r="F40" i="12"/>
  <c r="G40" i="12"/>
  <c r="M40" i="12" s="1"/>
  <c r="I40" i="12"/>
  <c r="I39" i="12" s="1"/>
  <c r="K40" i="12"/>
  <c r="K39" i="12" s="1"/>
  <c r="O40" i="12"/>
  <c r="O39" i="12" s="1"/>
  <c r="Q40" i="12"/>
  <c r="Q39" i="12" s="1"/>
  <c r="V40" i="12"/>
  <c r="V39" i="12" s="1"/>
  <c r="F41" i="12"/>
  <c r="G41" i="12"/>
  <c r="M41" i="12" s="1"/>
  <c r="I41" i="12"/>
  <c r="K41" i="12"/>
  <c r="O41" i="12"/>
  <c r="Q41" i="12"/>
  <c r="V41" i="12"/>
  <c r="F43" i="12"/>
  <c r="G43" i="12"/>
  <c r="M43" i="12" s="1"/>
  <c r="I43" i="12"/>
  <c r="K43" i="12"/>
  <c r="O43" i="12"/>
  <c r="Q43" i="12"/>
  <c r="V43" i="12"/>
  <c r="F44" i="12"/>
  <c r="G44" i="12"/>
  <c r="M44" i="12" s="1"/>
  <c r="I44" i="12"/>
  <c r="K44" i="12"/>
  <c r="O44" i="12"/>
  <c r="Q44" i="12"/>
  <c r="V44" i="12"/>
  <c r="F45" i="12"/>
  <c r="G45" i="12"/>
  <c r="M45" i="12" s="1"/>
  <c r="I45" i="12"/>
  <c r="K45" i="12"/>
  <c r="O45" i="12"/>
  <c r="Q45" i="12"/>
  <c r="V45" i="12"/>
  <c r="F47" i="12"/>
  <c r="G47" i="12"/>
  <c r="M47" i="12" s="1"/>
  <c r="M46" i="12" s="1"/>
  <c r="I47" i="12"/>
  <c r="I46" i="12" s="1"/>
  <c r="K47" i="12"/>
  <c r="K46" i="12" s="1"/>
  <c r="O47" i="12"/>
  <c r="O46" i="12" s="1"/>
  <c r="Q47" i="12"/>
  <c r="Q46" i="12" s="1"/>
  <c r="V47" i="12"/>
  <c r="V46" i="12" s="1"/>
  <c r="F49" i="12"/>
  <c r="G49" i="12"/>
  <c r="M49" i="12" s="1"/>
  <c r="M48" i="12" s="1"/>
  <c r="I49" i="12"/>
  <c r="I48" i="12" s="1"/>
  <c r="K49" i="12"/>
  <c r="K48" i="12" s="1"/>
  <c r="O49" i="12"/>
  <c r="O48" i="12" s="1"/>
  <c r="Q49" i="12"/>
  <c r="Q48" i="12" s="1"/>
  <c r="V49" i="12"/>
  <c r="V48" i="12" s="1"/>
  <c r="F51" i="12"/>
  <c r="G51" i="12"/>
  <c r="G50" i="12" s="1"/>
  <c r="I51" i="12"/>
  <c r="I50" i="12" s="1"/>
  <c r="K51" i="12"/>
  <c r="K50" i="12" s="1"/>
  <c r="O51" i="12"/>
  <c r="O50" i="12" s="1"/>
  <c r="Q51" i="12"/>
  <c r="Q50" i="12" s="1"/>
  <c r="V51" i="12"/>
  <c r="V50" i="12" s="1"/>
  <c r="F52" i="12"/>
  <c r="G52" i="12"/>
  <c r="M52" i="12" s="1"/>
  <c r="I52" i="12"/>
  <c r="K52" i="12"/>
  <c r="O52" i="12"/>
  <c r="Q52" i="12"/>
  <c r="V52" i="12"/>
  <c r="F54" i="12"/>
  <c r="G54" i="12"/>
  <c r="M54" i="12" s="1"/>
  <c r="I54" i="12"/>
  <c r="K54" i="12"/>
  <c r="O54" i="12"/>
  <c r="Q54" i="12"/>
  <c r="V54" i="12"/>
  <c r="F55" i="12"/>
  <c r="G55" i="12"/>
  <c r="M55" i="12" s="1"/>
  <c r="I55" i="12"/>
  <c r="K55" i="12"/>
  <c r="O55" i="12"/>
  <c r="Q55" i="12"/>
  <c r="V55" i="12"/>
  <c r="F56" i="12"/>
  <c r="G56" i="12"/>
  <c r="M56" i="12" s="1"/>
  <c r="I56" i="12"/>
  <c r="K56" i="12"/>
  <c r="O56" i="12"/>
  <c r="Q56" i="12"/>
  <c r="V56" i="12"/>
  <c r="F57" i="12"/>
  <c r="G57" i="12"/>
  <c r="M57" i="12" s="1"/>
  <c r="I57" i="12"/>
  <c r="K57" i="12"/>
  <c r="O57" i="12"/>
  <c r="Q57" i="12"/>
  <c r="V57" i="12"/>
  <c r="F58" i="12"/>
  <c r="G58" i="12"/>
  <c r="M58" i="12" s="1"/>
  <c r="I58" i="12"/>
  <c r="K58" i="12"/>
  <c r="O58" i="12"/>
  <c r="Q58" i="12"/>
  <c r="V58" i="12"/>
  <c r="AE60" i="12"/>
  <c r="I20" i="1"/>
  <c r="G20" i="1"/>
  <c r="E20" i="1"/>
  <c r="I19" i="1"/>
  <c r="G19" i="1"/>
  <c r="E19" i="1"/>
  <c r="I18" i="1"/>
  <c r="G18" i="1"/>
  <c r="E18" i="1"/>
  <c r="G17" i="1"/>
  <c r="E17" i="1"/>
  <c r="G16" i="1"/>
  <c r="E16" i="1"/>
  <c r="G58" i="1"/>
  <c r="H58" i="1"/>
  <c r="I57" i="1"/>
  <c r="I56" i="1"/>
  <c r="I55" i="1"/>
  <c r="I54" i="1"/>
  <c r="I53" i="1"/>
  <c r="I52" i="1"/>
  <c r="I51" i="1"/>
  <c r="I50" i="1"/>
  <c r="I49" i="1"/>
  <c r="F42" i="1"/>
  <c r="G23" i="1" s="1"/>
  <c r="G42" i="1"/>
  <c r="G25" i="1" s="1"/>
  <c r="H42" i="1"/>
  <c r="I41" i="1"/>
  <c r="I40" i="1"/>
  <c r="I17" i="1" l="1"/>
  <c r="I58" i="1"/>
  <c r="J56" i="1" s="1"/>
  <c r="I16" i="1"/>
  <c r="I21" i="1" s="1"/>
  <c r="I39" i="1"/>
  <c r="I42" i="1" s="1"/>
  <c r="J41" i="1" s="1"/>
  <c r="A27" i="1"/>
  <c r="A28" i="1" s="1"/>
  <c r="G28" i="1" s="1"/>
  <c r="G27" i="1" s="1"/>
  <c r="G29" i="1" s="1"/>
  <c r="M39" i="12"/>
  <c r="M15" i="12"/>
  <c r="M26" i="12"/>
  <c r="M25" i="12" s="1"/>
  <c r="AF60" i="12"/>
  <c r="G25" i="12"/>
  <c r="M51" i="12"/>
  <c r="M50" i="12" s="1"/>
  <c r="G39" i="12"/>
  <c r="M37" i="12"/>
  <c r="M36" i="12" s="1"/>
  <c r="G12" i="12"/>
  <c r="M9" i="12"/>
  <c r="M8" i="12" s="1"/>
  <c r="G46" i="12"/>
  <c r="G15" i="12"/>
  <c r="G48" i="12"/>
  <c r="G21" i="1"/>
  <c r="E21" i="1"/>
  <c r="J28" i="1"/>
  <c r="J26" i="1"/>
  <c r="G38" i="1"/>
  <c r="F38" i="1"/>
  <c r="J23" i="1"/>
  <c r="J24" i="1"/>
  <c r="J25" i="1"/>
  <c r="J27" i="1"/>
  <c r="E24" i="1"/>
  <c r="G24" i="1"/>
  <c r="E26" i="1"/>
  <c r="G26" i="1"/>
  <c r="J57" i="1" l="1"/>
  <c r="J54" i="1"/>
  <c r="J49" i="1"/>
  <c r="J55" i="1"/>
  <c r="J52" i="1"/>
  <c r="J53" i="1"/>
  <c r="J50" i="1"/>
  <c r="J51" i="1"/>
  <c r="J39" i="1"/>
  <c r="J42" i="1" s="1"/>
  <c r="J40" i="1"/>
  <c r="J58" i="1" l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Marcel Křižka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<sst xmlns="http://schemas.openxmlformats.org/spreadsheetml/2006/main" count="458" uniqueCount="195">
  <si>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</si>
  <si>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</si>
  <si>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</si>
  <si>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</si>
  <si>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</si>
  <si>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</si>
  <si>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</si>
  <si>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</si>
  <si>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</si>
  <si>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</si>
  <si>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</si>
  <si>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</si>
  <si>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</si>
  <si>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</si>
  <si>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</si>
  <si>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</si>
  <si>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</si>
  <si>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</si>
  <si>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</si>
  <si>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</si>
  <si>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</si>
  <si>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</si>
  <si>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</si>
  <si>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</si>
  <si>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</si>
  <si>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</si>
  <si>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</si>
  <si>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</si>
  <si>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</si>
  <si>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</si>
  <si>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</si>
  <si>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</si>
  <si>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</si>
  <si>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</si>
  <si>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</si>
  <si>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</si>
  <si>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</si>
  <si>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</si>
  <si>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</si>
  <si>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</si>
  <si>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</si>
  <si>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</si>
  <si>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</si>
  <si>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</si>
  <si>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Oprava fasád</t>
  </si>
  <si>
    <t>Oprava fasády - přízemí. Pontassievská 14 + 16</t>
  </si>
  <si>
    <t>Objekt:</t>
  </si>
  <si>
    <t>Rozpočet:</t>
  </si>
  <si>
    <t>2</t>
  </si>
  <si>
    <t>Správa nemovitostí města Znojma</t>
  </si>
  <si>
    <t>Stavba</t>
  </si>
  <si>
    <t>Celkem za stavbu</t>
  </si>
  <si>
    <t>CZK</t>
  </si>
  <si>
    <t>Rekapitulace dílů</t>
  </si>
  <si>
    <t>Typ dílu</t>
  </si>
  <si>
    <t>4</t>
  </si>
  <si>
    <t>Vodorovné konstrukce</t>
  </si>
  <si>
    <t>6</t>
  </si>
  <si>
    <t>Úpravy povrchu, podlahy</t>
  </si>
  <si>
    <t>62</t>
  </si>
  <si>
    <t>Úpravy povrchů vnější</t>
  </si>
  <si>
    <t>94</t>
  </si>
  <si>
    <t>Lešení a stavební výtahy</t>
  </si>
  <si>
    <t>95</t>
  </si>
  <si>
    <t>Dokončovací konstrukce na pozemních stavbách</t>
  </si>
  <si>
    <t>764</t>
  </si>
  <si>
    <t>Konstrukce klempířské</t>
  </si>
  <si>
    <t>783</t>
  </si>
  <si>
    <t>Nátěry</t>
  </si>
  <si>
    <t>784</t>
  </si>
  <si>
    <t>Malby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</si>
  <si>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</si>
  <si>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</si>
  <si>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</si>
  <si>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</si>
  <si>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</si>
  <si>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</si>
  <si>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</si>
  <si>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</si>
  <si>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</si>
  <si>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</si>
  <si>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</si>
  <si>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</si>
  <si>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</si>
  <si>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</si>
  <si>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</si>
  <si>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</si>
  <si>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</si>
  <si>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</si>
  <si>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</si>
  <si>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</si>
  <si>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</si>
  <si>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</si>
  <si>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</si>
  <si>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</si>
  <si>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</si>
  <si>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</si>
  <si>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</si>
  <si>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</si>
  <si>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</si>
  <si>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</si>
  <si>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</si>
  <si>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</si>
  <si>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434212111</t>
  </si>
  <si>
    <t>Schody z lom. kamene na MC 10 v opěrných zídkách 6*5</t>
  </si>
  <si>
    <t>m</t>
  </si>
  <si>
    <t>RTS 19/ I</t>
  </si>
  <si>
    <t>Práce</t>
  </si>
  <si>
    <t>POL1_</t>
  </si>
  <si>
    <t>Včetně zřízení stupňů z hrubých kopáků, úpravy podkladu stupňů z lomového kamene.</t>
  </si>
  <si>
    <t>POP</t>
  </si>
  <si>
    <t>zábor chodníku 1,2 * 70 m</t>
  </si>
  <si>
    <t>m2</t>
  </si>
  <si>
    <t>Vlastní</t>
  </si>
  <si>
    <t>Indiv</t>
  </si>
  <si>
    <t>602011121</t>
  </si>
  <si>
    <t>Omítka jádrová sanační  tloušťka vrstvy 40 mm</t>
  </si>
  <si>
    <t>602021114</t>
  </si>
  <si>
    <t>Omítka sanační soklová, ručně tloušťka vrstvy 20 mm</t>
  </si>
  <si>
    <t>620991121</t>
  </si>
  <si>
    <t>Zakrývání výplní vnějších otvorů z lešení</t>
  </si>
  <si>
    <t>622421148</t>
  </si>
  <si>
    <t>Omítka vnější stěn, MVC, štuková, složitost 7</t>
  </si>
  <si>
    <t>622471319</t>
  </si>
  <si>
    <t xml:space="preserve">Nátěr nebo nástřik stěn vnějších, složitost 5 barva silikátová </t>
  </si>
  <si>
    <t>Penetrace + 2 x krycí nátěr.</t>
  </si>
  <si>
    <t>622491116</t>
  </si>
  <si>
    <t>Přísada do bar. fasádního postřiku na 1,5% roztok</t>
  </si>
  <si>
    <t>622904117</t>
  </si>
  <si>
    <t>Očištění fasád tlakovou vodou složitost 6 - 7</t>
  </si>
  <si>
    <t>Dočasná demontáž prvnlů na fasádě - vývěs. štítky, držáky praporů, apod.</t>
  </si>
  <si>
    <t>hod</t>
  </si>
  <si>
    <t>drobný montážní materiál - hmoždinky, šrouby apod.</t>
  </si>
  <si>
    <t>kg</t>
  </si>
  <si>
    <t>5</t>
  </si>
  <si>
    <t>zpětná montáž prvků na fasádě - vývěs štítky, držáky praporů apod.</t>
  </si>
  <si>
    <t>941941041</t>
  </si>
  <si>
    <t>Montáž lešení leh.řad.s podlahami,š.1,2 m, H 10 m</t>
  </si>
  <si>
    <t>Včetně kotvení lešení.</t>
  </si>
  <si>
    <t>941941292</t>
  </si>
  <si>
    <t>Příplatek za každý měsíc použití lešení k pol.1041</t>
  </si>
  <si>
    <t>941941841</t>
  </si>
  <si>
    <t>Demontáž lešení leh.řad.s podlahami,š.1,2 m,H 10 m</t>
  </si>
  <si>
    <t>944944011</t>
  </si>
  <si>
    <t>Montáž ochranné sítě z umělých vláken</t>
  </si>
  <si>
    <t>944944031</t>
  </si>
  <si>
    <t>Příplatek za každý měsíc použití sítí k pol. 4011</t>
  </si>
  <si>
    <t>944944081</t>
  </si>
  <si>
    <t>Demontáž ochranné sítě z umělých vláken</t>
  </si>
  <si>
    <t>944945013</t>
  </si>
  <si>
    <t>Montáž záchytné stříšky H 4,5 m, šířky nad 2 m</t>
  </si>
  <si>
    <t>944945193</t>
  </si>
  <si>
    <t>Příplatek za každý měsíc použ.stříšky, k pol. 5013</t>
  </si>
  <si>
    <t>944945813</t>
  </si>
  <si>
    <t>Demontáž záchytné stříšky H 4,5 m, šířky nad 2 m</t>
  </si>
  <si>
    <t>952902110</t>
  </si>
  <si>
    <t>Vyčištění staveníště  zametání chodníku po skončení stavby 2*65</t>
  </si>
  <si>
    <t>999281105</t>
  </si>
  <si>
    <t>Přesun hmot pro opravy a údržbu do výšky 6 m</t>
  </si>
  <si>
    <t>t</t>
  </si>
  <si>
    <t>764410240</t>
  </si>
  <si>
    <t>Oplechování parapetů včetně rohů Pz, rš 250 mm</t>
  </si>
  <si>
    <t>764554291</t>
  </si>
  <si>
    <t>Montáž trub pozink odpadních kruhových</t>
  </si>
  <si>
    <t>včetně spojovacích prostředků.</t>
  </si>
  <si>
    <t>764410850</t>
  </si>
  <si>
    <t>Demontáž oplechování parapetů,rš od 100 do 330 mm</t>
  </si>
  <si>
    <t>764454802</t>
  </si>
  <si>
    <t>Demontáž odpadních trub kruhových,D 120 mm</t>
  </si>
  <si>
    <t>998764101</t>
  </si>
  <si>
    <t>Přesun hmot pro klempířské konstr., výšky do 6 m</t>
  </si>
  <si>
    <t>783237100</t>
  </si>
  <si>
    <t>Nátěr syntetický kov. konstr zákl. antikor 12 m2 kryty elektro + ost. přístup. víka, 70 m plech, 10 m2 rour</t>
  </si>
  <si>
    <t>784191101</t>
  </si>
  <si>
    <t>Penetrace podkladu</t>
  </si>
  <si>
    <t>979087212</t>
  </si>
  <si>
    <t xml:space="preserve">Nakládání suti na dopravní prostředky </t>
  </si>
  <si>
    <t>979081111</t>
  </si>
  <si>
    <t>Odvoz suti a vybour. hmot na skládku do 1 km</t>
  </si>
  <si>
    <t>Včetně naložení na dopravní prostředek a složení na skládku, bez poplatku za skládku.</t>
  </si>
  <si>
    <t>979081121</t>
  </si>
  <si>
    <t>Příplatek k odvozu za každý další 1 km</t>
  </si>
  <si>
    <t>979082111</t>
  </si>
  <si>
    <t>Vnitrostaveništní doprava suti do 10 m</t>
  </si>
  <si>
    <t>979082121</t>
  </si>
  <si>
    <t>Příplatek k vnitrost. dopravě suti za dalších 5 m</t>
  </si>
  <si>
    <t>979990001</t>
  </si>
  <si>
    <t>Poplatek za skládku stavební suti</t>
  </si>
  <si>
    <t>RTS 18/ II</t>
  </si>
  <si>
    <t>979093111</t>
  </si>
  <si>
    <t>Uložení suti na skládku bez zhutnění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</si>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</sst>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9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3" fontId="7" fillId="5" borderId="30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 wrapText="1"/>
    </xf>
    <xf numFmtId="3" fontId="10" fillId="5" borderId="32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3" fillId="0" borderId="34" xfId="0" applyNumberFormat="1" applyFont="1" applyBorder="1" applyAlignment="1">
      <alignment horizontal="right" vertical="center" wrapText="1" shrinkToFit="1"/>
    </xf>
    <xf numFmtId="3" fontId="3" fillId="0" borderId="34" xfId="0" applyNumberFormat="1" applyFont="1" applyBorder="1" applyAlignment="1">
      <alignment horizontal="right" vertical="center" shrinkToFit="1"/>
    </xf>
    <xf numFmtId="3" fontId="0" fillId="0" borderId="34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8" fillId="0" borderId="33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 wrapText="1" shrinkToFit="1"/>
    </xf>
    <xf numFmtId="3" fontId="8" fillId="0" borderId="34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4" xfId="0" applyNumberFormat="1" applyBorder="1" applyAlignment="1">
      <alignment vertical="center" wrapText="1" shrinkToFit="1"/>
    </xf>
    <xf numFmtId="3" fontId="15" fillId="3" borderId="37" xfId="0" applyNumberFormat="1" applyFont="1" applyFill="1" applyBorder="1" applyAlignment="1">
      <alignment vertical="center" wrapText="1" shrinkToFit="1"/>
    </xf>
    <xf numFmtId="3" fontId="15" fillId="3" borderId="37" xfId="0" applyNumberFormat="1" applyFont="1" applyFill="1" applyBorder="1" applyAlignment="1">
      <alignment vertical="center" shrinkToFit="1"/>
    </xf>
    <xf numFmtId="3" fontId="0" fillId="3" borderId="38" xfId="0" applyNumberFormat="1" applyFill="1" applyBorder="1" applyAlignment="1">
      <alignment vertical="center" shrinkToFit="1"/>
    </xf>
    <xf numFmtId="3" fontId="0" fillId="3" borderId="38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3" borderId="38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8" xfId="0" applyNumberFormat="1" applyFont="1" applyFill="1" applyBorder="1" applyAlignment="1">
      <alignment horizontal="center" vertical="center"/>
    </xf>
    <xf numFmtId="4" fontId="7" fillId="3" borderId="38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4" fontId="17" fillId="0" borderId="0" xfId="0" applyNumberFormat="1" applyFont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9" xfId="0" applyNumberFormat="1" applyFont="1" applyFill="1" applyBorder="1" applyAlignment="1">
      <alignment vertical="top" shrinkToFit="1"/>
    </xf>
    <xf numFmtId="0" fontId="17" fillId="0" borderId="40" xfId="0" applyFont="1" applyBorder="1" applyAlignment="1">
      <alignment vertical="top"/>
    </xf>
    <xf numFmtId="49" fontId="17" fillId="0" borderId="41" xfId="0" applyNumberFormat="1" applyFont="1" applyBorder="1" applyAlignment="1">
      <alignment vertical="top"/>
    </xf>
    <xf numFmtId="0" fontId="17" fillId="0" borderId="41" xfId="0" applyFont="1" applyBorder="1" applyAlignment="1">
      <alignment horizontal="center" vertical="top" shrinkToFit="1"/>
    </xf>
    <xf numFmtId="164" fontId="17" fillId="0" borderId="41" xfId="0" applyNumberFormat="1" applyFont="1" applyBorder="1" applyAlignment="1">
      <alignment vertical="top" shrinkToFit="1"/>
    </xf>
    <xf numFmtId="4" fontId="17" fillId="0" borderId="41" xfId="0" applyNumberFormat="1" applyFont="1" applyBorder="1" applyAlignment="1">
      <alignment vertical="top" shrinkToFit="1"/>
    </xf>
    <xf numFmtId="4" fontId="17" fillId="4" borderId="41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0" fontId="17" fillId="0" borderId="43" xfId="0" applyFont="1" applyBorder="1" applyAlignment="1">
      <alignment vertical="top"/>
    </xf>
    <xf numFmtId="49" fontId="17" fillId="0" borderId="44" xfId="0" applyNumberFormat="1" applyFont="1" applyBorder="1" applyAlignment="1">
      <alignment vertical="top"/>
    </xf>
    <xf numFmtId="0" fontId="17" fillId="0" borderId="44" xfId="0" applyFont="1" applyBorder="1" applyAlignment="1">
      <alignment horizontal="center" vertical="top" shrinkToFit="1"/>
    </xf>
    <xf numFmtId="164" fontId="17" fillId="0" borderId="44" xfId="0" applyNumberFormat="1" applyFont="1" applyBorder="1" applyAlignment="1">
      <alignment vertical="top" shrinkToFit="1"/>
    </xf>
    <xf numFmtId="4" fontId="17" fillId="0" borderId="44" xfId="0" applyNumberFormat="1" applyFont="1" applyBorder="1" applyAlignment="1">
      <alignment vertical="top" shrinkToFit="1"/>
    </xf>
    <xf numFmtId="4" fontId="17" fillId="4" borderId="44" xfId="0" applyNumberFormat="1" applyFont="1" applyFill="1" applyBorder="1" applyAlignment="1" applyProtection="1">
      <alignment vertical="top" shrinkToFit="1"/>
      <protection locked="0"/>
    </xf>
    <xf numFmtId="4" fontId="17" fillId="0" borderId="45" xfId="0" applyNumberFormat="1" applyFont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41" xfId="0" applyNumberFormat="1" applyFont="1" applyBorder="1" applyAlignment="1">
      <alignment horizontal="left" vertical="top" wrapText="1"/>
    </xf>
    <xf numFmtId="49" fontId="17" fillId="0" borderId="44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3" fontId="0" fillId="0" borderId="34" xfId="0" applyNumberFormat="1" applyBorder="1" applyAlignment="1">
      <alignment vertical="center" wrapText="1"/>
    </xf>
    <xf numFmtId="3" fontId="8" fillId="0" borderId="34" xfId="0" applyNumberFormat="1" applyFont="1" applyBorder="1" applyAlignment="1">
      <alignment vertical="center" wrapText="1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9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0" t="s">
        <v>41</v>
      </c>
      <c r="B2" s="190"/>
      <c r="C2" s="190"/>
      <c r="D2" s="190"/>
      <c r="E2" s="190"/>
      <c r="F2" s="190"/>
      <c r="G2" s="19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1"/>
  <sheetViews>
    <sheetView showGridLines="0" tabSelected="1" topLeftCell="B1" zoomScaleNormal="100" zoomScaleSheetLayoutView="75" workbookViewId="0">
      <selection activeCell="T23" sqref="T23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25" t="s">
        <v>4</v>
      </c>
      <c r="C1" s="226"/>
      <c r="D1" s="226"/>
      <c r="E1" s="226"/>
      <c r="F1" s="226"/>
      <c r="G1" s="226"/>
      <c r="H1" s="226"/>
      <c r="I1" s="226"/>
      <c r="J1" s="227"/>
    </row>
    <row r="2" spans="1:15" ht="36" customHeight="1" x14ac:dyDescent="0.2">
      <c r="A2" s="2"/>
      <c r="B2" s="77" t="s">
        <v>24</v>
      </c>
      <c r="C2" s="78"/>
      <c r="D2" s="79" t="s">
        <v>48</v>
      </c>
      <c r="E2" s="231" t="s">
        <v>49</v>
      </c>
      <c r="F2" s="232"/>
      <c r="G2" s="232"/>
      <c r="H2" s="232"/>
      <c r="I2" s="232"/>
      <c r="J2" s="233"/>
      <c r="O2" s="1"/>
    </row>
    <row r="3" spans="1:15" ht="27" customHeight="1" x14ac:dyDescent="0.2">
      <c r="A3" s="2"/>
      <c r="B3" s="80" t="s">
        <v>46</v>
      </c>
      <c r="C3" s="78"/>
      <c r="D3" s="81" t="s">
        <v>43</v>
      </c>
      <c r="E3" s="234" t="s">
        <v>45</v>
      </c>
      <c r="F3" s="235"/>
      <c r="G3" s="235"/>
      <c r="H3" s="235"/>
      <c r="I3" s="235"/>
      <c r="J3" s="236"/>
    </row>
    <row r="4" spans="1:15" ht="23.25" customHeight="1" x14ac:dyDescent="0.2">
      <c r="A4" s="76">
        <v>226</v>
      </c>
      <c r="B4" s="82" t="s">
        <v>47</v>
      </c>
      <c r="C4" s="83"/>
      <c r="D4" s="84" t="s">
        <v>43</v>
      </c>
      <c r="E4" s="214" t="s">
        <v>44</v>
      </c>
      <c r="F4" s="215"/>
      <c r="G4" s="215"/>
      <c r="H4" s="215"/>
      <c r="I4" s="215"/>
      <c r="J4" s="216"/>
    </row>
    <row r="5" spans="1:15" ht="24" customHeight="1" x14ac:dyDescent="0.2">
      <c r="A5" s="2"/>
      <c r="B5" s="31" t="s">
        <v>23</v>
      </c>
      <c r="D5" s="219"/>
      <c r="E5" s="220"/>
      <c r="F5" s="220"/>
      <c r="G5" s="220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221"/>
      <c r="E6" s="222"/>
      <c r="F6" s="222"/>
      <c r="G6" s="222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23"/>
      <c r="F7" s="224"/>
      <c r="G7" s="224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38"/>
      <c r="E11" s="238"/>
      <c r="F11" s="238"/>
      <c r="G11" s="238"/>
      <c r="H11" s="18" t="s">
        <v>42</v>
      </c>
      <c r="I11" s="86"/>
      <c r="J11" s="8"/>
    </row>
    <row r="12" spans="1:15" ht="15.75" customHeight="1" x14ac:dyDescent="0.2">
      <c r="A12" s="2"/>
      <c r="B12" s="28"/>
      <c r="C12" s="55"/>
      <c r="D12" s="213"/>
      <c r="E12" s="213"/>
      <c r="F12" s="213"/>
      <c r="G12" s="213"/>
      <c r="H12" s="18" t="s">
        <v>36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217"/>
      <c r="F13" s="218"/>
      <c r="G13" s="218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37" t="s">
        <v>32</v>
      </c>
      <c r="F15" s="237"/>
      <c r="G15" s="239" t="s">
        <v>33</v>
      </c>
      <c r="H15" s="239"/>
      <c r="I15" s="239" t="s">
        <v>31</v>
      </c>
      <c r="J15" s="240"/>
    </row>
    <row r="16" spans="1:15" ht="23.25" customHeight="1" x14ac:dyDescent="0.2">
      <c r="A16" s="143" t="s">
        <v>26</v>
      </c>
      <c r="B16" s="38" t="s">
        <v>26</v>
      </c>
      <c r="C16" s="62"/>
      <c r="D16" s="63"/>
      <c r="E16" s="202">
        <f>SUMIF(F49:F57,A16,G49:G57)+SUMIF(F49:F57,"PSU",G49:G57)</f>
        <v>0</v>
      </c>
      <c r="F16" s="203"/>
      <c r="G16" s="202">
        <f>SUMIF(F49:F57,A16,H49:H57)+SUMIF(F49:F57,"PSU",H49:H57)</f>
        <v>0</v>
      </c>
      <c r="H16" s="203"/>
      <c r="I16" s="202">
        <f>SUMIF(F49:F57,A16,I49:I57)+SUMIF(F49:F57,"PSU",I49:I57)</f>
        <v>0</v>
      </c>
      <c r="J16" s="204"/>
    </row>
    <row r="17" spans="1:10" ht="23.25" customHeight="1" x14ac:dyDescent="0.2">
      <c r="A17" s="143" t="s">
        <v>27</v>
      </c>
      <c r="B17" s="38" t="s">
        <v>27</v>
      </c>
      <c r="C17" s="62"/>
      <c r="D17" s="63"/>
      <c r="E17" s="202">
        <f>SUMIF(F49:F57,A17,G49:G57)</f>
        <v>0</v>
      </c>
      <c r="F17" s="203"/>
      <c r="G17" s="202">
        <f>SUMIF(F49:F57,A17,H49:H57)</f>
        <v>0</v>
      </c>
      <c r="H17" s="203"/>
      <c r="I17" s="202">
        <f>SUMIF(F49:F57,A17,I49:I57)</f>
        <v>0</v>
      </c>
      <c r="J17" s="204"/>
    </row>
    <row r="18" spans="1:10" ht="23.25" customHeight="1" x14ac:dyDescent="0.2">
      <c r="A18" s="143" t="s">
        <v>28</v>
      </c>
      <c r="B18" s="38" t="s">
        <v>28</v>
      </c>
      <c r="C18" s="62"/>
      <c r="D18" s="63"/>
      <c r="E18" s="202">
        <f>SUMIF(F49:F57,A18,G49:G57)</f>
        <v>0</v>
      </c>
      <c r="F18" s="203"/>
      <c r="G18" s="202">
        <f>SUMIF(F49:F57,A18,H49:H57)</f>
        <v>0</v>
      </c>
      <c r="H18" s="203"/>
      <c r="I18" s="202">
        <f>SUMIF(F49:F57,A18,I49:I57)</f>
        <v>0</v>
      </c>
      <c r="J18" s="204"/>
    </row>
    <row r="19" spans="1:10" ht="23.25" customHeight="1" x14ac:dyDescent="0.2">
      <c r="A19" s="143" t="s">
        <v>74</v>
      </c>
      <c r="B19" s="38" t="s">
        <v>29</v>
      </c>
      <c r="C19" s="62"/>
      <c r="D19" s="63"/>
      <c r="E19" s="202">
        <f>SUMIF(F49:F57,A19,G49:G57)</f>
        <v>0</v>
      </c>
      <c r="F19" s="203"/>
      <c r="G19" s="202">
        <f>SUMIF(F49:F57,A19,H49:H57)</f>
        <v>0</v>
      </c>
      <c r="H19" s="203"/>
      <c r="I19" s="202">
        <f>SUMIF(F49:F57,A19,I49:I57)</f>
        <v>0</v>
      </c>
      <c r="J19" s="204"/>
    </row>
    <row r="20" spans="1:10" ht="23.25" customHeight="1" x14ac:dyDescent="0.2">
      <c r="A20" s="143" t="s">
        <v>75</v>
      </c>
      <c r="B20" s="38" t="s">
        <v>30</v>
      </c>
      <c r="C20" s="62"/>
      <c r="D20" s="63"/>
      <c r="E20" s="202">
        <f>SUMIF(F49:F57,A20,G49:G57)</f>
        <v>0</v>
      </c>
      <c r="F20" s="203"/>
      <c r="G20" s="202">
        <f>SUMIF(F49:F57,A20,H49:H57)</f>
        <v>0</v>
      </c>
      <c r="H20" s="203"/>
      <c r="I20" s="202">
        <f>SUMIF(F49:F57,A20,I49:I57)</f>
        <v>0</v>
      </c>
      <c r="J20" s="204"/>
    </row>
    <row r="21" spans="1:10" ht="23.25" customHeight="1" x14ac:dyDescent="0.2">
      <c r="A21" s="2"/>
      <c r="B21" s="48" t="s">
        <v>31</v>
      </c>
      <c r="C21" s="64"/>
      <c r="D21" s="65"/>
      <c r="E21" s="205">
        <f>SUM(E16:F20)</f>
        <v>0</v>
      </c>
      <c r="F21" s="241"/>
      <c r="G21" s="205">
        <f>SUM(G16:H20)</f>
        <v>0</v>
      </c>
      <c r="H21" s="241"/>
      <c r="I21" s="205">
        <f>SUM(I16:J20)</f>
        <v>0</v>
      </c>
      <c r="J21" s="206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15</v>
      </c>
      <c r="F23" s="39" t="s">
        <v>0</v>
      </c>
      <c r="G23" s="200">
        <f>ZakladDPHSniVypocet</f>
        <v>0</v>
      </c>
      <c r="H23" s="201"/>
      <c r="I23" s="201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198">
        <f>I23*E23/100</f>
        <v>0</v>
      </c>
      <c r="H24" s="199"/>
      <c r="I24" s="199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200">
        <f>ZakladDPHZaklVypocet</f>
        <v>0</v>
      </c>
      <c r="H25" s="201"/>
      <c r="I25" s="201"/>
      <c r="J25" s="40" t="str">
        <f t="shared" si="0"/>
        <v>CZK</v>
      </c>
    </row>
    <row r="26" spans="1:10" ht="23.25" hidden="1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28">
        <f>I25*E25/100</f>
        <v>0</v>
      </c>
      <c r="H26" s="229"/>
      <c r="I26" s="229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5</v>
      </c>
      <c r="C27" s="70"/>
      <c r="D27" s="71"/>
      <c r="E27" s="70"/>
      <c r="F27" s="16"/>
      <c r="G27" s="230">
        <f>CenaCelkemBezDPH-(ZakladDPHSni+ZakladDPHZakl)</f>
        <v>0</v>
      </c>
      <c r="H27" s="230"/>
      <c r="I27" s="230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7" t="s">
        <v>25</v>
      </c>
      <c r="C28" s="118"/>
      <c r="D28" s="118"/>
      <c r="E28" s="119"/>
      <c r="F28" s="120"/>
      <c r="G28" s="208">
        <f>IF(A28&gt;50, ROUNDUP(A27, 0), ROUNDDOWN(A27, 0))</f>
        <v>0</v>
      </c>
      <c r="H28" s="208"/>
      <c r="I28" s="208"/>
      <c r="J28" s="121" t="str">
        <f t="shared" si="0"/>
        <v>CZK</v>
      </c>
    </row>
    <row r="29" spans="1:10" ht="27.75" hidden="1" customHeight="1" thickBot="1" x14ac:dyDescent="0.25">
      <c r="A29" s="2"/>
      <c r="B29" s="117" t="s">
        <v>37</v>
      </c>
      <c r="C29" s="122"/>
      <c r="D29" s="122"/>
      <c r="E29" s="122"/>
      <c r="F29" s="123"/>
      <c r="G29" s="207">
        <f>ZakladDPHSni+DPHSni+ZakladDPHZakl+DPHZakl+Zaokrouhleni</f>
        <v>0</v>
      </c>
      <c r="H29" s="207"/>
      <c r="I29" s="207"/>
      <c r="J29" s="124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09"/>
      <c r="E34" s="210"/>
      <c r="G34" s="211"/>
      <c r="H34" s="212"/>
      <c r="I34" s="212"/>
      <c r="J34" s="25"/>
    </row>
    <row r="35" spans="1:10" ht="12.75" customHeight="1" x14ac:dyDescent="0.2">
      <c r="A35" s="2"/>
      <c r="B35" s="2"/>
      <c r="D35" s="197" t="s">
        <v>2</v>
      </c>
      <c r="E35" s="1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0" t="s">
        <v>17</v>
      </c>
      <c r="C37" s="91"/>
      <c r="D37" s="91"/>
      <c r="E37" s="91"/>
      <c r="F37" s="92"/>
      <c r="G37" s="92"/>
      <c r="H37" s="92"/>
      <c r="I37" s="92"/>
      <c r="J37" s="93"/>
    </row>
    <row r="38" spans="1:10" ht="25.5" hidden="1" customHeight="1" x14ac:dyDescent="0.2">
      <c r="A38" s="89" t="s">
        <v>39</v>
      </c>
      <c r="B38" s="94" t="s">
        <v>18</v>
      </c>
      <c r="C38" s="95" t="s">
        <v>6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19</v>
      </c>
      <c r="I38" s="98" t="s">
        <v>1</v>
      </c>
      <c r="J38" s="99" t="s">
        <v>0</v>
      </c>
    </row>
    <row r="39" spans="1:10" ht="25.5" hidden="1" customHeight="1" x14ac:dyDescent="0.2">
      <c r="A39" s="89">
        <v>1</v>
      </c>
      <c r="B39" s="100" t="s">
        <v>50</v>
      </c>
      <c r="C39" s="193"/>
      <c r="D39" s="193"/>
      <c r="E39" s="193"/>
      <c r="F39" s="101">
        <f>'1 1 Pol'!AE60</f>
        <v>0</v>
      </c>
      <c r="G39" s="102">
        <f>'1 1 Pol'!AF60</f>
        <v>0</v>
      </c>
      <c r="H39" s="103"/>
      <c r="I39" s="104">
        <f>F39+G39+H39</f>
        <v>0</v>
      </c>
      <c r="J39" s="105" t="str">
        <f>IF(CenaCelkemVypocet=0,"",I39/CenaCelkemVypocet*100)</f>
        <v/>
      </c>
    </row>
    <row r="40" spans="1:10" ht="25.5" hidden="1" customHeight="1" x14ac:dyDescent="0.2">
      <c r="A40" s="89">
        <v>2</v>
      </c>
      <c r="B40" s="106" t="s">
        <v>43</v>
      </c>
      <c r="C40" s="194" t="s">
        <v>45</v>
      </c>
      <c r="D40" s="194"/>
      <c r="E40" s="194"/>
      <c r="F40" s="107">
        <f>'1 1 Pol'!AE60</f>
        <v>0</v>
      </c>
      <c r="G40" s="108">
        <f>'1 1 Pol'!AF60</f>
        <v>0</v>
      </c>
      <c r="H40" s="108"/>
      <c r="I40" s="109">
        <f>F40+G40+H40</f>
        <v>0</v>
      </c>
      <c r="J40" s="110" t="str">
        <f>IF(CenaCelkemVypocet=0,"",I40/CenaCelkemVypocet*100)</f>
        <v/>
      </c>
    </row>
    <row r="41" spans="1:10" ht="25.5" hidden="1" customHeight="1" x14ac:dyDescent="0.2">
      <c r="A41" s="89">
        <v>3</v>
      </c>
      <c r="B41" s="111" t="s">
        <v>43</v>
      </c>
      <c r="C41" s="193" t="s">
        <v>44</v>
      </c>
      <c r="D41" s="193"/>
      <c r="E41" s="193"/>
      <c r="F41" s="112">
        <f>'1 1 Pol'!AE60</f>
        <v>0</v>
      </c>
      <c r="G41" s="103">
        <f>'1 1 Pol'!AF60</f>
        <v>0</v>
      </c>
      <c r="H41" s="103"/>
      <c r="I41" s="104">
        <f>F41+G41+H41</f>
        <v>0</v>
      </c>
      <c r="J41" s="105" t="str">
        <f>IF(CenaCelkemVypocet=0,"",I41/CenaCelkemVypocet*100)</f>
        <v/>
      </c>
    </row>
    <row r="42" spans="1:10" ht="25.5" hidden="1" customHeight="1" x14ac:dyDescent="0.2">
      <c r="A42" s="89"/>
      <c r="B42" s="195" t="s">
        <v>51</v>
      </c>
      <c r="C42" s="196"/>
      <c r="D42" s="196"/>
      <c r="E42" s="196"/>
      <c r="F42" s="113">
        <f>SUMIF(A39:A41,"=1",F39:F41)</f>
        <v>0</v>
      </c>
      <c r="G42" s="114">
        <f>SUMIF(A39:A41,"=1",G39:G41)</f>
        <v>0</v>
      </c>
      <c r="H42" s="114">
        <f>SUMIF(A39:A41,"=1",H39:H41)</f>
        <v>0</v>
      </c>
      <c r="I42" s="115">
        <f>SUMIF(A39:A41,"=1",I39:I41)</f>
        <v>0</v>
      </c>
      <c r="J42" s="116">
        <f>SUMIF(A39:A41,"=1",J39:J41)</f>
        <v>0</v>
      </c>
    </row>
    <row r="46" spans="1:10" ht="15.75" x14ac:dyDescent="0.25">
      <c r="B46" s="125" t="s">
        <v>53</v>
      </c>
    </row>
    <row r="48" spans="1:10" ht="25.5" customHeight="1" x14ac:dyDescent="0.2">
      <c r="A48" s="127"/>
      <c r="B48" s="130" t="s">
        <v>18</v>
      </c>
      <c r="C48" s="130" t="s">
        <v>6</v>
      </c>
      <c r="D48" s="131"/>
      <c r="E48" s="131"/>
      <c r="F48" s="132" t="s">
        <v>54</v>
      </c>
      <c r="G48" s="132" t="s">
        <v>32</v>
      </c>
      <c r="H48" s="132" t="s">
        <v>33</v>
      </c>
      <c r="I48" s="132" t="s">
        <v>31</v>
      </c>
      <c r="J48" s="132" t="s">
        <v>0</v>
      </c>
    </row>
    <row r="49" spans="1:10" ht="36.75" customHeight="1" x14ac:dyDescent="0.2">
      <c r="A49" s="128"/>
      <c r="B49" s="133" t="s">
        <v>55</v>
      </c>
      <c r="C49" s="191" t="s">
        <v>56</v>
      </c>
      <c r="D49" s="192"/>
      <c r="E49" s="192"/>
      <c r="F49" s="139" t="s">
        <v>26</v>
      </c>
      <c r="G49" s="140">
        <f>'1 1 Pol'!I8</f>
        <v>0</v>
      </c>
      <c r="H49" s="140">
        <f>'1 1 Pol'!K8</f>
        <v>0</v>
      </c>
      <c r="I49" s="140">
        <f t="shared" ref="I49:I57" si="1">G49+H49</f>
        <v>0</v>
      </c>
      <c r="J49" s="137" t="str">
        <f>IF(I58=0,"",I49/I58*100)</f>
        <v/>
      </c>
    </row>
    <row r="50" spans="1:10" ht="36.75" customHeight="1" x14ac:dyDescent="0.2">
      <c r="A50" s="128"/>
      <c r="B50" s="133" t="s">
        <v>57</v>
      </c>
      <c r="C50" s="191" t="s">
        <v>58</v>
      </c>
      <c r="D50" s="192"/>
      <c r="E50" s="192"/>
      <c r="F50" s="139" t="s">
        <v>26</v>
      </c>
      <c r="G50" s="140">
        <f>'1 1 Pol'!I12</f>
        <v>0</v>
      </c>
      <c r="H50" s="140">
        <f>'1 1 Pol'!K12</f>
        <v>0</v>
      </c>
      <c r="I50" s="140">
        <f t="shared" si="1"/>
        <v>0</v>
      </c>
      <c r="J50" s="137" t="str">
        <f>IF(I58=0,"",I50/I58*100)</f>
        <v/>
      </c>
    </row>
    <row r="51" spans="1:10" ht="36.75" customHeight="1" x14ac:dyDescent="0.2">
      <c r="A51" s="128"/>
      <c r="B51" s="133" t="s">
        <v>59</v>
      </c>
      <c r="C51" s="191" t="s">
        <v>60</v>
      </c>
      <c r="D51" s="192"/>
      <c r="E51" s="192"/>
      <c r="F51" s="139" t="s">
        <v>26</v>
      </c>
      <c r="G51" s="140">
        <f>'1 1 Pol'!I15</f>
        <v>0</v>
      </c>
      <c r="H51" s="140">
        <f>'1 1 Pol'!K15</f>
        <v>0</v>
      </c>
      <c r="I51" s="140">
        <f t="shared" si="1"/>
        <v>0</v>
      </c>
      <c r="J51" s="137" t="str">
        <f>IF(I58=0,"",I51/I58*100)</f>
        <v/>
      </c>
    </row>
    <row r="52" spans="1:10" ht="36.75" customHeight="1" x14ac:dyDescent="0.2">
      <c r="A52" s="128"/>
      <c r="B52" s="133" t="s">
        <v>61</v>
      </c>
      <c r="C52" s="191" t="s">
        <v>62</v>
      </c>
      <c r="D52" s="192"/>
      <c r="E52" s="192"/>
      <c r="F52" s="139" t="s">
        <v>26</v>
      </c>
      <c r="G52" s="140">
        <f>'1 1 Pol'!I25</f>
        <v>0</v>
      </c>
      <c r="H52" s="140">
        <f>'1 1 Pol'!K25</f>
        <v>0</v>
      </c>
      <c r="I52" s="140">
        <f t="shared" si="1"/>
        <v>0</v>
      </c>
      <c r="J52" s="137" t="str">
        <f>IF(I58=0,"",I52/I58*100)</f>
        <v/>
      </c>
    </row>
    <row r="53" spans="1:10" ht="36.75" customHeight="1" x14ac:dyDescent="0.2">
      <c r="A53" s="128"/>
      <c r="B53" s="133" t="s">
        <v>63</v>
      </c>
      <c r="C53" s="191" t="s">
        <v>64</v>
      </c>
      <c r="D53" s="192"/>
      <c r="E53" s="192"/>
      <c r="F53" s="139" t="s">
        <v>26</v>
      </c>
      <c r="G53" s="140">
        <f>'1 1 Pol'!I36</f>
        <v>0</v>
      </c>
      <c r="H53" s="140">
        <f>'1 1 Pol'!K36</f>
        <v>0</v>
      </c>
      <c r="I53" s="140">
        <f t="shared" si="1"/>
        <v>0</v>
      </c>
      <c r="J53" s="137" t="str">
        <f>IF(I58=0,"",I53/I58*100)</f>
        <v/>
      </c>
    </row>
    <row r="54" spans="1:10" ht="36.75" customHeight="1" x14ac:dyDescent="0.2">
      <c r="A54" s="128"/>
      <c r="B54" s="133" t="s">
        <v>65</v>
      </c>
      <c r="C54" s="191" t="s">
        <v>66</v>
      </c>
      <c r="D54" s="192"/>
      <c r="E54" s="192"/>
      <c r="F54" s="139" t="s">
        <v>27</v>
      </c>
      <c r="G54" s="140">
        <f>'1 1 Pol'!I39</f>
        <v>0</v>
      </c>
      <c r="H54" s="140">
        <f>'1 1 Pol'!K39</f>
        <v>0</v>
      </c>
      <c r="I54" s="140">
        <f t="shared" si="1"/>
        <v>0</v>
      </c>
      <c r="J54" s="137" t="str">
        <f>IF(I58=0,"",I54/I58*100)</f>
        <v/>
      </c>
    </row>
    <row r="55" spans="1:10" ht="36.75" customHeight="1" x14ac:dyDescent="0.2">
      <c r="A55" s="128"/>
      <c r="B55" s="133" t="s">
        <v>67</v>
      </c>
      <c r="C55" s="191" t="s">
        <v>68</v>
      </c>
      <c r="D55" s="192"/>
      <c r="E55" s="192"/>
      <c r="F55" s="139" t="s">
        <v>27</v>
      </c>
      <c r="G55" s="140">
        <f>'1 1 Pol'!I46</f>
        <v>0</v>
      </c>
      <c r="H55" s="140">
        <f>'1 1 Pol'!K46</f>
        <v>0</v>
      </c>
      <c r="I55" s="140">
        <f t="shared" si="1"/>
        <v>0</v>
      </c>
      <c r="J55" s="137" t="str">
        <f>IF(I58=0,"",I55/I58*100)</f>
        <v/>
      </c>
    </row>
    <row r="56" spans="1:10" ht="36.75" customHeight="1" x14ac:dyDescent="0.2">
      <c r="A56" s="128"/>
      <c r="B56" s="133" t="s">
        <v>69</v>
      </c>
      <c r="C56" s="191" t="s">
        <v>70</v>
      </c>
      <c r="D56" s="192"/>
      <c r="E56" s="192"/>
      <c r="F56" s="139" t="s">
        <v>27</v>
      </c>
      <c r="G56" s="140">
        <f>'1 1 Pol'!I48</f>
        <v>0</v>
      </c>
      <c r="H56" s="140">
        <f>'1 1 Pol'!K48</f>
        <v>0</v>
      </c>
      <c r="I56" s="140">
        <f t="shared" si="1"/>
        <v>0</v>
      </c>
      <c r="J56" s="137" t="str">
        <f>IF(I58=0,"",I56/I58*100)</f>
        <v/>
      </c>
    </row>
    <row r="57" spans="1:10" ht="36.75" customHeight="1" x14ac:dyDescent="0.2">
      <c r="A57" s="128"/>
      <c r="B57" s="133" t="s">
        <v>71</v>
      </c>
      <c r="C57" s="191" t="s">
        <v>72</v>
      </c>
      <c r="D57" s="192"/>
      <c r="E57" s="192"/>
      <c r="F57" s="139" t="s">
        <v>73</v>
      </c>
      <c r="G57" s="140">
        <f>'1 1 Pol'!I50</f>
        <v>0</v>
      </c>
      <c r="H57" s="140">
        <f>'1 1 Pol'!K50</f>
        <v>0</v>
      </c>
      <c r="I57" s="140">
        <f t="shared" si="1"/>
        <v>0</v>
      </c>
      <c r="J57" s="137" t="str">
        <f>IF(I58=0,"",I57/I58*100)</f>
        <v/>
      </c>
    </row>
    <row r="58" spans="1:10" ht="25.5" customHeight="1" x14ac:dyDescent="0.2">
      <c r="A58" s="129"/>
      <c r="B58" s="134" t="s">
        <v>1</v>
      </c>
      <c r="C58" s="135"/>
      <c r="D58" s="136"/>
      <c r="E58" s="136"/>
      <c r="F58" s="141"/>
      <c r="G58" s="142">
        <f>SUM(G49:G57)</f>
        <v>0</v>
      </c>
      <c r="H58" s="142">
        <f>SUM(H49:H57)</f>
        <v>0</v>
      </c>
      <c r="I58" s="142">
        <f>SUM(I49:I57)</f>
        <v>0</v>
      </c>
      <c r="J58" s="138">
        <f>SUM(J49:J57)</f>
        <v>0</v>
      </c>
    </row>
    <row r="59" spans="1:10" x14ac:dyDescent="0.2">
      <c r="F59" s="87"/>
      <c r="G59" s="87"/>
      <c r="H59" s="87"/>
      <c r="I59" s="87"/>
      <c r="J59" s="88"/>
    </row>
    <row r="60" spans="1:10" x14ac:dyDescent="0.2">
      <c r="F60" s="87"/>
      <c r="G60" s="87"/>
      <c r="H60" s="87"/>
      <c r="I60" s="87"/>
      <c r="J60" s="88"/>
    </row>
    <row r="61" spans="1:10" x14ac:dyDescent="0.2">
      <c r="F61" s="87"/>
      <c r="G61" s="87"/>
      <c r="H61" s="87"/>
      <c r="I61" s="87"/>
      <c r="J61" s="88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4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5:E55"/>
    <mergeCell ref="C56:E56"/>
    <mergeCell ref="C57:E57"/>
    <mergeCell ref="C50:E50"/>
    <mergeCell ref="C51:E51"/>
    <mergeCell ref="C52:E52"/>
    <mergeCell ref="C53:E53"/>
    <mergeCell ref="C54:E5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2" t="s">
        <v>7</v>
      </c>
      <c r="B1" s="242"/>
      <c r="C1" s="243"/>
      <c r="D1" s="242"/>
      <c r="E1" s="242"/>
      <c r="F1" s="242"/>
      <c r="G1" s="242"/>
    </row>
    <row r="2" spans="1:7" ht="24.95" customHeight="1" x14ac:dyDescent="0.2">
      <c r="A2" s="50" t="s">
        <v>8</v>
      </c>
      <c r="B2" s="49"/>
      <c r="C2" s="244"/>
      <c r="D2" s="244"/>
      <c r="E2" s="244"/>
      <c r="F2" s="244"/>
      <c r="G2" s="245"/>
    </row>
    <row r="3" spans="1:7" ht="24.95" customHeight="1" x14ac:dyDescent="0.2">
      <c r="A3" s="50" t="s">
        <v>9</v>
      </c>
      <c r="B3" s="49"/>
      <c r="C3" s="244"/>
      <c r="D3" s="244"/>
      <c r="E3" s="244"/>
      <c r="F3" s="244"/>
      <c r="G3" s="245"/>
    </row>
    <row r="4" spans="1:7" ht="24.95" customHeight="1" x14ac:dyDescent="0.2">
      <c r="A4" s="50" t="s">
        <v>10</v>
      </c>
      <c r="B4" s="49"/>
      <c r="C4" s="244"/>
      <c r="D4" s="244"/>
      <c r="E4" s="244"/>
      <c r="F4" s="244"/>
      <c r="G4" s="245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pane="bottomLeft" activeCell="Z18" sqref="Z18"/>
    </sheetView>
  </sheetViews>
  <sheetFormatPr defaultRowHeight="12.75" outlineLevelRow="1" x14ac:dyDescent="0.2"/>
  <cols>
    <col min="1" max="1" width="3.42578125" customWidth="1"/>
    <col min="2" max="2" width="12.5703125" style="126" customWidth="1"/>
    <col min="3" max="3" width="38.28515625" style="12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12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8" t="s">
        <v>7</v>
      </c>
      <c r="B1" s="248"/>
      <c r="C1" s="248"/>
      <c r="D1" s="248"/>
      <c r="E1" s="248"/>
      <c r="F1" s="248"/>
      <c r="G1" s="248"/>
      <c r="AG1" t="s">
        <v>76</v>
      </c>
    </row>
    <row r="2" spans="1:60" ht="24.95" customHeight="1" x14ac:dyDescent="0.2">
      <c r="A2" s="144" t="s">
        <v>8</v>
      </c>
      <c r="B2" s="49" t="s">
        <v>48</v>
      </c>
      <c r="C2" s="249" t="s">
        <v>49</v>
      </c>
      <c r="D2" s="250"/>
      <c r="E2" s="250"/>
      <c r="F2" s="250"/>
      <c r="G2" s="251"/>
      <c r="AG2" t="s">
        <v>77</v>
      </c>
    </row>
    <row r="3" spans="1:60" ht="24.95" customHeight="1" x14ac:dyDescent="0.2">
      <c r="A3" s="144" t="s">
        <v>9</v>
      </c>
      <c r="B3" s="49" t="s">
        <v>43</v>
      </c>
      <c r="C3" s="249" t="s">
        <v>45</v>
      </c>
      <c r="D3" s="250"/>
      <c r="E3" s="250"/>
      <c r="F3" s="250"/>
      <c r="G3" s="251"/>
      <c r="AC3" s="126" t="s">
        <v>77</v>
      </c>
      <c r="AG3" t="s">
        <v>78</v>
      </c>
    </row>
    <row r="4" spans="1:60" ht="24.95" customHeight="1" x14ac:dyDescent="0.2">
      <c r="A4" s="145" t="s">
        <v>10</v>
      </c>
      <c r="B4" s="146" t="s">
        <v>43</v>
      </c>
      <c r="C4" s="252" t="s">
        <v>44</v>
      </c>
      <c r="D4" s="253"/>
      <c r="E4" s="253"/>
      <c r="F4" s="253"/>
      <c r="G4" s="254"/>
      <c r="AG4" t="s">
        <v>79</v>
      </c>
    </row>
    <row r="5" spans="1:60" x14ac:dyDescent="0.2">
      <c r="D5" s="10"/>
    </row>
    <row r="6" spans="1:60" ht="38.25" x14ac:dyDescent="0.2">
      <c r="A6" s="148" t="s">
        <v>80</v>
      </c>
      <c r="B6" s="150" t="s">
        <v>81</v>
      </c>
      <c r="C6" s="150" t="s">
        <v>82</v>
      </c>
      <c r="D6" s="149" t="s">
        <v>83</v>
      </c>
      <c r="E6" s="148" t="s">
        <v>84</v>
      </c>
      <c r="F6" s="147" t="s">
        <v>85</v>
      </c>
      <c r="G6" s="148" t="s">
        <v>31</v>
      </c>
      <c r="H6" s="151" t="s">
        <v>32</v>
      </c>
      <c r="I6" s="151" t="s">
        <v>86</v>
      </c>
      <c r="J6" s="151" t="s">
        <v>33</v>
      </c>
      <c r="K6" s="151" t="s">
        <v>87</v>
      </c>
      <c r="L6" s="151" t="s">
        <v>88</v>
      </c>
      <c r="M6" s="151" t="s">
        <v>89</v>
      </c>
      <c r="N6" s="151" t="s">
        <v>90</v>
      </c>
      <c r="O6" s="151" t="s">
        <v>91</v>
      </c>
      <c r="P6" s="151" t="s">
        <v>92</v>
      </c>
      <c r="Q6" s="151" t="s">
        <v>93</v>
      </c>
      <c r="R6" s="151" t="s">
        <v>94</v>
      </c>
      <c r="S6" s="151" t="s">
        <v>95</v>
      </c>
      <c r="T6" s="151" t="s">
        <v>96</v>
      </c>
      <c r="U6" s="151" t="s">
        <v>97</v>
      </c>
      <c r="V6" s="151" t="s">
        <v>98</v>
      </c>
      <c r="W6" s="151" t="s">
        <v>99</v>
      </c>
      <c r="X6" s="151" t="s">
        <v>100</v>
      </c>
    </row>
    <row r="7" spans="1:60" hidden="1" x14ac:dyDescent="0.2">
      <c r="A7" s="3"/>
      <c r="B7" s="4"/>
      <c r="C7" s="4"/>
      <c r="D7" s="6"/>
      <c r="E7" s="153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</row>
    <row r="8" spans="1:60" x14ac:dyDescent="0.2">
      <c r="A8" s="163" t="s">
        <v>101</v>
      </c>
      <c r="B8" s="164" t="s">
        <v>55</v>
      </c>
      <c r="C8" s="184" t="s">
        <v>56</v>
      </c>
      <c r="D8" s="165"/>
      <c r="E8" s="166"/>
      <c r="F8" s="167"/>
      <c r="G8" s="167">
        <f>SUMIF(AG9:AG11,"&lt;&gt;NOR",G9:G11)</f>
        <v>0</v>
      </c>
      <c r="H8" s="167"/>
      <c r="I8" s="167">
        <f>SUM(I9:I11)</f>
        <v>0</v>
      </c>
      <c r="J8" s="167"/>
      <c r="K8" s="168">
        <f>SUM(K9:K11)</f>
        <v>0</v>
      </c>
      <c r="L8" s="162"/>
      <c r="M8" s="162">
        <f>SUM(M9:M11)</f>
        <v>0</v>
      </c>
      <c r="N8" s="162"/>
      <c r="O8" s="162">
        <f>SUM(O9:O11)</f>
        <v>9.64</v>
      </c>
      <c r="P8" s="162"/>
      <c r="Q8" s="162">
        <f>SUM(Q9:Q11)</f>
        <v>0</v>
      </c>
      <c r="R8" s="162"/>
      <c r="S8" s="162"/>
      <c r="T8" s="162"/>
      <c r="U8" s="162"/>
      <c r="V8" s="162">
        <f>SUM(V9:V11)</f>
        <v>420027</v>
      </c>
      <c r="W8" s="162"/>
      <c r="X8" s="162"/>
      <c r="AG8" t="s">
        <v>102</v>
      </c>
    </row>
    <row r="9" spans="1:60" ht="22.5" outlineLevel="1" x14ac:dyDescent="0.2">
      <c r="A9" s="169">
        <v>1</v>
      </c>
      <c r="B9" s="170" t="s">
        <v>103</v>
      </c>
      <c r="C9" s="185" t="s">
        <v>104</v>
      </c>
      <c r="D9" s="171" t="s">
        <v>105</v>
      </c>
      <c r="E9" s="172">
        <v>30</v>
      </c>
      <c r="F9" s="173">
        <f>H9+J9</f>
        <v>0</v>
      </c>
      <c r="G9" s="173">
        <f>ROUND(E9*F9,2)</f>
        <v>0</v>
      </c>
      <c r="H9" s="174"/>
      <c r="I9" s="173">
        <f>ROUND(E9*H9,2)</f>
        <v>0</v>
      </c>
      <c r="J9" s="174"/>
      <c r="K9" s="175">
        <f>ROUND(E9*J9,2)</f>
        <v>0</v>
      </c>
      <c r="L9" s="161">
        <v>21</v>
      </c>
      <c r="M9" s="161">
        <f>G9*(1+L9/100)</f>
        <v>0</v>
      </c>
      <c r="N9" s="161">
        <v>0.32119999999999999</v>
      </c>
      <c r="O9" s="161">
        <f>ROUND(E9*N9,2)</f>
        <v>9.64</v>
      </c>
      <c r="P9" s="161">
        <v>0</v>
      </c>
      <c r="Q9" s="161">
        <f>ROUND(E9*P9,2)</f>
        <v>0</v>
      </c>
      <c r="R9" s="161"/>
      <c r="S9" s="161" t="s">
        <v>106</v>
      </c>
      <c r="T9" s="161" t="s">
        <v>106</v>
      </c>
      <c r="U9" s="161">
        <v>0.9</v>
      </c>
      <c r="V9" s="161">
        <f>ROUND(E9*U9,2)</f>
        <v>27</v>
      </c>
      <c r="W9" s="161"/>
      <c r="X9" s="161" t="s">
        <v>107</v>
      </c>
      <c r="Y9" s="152"/>
      <c r="Z9" s="152"/>
      <c r="AA9" s="152"/>
      <c r="AB9" s="152"/>
      <c r="AC9" s="152"/>
      <c r="AD9" s="152"/>
      <c r="AE9" s="152"/>
      <c r="AF9" s="152"/>
      <c r="AG9" s="152" t="s">
        <v>108</v>
      </c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</row>
    <row r="10" spans="1:60" outlineLevel="1" x14ac:dyDescent="0.2">
      <c r="A10" s="159"/>
      <c r="B10" s="160"/>
      <c r="C10" s="246" t="s">
        <v>109</v>
      </c>
      <c r="D10" s="247"/>
      <c r="E10" s="247"/>
      <c r="F10" s="247"/>
      <c r="G10" s="247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52"/>
      <c r="Z10" s="152"/>
      <c r="AA10" s="152"/>
      <c r="AB10" s="152"/>
      <c r="AC10" s="152"/>
      <c r="AD10" s="152"/>
      <c r="AE10" s="152"/>
      <c r="AF10" s="152"/>
      <c r="AG10" s="152" t="s">
        <v>110</v>
      </c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</row>
    <row r="11" spans="1:60" outlineLevel="1" x14ac:dyDescent="0.2">
      <c r="A11" s="176">
        <v>2</v>
      </c>
      <c r="B11" s="177" t="s">
        <v>43</v>
      </c>
      <c r="C11" s="186" t="s">
        <v>111</v>
      </c>
      <c r="D11" s="178" t="s">
        <v>112</v>
      </c>
      <c r="E11" s="179">
        <v>84</v>
      </c>
      <c r="F11" s="180">
        <f>H11+J11</f>
        <v>0</v>
      </c>
      <c r="G11" s="180">
        <f>ROUND(E11*F11,2)</f>
        <v>0</v>
      </c>
      <c r="H11" s="181"/>
      <c r="I11" s="180">
        <f>ROUND(E11*H11,2)</f>
        <v>0</v>
      </c>
      <c r="J11" s="181"/>
      <c r="K11" s="182">
        <f>ROUND(E11*J11,2)</f>
        <v>0</v>
      </c>
      <c r="L11" s="161">
        <v>21</v>
      </c>
      <c r="M11" s="161">
        <f>G11*(1+L11/100)</f>
        <v>0</v>
      </c>
      <c r="N11" s="161">
        <v>0</v>
      </c>
      <c r="O11" s="161">
        <f>ROUND(E11*N11,2)</f>
        <v>0</v>
      </c>
      <c r="P11" s="161">
        <v>0</v>
      </c>
      <c r="Q11" s="161">
        <f>ROUND(E11*P11,2)</f>
        <v>0</v>
      </c>
      <c r="R11" s="161"/>
      <c r="S11" s="161" t="s">
        <v>113</v>
      </c>
      <c r="T11" s="161" t="s">
        <v>114</v>
      </c>
      <c r="U11" s="161">
        <v>5000</v>
      </c>
      <c r="V11" s="161">
        <f>ROUND(E11*U11,2)</f>
        <v>420000</v>
      </c>
      <c r="W11" s="161"/>
      <c r="X11" s="161" t="s">
        <v>107</v>
      </c>
      <c r="Y11" s="152"/>
      <c r="Z11" s="152"/>
      <c r="AA11" s="152"/>
      <c r="AB11" s="152"/>
      <c r="AC11" s="152"/>
      <c r="AD11" s="152"/>
      <c r="AE11" s="152"/>
      <c r="AF11" s="152"/>
      <c r="AG11" s="152" t="s">
        <v>108</v>
      </c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</row>
    <row r="12" spans="1:60" x14ac:dyDescent="0.2">
      <c r="A12" s="163" t="s">
        <v>101</v>
      </c>
      <c r="B12" s="164" t="s">
        <v>57</v>
      </c>
      <c r="C12" s="184" t="s">
        <v>58</v>
      </c>
      <c r="D12" s="165"/>
      <c r="E12" s="166"/>
      <c r="F12" s="167"/>
      <c r="G12" s="167">
        <f>SUMIF(AG13:AG14,"&lt;&gt;NOR",G13:G14)</f>
        <v>0</v>
      </c>
      <c r="H12" s="167"/>
      <c r="I12" s="167">
        <f>SUM(I13:I14)</f>
        <v>0</v>
      </c>
      <c r="J12" s="167"/>
      <c r="K12" s="168">
        <f>SUM(K13:K14)</f>
        <v>0</v>
      </c>
      <c r="L12" s="162"/>
      <c r="M12" s="162">
        <f>SUM(M13:M14)</f>
        <v>0</v>
      </c>
      <c r="N12" s="162"/>
      <c r="O12" s="162">
        <f>SUM(O13:O14)</f>
        <v>8.34</v>
      </c>
      <c r="P12" s="162"/>
      <c r="Q12" s="162">
        <f>SUM(Q13:Q14)</f>
        <v>0</v>
      </c>
      <c r="R12" s="162"/>
      <c r="S12" s="162"/>
      <c r="T12" s="162"/>
      <c r="U12" s="162"/>
      <c r="V12" s="162">
        <f>SUM(V13:V14)</f>
        <v>113.82</v>
      </c>
      <c r="W12" s="162"/>
      <c r="X12" s="162"/>
      <c r="AG12" t="s">
        <v>102</v>
      </c>
    </row>
    <row r="13" spans="1:60" outlineLevel="1" x14ac:dyDescent="0.2">
      <c r="A13" s="176">
        <v>3</v>
      </c>
      <c r="B13" s="177" t="s">
        <v>115</v>
      </c>
      <c r="C13" s="186" t="s">
        <v>116</v>
      </c>
      <c r="D13" s="178" t="s">
        <v>112</v>
      </c>
      <c r="E13" s="179">
        <v>70</v>
      </c>
      <c r="F13" s="180">
        <f>H13+J13</f>
        <v>0</v>
      </c>
      <c r="G13" s="180">
        <f>ROUND(E13*F13,2)</f>
        <v>0</v>
      </c>
      <c r="H13" s="181"/>
      <c r="I13" s="180">
        <f>ROUND(E13*H13,2)</f>
        <v>0</v>
      </c>
      <c r="J13" s="181"/>
      <c r="K13" s="182">
        <f>ROUND(E13*J13,2)</f>
        <v>0</v>
      </c>
      <c r="L13" s="161">
        <v>21</v>
      </c>
      <c r="M13" s="161">
        <f>G13*(1+L13/100)</f>
        <v>0</v>
      </c>
      <c r="N13" s="161">
        <v>5.1999999999999998E-2</v>
      </c>
      <c r="O13" s="161">
        <f>ROUND(E13*N13,2)</f>
        <v>3.64</v>
      </c>
      <c r="P13" s="161">
        <v>0</v>
      </c>
      <c r="Q13" s="161">
        <f>ROUND(E13*P13,2)</f>
        <v>0</v>
      </c>
      <c r="R13" s="161"/>
      <c r="S13" s="161" t="s">
        <v>106</v>
      </c>
      <c r="T13" s="161" t="s">
        <v>106</v>
      </c>
      <c r="U13" s="161">
        <v>0.66600000000000004</v>
      </c>
      <c r="V13" s="161">
        <f>ROUND(E13*U13,2)</f>
        <v>46.62</v>
      </c>
      <c r="W13" s="161"/>
      <c r="X13" s="161" t="s">
        <v>107</v>
      </c>
      <c r="Y13" s="152"/>
      <c r="Z13" s="152"/>
      <c r="AA13" s="152"/>
      <c r="AB13" s="152"/>
      <c r="AC13" s="152"/>
      <c r="AD13" s="152"/>
      <c r="AE13" s="152"/>
      <c r="AF13" s="152"/>
      <c r="AG13" s="152" t="s">
        <v>108</v>
      </c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</row>
    <row r="14" spans="1:60" ht="22.5" outlineLevel="1" x14ac:dyDescent="0.2">
      <c r="A14" s="176">
        <v>4</v>
      </c>
      <c r="B14" s="177" t="s">
        <v>117</v>
      </c>
      <c r="C14" s="186" t="s">
        <v>118</v>
      </c>
      <c r="D14" s="178" t="s">
        <v>112</v>
      </c>
      <c r="E14" s="179">
        <v>140</v>
      </c>
      <c r="F14" s="180">
        <f>H14+J14</f>
        <v>0</v>
      </c>
      <c r="G14" s="180">
        <f>ROUND(E14*F14,2)</f>
        <v>0</v>
      </c>
      <c r="H14" s="181"/>
      <c r="I14" s="180">
        <f>ROUND(E14*H14,2)</f>
        <v>0</v>
      </c>
      <c r="J14" s="181"/>
      <c r="K14" s="182">
        <f>ROUND(E14*J14,2)</f>
        <v>0</v>
      </c>
      <c r="L14" s="161">
        <v>21</v>
      </c>
      <c r="M14" s="161">
        <f>G14*(1+L14/100)</f>
        <v>0</v>
      </c>
      <c r="N14" s="161">
        <v>3.3599999999999998E-2</v>
      </c>
      <c r="O14" s="161">
        <f>ROUND(E14*N14,2)</f>
        <v>4.7</v>
      </c>
      <c r="P14" s="161">
        <v>0</v>
      </c>
      <c r="Q14" s="161">
        <f>ROUND(E14*P14,2)</f>
        <v>0</v>
      </c>
      <c r="R14" s="161"/>
      <c r="S14" s="161" t="s">
        <v>106</v>
      </c>
      <c r="T14" s="161" t="s">
        <v>106</v>
      </c>
      <c r="U14" s="161">
        <v>0.48</v>
      </c>
      <c r="V14" s="161">
        <f>ROUND(E14*U14,2)</f>
        <v>67.2</v>
      </c>
      <c r="W14" s="161"/>
      <c r="X14" s="161" t="s">
        <v>107</v>
      </c>
      <c r="Y14" s="152"/>
      <c r="Z14" s="152"/>
      <c r="AA14" s="152"/>
      <c r="AB14" s="152"/>
      <c r="AC14" s="152"/>
      <c r="AD14" s="152"/>
      <c r="AE14" s="152"/>
      <c r="AF14" s="152"/>
      <c r="AG14" s="152" t="s">
        <v>108</v>
      </c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</row>
    <row r="15" spans="1:60" x14ac:dyDescent="0.2">
      <c r="A15" s="163" t="s">
        <v>101</v>
      </c>
      <c r="B15" s="164" t="s">
        <v>59</v>
      </c>
      <c r="C15" s="184" t="s">
        <v>60</v>
      </c>
      <c r="D15" s="165"/>
      <c r="E15" s="166"/>
      <c r="F15" s="167"/>
      <c r="G15" s="167">
        <f>SUMIF(AG16:AG24,"&lt;&gt;NOR",G16:G24)</f>
        <v>0</v>
      </c>
      <c r="H15" s="167"/>
      <c r="I15" s="167">
        <f>SUM(I16:I24)</f>
        <v>0</v>
      </c>
      <c r="J15" s="167"/>
      <c r="K15" s="168">
        <f>SUM(K16:K24)</f>
        <v>0</v>
      </c>
      <c r="L15" s="162"/>
      <c r="M15" s="162">
        <f>SUM(M16:M24)</f>
        <v>0</v>
      </c>
      <c r="N15" s="162"/>
      <c r="O15" s="162">
        <f>SUM(O16:O24)</f>
        <v>9.02</v>
      </c>
      <c r="P15" s="162"/>
      <c r="Q15" s="162">
        <f>SUM(Q16:Q24)</f>
        <v>0</v>
      </c>
      <c r="R15" s="162"/>
      <c r="S15" s="162"/>
      <c r="T15" s="162"/>
      <c r="U15" s="162"/>
      <c r="V15" s="162">
        <f>SUM(V16:V24)</f>
        <v>445.19</v>
      </c>
      <c r="W15" s="162"/>
      <c r="X15" s="162"/>
      <c r="AG15" t="s">
        <v>102</v>
      </c>
    </row>
    <row r="16" spans="1:60" outlineLevel="1" x14ac:dyDescent="0.2">
      <c r="A16" s="176">
        <v>5</v>
      </c>
      <c r="B16" s="177" t="s">
        <v>119</v>
      </c>
      <c r="C16" s="186" t="s">
        <v>120</v>
      </c>
      <c r="D16" s="178" t="s">
        <v>112</v>
      </c>
      <c r="E16" s="179">
        <v>25</v>
      </c>
      <c r="F16" s="180">
        <f>H16+J16</f>
        <v>0</v>
      </c>
      <c r="G16" s="180">
        <f>ROUND(E16*F16,2)</f>
        <v>0</v>
      </c>
      <c r="H16" s="181"/>
      <c r="I16" s="180">
        <f>ROUND(E16*H16,2)</f>
        <v>0</v>
      </c>
      <c r="J16" s="181"/>
      <c r="K16" s="182">
        <f>ROUND(E16*J16,2)</f>
        <v>0</v>
      </c>
      <c r="L16" s="161">
        <v>21</v>
      </c>
      <c r="M16" s="161">
        <f>G16*(1+L16/100)</f>
        <v>0</v>
      </c>
      <c r="N16" s="161">
        <v>4.0000000000000003E-5</v>
      </c>
      <c r="O16" s="161">
        <f>ROUND(E16*N16,2)</f>
        <v>0</v>
      </c>
      <c r="P16" s="161">
        <v>0</v>
      </c>
      <c r="Q16" s="161">
        <f>ROUND(E16*P16,2)</f>
        <v>0</v>
      </c>
      <c r="R16" s="161"/>
      <c r="S16" s="161" t="s">
        <v>106</v>
      </c>
      <c r="T16" s="161" t="s">
        <v>106</v>
      </c>
      <c r="U16" s="161">
        <v>7.8E-2</v>
      </c>
      <c r="V16" s="161">
        <f>ROUND(E16*U16,2)</f>
        <v>1.95</v>
      </c>
      <c r="W16" s="161"/>
      <c r="X16" s="161" t="s">
        <v>107</v>
      </c>
      <c r="Y16" s="152"/>
      <c r="Z16" s="152"/>
      <c r="AA16" s="152"/>
      <c r="AB16" s="152"/>
      <c r="AC16" s="152"/>
      <c r="AD16" s="152"/>
      <c r="AE16" s="152"/>
      <c r="AF16" s="152"/>
      <c r="AG16" s="152" t="s">
        <v>108</v>
      </c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</row>
    <row r="17" spans="1:60" outlineLevel="1" x14ac:dyDescent="0.2">
      <c r="A17" s="176">
        <v>6</v>
      </c>
      <c r="B17" s="177" t="s">
        <v>121</v>
      </c>
      <c r="C17" s="186" t="s">
        <v>122</v>
      </c>
      <c r="D17" s="178" t="s">
        <v>112</v>
      </c>
      <c r="E17" s="179">
        <v>100</v>
      </c>
      <c r="F17" s="180">
        <f>H17+J17</f>
        <v>0</v>
      </c>
      <c r="G17" s="180">
        <f>ROUND(E17*F17,2)</f>
        <v>0</v>
      </c>
      <c r="H17" s="181"/>
      <c r="I17" s="180">
        <f>ROUND(E17*H17,2)</f>
        <v>0</v>
      </c>
      <c r="J17" s="181"/>
      <c r="K17" s="182">
        <f>ROUND(E17*J17,2)</f>
        <v>0</v>
      </c>
      <c r="L17" s="161">
        <v>21</v>
      </c>
      <c r="M17" s="161">
        <f>G17*(1+L17/100)</f>
        <v>0</v>
      </c>
      <c r="N17" s="161">
        <v>8.7059999999999998E-2</v>
      </c>
      <c r="O17" s="161">
        <f>ROUND(E17*N17,2)</f>
        <v>8.7100000000000009</v>
      </c>
      <c r="P17" s="161">
        <v>0</v>
      </c>
      <c r="Q17" s="161">
        <f>ROUND(E17*P17,2)</f>
        <v>0</v>
      </c>
      <c r="R17" s="161"/>
      <c r="S17" s="161" t="s">
        <v>106</v>
      </c>
      <c r="T17" s="161" t="s">
        <v>106</v>
      </c>
      <c r="U17" s="161">
        <v>2.94</v>
      </c>
      <c r="V17" s="161">
        <f>ROUND(E17*U17,2)</f>
        <v>294</v>
      </c>
      <c r="W17" s="161"/>
      <c r="X17" s="161" t="s">
        <v>107</v>
      </c>
      <c r="Y17" s="152"/>
      <c r="Z17" s="152"/>
      <c r="AA17" s="152"/>
      <c r="AB17" s="152"/>
      <c r="AC17" s="152"/>
      <c r="AD17" s="152"/>
      <c r="AE17" s="152"/>
      <c r="AF17" s="152"/>
      <c r="AG17" s="152" t="s">
        <v>108</v>
      </c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</row>
    <row r="18" spans="1:60" ht="22.5" outlineLevel="1" x14ac:dyDescent="0.2">
      <c r="A18" s="169">
        <v>7</v>
      </c>
      <c r="B18" s="170" t="s">
        <v>123</v>
      </c>
      <c r="C18" s="185" t="s">
        <v>124</v>
      </c>
      <c r="D18" s="171" t="s">
        <v>112</v>
      </c>
      <c r="E18" s="172">
        <v>280</v>
      </c>
      <c r="F18" s="173">
        <f>H18+J18</f>
        <v>0</v>
      </c>
      <c r="G18" s="173">
        <f>ROUND(E18*F18,2)</f>
        <v>0</v>
      </c>
      <c r="H18" s="174"/>
      <c r="I18" s="173">
        <f>ROUND(E18*H18,2)</f>
        <v>0</v>
      </c>
      <c r="J18" s="174"/>
      <c r="K18" s="175">
        <f>ROUND(E18*J18,2)</f>
        <v>0</v>
      </c>
      <c r="L18" s="161">
        <v>21</v>
      </c>
      <c r="M18" s="161">
        <f>G18*(1+L18/100)</f>
        <v>0</v>
      </c>
      <c r="N18" s="161">
        <v>1.0300000000000001E-3</v>
      </c>
      <c r="O18" s="161">
        <f>ROUND(E18*N18,2)</f>
        <v>0.28999999999999998</v>
      </c>
      <c r="P18" s="161">
        <v>0</v>
      </c>
      <c r="Q18" s="161">
        <f>ROUND(E18*P18,2)</f>
        <v>0</v>
      </c>
      <c r="R18" s="161"/>
      <c r="S18" s="161" t="s">
        <v>106</v>
      </c>
      <c r="T18" s="161" t="s">
        <v>106</v>
      </c>
      <c r="U18" s="161">
        <v>0.33</v>
      </c>
      <c r="V18" s="161">
        <f>ROUND(E18*U18,2)</f>
        <v>92.4</v>
      </c>
      <c r="W18" s="161"/>
      <c r="X18" s="161" t="s">
        <v>107</v>
      </c>
      <c r="Y18" s="152"/>
      <c r="Z18" s="152"/>
      <c r="AA18" s="152"/>
      <c r="AB18" s="152"/>
      <c r="AC18" s="152"/>
      <c r="AD18" s="152"/>
      <c r="AE18" s="152"/>
      <c r="AF18" s="152"/>
      <c r="AG18" s="152" t="s">
        <v>108</v>
      </c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</row>
    <row r="19" spans="1:60" outlineLevel="1" x14ac:dyDescent="0.2">
      <c r="A19" s="159"/>
      <c r="B19" s="160"/>
      <c r="C19" s="246" t="s">
        <v>125</v>
      </c>
      <c r="D19" s="247"/>
      <c r="E19" s="247"/>
      <c r="F19" s="247"/>
      <c r="G19" s="247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52"/>
      <c r="Z19" s="152"/>
      <c r="AA19" s="152"/>
      <c r="AB19" s="152"/>
      <c r="AC19" s="152"/>
      <c r="AD19" s="152"/>
      <c r="AE19" s="152"/>
      <c r="AF19" s="152"/>
      <c r="AG19" s="152" t="s">
        <v>110</v>
      </c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</row>
    <row r="20" spans="1:60" outlineLevel="1" x14ac:dyDescent="0.2">
      <c r="A20" s="176">
        <v>8</v>
      </c>
      <c r="B20" s="177" t="s">
        <v>126</v>
      </c>
      <c r="C20" s="186" t="s">
        <v>127</v>
      </c>
      <c r="D20" s="178" t="s">
        <v>112</v>
      </c>
      <c r="E20" s="179">
        <v>280</v>
      </c>
      <c r="F20" s="180">
        <f>H20+J20</f>
        <v>0</v>
      </c>
      <c r="G20" s="180">
        <f>ROUND(E20*F20,2)</f>
        <v>0</v>
      </c>
      <c r="H20" s="181"/>
      <c r="I20" s="180">
        <f>ROUND(E20*H20,2)</f>
        <v>0</v>
      </c>
      <c r="J20" s="181"/>
      <c r="K20" s="182">
        <f>ROUND(E20*J20,2)</f>
        <v>0</v>
      </c>
      <c r="L20" s="161">
        <v>21</v>
      </c>
      <c r="M20" s="161">
        <f>G20*(1+L20/100)</f>
        <v>0</v>
      </c>
      <c r="N20" s="161">
        <v>4.0000000000000003E-5</v>
      </c>
      <c r="O20" s="161">
        <f>ROUND(E20*N20,2)</f>
        <v>0.01</v>
      </c>
      <c r="P20" s="161">
        <v>0</v>
      </c>
      <c r="Q20" s="161">
        <f>ROUND(E20*P20,2)</f>
        <v>0</v>
      </c>
      <c r="R20" s="161"/>
      <c r="S20" s="161" t="s">
        <v>106</v>
      </c>
      <c r="T20" s="161" t="s">
        <v>106</v>
      </c>
      <c r="U20" s="161">
        <v>3.0000000000000001E-3</v>
      </c>
      <c r="V20" s="161">
        <f>ROUND(E20*U20,2)</f>
        <v>0.84</v>
      </c>
      <c r="W20" s="161"/>
      <c r="X20" s="161" t="s">
        <v>107</v>
      </c>
      <c r="Y20" s="152"/>
      <c r="Z20" s="152"/>
      <c r="AA20" s="152"/>
      <c r="AB20" s="152"/>
      <c r="AC20" s="152"/>
      <c r="AD20" s="152"/>
      <c r="AE20" s="152"/>
      <c r="AF20" s="152"/>
      <c r="AG20" s="152" t="s">
        <v>108</v>
      </c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</row>
    <row r="21" spans="1:60" outlineLevel="1" x14ac:dyDescent="0.2">
      <c r="A21" s="176">
        <v>9</v>
      </c>
      <c r="B21" s="177" t="s">
        <v>128</v>
      </c>
      <c r="C21" s="186" t="s">
        <v>129</v>
      </c>
      <c r="D21" s="178" t="s">
        <v>112</v>
      </c>
      <c r="E21" s="179">
        <v>280</v>
      </c>
      <c r="F21" s="180">
        <f>H21+J21</f>
        <v>0</v>
      </c>
      <c r="G21" s="180">
        <f>ROUND(E21*F21,2)</f>
        <v>0</v>
      </c>
      <c r="H21" s="181"/>
      <c r="I21" s="180">
        <f>ROUND(E21*H21,2)</f>
        <v>0</v>
      </c>
      <c r="J21" s="181"/>
      <c r="K21" s="182">
        <f>ROUND(E21*J21,2)</f>
        <v>0</v>
      </c>
      <c r="L21" s="161">
        <v>21</v>
      </c>
      <c r="M21" s="161">
        <f>G21*(1+L21/100)</f>
        <v>0</v>
      </c>
      <c r="N21" s="161">
        <v>2.0000000000000002E-5</v>
      </c>
      <c r="O21" s="161">
        <f>ROUND(E21*N21,2)</f>
        <v>0.01</v>
      </c>
      <c r="P21" s="161">
        <v>0</v>
      </c>
      <c r="Q21" s="161">
        <f>ROUND(E21*P21,2)</f>
        <v>0</v>
      </c>
      <c r="R21" s="161"/>
      <c r="S21" s="161" t="s">
        <v>106</v>
      </c>
      <c r="T21" s="161" t="s">
        <v>106</v>
      </c>
      <c r="U21" s="161">
        <v>0.2</v>
      </c>
      <c r="V21" s="161">
        <f>ROUND(E21*U21,2)</f>
        <v>56</v>
      </c>
      <c r="W21" s="161"/>
      <c r="X21" s="161" t="s">
        <v>107</v>
      </c>
      <c r="Y21" s="152"/>
      <c r="Z21" s="152"/>
      <c r="AA21" s="152"/>
      <c r="AB21" s="152"/>
      <c r="AC21" s="152"/>
      <c r="AD21" s="152"/>
      <c r="AE21" s="152"/>
      <c r="AF21" s="152"/>
      <c r="AG21" s="152" t="s">
        <v>108</v>
      </c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</row>
    <row r="22" spans="1:60" ht="22.5" outlineLevel="1" x14ac:dyDescent="0.2">
      <c r="A22" s="176">
        <v>10</v>
      </c>
      <c r="B22" s="177" t="s">
        <v>48</v>
      </c>
      <c r="C22" s="186" t="s">
        <v>130</v>
      </c>
      <c r="D22" s="178" t="s">
        <v>131</v>
      </c>
      <c r="E22" s="179">
        <v>3</v>
      </c>
      <c r="F22" s="180">
        <f>H22+J22</f>
        <v>0</v>
      </c>
      <c r="G22" s="180">
        <f>ROUND(E22*F22,2)</f>
        <v>0</v>
      </c>
      <c r="H22" s="181"/>
      <c r="I22" s="180">
        <f>ROUND(E22*H22,2)</f>
        <v>0</v>
      </c>
      <c r="J22" s="181"/>
      <c r="K22" s="182">
        <f>ROUND(E22*J22,2)</f>
        <v>0</v>
      </c>
      <c r="L22" s="161">
        <v>21</v>
      </c>
      <c r="M22" s="161">
        <f>G22*(1+L22/100)</f>
        <v>0</v>
      </c>
      <c r="N22" s="161">
        <v>0</v>
      </c>
      <c r="O22" s="161">
        <f>ROUND(E22*N22,2)</f>
        <v>0</v>
      </c>
      <c r="P22" s="161">
        <v>0</v>
      </c>
      <c r="Q22" s="161">
        <f>ROUND(E22*P22,2)</f>
        <v>0</v>
      </c>
      <c r="R22" s="161"/>
      <c r="S22" s="161" t="s">
        <v>113</v>
      </c>
      <c r="T22" s="161" t="s">
        <v>114</v>
      </c>
      <c r="U22" s="161">
        <v>0</v>
      </c>
      <c r="V22" s="161">
        <f>ROUND(E22*U22,2)</f>
        <v>0</v>
      </c>
      <c r="W22" s="161"/>
      <c r="X22" s="161" t="s">
        <v>107</v>
      </c>
      <c r="Y22" s="152"/>
      <c r="Z22" s="152"/>
      <c r="AA22" s="152"/>
      <c r="AB22" s="152"/>
      <c r="AC22" s="152"/>
      <c r="AD22" s="152"/>
      <c r="AE22" s="152"/>
      <c r="AF22" s="152"/>
      <c r="AG22" s="152" t="s">
        <v>108</v>
      </c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</row>
    <row r="23" spans="1:60" outlineLevel="1" x14ac:dyDescent="0.2">
      <c r="A23" s="176">
        <v>11</v>
      </c>
      <c r="B23" s="177" t="s">
        <v>55</v>
      </c>
      <c r="C23" s="186" t="s">
        <v>132</v>
      </c>
      <c r="D23" s="178" t="s">
        <v>133</v>
      </c>
      <c r="E23" s="179">
        <v>0.5</v>
      </c>
      <c r="F23" s="180">
        <f>H23+J23</f>
        <v>0</v>
      </c>
      <c r="G23" s="180">
        <f>ROUND(E23*F23,2)</f>
        <v>0</v>
      </c>
      <c r="H23" s="181"/>
      <c r="I23" s="180">
        <f>ROUND(E23*H23,2)</f>
        <v>0</v>
      </c>
      <c r="J23" s="181"/>
      <c r="K23" s="182">
        <f>ROUND(E23*J23,2)</f>
        <v>0</v>
      </c>
      <c r="L23" s="161">
        <v>21</v>
      </c>
      <c r="M23" s="161">
        <f>G23*(1+L23/100)</f>
        <v>0</v>
      </c>
      <c r="N23" s="161">
        <v>0</v>
      </c>
      <c r="O23" s="161">
        <f>ROUND(E23*N23,2)</f>
        <v>0</v>
      </c>
      <c r="P23" s="161">
        <v>0</v>
      </c>
      <c r="Q23" s="161">
        <f>ROUND(E23*P23,2)</f>
        <v>0</v>
      </c>
      <c r="R23" s="161"/>
      <c r="S23" s="161" t="s">
        <v>113</v>
      </c>
      <c r="T23" s="161" t="s">
        <v>114</v>
      </c>
      <c r="U23" s="161">
        <v>0</v>
      </c>
      <c r="V23" s="161">
        <f>ROUND(E23*U23,2)</f>
        <v>0</v>
      </c>
      <c r="W23" s="161"/>
      <c r="X23" s="161" t="s">
        <v>107</v>
      </c>
      <c r="Y23" s="152"/>
      <c r="Z23" s="152"/>
      <c r="AA23" s="152"/>
      <c r="AB23" s="152"/>
      <c r="AC23" s="152"/>
      <c r="AD23" s="152"/>
      <c r="AE23" s="152"/>
      <c r="AF23" s="152"/>
      <c r="AG23" s="152" t="s">
        <v>108</v>
      </c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</row>
    <row r="24" spans="1:60" ht="22.5" outlineLevel="1" x14ac:dyDescent="0.2">
      <c r="A24" s="176">
        <v>12</v>
      </c>
      <c r="B24" s="177" t="s">
        <v>134</v>
      </c>
      <c r="C24" s="186" t="s">
        <v>135</v>
      </c>
      <c r="D24" s="178" t="s">
        <v>131</v>
      </c>
      <c r="E24" s="179">
        <v>5</v>
      </c>
      <c r="F24" s="180">
        <f>H24+J24</f>
        <v>0</v>
      </c>
      <c r="G24" s="180">
        <f>ROUND(E24*F24,2)</f>
        <v>0</v>
      </c>
      <c r="H24" s="181"/>
      <c r="I24" s="180">
        <f>ROUND(E24*H24,2)</f>
        <v>0</v>
      </c>
      <c r="J24" s="181"/>
      <c r="K24" s="182">
        <f>ROUND(E24*J24,2)</f>
        <v>0</v>
      </c>
      <c r="L24" s="161">
        <v>21</v>
      </c>
      <c r="M24" s="161">
        <f>G24*(1+L24/100)</f>
        <v>0</v>
      </c>
      <c r="N24" s="161">
        <v>0</v>
      </c>
      <c r="O24" s="161">
        <f>ROUND(E24*N24,2)</f>
        <v>0</v>
      </c>
      <c r="P24" s="161">
        <v>0</v>
      </c>
      <c r="Q24" s="161">
        <f>ROUND(E24*P24,2)</f>
        <v>0</v>
      </c>
      <c r="R24" s="161"/>
      <c r="S24" s="161" t="s">
        <v>113</v>
      </c>
      <c r="T24" s="161" t="s">
        <v>114</v>
      </c>
      <c r="U24" s="161">
        <v>0</v>
      </c>
      <c r="V24" s="161">
        <f>ROUND(E24*U24,2)</f>
        <v>0</v>
      </c>
      <c r="W24" s="161"/>
      <c r="X24" s="161" t="s">
        <v>107</v>
      </c>
      <c r="Y24" s="152"/>
      <c r="Z24" s="152"/>
      <c r="AA24" s="152"/>
      <c r="AB24" s="152"/>
      <c r="AC24" s="152"/>
      <c r="AD24" s="152"/>
      <c r="AE24" s="152"/>
      <c r="AF24" s="152"/>
      <c r="AG24" s="152" t="s">
        <v>108</v>
      </c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</row>
    <row r="25" spans="1:60" x14ac:dyDescent="0.2">
      <c r="A25" s="163" t="s">
        <v>101</v>
      </c>
      <c r="B25" s="164" t="s">
        <v>61</v>
      </c>
      <c r="C25" s="184" t="s">
        <v>62</v>
      </c>
      <c r="D25" s="165"/>
      <c r="E25" s="166"/>
      <c r="F25" s="167"/>
      <c r="G25" s="167">
        <f>SUMIF(AG26:AG35,"&lt;&gt;NOR",G26:G35)</f>
        <v>0</v>
      </c>
      <c r="H25" s="167"/>
      <c r="I25" s="167">
        <f>SUM(I26:I35)</f>
        <v>0</v>
      </c>
      <c r="J25" s="167"/>
      <c r="K25" s="168">
        <f>SUM(K26:K35)</f>
        <v>0</v>
      </c>
      <c r="L25" s="162"/>
      <c r="M25" s="162">
        <f>SUM(M26:M35)</f>
        <v>0</v>
      </c>
      <c r="N25" s="162"/>
      <c r="O25" s="162">
        <f>SUM(O26:O35)</f>
        <v>5.83</v>
      </c>
      <c r="P25" s="162"/>
      <c r="Q25" s="162">
        <f>SUM(Q26:Q35)</f>
        <v>0</v>
      </c>
      <c r="R25" s="162"/>
      <c r="S25" s="162"/>
      <c r="T25" s="162"/>
      <c r="U25" s="162"/>
      <c r="V25" s="162">
        <f>SUM(V26:V35)</f>
        <v>97.080000000000013</v>
      </c>
      <c r="W25" s="162"/>
      <c r="X25" s="162"/>
      <c r="AG25" t="s">
        <v>102</v>
      </c>
    </row>
    <row r="26" spans="1:60" outlineLevel="1" x14ac:dyDescent="0.2">
      <c r="A26" s="169">
        <v>13</v>
      </c>
      <c r="B26" s="170" t="s">
        <v>136</v>
      </c>
      <c r="C26" s="185" t="s">
        <v>137</v>
      </c>
      <c r="D26" s="171" t="s">
        <v>112</v>
      </c>
      <c r="E26" s="172">
        <v>280</v>
      </c>
      <c r="F26" s="173">
        <f>H26+J26</f>
        <v>0</v>
      </c>
      <c r="G26" s="173">
        <f>ROUND(E26*F26,2)</f>
        <v>0</v>
      </c>
      <c r="H26" s="174"/>
      <c r="I26" s="173">
        <f>ROUND(E26*H26,2)</f>
        <v>0</v>
      </c>
      <c r="J26" s="174"/>
      <c r="K26" s="175">
        <f>ROUND(E26*J26,2)</f>
        <v>0</v>
      </c>
      <c r="L26" s="161">
        <v>21</v>
      </c>
      <c r="M26" s="161">
        <f>G26*(1+L26/100)</f>
        <v>0</v>
      </c>
      <c r="N26" s="161">
        <v>1.8380000000000001E-2</v>
      </c>
      <c r="O26" s="161">
        <f>ROUND(E26*N26,2)</f>
        <v>5.15</v>
      </c>
      <c r="P26" s="161">
        <v>0</v>
      </c>
      <c r="Q26" s="161">
        <f>ROUND(E26*P26,2)</f>
        <v>0</v>
      </c>
      <c r="R26" s="161"/>
      <c r="S26" s="161" t="s">
        <v>106</v>
      </c>
      <c r="T26" s="161" t="s">
        <v>106</v>
      </c>
      <c r="U26" s="161">
        <v>0.14399999999999999</v>
      </c>
      <c r="V26" s="161">
        <f>ROUND(E26*U26,2)</f>
        <v>40.32</v>
      </c>
      <c r="W26" s="161"/>
      <c r="X26" s="161" t="s">
        <v>107</v>
      </c>
      <c r="Y26" s="152"/>
      <c r="Z26" s="152"/>
      <c r="AA26" s="152"/>
      <c r="AB26" s="152"/>
      <c r="AC26" s="152"/>
      <c r="AD26" s="152"/>
      <c r="AE26" s="152"/>
      <c r="AF26" s="152"/>
      <c r="AG26" s="152" t="s">
        <v>108</v>
      </c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</row>
    <row r="27" spans="1:60" outlineLevel="1" x14ac:dyDescent="0.2">
      <c r="A27" s="159"/>
      <c r="B27" s="160"/>
      <c r="C27" s="246" t="s">
        <v>138</v>
      </c>
      <c r="D27" s="247"/>
      <c r="E27" s="247"/>
      <c r="F27" s="247"/>
      <c r="G27" s="247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52"/>
      <c r="Z27" s="152"/>
      <c r="AA27" s="152"/>
      <c r="AB27" s="152"/>
      <c r="AC27" s="152"/>
      <c r="AD27" s="152"/>
      <c r="AE27" s="152"/>
      <c r="AF27" s="152"/>
      <c r="AG27" s="152" t="s">
        <v>110</v>
      </c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</row>
    <row r="28" spans="1:60" outlineLevel="1" x14ac:dyDescent="0.2">
      <c r="A28" s="176">
        <v>14</v>
      </c>
      <c r="B28" s="177" t="s">
        <v>139</v>
      </c>
      <c r="C28" s="186" t="s">
        <v>140</v>
      </c>
      <c r="D28" s="178" t="s">
        <v>112</v>
      </c>
      <c r="E28" s="179">
        <v>280</v>
      </c>
      <c r="F28" s="180">
        <f t="shared" ref="F28:F35" si="0">H28+J28</f>
        <v>0</v>
      </c>
      <c r="G28" s="180">
        <f t="shared" ref="G28:G35" si="1">ROUND(E28*F28,2)</f>
        <v>0</v>
      </c>
      <c r="H28" s="181"/>
      <c r="I28" s="180">
        <f t="shared" ref="I28:I35" si="2">ROUND(E28*H28,2)</f>
        <v>0</v>
      </c>
      <c r="J28" s="181"/>
      <c r="K28" s="182">
        <f t="shared" ref="K28:K35" si="3">ROUND(E28*J28,2)</f>
        <v>0</v>
      </c>
      <c r="L28" s="161">
        <v>21</v>
      </c>
      <c r="M28" s="161">
        <f t="shared" ref="M28:M35" si="4">G28*(1+L28/100)</f>
        <v>0</v>
      </c>
      <c r="N28" s="161">
        <v>9.5E-4</v>
      </c>
      <c r="O28" s="161">
        <f t="shared" ref="O28:O35" si="5">ROUND(E28*N28,2)</f>
        <v>0.27</v>
      </c>
      <c r="P28" s="161">
        <v>0</v>
      </c>
      <c r="Q28" s="161">
        <f t="shared" ref="Q28:Q35" si="6">ROUND(E28*P28,2)</f>
        <v>0</v>
      </c>
      <c r="R28" s="161"/>
      <c r="S28" s="161" t="s">
        <v>106</v>
      </c>
      <c r="T28" s="161" t="s">
        <v>106</v>
      </c>
      <c r="U28" s="161">
        <v>7.0000000000000001E-3</v>
      </c>
      <c r="V28" s="161">
        <f t="shared" ref="V28:V35" si="7">ROUND(E28*U28,2)</f>
        <v>1.96</v>
      </c>
      <c r="W28" s="161"/>
      <c r="X28" s="161" t="s">
        <v>107</v>
      </c>
      <c r="Y28" s="152"/>
      <c r="Z28" s="152"/>
      <c r="AA28" s="152"/>
      <c r="AB28" s="152"/>
      <c r="AC28" s="152"/>
      <c r="AD28" s="152"/>
      <c r="AE28" s="152"/>
      <c r="AF28" s="152"/>
      <c r="AG28" s="152" t="s">
        <v>108</v>
      </c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</row>
    <row r="29" spans="1:60" outlineLevel="1" x14ac:dyDescent="0.2">
      <c r="A29" s="176">
        <v>15</v>
      </c>
      <c r="B29" s="177" t="s">
        <v>141</v>
      </c>
      <c r="C29" s="186" t="s">
        <v>142</v>
      </c>
      <c r="D29" s="178" t="s">
        <v>112</v>
      </c>
      <c r="E29" s="179">
        <v>280</v>
      </c>
      <c r="F29" s="180">
        <f t="shared" si="0"/>
        <v>0</v>
      </c>
      <c r="G29" s="180">
        <f t="shared" si="1"/>
        <v>0</v>
      </c>
      <c r="H29" s="181"/>
      <c r="I29" s="180">
        <f t="shared" si="2"/>
        <v>0</v>
      </c>
      <c r="J29" s="181"/>
      <c r="K29" s="182">
        <f t="shared" si="3"/>
        <v>0</v>
      </c>
      <c r="L29" s="161">
        <v>21</v>
      </c>
      <c r="M29" s="161">
        <f t="shared" si="4"/>
        <v>0</v>
      </c>
      <c r="N29" s="161">
        <v>0</v>
      </c>
      <c r="O29" s="161">
        <f t="shared" si="5"/>
        <v>0</v>
      </c>
      <c r="P29" s="161">
        <v>0</v>
      </c>
      <c r="Q29" s="161">
        <f t="shared" si="6"/>
        <v>0</v>
      </c>
      <c r="R29" s="161"/>
      <c r="S29" s="161" t="s">
        <v>106</v>
      </c>
      <c r="T29" s="161" t="s">
        <v>106</v>
      </c>
      <c r="U29" s="161">
        <v>0.126</v>
      </c>
      <c r="V29" s="161">
        <f t="shared" si="7"/>
        <v>35.28</v>
      </c>
      <c r="W29" s="161"/>
      <c r="X29" s="161" t="s">
        <v>107</v>
      </c>
      <c r="Y29" s="152"/>
      <c r="Z29" s="152"/>
      <c r="AA29" s="152"/>
      <c r="AB29" s="152"/>
      <c r="AC29" s="152"/>
      <c r="AD29" s="152"/>
      <c r="AE29" s="152"/>
      <c r="AF29" s="152"/>
      <c r="AG29" s="152" t="s">
        <v>108</v>
      </c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</row>
    <row r="30" spans="1:60" outlineLevel="1" x14ac:dyDescent="0.2">
      <c r="A30" s="176">
        <v>16</v>
      </c>
      <c r="B30" s="177" t="s">
        <v>143</v>
      </c>
      <c r="C30" s="186" t="s">
        <v>144</v>
      </c>
      <c r="D30" s="178" t="s">
        <v>112</v>
      </c>
      <c r="E30" s="179">
        <v>280</v>
      </c>
      <c r="F30" s="180">
        <f t="shared" si="0"/>
        <v>0</v>
      </c>
      <c r="G30" s="180">
        <f t="shared" si="1"/>
        <v>0</v>
      </c>
      <c r="H30" s="181"/>
      <c r="I30" s="180">
        <f t="shared" si="2"/>
        <v>0</v>
      </c>
      <c r="J30" s="181"/>
      <c r="K30" s="182">
        <f t="shared" si="3"/>
        <v>0</v>
      </c>
      <c r="L30" s="161">
        <v>21</v>
      </c>
      <c r="M30" s="161">
        <f t="shared" si="4"/>
        <v>0</v>
      </c>
      <c r="N30" s="161">
        <v>0</v>
      </c>
      <c r="O30" s="161">
        <f t="shared" si="5"/>
        <v>0</v>
      </c>
      <c r="P30" s="161">
        <v>0</v>
      </c>
      <c r="Q30" s="161">
        <f t="shared" si="6"/>
        <v>0</v>
      </c>
      <c r="R30" s="161"/>
      <c r="S30" s="161" t="s">
        <v>106</v>
      </c>
      <c r="T30" s="161" t="s">
        <v>106</v>
      </c>
      <c r="U30" s="161">
        <v>3.0300000000000001E-2</v>
      </c>
      <c r="V30" s="161">
        <f t="shared" si="7"/>
        <v>8.48</v>
      </c>
      <c r="W30" s="161"/>
      <c r="X30" s="161" t="s">
        <v>107</v>
      </c>
      <c r="Y30" s="152"/>
      <c r="Z30" s="152"/>
      <c r="AA30" s="152"/>
      <c r="AB30" s="152"/>
      <c r="AC30" s="152"/>
      <c r="AD30" s="152"/>
      <c r="AE30" s="152"/>
      <c r="AF30" s="152"/>
      <c r="AG30" s="152" t="s">
        <v>108</v>
      </c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</row>
    <row r="31" spans="1:60" outlineLevel="1" x14ac:dyDescent="0.2">
      <c r="A31" s="176">
        <v>17</v>
      </c>
      <c r="B31" s="177" t="s">
        <v>145</v>
      </c>
      <c r="C31" s="186" t="s">
        <v>146</v>
      </c>
      <c r="D31" s="178" t="s">
        <v>112</v>
      </c>
      <c r="E31" s="179">
        <v>280</v>
      </c>
      <c r="F31" s="180">
        <f t="shared" si="0"/>
        <v>0</v>
      </c>
      <c r="G31" s="180">
        <f t="shared" si="1"/>
        <v>0</v>
      </c>
      <c r="H31" s="181"/>
      <c r="I31" s="180">
        <f t="shared" si="2"/>
        <v>0</v>
      </c>
      <c r="J31" s="181"/>
      <c r="K31" s="182">
        <f t="shared" si="3"/>
        <v>0</v>
      </c>
      <c r="L31" s="161">
        <v>21</v>
      </c>
      <c r="M31" s="161">
        <f t="shared" si="4"/>
        <v>0</v>
      </c>
      <c r="N31" s="161">
        <v>5.0000000000000002E-5</v>
      </c>
      <c r="O31" s="161">
        <f t="shared" si="5"/>
        <v>0.01</v>
      </c>
      <c r="P31" s="161">
        <v>0</v>
      </c>
      <c r="Q31" s="161">
        <f t="shared" si="6"/>
        <v>0</v>
      </c>
      <c r="R31" s="161"/>
      <c r="S31" s="161" t="s">
        <v>106</v>
      </c>
      <c r="T31" s="161" t="s">
        <v>106</v>
      </c>
      <c r="U31" s="161">
        <v>0</v>
      </c>
      <c r="V31" s="161">
        <f t="shared" si="7"/>
        <v>0</v>
      </c>
      <c r="W31" s="161"/>
      <c r="X31" s="161" t="s">
        <v>107</v>
      </c>
      <c r="Y31" s="152"/>
      <c r="Z31" s="152"/>
      <c r="AA31" s="152"/>
      <c r="AB31" s="152"/>
      <c r="AC31" s="152"/>
      <c r="AD31" s="152"/>
      <c r="AE31" s="152"/>
      <c r="AF31" s="152"/>
      <c r="AG31" s="152" t="s">
        <v>108</v>
      </c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</row>
    <row r="32" spans="1:60" outlineLevel="1" x14ac:dyDescent="0.2">
      <c r="A32" s="176">
        <v>18</v>
      </c>
      <c r="B32" s="177" t="s">
        <v>147</v>
      </c>
      <c r="C32" s="186" t="s">
        <v>148</v>
      </c>
      <c r="D32" s="178" t="s">
        <v>112</v>
      </c>
      <c r="E32" s="179">
        <v>280</v>
      </c>
      <c r="F32" s="180">
        <f t="shared" si="0"/>
        <v>0</v>
      </c>
      <c r="G32" s="180">
        <f t="shared" si="1"/>
        <v>0</v>
      </c>
      <c r="H32" s="181"/>
      <c r="I32" s="180">
        <f t="shared" si="2"/>
        <v>0</v>
      </c>
      <c r="J32" s="181"/>
      <c r="K32" s="182">
        <f t="shared" si="3"/>
        <v>0</v>
      </c>
      <c r="L32" s="161">
        <v>21</v>
      </c>
      <c r="M32" s="161">
        <f t="shared" si="4"/>
        <v>0</v>
      </c>
      <c r="N32" s="161">
        <v>0</v>
      </c>
      <c r="O32" s="161">
        <f t="shared" si="5"/>
        <v>0</v>
      </c>
      <c r="P32" s="161">
        <v>0</v>
      </c>
      <c r="Q32" s="161">
        <f t="shared" si="6"/>
        <v>0</v>
      </c>
      <c r="R32" s="161"/>
      <c r="S32" s="161" t="s">
        <v>106</v>
      </c>
      <c r="T32" s="161" t="s">
        <v>106</v>
      </c>
      <c r="U32" s="161">
        <v>1.7999999999999999E-2</v>
      </c>
      <c r="V32" s="161">
        <f t="shared" si="7"/>
        <v>5.04</v>
      </c>
      <c r="W32" s="161"/>
      <c r="X32" s="161" t="s">
        <v>107</v>
      </c>
      <c r="Y32" s="152"/>
      <c r="Z32" s="152"/>
      <c r="AA32" s="152"/>
      <c r="AB32" s="152"/>
      <c r="AC32" s="152"/>
      <c r="AD32" s="152"/>
      <c r="AE32" s="152"/>
      <c r="AF32" s="152"/>
      <c r="AG32" s="152" t="s">
        <v>108</v>
      </c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</row>
    <row r="33" spans="1:60" outlineLevel="1" x14ac:dyDescent="0.2">
      <c r="A33" s="176">
        <v>19</v>
      </c>
      <c r="B33" s="177" t="s">
        <v>149</v>
      </c>
      <c r="C33" s="186" t="s">
        <v>150</v>
      </c>
      <c r="D33" s="178" t="s">
        <v>105</v>
      </c>
      <c r="E33" s="179">
        <v>15</v>
      </c>
      <c r="F33" s="180">
        <f t="shared" si="0"/>
        <v>0</v>
      </c>
      <c r="G33" s="180">
        <f t="shared" si="1"/>
        <v>0</v>
      </c>
      <c r="H33" s="181"/>
      <c r="I33" s="180">
        <f t="shared" si="2"/>
        <v>0</v>
      </c>
      <c r="J33" s="181"/>
      <c r="K33" s="182">
        <f t="shared" si="3"/>
        <v>0</v>
      </c>
      <c r="L33" s="161">
        <v>21</v>
      </c>
      <c r="M33" s="161">
        <f t="shared" si="4"/>
        <v>0</v>
      </c>
      <c r="N33" s="161">
        <v>2.4819999999999998E-2</v>
      </c>
      <c r="O33" s="161">
        <f t="shared" si="5"/>
        <v>0.37</v>
      </c>
      <c r="P33" s="161">
        <v>0</v>
      </c>
      <c r="Q33" s="161">
        <f t="shared" si="6"/>
        <v>0</v>
      </c>
      <c r="R33" s="161"/>
      <c r="S33" s="161" t="s">
        <v>106</v>
      </c>
      <c r="T33" s="161" t="s">
        <v>106</v>
      </c>
      <c r="U33" s="161">
        <v>0.24</v>
      </c>
      <c r="V33" s="161">
        <f t="shared" si="7"/>
        <v>3.6</v>
      </c>
      <c r="W33" s="161"/>
      <c r="X33" s="161" t="s">
        <v>107</v>
      </c>
      <c r="Y33" s="152"/>
      <c r="Z33" s="152"/>
      <c r="AA33" s="152"/>
      <c r="AB33" s="152"/>
      <c r="AC33" s="152"/>
      <c r="AD33" s="152"/>
      <c r="AE33" s="152"/>
      <c r="AF33" s="152"/>
      <c r="AG33" s="152" t="s">
        <v>108</v>
      </c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</row>
    <row r="34" spans="1:60" outlineLevel="1" x14ac:dyDescent="0.2">
      <c r="A34" s="176">
        <v>20</v>
      </c>
      <c r="B34" s="177" t="s">
        <v>151</v>
      </c>
      <c r="C34" s="186" t="s">
        <v>152</v>
      </c>
      <c r="D34" s="178" t="s">
        <v>105</v>
      </c>
      <c r="E34" s="179">
        <v>15</v>
      </c>
      <c r="F34" s="180">
        <f t="shared" si="0"/>
        <v>0</v>
      </c>
      <c r="G34" s="180">
        <f t="shared" si="1"/>
        <v>0</v>
      </c>
      <c r="H34" s="181"/>
      <c r="I34" s="180">
        <f t="shared" si="2"/>
        <v>0</v>
      </c>
      <c r="J34" s="181"/>
      <c r="K34" s="182">
        <f t="shared" si="3"/>
        <v>0</v>
      </c>
      <c r="L34" s="161">
        <v>21</v>
      </c>
      <c r="M34" s="161">
        <f t="shared" si="4"/>
        <v>0</v>
      </c>
      <c r="N34" s="161">
        <v>2.2499999999999998E-3</v>
      </c>
      <c r="O34" s="161">
        <f t="shared" si="5"/>
        <v>0.03</v>
      </c>
      <c r="P34" s="161">
        <v>0</v>
      </c>
      <c r="Q34" s="161">
        <f t="shared" si="6"/>
        <v>0</v>
      </c>
      <c r="R34" s="161"/>
      <c r="S34" s="161" t="s">
        <v>106</v>
      </c>
      <c r="T34" s="161" t="s">
        <v>106</v>
      </c>
      <c r="U34" s="161">
        <v>0.01</v>
      </c>
      <c r="V34" s="161">
        <f t="shared" si="7"/>
        <v>0.15</v>
      </c>
      <c r="W34" s="161"/>
      <c r="X34" s="161" t="s">
        <v>107</v>
      </c>
      <c r="Y34" s="152"/>
      <c r="Z34" s="152"/>
      <c r="AA34" s="152"/>
      <c r="AB34" s="152"/>
      <c r="AC34" s="152"/>
      <c r="AD34" s="152"/>
      <c r="AE34" s="152"/>
      <c r="AF34" s="152"/>
      <c r="AG34" s="152" t="s">
        <v>108</v>
      </c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</row>
    <row r="35" spans="1:60" outlineLevel="1" x14ac:dyDescent="0.2">
      <c r="A35" s="176">
        <v>21</v>
      </c>
      <c r="B35" s="177" t="s">
        <v>153</v>
      </c>
      <c r="C35" s="186" t="s">
        <v>154</v>
      </c>
      <c r="D35" s="178" t="s">
        <v>105</v>
      </c>
      <c r="E35" s="179">
        <v>15</v>
      </c>
      <c r="F35" s="180">
        <f t="shared" si="0"/>
        <v>0</v>
      </c>
      <c r="G35" s="180">
        <f t="shared" si="1"/>
        <v>0</v>
      </c>
      <c r="H35" s="181"/>
      <c r="I35" s="180">
        <f t="shared" si="2"/>
        <v>0</v>
      </c>
      <c r="J35" s="181"/>
      <c r="K35" s="182">
        <f t="shared" si="3"/>
        <v>0</v>
      </c>
      <c r="L35" s="161">
        <v>21</v>
      </c>
      <c r="M35" s="161">
        <f t="shared" si="4"/>
        <v>0</v>
      </c>
      <c r="N35" s="161">
        <v>0</v>
      </c>
      <c r="O35" s="161">
        <f t="shared" si="5"/>
        <v>0</v>
      </c>
      <c r="P35" s="161">
        <v>0</v>
      </c>
      <c r="Q35" s="161">
        <f t="shared" si="6"/>
        <v>0</v>
      </c>
      <c r="R35" s="161"/>
      <c r="S35" s="161" t="s">
        <v>106</v>
      </c>
      <c r="T35" s="161" t="s">
        <v>106</v>
      </c>
      <c r="U35" s="161">
        <v>0.15</v>
      </c>
      <c r="V35" s="161">
        <f t="shared" si="7"/>
        <v>2.25</v>
      </c>
      <c r="W35" s="161"/>
      <c r="X35" s="161" t="s">
        <v>107</v>
      </c>
      <c r="Y35" s="152"/>
      <c r="Z35" s="152"/>
      <c r="AA35" s="152"/>
      <c r="AB35" s="152"/>
      <c r="AC35" s="152"/>
      <c r="AD35" s="152"/>
      <c r="AE35" s="152"/>
      <c r="AF35" s="152"/>
      <c r="AG35" s="152" t="s">
        <v>108</v>
      </c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</row>
    <row r="36" spans="1:60" ht="25.5" x14ac:dyDescent="0.2">
      <c r="A36" s="163" t="s">
        <v>101</v>
      </c>
      <c r="B36" s="164" t="s">
        <v>63</v>
      </c>
      <c r="C36" s="184" t="s">
        <v>64</v>
      </c>
      <c r="D36" s="165"/>
      <c r="E36" s="166"/>
      <c r="F36" s="167"/>
      <c r="G36" s="167">
        <f>SUMIF(AG37:AG38,"&lt;&gt;NOR",G37:G38)</f>
        <v>0</v>
      </c>
      <c r="H36" s="167"/>
      <c r="I36" s="167">
        <f>SUM(I37:I38)</f>
        <v>0</v>
      </c>
      <c r="J36" s="167"/>
      <c r="K36" s="168">
        <f>SUM(K37:K38)</f>
        <v>0</v>
      </c>
      <c r="L36" s="162"/>
      <c r="M36" s="162">
        <f>SUM(M37:M38)</f>
        <v>0</v>
      </c>
      <c r="N36" s="162"/>
      <c r="O36" s="162">
        <f>SUM(O37:O38)</f>
        <v>0</v>
      </c>
      <c r="P36" s="162"/>
      <c r="Q36" s="162">
        <f>SUM(Q37:Q38)</f>
        <v>0</v>
      </c>
      <c r="R36" s="162"/>
      <c r="S36" s="162"/>
      <c r="T36" s="162"/>
      <c r="U36" s="162"/>
      <c r="V36" s="162">
        <f>SUM(V37:V38)</f>
        <v>11.99</v>
      </c>
      <c r="W36" s="162"/>
      <c r="X36" s="162"/>
      <c r="AG36" t="s">
        <v>102</v>
      </c>
    </row>
    <row r="37" spans="1:60" ht="22.5" outlineLevel="1" x14ac:dyDescent="0.2">
      <c r="A37" s="176">
        <v>22</v>
      </c>
      <c r="B37" s="177" t="s">
        <v>155</v>
      </c>
      <c r="C37" s="186" t="s">
        <v>156</v>
      </c>
      <c r="D37" s="178" t="s">
        <v>112</v>
      </c>
      <c r="E37" s="179">
        <v>130</v>
      </c>
      <c r="F37" s="180">
        <f>H37+J37</f>
        <v>0</v>
      </c>
      <c r="G37" s="180">
        <f>ROUND(E37*F37,2)</f>
        <v>0</v>
      </c>
      <c r="H37" s="181"/>
      <c r="I37" s="180">
        <f>ROUND(E37*H37,2)</f>
        <v>0</v>
      </c>
      <c r="J37" s="181"/>
      <c r="K37" s="182">
        <f>ROUND(E37*J37,2)</f>
        <v>0</v>
      </c>
      <c r="L37" s="161">
        <v>21</v>
      </c>
      <c r="M37" s="161">
        <f>G37*(1+L37/100)</f>
        <v>0</v>
      </c>
      <c r="N37" s="161">
        <v>0</v>
      </c>
      <c r="O37" s="161">
        <f>ROUND(E37*N37,2)</f>
        <v>0</v>
      </c>
      <c r="P37" s="161">
        <v>0</v>
      </c>
      <c r="Q37" s="161">
        <f>ROUND(E37*P37,2)</f>
        <v>0</v>
      </c>
      <c r="R37" s="161"/>
      <c r="S37" s="161" t="s">
        <v>106</v>
      </c>
      <c r="T37" s="161" t="s">
        <v>106</v>
      </c>
      <c r="U37" s="161">
        <v>0.02</v>
      </c>
      <c r="V37" s="161">
        <f>ROUND(E37*U37,2)</f>
        <v>2.6</v>
      </c>
      <c r="W37" s="161"/>
      <c r="X37" s="161" t="s">
        <v>107</v>
      </c>
      <c r="Y37" s="152"/>
      <c r="Z37" s="152"/>
      <c r="AA37" s="152"/>
      <c r="AB37" s="152"/>
      <c r="AC37" s="152"/>
      <c r="AD37" s="152"/>
      <c r="AE37" s="152"/>
      <c r="AF37" s="152"/>
      <c r="AG37" s="152" t="s">
        <v>108</v>
      </c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</row>
    <row r="38" spans="1:60" outlineLevel="1" x14ac:dyDescent="0.2">
      <c r="A38" s="176">
        <v>23</v>
      </c>
      <c r="B38" s="177" t="s">
        <v>157</v>
      </c>
      <c r="C38" s="186" t="s">
        <v>158</v>
      </c>
      <c r="D38" s="178" t="s">
        <v>159</v>
      </c>
      <c r="E38" s="179">
        <v>10</v>
      </c>
      <c r="F38" s="180">
        <f>H38+J38</f>
        <v>0</v>
      </c>
      <c r="G38" s="180">
        <f>ROUND(E38*F38,2)</f>
        <v>0</v>
      </c>
      <c r="H38" s="181"/>
      <c r="I38" s="180">
        <f>ROUND(E38*H38,2)</f>
        <v>0</v>
      </c>
      <c r="J38" s="181"/>
      <c r="K38" s="182">
        <f>ROUND(E38*J38,2)</f>
        <v>0</v>
      </c>
      <c r="L38" s="161">
        <v>21</v>
      </c>
      <c r="M38" s="161">
        <f>G38*(1+L38/100)</f>
        <v>0</v>
      </c>
      <c r="N38" s="161">
        <v>0</v>
      </c>
      <c r="O38" s="161">
        <f>ROUND(E38*N38,2)</f>
        <v>0</v>
      </c>
      <c r="P38" s="161">
        <v>0</v>
      </c>
      <c r="Q38" s="161">
        <f>ROUND(E38*P38,2)</f>
        <v>0</v>
      </c>
      <c r="R38" s="161"/>
      <c r="S38" s="161" t="s">
        <v>106</v>
      </c>
      <c r="T38" s="161" t="s">
        <v>106</v>
      </c>
      <c r="U38" s="161">
        <v>0.9385</v>
      </c>
      <c r="V38" s="161">
        <f>ROUND(E38*U38,2)</f>
        <v>9.39</v>
      </c>
      <c r="W38" s="161"/>
      <c r="X38" s="161" t="s">
        <v>107</v>
      </c>
      <c r="Y38" s="152"/>
      <c r="Z38" s="152"/>
      <c r="AA38" s="152"/>
      <c r="AB38" s="152"/>
      <c r="AC38" s="152"/>
      <c r="AD38" s="152"/>
      <c r="AE38" s="152"/>
      <c r="AF38" s="152"/>
      <c r="AG38" s="152" t="s">
        <v>108</v>
      </c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</row>
    <row r="39" spans="1:60" x14ac:dyDescent="0.2">
      <c r="A39" s="163" t="s">
        <v>101</v>
      </c>
      <c r="B39" s="164" t="s">
        <v>65</v>
      </c>
      <c r="C39" s="184" t="s">
        <v>66</v>
      </c>
      <c r="D39" s="165"/>
      <c r="E39" s="166"/>
      <c r="F39" s="167"/>
      <c r="G39" s="167">
        <f>SUMIF(AG40:AG45,"&lt;&gt;NOR",G40:G45)</f>
        <v>0</v>
      </c>
      <c r="H39" s="167"/>
      <c r="I39" s="167">
        <f>SUM(I40:I45)</f>
        <v>0</v>
      </c>
      <c r="J39" s="167"/>
      <c r="K39" s="168">
        <f>SUM(K40:K45)</f>
        <v>0</v>
      </c>
      <c r="L39" s="162"/>
      <c r="M39" s="162">
        <f>SUM(M40:M45)</f>
        <v>0</v>
      </c>
      <c r="N39" s="162"/>
      <c r="O39" s="162">
        <f>SUM(O40:O45)</f>
        <v>0.21</v>
      </c>
      <c r="P39" s="162"/>
      <c r="Q39" s="162">
        <f>SUM(Q40:Q45)</f>
        <v>0.18</v>
      </c>
      <c r="R39" s="162"/>
      <c r="S39" s="162"/>
      <c r="T39" s="162"/>
      <c r="U39" s="162"/>
      <c r="V39" s="162">
        <f>SUM(V40:V45)</f>
        <v>83.74</v>
      </c>
      <c r="W39" s="162"/>
      <c r="X39" s="162"/>
      <c r="AG39" t="s">
        <v>102</v>
      </c>
    </row>
    <row r="40" spans="1:60" outlineLevel="1" x14ac:dyDescent="0.2">
      <c r="A40" s="176">
        <v>24</v>
      </c>
      <c r="B40" s="177" t="s">
        <v>160</v>
      </c>
      <c r="C40" s="186" t="s">
        <v>161</v>
      </c>
      <c r="D40" s="178" t="s">
        <v>105</v>
      </c>
      <c r="E40" s="179">
        <v>70</v>
      </c>
      <c r="F40" s="180">
        <f>H40+J40</f>
        <v>0</v>
      </c>
      <c r="G40" s="180">
        <f>ROUND(E40*F40,2)</f>
        <v>0</v>
      </c>
      <c r="H40" s="181"/>
      <c r="I40" s="180">
        <f>ROUND(E40*H40,2)</f>
        <v>0</v>
      </c>
      <c r="J40" s="181"/>
      <c r="K40" s="182">
        <f>ROUND(E40*J40,2)</f>
        <v>0</v>
      </c>
      <c r="L40" s="161">
        <v>21</v>
      </c>
      <c r="M40" s="161">
        <f>G40*(1+L40/100)</f>
        <v>0</v>
      </c>
      <c r="N40" s="161">
        <v>3.0100000000000001E-3</v>
      </c>
      <c r="O40" s="161">
        <f>ROUND(E40*N40,2)</f>
        <v>0.21</v>
      </c>
      <c r="P40" s="161">
        <v>0</v>
      </c>
      <c r="Q40" s="161">
        <f>ROUND(E40*P40,2)</f>
        <v>0</v>
      </c>
      <c r="R40" s="161"/>
      <c r="S40" s="161" t="s">
        <v>106</v>
      </c>
      <c r="T40" s="161" t="s">
        <v>106</v>
      </c>
      <c r="U40" s="161">
        <v>0.80189999999999995</v>
      </c>
      <c r="V40" s="161">
        <f>ROUND(E40*U40,2)</f>
        <v>56.13</v>
      </c>
      <c r="W40" s="161"/>
      <c r="X40" s="161" t="s">
        <v>107</v>
      </c>
      <c r="Y40" s="152"/>
      <c r="Z40" s="152"/>
      <c r="AA40" s="152"/>
      <c r="AB40" s="152"/>
      <c r="AC40" s="152"/>
      <c r="AD40" s="152"/>
      <c r="AE40" s="152"/>
      <c r="AF40" s="152"/>
      <c r="AG40" s="152" t="s">
        <v>108</v>
      </c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</row>
    <row r="41" spans="1:60" outlineLevel="1" x14ac:dyDescent="0.2">
      <c r="A41" s="169">
        <v>25</v>
      </c>
      <c r="B41" s="170" t="s">
        <v>162</v>
      </c>
      <c r="C41" s="185" t="s">
        <v>163</v>
      </c>
      <c r="D41" s="171" t="s">
        <v>105</v>
      </c>
      <c r="E41" s="172">
        <v>30</v>
      </c>
      <c r="F41" s="173">
        <f>H41+J41</f>
        <v>0</v>
      </c>
      <c r="G41" s="173">
        <f>ROUND(E41*F41,2)</f>
        <v>0</v>
      </c>
      <c r="H41" s="174"/>
      <c r="I41" s="173">
        <f>ROUND(E41*H41,2)</f>
        <v>0</v>
      </c>
      <c r="J41" s="174"/>
      <c r="K41" s="175">
        <f>ROUND(E41*J41,2)</f>
        <v>0</v>
      </c>
      <c r="L41" s="161">
        <v>21</v>
      </c>
      <c r="M41" s="161">
        <f>G41*(1+L41/100)</f>
        <v>0</v>
      </c>
      <c r="N41" s="161">
        <v>6.9999999999999994E-5</v>
      </c>
      <c r="O41" s="161">
        <f>ROUND(E41*N41,2)</f>
        <v>0</v>
      </c>
      <c r="P41" s="161">
        <v>0</v>
      </c>
      <c r="Q41" s="161">
        <f>ROUND(E41*P41,2)</f>
        <v>0</v>
      </c>
      <c r="R41" s="161"/>
      <c r="S41" s="161" t="s">
        <v>106</v>
      </c>
      <c r="T41" s="161" t="s">
        <v>106</v>
      </c>
      <c r="U41" s="161">
        <v>0.33</v>
      </c>
      <c r="V41" s="161">
        <f>ROUND(E41*U41,2)</f>
        <v>9.9</v>
      </c>
      <c r="W41" s="161"/>
      <c r="X41" s="161" t="s">
        <v>107</v>
      </c>
      <c r="Y41" s="152"/>
      <c r="Z41" s="152"/>
      <c r="AA41" s="152"/>
      <c r="AB41" s="152"/>
      <c r="AC41" s="152"/>
      <c r="AD41" s="152"/>
      <c r="AE41" s="152"/>
      <c r="AF41" s="152"/>
      <c r="AG41" s="152" t="s">
        <v>108</v>
      </c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</row>
    <row r="42" spans="1:60" outlineLevel="1" x14ac:dyDescent="0.2">
      <c r="A42" s="159"/>
      <c r="B42" s="160"/>
      <c r="C42" s="246" t="s">
        <v>164</v>
      </c>
      <c r="D42" s="247"/>
      <c r="E42" s="247"/>
      <c r="F42" s="247"/>
      <c r="G42" s="247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52"/>
      <c r="Z42" s="152"/>
      <c r="AA42" s="152"/>
      <c r="AB42" s="152"/>
      <c r="AC42" s="152"/>
      <c r="AD42" s="152"/>
      <c r="AE42" s="152"/>
      <c r="AF42" s="152"/>
      <c r="AG42" s="152" t="s">
        <v>110</v>
      </c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</row>
    <row r="43" spans="1:60" ht="22.5" outlineLevel="1" x14ac:dyDescent="0.2">
      <c r="A43" s="176">
        <v>26</v>
      </c>
      <c r="B43" s="177" t="s">
        <v>165</v>
      </c>
      <c r="C43" s="186" t="s">
        <v>166</v>
      </c>
      <c r="D43" s="178" t="s">
        <v>105</v>
      </c>
      <c r="E43" s="179">
        <v>70</v>
      </c>
      <c r="F43" s="180">
        <f>H43+J43</f>
        <v>0</v>
      </c>
      <c r="G43" s="180">
        <f>ROUND(E43*F43,2)</f>
        <v>0</v>
      </c>
      <c r="H43" s="181"/>
      <c r="I43" s="180">
        <f>ROUND(E43*H43,2)</f>
        <v>0</v>
      </c>
      <c r="J43" s="181"/>
      <c r="K43" s="182">
        <f>ROUND(E43*J43,2)</f>
        <v>0</v>
      </c>
      <c r="L43" s="161">
        <v>21</v>
      </c>
      <c r="M43" s="161">
        <f>G43*(1+L43/100)</f>
        <v>0</v>
      </c>
      <c r="N43" s="161">
        <v>0</v>
      </c>
      <c r="O43" s="161">
        <f>ROUND(E43*N43,2)</f>
        <v>0</v>
      </c>
      <c r="P43" s="161">
        <v>1.3500000000000001E-3</v>
      </c>
      <c r="Q43" s="161">
        <f>ROUND(E43*P43,2)</f>
        <v>0.09</v>
      </c>
      <c r="R43" s="161"/>
      <c r="S43" s="161" t="s">
        <v>106</v>
      </c>
      <c r="T43" s="161" t="s">
        <v>106</v>
      </c>
      <c r="U43" s="161">
        <v>9.1999999999999998E-2</v>
      </c>
      <c r="V43" s="161">
        <f>ROUND(E43*U43,2)</f>
        <v>6.44</v>
      </c>
      <c r="W43" s="161"/>
      <c r="X43" s="161" t="s">
        <v>107</v>
      </c>
      <c r="Y43" s="152"/>
      <c r="Z43" s="152"/>
      <c r="AA43" s="152"/>
      <c r="AB43" s="152"/>
      <c r="AC43" s="152"/>
      <c r="AD43" s="152"/>
      <c r="AE43" s="152"/>
      <c r="AF43" s="152"/>
      <c r="AG43" s="152" t="s">
        <v>108</v>
      </c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</row>
    <row r="44" spans="1:60" outlineLevel="1" x14ac:dyDescent="0.2">
      <c r="A44" s="176">
        <v>27</v>
      </c>
      <c r="B44" s="177" t="s">
        <v>167</v>
      </c>
      <c r="C44" s="186" t="s">
        <v>168</v>
      </c>
      <c r="D44" s="178" t="s">
        <v>105</v>
      </c>
      <c r="E44" s="179">
        <v>30</v>
      </c>
      <c r="F44" s="180">
        <f>H44+J44</f>
        <v>0</v>
      </c>
      <c r="G44" s="180">
        <f>ROUND(E44*F44,2)</f>
        <v>0</v>
      </c>
      <c r="H44" s="181"/>
      <c r="I44" s="180">
        <f>ROUND(E44*H44,2)</f>
        <v>0</v>
      </c>
      <c r="J44" s="181"/>
      <c r="K44" s="182">
        <f>ROUND(E44*J44,2)</f>
        <v>0</v>
      </c>
      <c r="L44" s="161">
        <v>21</v>
      </c>
      <c r="M44" s="161">
        <f>G44*(1+L44/100)</f>
        <v>0</v>
      </c>
      <c r="N44" s="161">
        <v>0</v>
      </c>
      <c r="O44" s="161">
        <f>ROUND(E44*N44,2)</f>
        <v>0</v>
      </c>
      <c r="P44" s="161">
        <v>2.8500000000000001E-3</v>
      </c>
      <c r="Q44" s="161">
        <f>ROUND(E44*P44,2)</f>
        <v>0.09</v>
      </c>
      <c r="R44" s="161"/>
      <c r="S44" s="161" t="s">
        <v>106</v>
      </c>
      <c r="T44" s="161" t="s">
        <v>106</v>
      </c>
      <c r="U44" s="161">
        <v>0.06</v>
      </c>
      <c r="V44" s="161">
        <f>ROUND(E44*U44,2)</f>
        <v>1.8</v>
      </c>
      <c r="W44" s="161"/>
      <c r="X44" s="161" t="s">
        <v>107</v>
      </c>
      <c r="Y44" s="152"/>
      <c r="Z44" s="152"/>
      <c r="AA44" s="152"/>
      <c r="AB44" s="152"/>
      <c r="AC44" s="152"/>
      <c r="AD44" s="152"/>
      <c r="AE44" s="152"/>
      <c r="AF44" s="152"/>
      <c r="AG44" s="152" t="s">
        <v>108</v>
      </c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</row>
    <row r="45" spans="1:60" outlineLevel="1" x14ac:dyDescent="0.2">
      <c r="A45" s="176">
        <v>28</v>
      </c>
      <c r="B45" s="177" t="s">
        <v>169</v>
      </c>
      <c r="C45" s="186" t="s">
        <v>170</v>
      </c>
      <c r="D45" s="178" t="s">
        <v>159</v>
      </c>
      <c r="E45" s="179">
        <v>2</v>
      </c>
      <c r="F45" s="180">
        <f>H45+J45</f>
        <v>0</v>
      </c>
      <c r="G45" s="180">
        <f>ROUND(E45*F45,2)</f>
        <v>0</v>
      </c>
      <c r="H45" s="181"/>
      <c r="I45" s="180">
        <f>ROUND(E45*H45,2)</f>
        <v>0</v>
      </c>
      <c r="J45" s="181"/>
      <c r="K45" s="182">
        <f>ROUND(E45*J45,2)</f>
        <v>0</v>
      </c>
      <c r="L45" s="161">
        <v>21</v>
      </c>
      <c r="M45" s="161">
        <f>G45*(1+L45/100)</f>
        <v>0</v>
      </c>
      <c r="N45" s="161">
        <v>0</v>
      </c>
      <c r="O45" s="161">
        <f>ROUND(E45*N45,2)</f>
        <v>0</v>
      </c>
      <c r="P45" s="161">
        <v>0</v>
      </c>
      <c r="Q45" s="161">
        <f>ROUND(E45*P45,2)</f>
        <v>0</v>
      </c>
      <c r="R45" s="161"/>
      <c r="S45" s="161" t="s">
        <v>106</v>
      </c>
      <c r="T45" s="161" t="s">
        <v>106</v>
      </c>
      <c r="U45" s="161">
        <v>4.7370000000000001</v>
      </c>
      <c r="V45" s="161">
        <f>ROUND(E45*U45,2)</f>
        <v>9.4700000000000006</v>
      </c>
      <c r="W45" s="161"/>
      <c r="X45" s="161" t="s">
        <v>107</v>
      </c>
      <c r="Y45" s="152"/>
      <c r="Z45" s="152"/>
      <c r="AA45" s="152"/>
      <c r="AB45" s="152"/>
      <c r="AC45" s="152"/>
      <c r="AD45" s="152"/>
      <c r="AE45" s="152"/>
      <c r="AF45" s="152"/>
      <c r="AG45" s="152" t="s">
        <v>108</v>
      </c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</row>
    <row r="46" spans="1:60" x14ac:dyDescent="0.2">
      <c r="A46" s="163" t="s">
        <v>101</v>
      </c>
      <c r="B46" s="164" t="s">
        <v>67</v>
      </c>
      <c r="C46" s="184" t="s">
        <v>68</v>
      </c>
      <c r="D46" s="165"/>
      <c r="E46" s="166"/>
      <c r="F46" s="167"/>
      <c r="G46" s="167">
        <f>SUMIF(AG47:AG47,"&lt;&gt;NOR",G47:G47)</f>
        <v>0</v>
      </c>
      <c r="H46" s="167"/>
      <c r="I46" s="167">
        <f>SUM(I47:I47)</f>
        <v>0</v>
      </c>
      <c r="J46" s="167"/>
      <c r="K46" s="168">
        <f>SUM(K47:K47)</f>
        <v>0</v>
      </c>
      <c r="L46" s="162"/>
      <c r="M46" s="162">
        <f>SUM(M47:M47)</f>
        <v>0</v>
      </c>
      <c r="N46" s="162"/>
      <c r="O46" s="162">
        <f>SUM(O47:O47)</f>
        <v>0.01</v>
      </c>
      <c r="P46" s="162"/>
      <c r="Q46" s="162">
        <f>SUM(Q47:Q47)</f>
        <v>0</v>
      </c>
      <c r="R46" s="162"/>
      <c r="S46" s="162"/>
      <c r="T46" s="162"/>
      <c r="U46" s="162"/>
      <c r="V46" s="162">
        <f>SUM(V47:V47)</f>
        <v>15.2</v>
      </c>
      <c r="W46" s="162"/>
      <c r="X46" s="162"/>
      <c r="AG46" t="s">
        <v>102</v>
      </c>
    </row>
    <row r="47" spans="1:60" ht="22.5" outlineLevel="1" x14ac:dyDescent="0.2">
      <c r="A47" s="176">
        <v>29</v>
      </c>
      <c r="B47" s="177" t="s">
        <v>171</v>
      </c>
      <c r="C47" s="186" t="s">
        <v>172</v>
      </c>
      <c r="D47" s="178" t="s">
        <v>112</v>
      </c>
      <c r="E47" s="179">
        <v>95</v>
      </c>
      <c r="F47" s="180">
        <f>H47+J47</f>
        <v>0</v>
      </c>
      <c r="G47" s="180">
        <f>ROUND(E47*F47,2)</f>
        <v>0</v>
      </c>
      <c r="H47" s="181"/>
      <c r="I47" s="180">
        <f>ROUND(E47*H47,2)</f>
        <v>0</v>
      </c>
      <c r="J47" s="181"/>
      <c r="K47" s="182">
        <f>ROUND(E47*J47,2)</f>
        <v>0</v>
      </c>
      <c r="L47" s="161">
        <v>21</v>
      </c>
      <c r="M47" s="161">
        <f>G47*(1+L47/100)</f>
        <v>0</v>
      </c>
      <c r="N47" s="161">
        <v>1.2999999999999999E-4</v>
      </c>
      <c r="O47" s="161">
        <f>ROUND(E47*N47,2)</f>
        <v>0.01</v>
      </c>
      <c r="P47" s="161">
        <v>0</v>
      </c>
      <c r="Q47" s="161">
        <f>ROUND(E47*P47,2)</f>
        <v>0</v>
      </c>
      <c r="R47" s="161"/>
      <c r="S47" s="161" t="s">
        <v>106</v>
      </c>
      <c r="T47" s="161" t="s">
        <v>106</v>
      </c>
      <c r="U47" s="161">
        <v>0.16</v>
      </c>
      <c r="V47" s="161">
        <f>ROUND(E47*U47,2)</f>
        <v>15.2</v>
      </c>
      <c r="W47" s="161"/>
      <c r="X47" s="161" t="s">
        <v>107</v>
      </c>
      <c r="Y47" s="152"/>
      <c r="Z47" s="152"/>
      <c r="AA47" s="152"/>
      <c r="AB47" s="152"/>
      <c r="AC47" s="152"/>
      <c r="AD47" s="152"/>
      <c r="AE47" s="152"/>
      <c r="AF47" s="152"/>
      <c r="AG47" s="152" t="s">
        <v>108</v>
      </c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</row>
    <row r="48" spans="1:60" x14ac:dyDescent="0.2">
      <c r="A48" s="163" t="s">
        <v>101</v>
      </c>
      <c r="B48" s="164" t="s">
        <v>69</v>
      </c>
      <c r="C48" s="184" t="s">
        <v>70</v>
      </c>
      <c r="D48" s="165"/>
      <c r="E48" s="166"/>
      <c r="F48" s="167"/>
      <c r="G48" s="167">
        <f>SUMIF(AG49:AG49,"&lt;&gt;NOR",G49:G49)</f>
        <v>0</v>
      </c>
      <c r="H48" s="167"/>
      <c r="I48" s="167">
        <f>SUM(I49:I49)</f>
        <v>0</v>
      </c>
      <c r="J48" s="167"/>
      <c r="K48" s="168">
        <f>SUM(K49:K49)</f>
        <v>0</v>
      </c>
      <c r="L48" s="162"/>
      <c r="M48" s="162">
        <f>SUM(M49:M49)</f>
        <v>0</v>
      </c>
      <c r="N48" s="162"/>
      <c r="O48" s="162">
        <f>SUM(O49:O49)</f>
        <v>0.02</v>
      </c>
      <c r="P48" s="162"/>
      <c r="Q48" s="162">
        <f>SUM(Q49:Q49)</f>
        <v>0</v>
      </c>
      <c r="R48" s="162"/>
      <c r="S48" s="162"/>
      <c r="T48" s="162"/>
      <c r="U48" s="162"/>
      <c r="V48" s="162">
        <f>SUM(V49:V49)</f>
        <v>9.09</v>
      </c>
      <c r="W48" s="162"/>
      <c r="X48" s="162"/>
      <c r="AG48" t="s">
        <v>102</v>
      </c>
    </row>
    <row r="49" spans="1:60" outlineLevel="1" x14ac:dyDescent="0.2">
      <c r="A49" s="176">
        <v>30</v>
      </c>
      <c r="B49" s="177" t="s">
        <v>173</v>
      </c>
      <c r="C49" s="186" t="s">
        <v>174</v>
      </c>
      <c r="D49" s="178" t="s">
        <v>112</v>
      </c>
      <c r="E49" s="179">
        <v>280</v>
      </c>
      <c r="F49" s="180">
        <f>H49+J49</f>
        <v>0</v>
      </c>
      <c r="G49" s="180">
        <f>ROUND(E49*F49,2)</f>
        <v>0</v>
      </c>
      <c r="H49" s="181"/>
      <c r="I49" s="180">
        <f>ROUND(E49*H49,2)</f>
        <v>0</v>
      </c>
      <c r="J49" s="181"/>
      <c r="K49" s="182">
        <f>ROUND(E49*J49,2)</f>
        <v>0</v>
      </c>
      <c r="L49" s="161">
        <v>21</v>
      </c>
      <c r="M49" s="161">
        <f>G49*(1+L49/100)</f>
        <v>0</v>
      </c>
      <c r="N49" s="161">
        <v>6.9999999999999994E-5</v>
      </c>
      <c r="O49" s="161">
        <f>ROUND(E49*N49,2)</f>
        <v>0.02</v>
      </c>
      <c r="P49" s="161">
        <v>0</v>
      </c>
      <c r="Q49" s="161">
        <f>ROUND(E49*P49,2)</f>
        <v>0</v>
      </c>
      <c r="R49" s="161"/>
      <c r="S49" s="161" t="s">
        <v>106</v>
      </c>
      <c r="T49" s="161" t="s">
        <v>106</v>
      </c>
      <c r="U49" s="161">
        <v>3.2480000000000002E-2</v>
      </c>
      <c r="V49" s="161">
        <f>ROUND(E49*U49,2)</f>
        <v>9.09</v>
      </c>
      <c r="W49" s="161"/>
      <c r="X49" s="161" t="s">
        <v>107</v>
      </c>
      <c r="Y49" s="152"/>
      <c r="Z49" s="152"/>
      <c r="AA49" s="152"/>
      <c r="AB49" s="152"/>
      <c r="AC49" s="152"/>
      <c r="AD49" s="152"/>
      <c r="AE49" s="152"/>
      <c r="AF49" s="152"/>
      <c r="AG49" s="152" t="s">
        <v>108</v>
      </c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</row>
    <row r="50" spans="1:60" x14ac:dyDescent="0.2">
      <c r="A50" s="163" t="s">
        <v>101</v>
      </c>
      <c r="B50" s="164" t="s">
        <v>71</v>
      </c>
      <c r="C50" s="184" t="s">
        <v>72</v>
      </c>
      <c r="D50" s="165"/>
      <c r="E50" s="166"/>
      <c r="F50" s="167"/>
      <c r="G50" s="167">
        <f>SUMIF(AG51:AG58,"&lt;&gt;NOR",G51:G58)</f>
        <v>0</v>
      </c>
      <c r="H50" s="167"/>
      <c r="I50" s="167">
        <f>SUM(I51:I58)</f>
        <v>0</v>
      </c>
      <c r="J50" s="167"/>
      <c r="K50" s="168">
        <f>SUM(K51:K58)</f>
        <v>0</v>
      </c>
      <c r="L50" s="162"/>
      <c r="M50" s="162">
        <f>SUM(M51:M58)</f>
        <v>0</v>
      </c>
      <c r="N50" s="162"/>
      <c r="O50" s="162">
        <f>SUM(O51:O58)</f>
        <v>0</v>
      </c>
      <c r="P50" s="162"/>
      <c r="Q50" s="162">
        <f>SUM(Q51:Q58)</f>
        <v>0</v>
      </c>
      <c r="R50" s="162"/>
      <c r="S50" s="162"/>
      <c r="T50" s="162"/>
      <c r="U50" s="162"/>
      <c r="V50" s="162">
        <f>SUM(V51:V58)</f>
        <v>3.1199999999999992</v>
      </c>
      <c r="W50" s="162"/>
      <c r="X50" s="162"/>
      <c r="AG50" t="s">
        <v>102</v>
      </c>
    </row>
    <row r="51" spans="1:60" outlineLevel="1" x14ac:dyDescent="0.2">
      <c r="A51" s="176">
        <v>31</v>
      </c>
      <c r="B51" s="177" t="s">
        <v>175</v>
      </c>
      <c r="C51" s="186" t="s">
        <v>176</v>
      </c>
      <c r="D51" s="178" t="s">
        <v>159</v>
      </c>
      <c r="E51" s="179">
        <v>2</v>
      </c>
      <c r="F51" s="180">
        <f>H51+J51</f>
        <v>0</v>
      </c>
      <c r="G51" s="180">
        <f>ROUND(E51*F51,2)</f>
        <v>0</v>
      </c>
      <c r="H51" s="181"/>
      <c r="I51" s="180">
        <f>ROUND(E51*H51,2)</f>
        <v>0</v>
      </c>
      <c r="J51" s="181"/>
      <c r="K51" s="182">
        <f>ROUND(E51*J51,2)</f>
        <v>0</v>
      </c>
      <c r="L51" s="161">
        <v>21</v>
      </c>
      <c r="M51" s="161">
        <f>G51*(1+L51/100)</f>
        <v>0</v>
      </c>
      <c r="N51" s="161">
        <v>0</v>
      </c>
      <c r="O51" s="161">
        <f>ROUND(E51*N51,2)</f>
        <v>0</v>
      </c>
      <c r="P51" s="161">
        <v>0</v>
      </c>
      <c r="Q51" s="161">
        <f>ROUND(E51*P51,2)</f>
        <v>0</v>
      </c>
      <c r="R51" s="161"/>
      <c r="S51" s="161" t="s">
        <v>106</v>
      </c>
      <c r="T51" s="161" t="s">
        <v>106</v>
      </c>
      <c r="U51" s="161">
        <v>9.9000000000000005E-2</v>
      </c>
      <c r="V51" s="161">
        <f>ROUND(E51*U51,2)</f>
        <v>0.2</v>
      </c>
      <c r="W51" s="161"/>
      <c r="X51" s="161" t="s">
        <v>107</v>
      </c>
      <c r="Y51" s="152"/>
      <c r="Z51" s="152"/>
      <c r="AA51" s="152"/>
      <c r="AB51" s="152"/>
      <c r="AC51" s="152"/>
      <c r="AD51" s="152"/>
      <c r="AE51" s="152"/>
      <c r="AF51" s="152"/>
      <c r="AG51" s="152" t="s">
        <v>108</v>
      </c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</row>
    <row r="52" spans="1:60" outlineLevel="1" x14ac:dyDescent="0.2">
      <c r="A52" s="169">
        <v>32</v>
      </c>
      <c r="B52" s="170" t="s">
        <v>177</v>
      </c>
      <c r="C52" s="185" t="s">
        <v>178</v>
      </c>
      <c r="D52" s="171" t="s">
        <v>159</v>
      </c>
      <c r="E52" s="172">
        <v>2</v>
      </c>
      <c r="F52" s="173">
        <f>H52+J52</f>
        <v>0</v>
      </c>
      <c r="G52" s="173">
        <f>ROUND(E52*F52,2)</f>
        <v>0</v>
      </c>
      <c r="H52" s="174"/>
      <c r="I52" s="173">
        <f>ROUND(E52*H52,2)</f>
        <v>0</v>
      </c>
      <c r="J52" s="174"/>
      <c r="K52" s="175">
        <f>ROUND(E52*J52,2)</f>
        <v>0</v>
      </c>
      <c r="L52" s="161">
        <v>21</v>
      </c>
      <c r="M52" s="161">
        <f>G52*(1+L52/100)</f>
        <v>0</v>
      </c>
      <c r="N52" s="161">
        <v>0</v>
      </c>
      <c r="O52" s="161">
        <f>ROUND(E52*N52,2)</f>
        <v>0</v>
      </c>
      <c r="P52" s="161">
        <v>0</v>
      </c>
      <c r="Q52" s="161">
        <f>ROUND(E52*P52,2)</f>
        <v>0</v>
      </c>
      <c r="R52" s="161"/>
      <c r="S52" s="161" t="s">
        <v>106</v>
      </c>
      <c r="T52" s="161" t="s">
        <v>106</v>
      </c>
      <c r="U52" s="161">
        <v>0.49</v>
      </c>
      <c r="V52" s="161">
        <f>ROUND(E52*U52,2)</f>
        <v>0.98</v>
      </c>
      <c r="W52" s="161"/>
      <c r="X52" s="161" t="s">
        <v>107</v>
      </c>
      <c r="Y52" s="152"/>
      <c r="Z52" s="152"/>
      <c r="AA52" s="152"/>
      <c r="AB52" s="152"/>
      <c r="AC52" s="152"/>
      <c r="AD52" s="152"/>
      <c r="AE52" s="152"/>
      <c r="AF52" s="152"/>
      <c r="AG52" s="152" t="s">
        <v>108</v>
      </c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</row>
    <row r="53" spans="1:60" outlineLevel="1" x14ac:dyDescent="0.2">
      <c r="A53" s="159"/>
      <c r="B53" s="160"/>
      <c r="C53" s="246" t="s">
        <v>179</v>
      </c>
      <c r="D53" s="247"/>
      <c r="E53" s="247"/>
      <c r="F53" s="247"/>
      <c r="G53" s="247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52"/>
      <c r="Z53" s="152"/>
      <c r="AA53" s="152"/>
      <c r="AB53" s="152"/>
      <c r="AC53" s="152"/>
      <c r="AD53" s="152"/>
      <c r="AE53" s="152"/>
      <c r="AF53" s="152"/>
      <c r="AG53" s="152" t="s">
        <v>110</v>
      </c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  <c r="BH53" s="152"/>
    </row>
    <row r="54" spans="1:60" outlineLevel="1" x14ac:dyDescent="0.2">
      <c r="A54" s="176">
        <v>33</v>
      </c>
      <c r="B54" s="177" t="s">
        <v>180</v>
      </c>
      <c r="C54" s="186" t="s">
        <v>181</v>
      </c>
      <c r="D54" s="178" t="s">
        <v>159</v>
      </c>
      <c r="E54" s="179">
        <v>2</v>
      </c>
      <c r="F54" s="180">
        <f>H54+J54</f>
        <v>0</v>
      </c>
      <c r="G54" s="180">
        <f>ROUND(E54*F54,2)</f>
        <v>0</v>
      </c>
      <c r="H54" s="181"/>
      <c r="I54" s="180">
        <f>ROUND(E54*H54,2)</f>
        <v>0</v>
      </c>
      <c r="J54" s="181"/>
      <c r="K54" s="182">
        <f>ROUND(E54*J54,2)</f>
        <v>0</v>
      </c>
      <c r="L54" s="161">
        <v>21</v>
      </c>
      <c r="M54" s="161">
        <f>G54*(1+L54/100)</f>
        <v>0</v>
      </c>
      <c r="N54" s="161">
        <v>0</v>
      </c>
      <c r="O54" s="161">
        <f>ROUND(E54*N54,2)</f>
        <v>0</v>
      </c>
      <c r="P54" s="161">
        <v>0</v>
      </c>
      <c r="Q54" s="161">
        <f>ROUND(E54*P54,2)</f>
        <v>0</v>
      </c>
      <c r="R54" s="161"/>
      <c r="S54" s="161" t="s">
        <v>106</v>
      </c>
      <c r="T54" s="161" t="s">
        <v>106</v>
      </c>
      <c r="U54" s="161">
        <v>0</v>
      </c>
      <c r="V54" s="161">
        <f>ROUND(E54*U54,2)</f>
        <v>0</v>
      </c>
      <c r="W54" s="161"/>
      <c r="X54" s="161" t="s">
        <v>107</v>
      </c>
      <c r="Y54" s="152"/>
      <c r="Z54" s="152"/>
      <c r="AA54" s="152"/>
      <c r="AB54" s="152"/>
      <c r="AC54" s="152"/>
      <c r="AD54" s="152"/>
      <c r="AE54" s="152"/>
      <c r="AF54" s="152"/>
      <c r="AG54" s="152" t="s">
        <v>108</v>
      </c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</row>
    <row r="55" spans="1:60" outlineLevel="1" x14ac:dyDescent="0.2">
      <c r="A55" s="176">
        <v>34</v>
      </c>
      <c r="B55" s="177" t="s">
        <v>182</v>
      </c>
      <c r="C55" s="186" t="s">
        <v>183</v>
      </c>
      <c r="D55" s="178" t="s">
        <v>159</v>
      </c>
      <c r="E55" s="179">
        <v>2</v>
      </c>
      <c r="F55" s="180">
        <f>H55+J55</f>
        <v>0</v>
      </c>
      <c r="G55" s="180">
        <f>ROUND(E55*F55,2)</f>
        <v>0</v>
      </c>
      <c r="H55" s="181"/>
      <c r="I55" s="180">
        <f>ROUND(E55*H55,2)</f>
        <v>0</v>
      </c>
      <c r="J55" s="181"/>
      <c r="K55" s="182">
        <f>ROUND(E55*J55,2)</f>
        <v>0</v>
      </c>
      <c r="L55" s="161">
        <v>21</v>
      </c>
      <c r="M55" s="161">
        <f>G55*(1+L55/100)</f>
        <v>0</v>
      </c>
      <c r="N55" s="161">
        <v>0</v>
      </c>
      <c r="O55" s="161">
        <f>ROUND(E55*N55,2)</f>
        <v>0</v>
      </c>
      <c r="P55" s="161">
        <v>0</v>
      </c>
      <c r="Q55" s="161">
        <f>ROUND(E55*P55,2)</f>
        <v>0</v>
      </c>
      <c r="R55" s="161"/>
      <c r="S55" s="161" t="s">
        <v>106</v>
      </c>
      <c r="T55" s="161" t="s">
        <v>106</v>
      </c>
      <c r="U55" s="161">
        <v>0.94199999999999995</v>
      </c>
      <c r="V55" s="161">
        <f>ROUND(E55*U55,2)</f>
        <v>1.88</v>
      </c>
      <c r="W55" s="161"/>
      <c r="X55" s="161" t="s">
        <v>107</v>
      </c>
      <c r="Y55" s="152"/>
      <c r="Z55" s="152"/>
      <c r="AA55" s="152"/>
      <c r="AB55" s="152"/>
      <c r="AC55" s="152"/>
      <c r="AD55" s="152"/>
      <c r="AE55" s="152"/>
      <c r="AF55" s="152"/>
      <c r="AG55" s="152" t="s">
        <v>108</v>
      </c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</row>
    <row r="56" spans="1:60" outlineLevel="1" x14ac:dyDescent="0.2">
      <c r="A56" s="176">
        <v>35</v>
      </c>
      <c r="B56" s="177" t="s">
        <v>184</v>
      </c>
      <c r="C56" s="186" t="s">
        <v>185</v>
      </c>
      <c r="D56" s="178" t="s">
        <v>159</v>
      </c>
      <c r="E56" s="179">
        <v>0.5</v>
      </c>
      <c r="F56" s="180">
        <f>H56+J56</f>
        <v>0</v>
      </c>
      <c r="G56" s="180">
        <f>ROUND(E56*F56,2)</f>
        <v>0</v>
      </c>
      <c r="H56" s="181"/>
      <c r="I56" s="180">
        <f>ROUND(E56*H56,2)</f>
        <v>0</v>
      </c>
      <c r="J56" s="181"/>
      <c r="K56" s="182">
        <f>ROUND(E56*J56,2)</f>
        <v>0</v>
      </c>
      <c r="L56" s="161">
        <v>21</v>
      </c>
      <c r="M56" s="161">
        <f>G56*(1+L56/100)</f>
        <v>0</v>
      </c>
      <c r="N56" s="161">
        <v>0</v>
      </c>
      <c r="O56" s="161">
        <f>ROUND(E56*N56,2)</f>
        <v>0</v>
      </c>
      <c r="P56" s="161">
        <v>0</v>
      </c>
      <c r="Q56" s="161">
        <f>ROUND(E56*P56,2)</f>
        <v>0</v>
      </c>
      <c r="R56" s="161"/>
      <c r="S56" s="161" t="s">
        <v>106</v>
      </c>
      <c r="T56" s="161" t="s">
        <v>106</v>
      </c>
      <c r="U56" s="161">
        <v>0.105</v>
      </c>
      <c r="V56" s="161">
        <f>ROUND(E56*U56,2)</f>
        <v>0.05</v>
      </c>
      <c r="W56" s="161"/>
      <c r="X56" s="161" t="s">
        <v>107</v>
      </c>
      <c r="Y56" s="152"/>
      <c r="Z56" s="152"/>
      <c r="AA56" s="152"/>
      <c r="AB56" s="152"/>
      <c r="AC56" s="152"/>
      <c r="AD56" s="152"/>
      <c r="AE56" s="152"/>
      <c r="AF56" s="152"/>
      <c r="AG56" s="152" t="s">
        <v>108</v>
      </c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</row>
    <row r="57" spans="1:60" outlineLevel="1" x14ac:dyDescent="0.2">
      <c r="A57" s="176">
        <v>36</v>
      </c>
      <c r="B57" s="177" t="s">
        <v>186</v>
      </c>
      <c r="C57" s="186" t="s">
        <v>187</v>
      </c>
      <c r="D57" s="178" t="s">
        <v>159</v>
      </c>
      <c r="E57" s="179">
        <v>2</v>
      </c>
      <c r="F57" s="180">
        <f>H57+J57</f>
        <v>0</v>
      </c>
      <c r="G57" s="180">
        <f>ROUND(E57*F57,2)</f>
        <v>0</v>
      </c>
      <c r="H57" s="181"/>
      <c r="I57" s="180">
        <f>ROUND(E57*H57,2)</f>
        <v>0</v>
      </c>
      <c r="J57" s="181"/>
      <c r="K57" s="182">
        <f>ROUND(E57*J57,2)</f>
        <v>0</v>
      </c>
      <c r="L57" s="161">
        <v>21</v>
      </c>
      <c r="M57" s="161">
        <f>G57*(1+L57/100)</f>
        <v>0</v>
      </c>
      <c r="N57" s="161">
        <v>0</v>
      </c>
      <c r="O57" s="161">
        <f>ROUND(E57*N57,2)</f>
        <v>0</v>
      </c>
      <c r="P57" s="161">
        <v>0</v>
      </c>
      <c r="Q57" s="161">
        <f>ROUND(E57*P57,2)</f>
        <v>0</v>
      </c>
      <c r="R57" s="161"/>
      <c r="S57" s="161" t="s">
        <v>106</v>
      </c>
      <c r="T57" s="161" t="s">
        <v>188</v>
      </c>
      <c r="U57" s="161">
        <v>0</v>
      </c>
      <c r="V57" s="161">
        <f>ROUND(E57*U57,2)</f>
        <v>0</v>
      </c>
      <c r="W57" s="161"/>
      <c r="X57" s="161" t="s">
        <v>107</v>
      </c>
      <c r="Y57" s="152"/>
      <c r="Z57" s="152"/>
      <c r="AA57" s="152"/>
      <c r="AB57" s="152"/>
      <c r="AC57" s="152"/>
      <c r="AD57" s="152"/>
      <c r="AE57" s="152"/>
      <c r="AF57" s="152"/>
      <c r="AG57" s="152" t="s">
        <v>108</v>
      </c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  <c r="BH57" s="152"/>
    </row>
    <row r="58" spans="1:60" outlineLevel="1" x14ac:dyDescent="0.2">
      <c r="A58" s="169">
        <v>37</v>
      </c>
      <c r="B58" s="170" t="s">
        <v>189</v>
      </c>
      <c r="C58" s="185" t="s">
        <v>190</v>
      </c>
      <c r="D58" s="171" t="s">
        <v>159</v>
      </c>
      <c r="E58" s="172">
        <v>2</v>
      </c>
      <c r="F58" s="173">
        <f>H58+J58</f>
        <v>0</v>
      </c>
      <c r="G58" s="173">
        <f>ROUND(E58*F58,2)</f>
        <v>0</v>
      </c>
      <c r="H58" s="174"/>
      <c r="I58" s="173">
        <f>ROUND(E58*H58,2)</f>
        <v>0</v>
      </c>
      <c r="J58" s="174"/>
      <c r="K58" s="175">
        <f>ROUND(E58*J58,2)</f>
        <v>0</v>
      </c>
      <c r="L58" s="161">
        <v>21</v>
      </c>
      <c r="M58" s="161">
        <f>G58*(1+L58/100)</f>
        <v>0</v>
      </c>
      <c r="N58" s="161">
        <v>0</v>
      </c>
      <c r="O58" s="161">
        <f>ROUND(E58*N58,2)</f>
        <v>0</v>
      </c>
      <c r="P58" s="161">
        <v>0</v>
      </c>
      <c r="Q58" s="161">
        <f>ROUND(E58*P58,2)</f>
        <v>0</v>
      </c>
      <c r="R58" s="161"/>
      <c r="S58" s="161" t="s">
        <v>106</v>
      </c>
      <c r="T58" s="161" t="s">
        <v>106</v>
      </c>
      <c r="U58" s="161">
        <v>6.0000000000000001E-3</v>
      </c>
      <c r="V58" s="161">
        <f>ROUND(E58*U58,2)</f>
        <v>0.01</v>
      </c>
      <c r="W58" s="161"/>
      <c r="X58" s="161" t="s">
        <v>107</v>
      </c>
      <c r="Y58" s="152"/>
      <c r="Z58" s="152"/>
      <c r="AA58" s="152"/>
      <c r="AB58" s="152"/>
      <c r="AC58" s="152"/>
      <c r="AD58" s="152"/>
      <c r="AE58" s="152"/>
      <c r="AF58" s="152"/>
      <c r="AG58" s="152" t="s">
        <v>108</v>
      </c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</row>
    <row r="59" spans="1:60" x14ac:dyDescent="0.2">
      <c r="A59" s="3"/>
      <c r="B59" s="4"/>
      <c r="C59" s="187"/>
      <c r="D59" s="6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AE59">
        <v>15</v>
      </c>
      <c r="AF59">
        <v>21</v>
      </c>
      <c r="AG59" t="s">
        <v>88</v>
      </c>
    </row>
    <row r="60" spans="1:60" x14ac:dyDescent="0.2">
      <c r="A60" s="155"/>
      <c r="B60" s="156" t="s">
        <v>31</v>
      </c>
      <c r="C60" s="188"/>
      <c r="D60" s="157"/>
      <c r="E60" s="158"/>
      <c r="F60" s="158"/>
      <c r="G60" s="183">
        <f>G8+G12+G15+G25+G36+G39+G46+G48+G50</f>
        <v>0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AE60">
        <f>SUMIF(L7:L58,AE59,G7:G58)</f>
        <v>0</v>
      </c>
      <c r="AF60">
        <f>SUMIF(L7:L58,AF59,G7:G58)</f>
        <v>0</v>
      </c>
      <c r="AG60" t="s">
        <v>191</v>
      </c>
    </row>
    <row r="61" spans="1:60" x14ac:dyDescent="0.2">
      <c r="A61" s="3"/>
      <c r="B61" s="4"/>
      <c r="C61" s="187"/>
      <c r="D61" s="6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60" x14ac:dyDescent="0.2">
      <c r="A62" s="3"/>
      <c r="B62" s="4"/>
      <c r="C62" s="187"/>
      <c r="D62" s="6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60" x14ac:dyDescent="0.2">
      <c r="A63" s="255" t="s">
        <v>192</v>
      </c>
      <c r="B63" s="255"/>
      <c r="C63" s="256"/>
      <c r="D63" s="6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60" x14ac:dyDescent="0.2">
      <c r="A64" s="257"/>
      <c r="B64" s="258"/>
      <c r="C64" s="259"/>
      <c r="D64" s="258"/>
      <c r="E64" s="258"/>
      <c r="F64" s="258"/>
      <c r="G64" s="260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AG64" t="s">
        <v>193</v>
      </c>
    </row>
    <row r="65" spans="1:33" x14ac:dyDescent="0.2">
      <c r="A65" s="261"/>
      <c r="B65" s="262"/>
      <c r="C65" s="263"/>
      <c r="D65" s="262"/>
      <c r="E65" s="262"/>
      <c r="F65" s="262"/>
      <c r="G65" s="264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33" x14ac:dyDescent="0.2">
      <c r="A66" s="261"/>
      <c r="B66" s="262"/>
      <c r="C66" s="263"/>
      <c r="D66" s="262"/>
      <c r="E66" s="262"/>
      <c r="F66" s="262"/>
      <c r="G66" s="264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33" x14ac:dyDescent="0.2">
      <c r="A67" s="261"/>
      <c r="B67" s="262"/>
      <c r="C67" s="263"/>
      <c r="D67" s="262"/>
      <c r="E67" s="262"/>
      <c r="F67" s="262"/>
      <c r="G67" s="264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33" x14ac:dyDescent="0.2">
      <c r="A68" s="265"/>
      <c r="B68" s="266"/>
      <c r="C68" s="267"/>
      <c r="D68" s="266"/>
      <c r="E68" s="266"/>
      <c r="F68" s="266"/>
      <c r="G68" s="268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33" x14ac:dyDescent="0.2">
      <c r="A69" s="3"/>
      <c r="B69" s="4"/>
      <c r="C69" s="187"/>
      <c r="D69" s="6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33" x14ac:dyDescent="0.2">
      <c r="C70" s="189"/>
      <c r="D70" s="10"/>
      <c r="AG70" t="s">
        <v>194</v>
      </c>
    </row>
    <row r="71" spans="1:33" x14ac:dyDescent="0.2">
      <c r="D71" s="10"/>
    </row>
    <row r="72" spans="1:33" x14ac:dyDescent="0.2">
      <c r="D72" s="10"/>
    </row>
    <row r="73" spans="1:33" x14ac:dyDescent="0.2">
      <c r="D73" s="10"/>
    </row>
    <row r="74" spans="1:33" x14ac:dyDescent="0.2">
      <c r="D74" s="10"/>
    </row>
    <row r="75" spans="1:33" x14ac:dyDescent="0.2">
      <c r="D75" s="10"/>
    </row>
    <row r="76" spans="1:33" x14ac:dyDescent="0.2">
      <c r="D76" s="10"/>
    </row>
    <row r="77" spans="1:33" x14ac:dyDescent="0.2">
      <c r="D77" s="10"/>
    </row>
    <row r="78" spans="1:33" x14ac:dyDescent="0.2">
      <c r="D78" s="10"/>
    </row>
    <row r="79" spans="1:33" x14ac:dyDescent="0.2">
      <c r="D79" s="10"/>
    </row>
    <row r="80" spans="1:33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11">
    <mergeCell ref="A63:C63"/>
    <mergeCell ref="A64:G68"/>
    <mergeCell ref="C10:G10"/>
    <mergeCell ref="C19:G19"/>
    <mergeCell ref="C27:G27"/>
    <mergeCell ref="C42:G42"/>
    <mergeCell ref="C53:G53"/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1 Pol'!Názvy_tisku</vt:lpstr>
      <vt:lpstr>oadresa</vt:lpstr>
      <vt:lpstr>Stavba!Objednatel</vt:lpstr>
      <vt:lpstr>Stavba!Objekt</vt:lpstr>
      <vt:lpstr>'1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Křižka</dc:creator>
  <cp:lastModifiedBy>Dagmar Dokulilová</cp:lastModifiedBy>
  <cp:lastPrinted>2019-03-19T12:27:02Z</cp:lastPrinted>
  <dcterms:created xsi:type="dcterms:W3CDTF">2009-04-08T07:15:50Z</dcterms:created>
  <dcterms:modified xsi:type="dcterms:W3CDTF">2019-06-12T11:50:08Z</dcterms:modified>
</cp:coreProperties>
</file>