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21924" windowHeight="12012"/>
  </bookViews>
  <sheets>
    <sheet name="Rekapitulace stavby" sheetId="1" r:id="rId1"/>
    <sheet name="SO 001 - Příprava území, ..." sheetId="2" r:id="rId2"/>
    <sheet name="SO 101 - SO 102 - Obrusná..." sheetId="3" r:id="rId3"/>
    <sheet name="SO 103 - Sjezdy mimo prof..." sheetId="4" r:id="rId4"/>
    <sheet name="SO 104 - Plastová roura D..." sheetId="5" r:id="rId5"/>
    <sheet name="SO 192 - Dopravní značení..." sheetId="6" r:id="rId6"/>
    <sheet name="800 - Vegetační a sadové ..." sheetId="7" r:id="rId7"/>
    <sheet name="1000 - Ostatní náklady" sheetId="8" r:id="rId8"/>
    <sheet name="1020 - VRN" sheetId="9" r:id="rId9"/>
  </sheets>
  <definedNames>
    <definedName name="_xlnm.Print_Titles" localSheetId="7">'1000 - Ostatní náklady'!$117:$117</definedName>
    <definedName name="_xlnm.Print_Titles" localSheetId="8">'1020 - VRN'!$117:$117</definedName>
    <definedName name="_xlnm.Print_Titles" localSheetId="6">'800 - Vegetační a sadové ...'!$119:$119</definedName>
    <definedName name="_xlnm.Print_Titles" localSheetId="0">'Rekapitulace stavby'!$85:$85</definedName>
    <definedName name="_xlnm.Print_Titles" localSheetId="1">'SO 001 - Příprava území, ...'!$121:$121</definedName>
    <definedName name="_xlnm.Print_Titles" localSheetId="2">'SO 101 - SO 102 - Obrusná...'!$125:$125</definedName>
    <definedName name="_xlnm.Print_Titles" localSheetId="3">'SO 103 - Sjezdy mimo prof...'!$120:$120</definedName>
    <definedName name="_xlnm.Print_Titles" localSheetId="4">'SO 104 - Plastová roura D...'!$124:$124</definedName>
    <definedName name="_xlnm.Print_Titles" localSheetId="5">'SO 192 - Dopravní značení...'!$119:$119</definedName>
    <definedName name="_xlnm.Print_Area" localSheetId="7">'1000 - Ostatní náklady'!$C$4:$Q$70,'1000 - Ostatní náklady'!$C$76:$Q$101,'1000 - Ostatní náklady'!$C$107:$Q$152</definedName>
    <definedName name="_xlnm.Print_Area" localSheetId="8">'1020 - VRN'!$C$4:$Q$70,'1020 - VRN'!$C$76:$Q$101,'1020 - VRN'!$C$107:$Q$128</definedName>
    <definedName name="_xlnm.Print_Area" localSheetId="6">'800 - Vegetační a sadové ...'!$C$4:$Q$70,'800 - Vegetační a sadové ...'!$C$76:$Q$103,'800 - Vegetační a sadové ...'!$C$109:$Q$165</definedName>
    <definedName name="_xlnm.Print_Area" localSheetId="0">'Rekapitulace stavby'!$C$4:$AP$70,'Rekapitulace stavby'!$C$76:$AP$105</definedName>
    <definedName name="_xlnm.Print_Area" localSheetId="1">'SO 001 - Příprava území, ...'!$C$4:$Q$70,'SO 001 - Příprava území, ...'!$C$76:$Q$104,'SO 001 - Příprava území, ...'!$C$110:$Q$191</definedName>
    <definedName name="_xlnm.Print_Area" localSheetId="2">'SO 101 - SO 102 - Obrusná...'!$C$4:$Q$70,'SO 101 - SO 102 - Obrusná...'!$C$76:$Q$108,'SO 101 - SO 102 - Obrusná...'!$C$114:$Q$368</definedName>
    <definedName name="_xlnm.Print_Area" localSheetId="3">'SO 103 - Sjezdy mimo prof...'!$C$4:$Q$70,'SO 103 - Sjezdy mimo prof...'!$C$76:$Q$103,'SO 103 - Sjezdy mimo prof...'!$C$109:$Q$143</definedName>
    <definedName name="_xlnm.Print_Area" localSheetId="4">'SO 104 - Plastová roura D...'!$C$4:$Q$70,'SO 104 - Plastová roura D...'!$C$76:$Q$107,'SO 104 - Plastová roura D...'!$C$113:$Q$205</definedName>
    <definedName name="_xlnm.Print_Area" localSheetId="5">'SO 192 - Dopravní značení...'!$C$4:$Q$70,'SO 192 - Dopravní značení...'!$C$76:$Q$102,'SO 192 - Dopravní značení...'!$C$108:$Q$140</definedName>
  </definedNames>
  <calcPr calcId="152511"/>
</workbook>
</file>

<file path=xl/calcChain.xml><?xml version="1.0" encoding="utf-8"?>
<calcChain xmlns="http://schemas.openxmlformats.org/spreadsheetml/2006/main">
  <c r="AY97" i="1" l="1"/>
  <c r="AX97" i="1"/>
  <c r="BI128" i="9"/>
  <c r="BH128" i="9"/>
  <c r="BG128" i="9"/>
  <c r="BF128" i="9"/>
  <c r="BK128" i="9"/>
  <c r="N128" i="9" s="1"/>
  <c r="BE128" i="9" s="1"/>
  <c r="BI127" i="9"/>
  <c r="BH127" i="9"/>
  <c r="BG127" i="9"/>
  <c r="BF127" i="9"/>
  <c r="BE127" i="9"/>
  <c r="N127" i="9"/>
  <c r="BK127" i="9"/>
  <c r="BI126" i="9"/>
  <c r="BH126" i="9"/>
  <c r="BG126" i="9"/>
  <c r="BF126" i="9"/>
  <c r="BE126" i="9"/>
  <c r="N126" i="9"/>
  <c r="BK126" i="9"/>
  <c r="BI125" i="9"/>
  <c r="BH125" i="9"/>
  <c r="BG125" i="9"/>
  <c r="BF125" i="9"/>
  <c r="N125" i="9"/>
  <c r="BE125" i="9" s="1"/>
  <c r="BK125" i="9"/>
  <c r="BI124" i="9"/>
  <c r="BH124" i="9"/>
  <c r="BG124" i="9"/>
  <c r="BF124" i="9"/>
  <c r="BK124" i="9"/>
  <c r="BK123" i="9" s="1"/>
  <c r="N123" i="9" s="1"/>
  <c r="N91" i="9" s="1"/>
  <c r="BI122" i="9"/>
  <c r="BH122" i="9"/>
  <c r="BG122" i="9"/>
  <c r="BF122" i="9"/>
  <c r="AA122" i="9"/>
  <c r="Y122" i="9"/>
  <c r="W122" i="9"/>
  <c r="BK122" i="9"/>
  <c r="N122" i="9"/>
  <c r="BE122" i="9" s="1"/>
  <c r="BI121" i="9"/>
  <c r="BH121" i="9"/>
  <c r="BG121" i="9"/>
  <c r="BF121" i="9"/>
  <c r="AA121" i="9"/>
  <c r="AA120" i="9" s="1"/>
  <c r="AA119" i="9" s="1"/>
  <c r="AA118" i="9" s="1"/>
  <c r="Y121" i="9"/>
  <c r="Y120" i="9" s="1"/>
  <c r="Y119" i="9" s="1"/>
  <c r="Y118" i="9" s="1"/>
  <c r="W121" i="9"/>
  <c r="W120" i="9" s="1"/>
  <c r="W119" i="9" s="1"/>
  <c r="W118" i="9" s="1"/>
  <c r="AU97" i="1" s="1"/>
  <c r="BK121" i="9"/>
  <c r="BK120" i="9" s="1"/>
  <c r="N121" i="9"/>
  <c r="BE121" i="9" s="1"/>
  <c r="F114" i="9"/>
  <c r="F112" i="9"/>
  <c r="F110" i="9"/>
  <c r="F109" i="9"/>
  <c r="BI99" i="9"/>
  <c r="BH99" i="9"/>
  <c r="BG99" i="9"/>
  <c r="BF99" i="9"/>
  <c r="BI98" i="9"/>
  <c r="BH98" i="9"/>
  <c r="BG98" i="9"/>
  <c r="BF98" i="9"/>
  <c r="BI97" i="9"/>
  <c r="BH97" i="9"/>
  <c r="BG97" i="9"/>
  <c r="BF97" i="9"/>
  <c r="BI96" i="9"/>
  <c r="BH96" i="9"/>
  <c r="BG96" i="9"/>
  <c r="BF96" i="9"/>
  <c r="BI95" i="9"/>
  <c r="BH95" i="9"/>
  <c r="BG95" i="9"/>
  <c r="BF95" i="9"/>
  <c r="BI94" i="9"/>
  <c r="H36" i="9" s="1"/>
  <c r="BD97" i="1" s="1"/>
  <c r="BH94" i="9"/>
  <c r="H35" i="9" s="1"/>
  <c r="BC97" i="1" s="1"/>
  <c r="BG94" i="9"/>
  <c r="H34" i="9" s="1"/>
  <c r="BB97" i="1" s="1"/>
  <c r="BF94" i="9"/>
  <c r="F83" i="9"/>
  <c r="M81" i="9"/>
  <c r="F81" i="9"/>
  <c r="F79" i="9"/>
  <c r="F78" i="9"/>
  <c r="O21" i="9"/>
  <c r="E21" i="9"/>
  <c r="O20" i="9"/>
  <c r="O18" i="9"/>
  <c r="E18" i="9"/>
  <c r="M114" i="9" s="1"/>
  <c r="O17" i="9"/>
  <c r="O15" i="9"/>
  <c r="E15" i="9"/>
  <c r="F115" i="9" s="1"/>
  <c r="O14" i="9"/>
  <c r="O12" i="9"/>
  <c r="E12" i="9"/>
  <c r="O11" i="9"/>
  <c r="O9" i="9"/>
  <c r="M112" i="9" s="1"/>
  <c r="F6" i="9"/>
  <c r="AY96" i="1"/>
  <c r="AX96" i="1"/>
  <c r="BI152" i="8"/>
  <c r="BH152" i="8"/>
  <c r="BG152" i="8"/>
  <c r="BF152" i="8"/>
  <c r="BK152" i="8"/>
  <c r="N152" i="8" s="1"/>
  <c r="BE152" i="8" s="1"/>
  <c r="BI151" i="8"/>
  <c r="BH151" i="8"/>
  <c r="BG151" i="8"/>
  <c r="BF151" i="8"/>
  <c r="BE151" i="8"/>
  <c r="N151" i="8"/>
  <c r="BK151" i="8"/>
  <c r="BI150" i="8"/>
  <c r="BH150" i="8"/>
  <c r="BG150" i="8"/>
  <c r="BF150" i="8"/>
  <c r="N150" i="8"/>
  <c r="BE150" i="8" s="1"/>
  <c r="BK150" i="8"/>
  <c r="BI149" i="8"/>
  <c r="BH149" i="8"/>
  <c r="BG149" i="8"/>
  <c r="BF149" i="8"/>
  <c r="BK149" i="8"/>
  <c r="N149" i="8" s="1"/>
  <c r="BE149" i="8" s="1"/>
  <c r="BI148" i="8"/>
  <c r="BH148" i="8"/>
  <c r="BG148" i="8"/>
  <c r="BF148" i="8"/>
  <c r="BK148" i="8"/>
  <c r="BK147" i="8" s="1"/>
  <c r="N147" i="8" s="1"/>
  <c r="N91" i="8" s="1"/>
  <c r="BI142" i="8"/>
  <c r="BH142" i="8"/>
  <c r="BG142" i="8"/>
  <c r="BF142" i="8"/>
  <c r="AA142" i="8"/>
  <c r="Y142" i="8"/>
  <c r="W142" i="8"/>
  <c r="BK142" i="8"/>
  <c r="N142" i="8"/>
  <c r="BE142" i="8" s="1"/>
  <c r="BI139" i="8"/>
  <c r="BH139" i="8"/>
  <c r="BG139" i="8"/>
  <c r="BF139" i="8"/>
  <c r="BE139" i="8"/>
  <c r="AA139" i="8"/>
  <c r="Y139" i="8"/>
  <c r="W139" i="8"/>
  <c r="BK139" i="8"/>
  <c r="N139" i="8"/>
  <c r="BI138" i="8"/>
  <c r="BH138" i="8"/>
  <c r="BG138" i="8"/>
  <c r="BF138" i="8"/>
  <c r="BE138" i="8"/>
  <c r="AA138" i="8"/>
  <c r="Y138" i="8"/>
  <c r="W138" i="8"/>
  <c r="BK138" i="8"/>
  <c r="N138" i="8"/>
  <c r="BI133" i="8"/>
  <c r="BH133" i="8"/>
  <c r="BG133" i="8"/>
  <c r="BF133" i="8"/>
  <c r="BE133" i="8"/>
  <c r="AA133" i="8"/>
  <c r="Y133" i="8"/>
  <c r="W133" i="8"/>
  <c r="BK133" i="8"/>
  <c r="N133" i="8"/>
  <c r="BI129" i="8"/>
  <c r="BH129" i="8"/>
  <c r="BG129" i="8"/>
  <c r="BF129" i="8"/>
  <c r="BE129" i="8"/>
  <c r="AA129" i="8"/>
  <c r="Y129" i="8"/>
  <c r="W129" i="8"/>
  <c r="BK129" i="8"/>
  <c r="N129" i="8"/>
  <c r="BI125" i="8"/>
  <c r="BH125" i="8"/>
  <c r="BG125" i="8"/>
  <c r="BF125" i="8"/>
  <c r="BE125" i="8"/>
  <c r="AA125" i="8"/>
  <c r="Y125" i="8"/>
  <c r="W125" i="8"/>
  <c r="BK125" i="8"/>
  <c r="N125" i="8"/>
  <c r="BI122" i="8"/>
  <c r="BH122" i="8"/>
  <c r="BG122" i="8"/>
  <c r="BF122" i="8"/>
  <c r="BE122" i="8"/>
  <c r="AA122" i="8"/>
  <c r="Y122" i="8"/>
  <c r="Y120" i="8" s="1"/>
  <c r="Y119" i="8" s="1"/>
  <c r="Y118" i="8" s="1"/>
  <c r="W122" i="8"/>
  <c r="W120" i="8" s="1"/>
  <c r="W119" i="8" s="1"/>
  <c r="W118" i="8" s="1"/>
  <c r="AU96" i="1" s="1"/>
  <c r="BK122" i="8"/>
  <c r="N122" i="8"/>
  <c r="BI121" i="8"/>
  <c r="BH121" i="8"/>
  <c r="BG121" i="8"/>
  <c r="BF121" i="8"/>
  <c r="BE121" i="8"/>
  <c r="AA121" i="8"/>
  <c r="AA120" i="8" s="1"/>
  <c r="AA119" i="8" s="1"/>
  <c r="AA118" i="8" s="1"/>
  <c r="Y121" i="8"/>
  <c r="W121" i="8"/>
  <c r="BK121" i="8"/>
  <c r="BK120" i="8" s="1"/>
  <c r="N121" i="8"/>
  <c r="M115" i="8"/>
  <c r="M112" i="8"/>
  <c r="F112" i="8"/>
  <c r="F110" i="8"/>
  <c r="BI99" i="8"/>
  <c r="BH99" i="8"/>
  <c r="BG99" i="8"/>
  <c r="H34" i="8" s="1"/>
  <c r="BB96" i="1" s="1"/>
  <c r="BF99" i="8"/>
  <c r="BI98" i="8"/>
  <c r="BH98" i="8"/>
  <c r="BG98" i="8"/>
  <c r="BF98" i="8"/>
  <c r="BI97" i="8"/>
  <c r="BH97" i="8"/>
  <c r="BG97" i="8"/>
  <c r="BF97" i="8"/>
  <c r="BI96" i="8"/>
  <c r="BH96" i="8"/>
  <c r="BG96" i="8"/>
  <c r="BF96" i="8"/>
  <c r="BI95" i="8"/>
  <c r="BH95" i="8"/>
  <c r="BG95" i="8"/>
  <c r="BF95" i="8"/>
  <c r="BI94" i="8"/>
  <c r="H36" i="8" s="1"/>
  <c r="BD96" i="1" s="1"/>
  <c r="BH94" i="8"/>
  <c r="H35" i="8" s="1"/>
  <c r="BC96" i="1" s="1"/>
  <c r="BG94" i="8"/>
  <c r="BF94" i="8"/>
  <c r="H33" i="8" s="1"/>
  <c r="BA96" i="1" s="1"/>
  <c r="M84" i="8"/>
  <c r="M81" i="8"/>
  <c r="F81" i="8"/>
  <c r="F79" i="8"/>
  <c r="O21" i="8"/>
  <c r="E21" i="8"/>
  <c r="O20" i="8"/>
  <c r="O18" i="8"/>
  <c r="E18" i="8"/>
  <c r="M114" i="8" s="1"/>
  <c r="O17" i="8"/>
  <c r="O15" i="8"/>
  <c r="E15" i="8"/>
  <c r="F115" i="8" s="1"/>
  <c r="O14" i="8"/>
  <c r="O12" i="8"/>
  <c r="E12" i="8"/>
  <c r="O11" i="8"/>
  <c r="O9" i="8"/>
  <c r="F6" i="8"/>
  <c r="F109" i="8" s="1"/>
  <c r="W158" i="7"/>
  <c r="AA122" i="7"/>
  <c r="BK122" i="7"/>
  <c r="AY95" i="1"/>
  <c r="AX95" i="1"/>
  <c r="BI165" i="7"/>
  <c r="BH165" i="7"/>
  <c r="BG165" i="7"/>
  <c r="BF165" i="7"/>
  <c r="BK165" i="7"/>
  <c r="N165" i="7" s="1"/>
  <c r="BE165" i="7" s="1"/>
  <c r="BI164" i="7"/>
  <c r="BH164" i="7"/>
  <c r="BG164" i="7"/>
  <c r="BF164" i="7"/>
  <c r="BE164" i="7"/>
  <c r="N164" i="7"/>
  <c r="BK164" i="7"/>
  <c r="BI163" i="7"/>
  <c r="BH163" i="7"/>
  <c r="BG163" i="7"/>
  <c r="BF163" i="7"/>
  <c r="BE163" i="7"/>
  <c r="N163" i="7"/>
  <c r="BK163" i="7"/>
  <c r="BI162" i="7"/>
  <c r="BH162" i="7"/>
  <c r="BG162" i="7"/>
  <c r="BF162" i="7"/>
  <c r="N162" i="7"/>
  <c r="BE162" i="7" s="1"/>
  <c r="BK162" i="7"/>
  <c r="BI161" i="7"/>
  <c r="BH161" i="7"/>
  <c r="BG161" i="7"/>
  <c r="BF161" i="7"/>
  <c r="BK161" i="7"/>
  <c r="BI159" i="7"/>
  <c r="BH159" i="7"/>
  <c r="BG159" i="7"/>
  <c r="BF159" i="7"/>
  <c r="AA159" i="7"/>
  <c r="AA158" i="7" s="1"/>
  <c r="Y159" i="7"/>
  <c r="Y158" i="7" s="1"/>
  <c r="W159" i="7"/>
  <c r="BK159" i="7"/>
  <c r="BK158" i="7" s="1"/>
  <c r="N158" i="7" s="1"/>
  <c r="N92" i="7" s="1"/>
  <c r="N159" i="7"/>
  <c r="BE159" i="7" s="1"/>
  <c r="BI151" i="7"/>
  <c r="BH151" i="7"/>
  <c r="BG151" i="7"/>
  <c r="BF151" i="7"/>
  <c r="AA151" i="7"/>
  <c r="Y151" i="7"/>
  <c r="W151" i="7"/>
  <c r="BK151" i="7"/>
  <c r="N151" i="7"/>
  <c r="BE151" i="7" s="1"/>
  <c r="BI144" i="7"/>
  <c r="BH144" i="7"/>
  <c r="BG144" i="7"/>
  <c r="BF144" i="7"/>
  <c r="BE144" i="7"/>
  <c r="AA144" i="7"/>
  <c r="Y144" i="7"/>
  <c r="W144" i="7"/>
  <c r="BK144" i="7"/>
  <c r="N144" i="7"/>
  <c r="BI137" i="7"/>
  <c r="BH137" i="7"/>
  <c r="BG137" i="7"/>
  <c r="BF137" i="7"/>
  <c r="BE137" i="7"/>
  <c r="AA137" i="7"/>
  <c r="AA136" i="7" s="1"/>
  <c r="Y137" i="7"/>
  <c r="Y136" i="7" s="1"/>
  <c r="W137" i="7"/>
  <c r="W136" i="7" s="1"/>
  <c r="BK137" i="7"/>
  <c r="BK136" i="7" s="1"/>
  <c r="N136" i="7" s="1"/>
  <c r="N91" i="7" s="1"/>
  <c r="N137" i="7"/>
  <c r="BI130" i="7"/>
  <c r="BH130" i="7"/>
  <c r="BG130" i="7"/>
  <c r="BF130" i="7"/>
  <c r="BE130" i="7"/>
  <c r="AA130" i="7"/>
  <c r="Y130" i="7"/>
  <c r="W130" i="7"/>
  <c r="BK130" i="7"/>
  <c r="N130" i="7"/>
  <c r="BI123" i="7"/>
  <c r="BH123" i="7"/>
  <c r="BG123" i="7"/>
  <c r="BF123" i="7"/>
  <c r="AA123" i="7"/>
  <c r="Y123" i="7"/>
  <c r="Y122" i="7" s="1"/>
  <c r="W123" i="7"/>
  <c r="BK123" i="7"/>
  <c r="N123" i="7"/>
  <c r="BE123" i="7" s="1"/>
  <c r="F114" i="7"/>
  <c r="F112" i="7"/>
  <c r="BI101" i="7"/>
  <c r="BH101" i="7"/>
  <c r="BG101" i="7"/>
  <c r="BF101" i="7"/>
  <c r="BI100" i="7"/>
  <c r="BH100" i="7"/>
  <c r="BG100" i="7"/>
  <c r="BF100" i="7"/>
  <c r="BI99" i="7"/>
  <c r="BH99" i="7"/>
  <c r="BG99" i="7"/>
  <c r="BF99" i="7"/>
  <c r="BI98" i="7"/>
  <c r="BH98" i="7"/>
  <c r="BG98" i="7"/>
  <c r="BF98" i="7"/>
  <c r="BI97" i="7"/>
  <c r="BH97" i="7"/>
  <c r="BG97" i="7"/>
  <c r="BF97" i="7"/>
  <c r="BI96" i="7"/>
  <c r="H36" i="7" s="1"/>
  <c r="BD95" i="1" s="1"/>
  <c r="BH96" i="7"/>
  <c r="H35" i="7" s="1"/>
  <c r="BC95" i="1" s="1"/>
  <c r="BG96" i="7"/>
  <c r="BF96" i="7"/>
  <c r="M84" i="7"/>
  <c r="F81" i="7"/>
  <c r="F79" i="7"/>
  <c r="O21" i="7"/>
  <c r="E21" i="7"/>
  <c r="M117" i="7" s="1"/>
  <c r="O20" i="7"/>
  <c r="O18" i="7"/>
  <c r="E18" i="7"/>
  <c r="M116" i="7" s="1"/>
  <c r="O17" i="7"/>
  <c r="O15" i="7"/>
  <c r="E15" i="7"/>
  <c r="O14" i="7"/>
  <c r="O12" i="7"/>
  <c r="E12" i="7"/>
  <c r="F116" i="7" s="1"/>
  <c r="O11" i="7"/>
  <c r="O9" i="7"/>
  <c r="M114" i="7" s="1"/>
  <c r="F6" i="7"/>
  <c r="F111" i="7" s="1"/>
  <c r="W121" i="6"/>
  <c r="W120" i="6" s="1"/>
  <c r="AU94" i="1" s="1"/>
  <c r="AY94" i="1"/>
  <c r="AX94" i="1"/>
  <c r="BI140" i="6"/>
  <c r="BH140" i="6"/>
  <c r="BG140" i="6"/>
  <c r="BF140" i="6"/>
  <c r="N140" i="6"/>
  <c r="BE140" i="6" s="1"/>
  <c r="BK140" i="6"/>
  <c r="BI139" i="6"/>
  <c r="BH139" i="6"/>
  <c r="BG139" i="6"/>
  <c r="BF139" i="6"/>
  <c r="BK139" i="6"/>
  <c r="N139" i="6" s="1"/>
  <c r="BE139" i="6" s="1"/>
  <c r="BI138" i="6"/>
  <c r="BH138" i="6"/>
  <c r="BG138" i="6"/>
  <c r="BF138" i="6"/>
  <c r="BK138" i="6"/>
  <c r="N138" i="6" s="1"/>
  <c r="BE138" i="6" s="1"/>
  <c r="BI137" i="6"/>
  <c r="BH137" i="6"/>
  <c r="BG137" i="6"/>
  <c r="BF137" i="6"/>
  <c r="BE137" i="6"/>
  <c r="N137" i="6"/>
  <c r="BK137" i="6"/>
  <c r="BI136" i="6"/>
  <c r="BH136" i="6"/>
  <c r="BG136" i="6"/>
  <c r="BF136" i="6"/>
  <c r="N136" i="6"/>
  <c r="BE136" i="6" s="1"/>
  <c r="BK136" i="6"/>
  <c r="BI123" i="6"/>
  <c r="BH123" i="6"/>
  <c r="BG123" i="6"/>
  <c r="BF123" i="6"/>
  <c r="BE123" i="6"/>
  <c r="AA123" i="6"/>
  <c r="AA122" i="6" s="1"/>
  <c r="AA121" i="6" s="1"/>
  <c r="AA120" i="6" s="1"/>
  <c r="Y123" i="6"/>
  <c r="Y122" i="6" s="1"/>
  <c r="Y121" i="6" s="1"/>
  <c r="Y120" i="6" s="1"/>
  <c r="W123" i="6"/>
  <c r="W122" i="6" s="1"/>
  <c r="BK123" i="6"/>
  <c r="BK122" i="6" s="1"/>
  <c r="BK121" i="6" s="1"/>
  <c r="N123" i="6"/>
  <c r="F114" i="6"/>
  <c r="F112" i="6"/>
  <c r="BI100" i="6"/>
  <c r="BH100" i="6"/>
  <c r="BG100" i="6"/>
  <c r="BF100" i="6"/>
  <c r="BI99" i="6"/>
  <c r="BH99" i="6"/>
  <c r="BG99" i="6"/>
  <c r="BF99" i="6"/>
  <c r="BI98" i="6"/>
  <c r="BH98" i="6"/>
  <c r="BG98" i="6"/>
  <c r="BF98" i="6"/>
  <c r="BI97" i="6"/>
  <c r="BH97" i="6"/>
  <c r="BG97" i="6"/>
  <c r="BF97" i="6"/>
  <c r="BI96" i="6"/>
  <c r="BH96" i="6"/>
  <c r="BG96" i="6"/>
  <c r="BF96" i="6"/>
  <c r="BI95" i="6"/>
  <c r="H37" i="6" s="1"/>
  <c r="BD94" i="1" s="1"/>
  <c r="BH95" i="6"/>
  <c r="BG95" i="6"/>
  <c r="BF95" i="6"/>
  <c r="M85" i="6"/>
  <c r="F85" i="6"/>
  <c r="F82" i="6"/>
  <c r="F80" i="6"/>
  <c r="O22" i="6"/>
  <c r="E22" i="6"/>
  <c r="M117" i="6" s="1"/>
  <c r="O21" i="6"/>
  <c r="O19" i="6"/>
  <c r="E19" i="6"/>
  <c r="O18" i="6"/>
  <c r="O16" i="6"/>
  <c r="E16" i="6"/>
  <c r="F117" i="6" s="1"/>
  <c r="O15" i="6"/>
  <c r="O13" i="6"/>
  <c r="E13" i="6"/>
  <c r="O12" i="6"/>
  <c r="O10" i="6"/>
  <c r="M82" i="6" s="1"/>
  <c r="F6" i="6"/>
  <c r="Y198" i="5"/>
  <c r="W198" i="5"/>
  <c r="AA153" i="5"/>
  <c r="BK153" i="5"/>
  <c r="N153" i="5" s="1"/>
  <c r="AY93" i="1"/>
  <c r="AX93" i="1"/>
  <c r="BI205" i="5"/>
  <c r="BH205" i="5"/>
  <c r="BG205" i="5"/>
  <c r="BF205" i="5"/>
  <c r="BK205" i="5"/>
  <c r="N205" i="5" s="1"/>
  <c r="BE205" i="5" s="1"/>
  <c r="BI204" i="5"/>
  <c r="BH204" i="5"/>
  <c r="BG204" i="5"/>
  <c r="BF204" i="5"/>
  <c r="BK204" i="5"/>
  <c r="N204" i="5" s="1"/>
  <c r="BE204" i="5" s="1"/>
  <c r="BI203" i="5"/>
  <c r="BH203" i="5"/>
  <c r="BG203" i="5"/>
  <c r="BF203" i="5"/>
  <c r="BE203" i="5"/>
  <c r="N203" i="5"/>
  <c r="BK203" i="5"/>
  <c r="BI202" i="5"/>
  <c r="BH202" i="5"/>
  <c r="BG202" i="5"/>
  <c r="BF202" i="5"/>
  <c r="BE202" i="5"/>
  <c r="N202" i="5"/>
  <c r="BK202" i="5"/>
  <c r="BI201" i="5"/>
  <c r="BH201" i="5"/>
  <c r="BG201" i="5"/>
  <c r="BF201" i="5"/>
  <c r="N201" i="5"/>
  <c r="BE201" i="5" s="1"/>
  <c r="BK201" i="5"/>
  <c r="BI199" i="5"/>
  <c r="BH199" i="5"/>
  <c r="BG199" i="5"/>
  <c r="BF199" i="5"/>
  <c r="BE199" i="5"/>
  <c r="AA199" i="5"/>
  <c r="AA198" i="5" s="1"/>
  <c r="Y199" i="5"/>
  <c r="W199" i="5"/>
  <c r="BK199" i="5"/>
  <c r="BK198" i="5" s="1"/>
  <c r="N198" i="5" s="1"/>
  <c r="N96" i="5" s="1"/>
  <c r="N199" i="5"/>
  <c r="BI195" i="5"/>
  <c r="BH195" i="5"/>
  <c r="BG195" i="5"/>
  <c r="BF195" i="5"/>
  <c r="AA195" i="5"/>
  <c r="AA190" i="5" s="1"/>
  <c r="Y195" i="5"/>
  <c r="Y190" i="5" s="1"/>
  <c r="W195" i="5"/>
  <c r="BK195" i="5"/>
  <c r="N195" i="5"/>
  <c r="BE195" i="5" s="1"/>
  <c r="BI191" i="5"/>
  <c r="BH191" i="5"/>
  <c r="BG191" i="5"/>
  <c r="BF191" i="5"/>
  <c r="BE191" i="5"/>
  <c r="AA191" i="5"/>
  <c r="Y191" i="5"/>
  <c r="W191" i="5"/>
  <c r="W190" i="5" s="1"/>
  <c r="BK191" i="5"/>
  <c r="BK190" i="5" s="1"/>
  <c r="N190" i="5" s="1"/>
  <c r="N95" i="5" s="1"/>
  <c r="N191" i="5"/>
  <c r="BI187" i="5"/>
  <c r="BH187" i="5"/>
  <c r="BG187" i="5"/>
  <c r="BF187" i="5"/>
  <c r="AA187" i="5"/>
  <c r="Y187" i="5"/>
  <c r="W187" i="5"/>
  <c r="BK187" i="5"/>
  <c r="N187" i="5"/>
  <c r="BE187" i="5" s="1"/>
  <c r="BI184" i="5"/>
  <c r="BH184" i="5"/>
  <c r="BG184" i="5"/>
  <c r="BF184" i="5"/>
  <c r="BE184" i="5"/>
  <c r="AA184" i="5"/>
  <c r="Y184" i="5"/>
  <c r="W184" i="5"/>
  <c r="BK184" i="5"/>
  <c r="N184" i="5"/>
  <c r="BI180" i="5"/>
  <c r="BH180" i="5"/>
  <c r="BG180" i="5"/>
  <c r="BF180" i="5"/>
  <c r="AA180" i="5"/>
  <c r="Y180" i="5"/>
  <c r="W180" i="5"/>
  <c r="BK180" i="5"/>
  <c r="N180" i="5"/>
  <c r="BE180" i="5" s="1"/>
  <c r="BI176" i="5"/>
  <c r="BH176" i="5"/>
  <c r="BG176" i="5"/>
  <c r="BF176" i="5"/>
  <c r="BE176" i="5"/>
  <c r="AA176" i="5"/>
  <c r="Y176" i="5"/>
  <c r="W176" i="5"/>
  <c r="W171" i="5" s="1"/>
  <c r="BK176" i="5"/>
  <c r="N176" i="5"/>
  <c r="BI172" i="5"/>
  <c r="BH172" i="5"/>
  <c r="BG172" i="5"/>
  <c r="BF172" i="5"/>
  <c r="AA172" i="5"/>
  <c r="AA171" i="5" s="1"/>
  <c r="Y172" i="5"/>
  <c r="Y171" i="5" s="1"/>
  <c r="W172" i="5"/>
  <c r="BK172" i="5"/>
  <c r="BK171" i="5" s="1"/>
  <c r="N171" i="5" s="1"/>
  <c r="N94" i="5" s="1"/>
  <c r="N172" i="5"/>
  <c r="BE172" i="5" s="1"/>
  <c r="BI167" i="5"/>
  <c r="BH167" i="5"/>
  <c r="BG167" i="5"/>
  <c r="BF167" i="5"/>
  <c r="AA167" i="5"/>
  <c r="Y167" i="5"/>
  <c r="W167" i="5"/>
  <c r="BK167" i="5"/>
  <c r="N167" i="5"/>
  <c r="BE167" i="5" s="1"/>
  <c r="BI163" i="5"/>
  <c r="BH163" i="5"/>
  <c r="BG163" i="5"/>
  <c r="BF163" i="5"/>
  <c r="BE163" i="5"/>
  <c r="AA163" i="5"/>
  <c r="Y163" i="5"/>
  <c r="W163" i="5"/>
  <c r="W158" i="5" s="1"/>
  <c r="BK163" i="5"/>
  <c r="N163" i="5"/>
  <c r="BI159" i="5"/>
  <c r="BH159" i="5"/>
  <c r="BG159" i="5"/>
  <c r="BF159" i="5"/>
  <c r="AA159" i="5"/>
  <c r="AA158" i="5" s="1"/>
  <c r="Y159" i="5"/>
  <c r="Y158" i="5" s="1"/>
  <c r="W159" i="5"/>
  <c r="BK159" i="5"/>
  <c r="N159" i="5"/>
  <c r="BE159" i="5" s="1"/>
  <c r="BI154" i="5"/>
  <c r="BH154" i="5"/>
  <c r="BG154" i="5"/>
  <c r="BF154" i="5"/>
  <c r="BE154" i="5"/>
  <c r="AA154" i="5"/>
  <c r="Y154" i="5"/>
  <c r="Y153" i="5" s="1"/>
  <c r="W154" i="5"/>
  <c r="W153" i="5" s="1"/>
  <c r="BK154" i="5"/>
  <c r="N154" i="5"/>
  <c r="N92" i="5"/>
  <c r="BI148" i="5"/>
  <c r="BH148" i="5"/>
  <c r="BG148" i="5"/>
  <c r="BF148" i="5"/>
  <c r="BE148" i="5"/>
  <c r="AA148" i="5"/>
  <c r="Y148" i="5"/>
  <c r="W148" i="5"/>
  <c r="BK148" i="5"/>
  <c r="N148" i="5"/>
  <c r="BI143" i="5"/>
  <c r="BH143" i="5"/>
  <c r="BG143" i="5"/>
  <c r="BF143" i="5"/>
  <c r="AA143" i="5"/>
  <c r="Y143" i="5"/>
  <c r="W143" i="5"/>
  <c r="BK143" i="5"/>
  <c r="N143" i="5"/>
  <c r="BE143" i="5" s="1"/>
  <c r="BI139" i="5"/>
  <c r="BH139" i="5"/>
  <c r="BG139" i="5"/>
  <c r="BF139" i="5"/>
  <c r="BE139" i="5"/>
  <c r="AA139" i="5"/>
  <c r="Y139" i="5"/>
  <c r="W139" i="5"/>
  <c r="BK139" i="5"/>
  <c r="N139" i="5"/>
  <c r="BI135" i="5"/>
  <c r="BH135" i="5"/>
  <c r="BG135" i="5"/>
  <c r="BF135" i="5"/>
  <c r="AA135" i="5"/>
  <c r="Y135" i="5"/>
  <c r="W135" i="5"/>
  <c r="BK135" i="5"/>
  <c r="N135" i="5"/>
  <c r="BE135" i="5" s="1"/>
  <c r="BI132" i="5"/>
  <c r="BH132" i="5"/>
  <c r="BG132" i="5"/>
  <c r="BF132" i="5"/>
  <c r="BE132" i="5"/>
  <c r="AA132" i="5"/>
  <c r="Y132" i="5"/>
  <c r="W132" i="5"/>
  <c r="BK132" i="5"/>
  <c r="BK127" i="5" s="1"/>
  <c r="N132" i="5"/>
  <c r="BI128" i="5"/>
  <c r="BH128" i="5"/>
  <c r="BG128" i="5"/>
  <c r="BF128" i="5"/>
  <c r="AA128" i="5"/>
  <c r="AA127" i="5" s="1"/>
  <c r="Y128" i="5"/>
  <c r="W128" i="5"/>
  <c r="BK128" i="5"/>
  <c r="N128" i="5"/>
  <c r="BE128" i="5" s="1"/>
  <c r="M121" i="5"/>
  <c r="F121" i="5"/>
  <c r="F119" i="5"/>
  <c r="F117" i="5"/>
  <c r="BI105" i="5"/>
  <c r="BH105" i="5"/>
  <c r="BG105" i="5"/>
  <c r="BF105" i="5"/>
  <c r="BI104" i="5"/>
  <c r="BH104" i="5"/>
  <c r="BG104" i="5"/>
  <c r="BF104" i="5"/>
  <c r="BI103" i="5"/>
  <c r="BH103" i="5"/>
  <c r="BG103" i="5"/>
  <c r="BF103" i="5"/>
  <c r="BI102" i="5"/>
  <c r="BH102" i="5"/>
  <c r="H36" i="5" s="1"/>
  <c r="BC93" i="1" s="1"/>
  <c r="BG102" i="5"/>
  <c r="BF102" i="5"/>
  <c r="BI101" i="5"/>
  <c r="H37" i="5" s="1"/>
  <c r="BD93" i="1" s="1"/>
  <c r="BH101" i="5"/>
  <c r="BG101" i="5"/>
  <c r="BF101" i="5"/>
  <c r="H34" i="5" s="1"/>
  <c r="BA93" i="1" s="1"/>
  <c r="BI100" i="5"/>
  <c r="BH100" i="5"/>
  <c r="BG100" i="5"/>
  <c r="H35" i="5" s="1"/>
  <c r="BB93" i="1" s="1"/>
  <c r="BF100" i="5"/>
  <c r="F85" i="5"/>
  <c r="M84" i="5"/>
  <c r="F84" i="5"/>
  <c r="F82" i="5"/>
  <c r="F80" i="5"/>
  <c r="O22" i="5"/>
  <c r="E22" i="5"/>
  <c r="M122" i="5" s="1"/>
  <c r="O21" i="5"/>
  <c r="O19" i="5"/>
  <c r="E19" i="5"/>
  <c r="O18" i="5"/>
  <c r="O16" i="5"/>
  <c r="E16" i="5"/>
  <c r="F122" i="5" s="1"/>
  <c r="O15" i="5"/>
  <c r="O13" i="5"/>
  <c r="E13" i="5"/>
  <c r="O12" i="5"/>
  <c r="O10" i="5"/>
  <c r="F6" i="5"/>
  <c r="F115" i="5" s="1"/>
  <c r="AA136" i="4"/>
  <c r="Y136" i="4"/>
  <c r="W123" i="4"/>
  <c r="W122" i="4"/>
  <c r="W121" i="4" s="1"/>
  <c r="AU92" i="1" s="1"/>
  <c r="AY92" i="1"/>
  <c r="AX92" i="1"/>
  <c r="BI143" i="4"/>
  <c r="BH143" i="4"/>
  <c r="BG143" i="4"/>
  <c r="BF143" i="4"/>
  <c r="N143" i="4"/>
  <c r="BE143" i="4" s="1"/>
  <c r="BK143" i="4"/>
  <c r="BI142" i="4"/>
  <c r="BH142" i="4"/>
  <c r="BG142" i="4"/>
  <c r="BF142" i="4"/>
  <c r="N142" i="4"/>
  <c r="BE142" i="4" s="1"/>
  <c r="BK142" i="4"/>
  <c r="BI141" i="4"/>
  <c r="BH141" i="4"/>
  <c r="BG141" i="4"/>
  <c r="BF141" i="4"/>
  <c r="BK141" i="4"/>
  <c r="N141" i="4" s="1"/>
  <c r="BE141" i="4" s="1"/>
  <c r="BI140" i="4"/>
  <c r="BH140" i="4"/>
  <c r="BG140" i="4"/>
  <c r="BF140" i="4"/>
  <c r="BE140" i="4"/>
  <c r="N140" i="4"/>
  <c r="BK140" i="4"/>
  <c r="BI139" i="4"/>
  <c r="BH139" i="4"/>
  <c r="BG139" i="4"/>
  <c r="BF139" i="4"/>
  <c r="BE139" i="4"/>
  <c r="N139" i="4"/>
  <c r="BK139" i="4"/>
  <c r="BI137" i="4"/>
  <c r="H37" i="4" s="1"/>
  <c r="BD92" i="1" s="1"/>
  <c r="BH137" i="4"/>
  <c r="BG137" i="4"/>
  <c r="BF137" i="4"/>
  <c r="BE137" i="4"/>
  <c r="AA137" i="4"/>
  <c r="Y137" i="4"/>
  <c r="W137" i="4"/>
  <c r="W136" i="4" s="1"/>
  <c r="BK137" i="4"/>
  <c r="BK136" i="4" s="1"/>
  <c r="N136" i="4" s="1"/>
  <c r="N92" i="4" s="1"/>
  <c r="N137" i="4"/>
  <c r="BI132" i="4"/>
  <c r="BH132" i="4"/>
  <c r="BG132" i="4"/>
  <c r="BF132" i="4"/>
  <c r="BE132" i="4"/>
  <c r="AA132" i="4"/>
  <c r="Y132" i="4"/>
  <c r="W132" i="4"/>
  <c r="BK132" i="4"/>
  <c r="N132" i="4"/>
  <c r="BI128" i="4"/>
  <c r="BH128" i="4"/>
  <c r="BG128" i="4"/>
  <c r="BF128" i="4"/>
  <c r="BE128" i="4"/>
  <c r="AA128" i="4"/>
  <c r="Y128" i="4"/>
  <c r="W128" i="4"/>
  <c r="BK128" i="4"/>
  <c r="N128" i="4"/>
  <c r="BI124" i="4"/>
  <c r="BH124" i="4"/>
  <c r="BG124" i="4"/>
  <c r="BF124" i="4"/>
  <c r="BE124" i="4"/>
  <c r="AA124" i="4"/>
  <c r="AA123" i="4" s="1"/>
  <c r="Y124" i="4"/>
  <c r="Y123" i="4" s="1"/>
  <c r="Y122" i="4" s="1"/>
  <c r="Y121" i="4" s="1"/>
  <c r="W124" i="4"/>
  <c r="BK124" i="4"/>
  <c r="BK123" i="4" s="1"/>
  <c r="N124" i="4"/>
  <c r="M118" i="4"/>
  <c r="F118" i="4"/>
  <c r="M115" i="4"/>
  <c r="F115" i="4"/>
  <c r="F113" i="4"/>
  <c r="BI101" i="4"/>
  <c r="BH101" i="4"/>
  <c r="BG101" i="4"/>
  <c r="BF101" i="4"/>
  <c r="BI100" i="4"/>
  <c r="BH100" i="4"/>
  <c r="BG100" i="4"/>
  <c r="BF100" i="4"/>
  <c r="BI99" i="4"/>
  <c r="BH99" i="4"/>
  <c r="BG99" i="4"/>
  <c r="BF99" i="4"/>
  <c r="M34" i="4" s="1"/>
  <c r="AW92" i="1" s="1"/>
  <c r="BI98" i="4"/>
  <c r="BH98" i="4"/>
  <c r="BG98" i="4"/>
  <c r="BF98" i="4"/>
  <c r="BI97" i="4"/>
  <c r="BH97" i="4"/>
  <c r="BG97" i="4"/>
  <c r="BF97" i="4"/>
  <c r="H34" i="4" s="1"/>
  <c r="BA92" i="1" s="1"/>
  <c r="BI96" i="4"/>
  <c r="BH96" i="4"/>
  <c r="H36" i="4" s="1"/>
  <c r="BC92" i="1" s="1"/>
  <c r="BG96" i="4"/>
  <c r="BF96" i="4"/>
  <c r="M85" i="4"/>
  <c r="F85" i="4"/>
  <c r="M82" i="4"/>
  <c r="F82" i="4"/>
  <c r="F80" i="4"/>
  <c r="O22" i="4"/>
  <c r="E22" i="4"/>
  <c r="O21" i="4"/>
  <c r="O19" i="4"/>
  <c r="E19" i="4"/>
  <c r="M117" i="4" s="1"/>
  <c r="O18" i="4"/>
  <c r="O16" i="4"/>
  <c r="E16" i="4"/>
  <c r="O15" i="4"/>
  <c r="O13" i="4"/>
  <c r="E13" i="4"/>
  <c r="O12" i="4"/>
  <c r="O10" i="4"/>
  <c r="F6" i="4"/>
  <c r="F111" i="4" s="1"/>
  <c r="W361" i="3"/>
  <c r="N361" i="3"/>
  <c r="BK361" i="3"/>
  <c r="AA191" i="3"/>
  <c r="W186" i="3"/>
  <c r="N186" i="3"/>
  <c r="Y170" i="3"/>
  <c r="AY91" i="1"/>
  <c r="AX91" i="1"/>
  <c r="BI368" i="3"/>
  <c r="BH368" i="3"/>
  <c r="BG368" i="3"/>
  <c r="BF368" i="3"/>
  <c r="BK368" i="3"/>
  <c r="N368" i="3" s="1"/>
  <c r="BE368" i="3" s="1"/>
  <c r="BI367" i="3"/>
  <c r="BH367" i="3"/>
  <c r="BG367" i="3"/>
  <c r="BF367" i="3"/>
  <c r="BE367" i="3"/>
  <c r="N367" i="3"/>
  <c r="BK367" i="3"/>
  <c r="BI366" i="3"/>
  <c r="BH366" i="3"/>
  <c r="BG366" i="3"/>
  <c r="BF366" i="3"/>
  <c r="BE366" i="3"/>
  <c r="N366" i="3"/>
  <c r="BK366" i="3"/>
  <c r="BI365" i="3"/>
  <c r="BH365" i="3"/>
  <c r="BG365" i="3"/>
  <c r="BF365" i="3"/>
  <c r="N365" i="3"/>
  <c r="BE365" i="3" s="1"/>
  <c r="BK365" i="3"/>
  <c r="BI364" i="3"/>
  <c r="BH364" i="3"/>
  <c r="BG364" i="3"/>
  <c r="BF364" i="3"/>
  <c r="BK364" i="3"/>
  <c r="N364" i="3" s="1"/>
  <c r="BE364" i="3" s="1"/>
  <c r="BI362" i="3"/>
  <c r="BH362" i="3"/>
  <c r="BG362" i="3"/>
  <c r="BF362" i="3"/>
  <c r="AA362" i="3"/>
  <c r="AA361" i="3" s="1"/>
  <c r="Y362" i="3"/>
  <c r="Y361" i="3" s="1"/>
  <c r="W362" i="3"/>
  <c r="BK362" i="3"/>
  <c r="N362" i="3"/>
  <c r="BE362" i="3" s="1"/>
  <c r="N97" i="3"/>
  <c r="BI357" i="3"/>
  <c r="BH357" i="3"/>
  <c r="BG357" i="3"/>
  <c r="BF357" i="3"/>
  <c r="BE357" i="3"/>
  <c r="AA357" i="3"/>
  <c r="Y357" i="3"/>
  <c r="W357" i="3"/>
  <c r="BK357" i="3"/>
  <c r="N357" i="3"/>
  <c r="BI353" i="3"/>
  <c r="BH353" i="3"/>
  <c r="BG353" i="3"/>
  <c r="BF353" i="3"/>
  <c r="BE353" i="3"/>
  <c r="AA353" i="3"/>
  <c r="Y353" i="3"/>
  <c r="W353" i="3"/>
  <c r="BK353" i="3"/>
  <c r="N353" i="3"/>
  <c r="BI349" i="3"/>
  <c r="BH349" i="3"/>
  <c r="BG349" i="3"/>
  <c r="BF349" i="3"/>
  <c r="BE349" i="3"/>
  <c r="AA349" i="3"/>
  <c r="Y349" i="3"/>
  <c r="W349" i="3"/>
  <c r="BK349" i="3"/>
  <c r="N349" i="3"/>
  <c r="BI345" i="3"/>
  <c r="BH345" i="3"/>
  <c r="BG345" i="3"/>
  <c r="BF345" i="3"/>
  <c r="BE345" i="3"/>
  <c r="AA345" i="3"/>
  <c r="Y345" i="3"/>
  <c r="W345" i="3"/>
  <c r="BK345" i="3"/>
  <c r="N345" i="3"/>
  <c r="BI335" i="3"/>
  <c r="BH335" i="3"/>
  <c r="BG335" i="3"/>
  <c r="BF335" i="3"/>
  <c r="BE335" i="3"/>
  <c r="AA335" i="3"/>
  <c r="Y335" i="3"/>
  <c r="W335" i="3"/>
  <c r="BK335" i="3"/>
  <c r="N335" i="3"/>
  <c r="BI332" i="3"/>
  <c r="BH332" i="3"/>
  <c r="BG332" i="3"/>
  <c r="BF332" i="3"/>
  <c r="BE332" i="3"/>
  <c r="AA332" i="3"/>
  <c r="Y332" i="3"/>
  <c r="W332" i="3"/>
  <c r="BK332" i="3"/>
  <c r="N332" i="3"/>
  <c r="BI328" i="3"/>
  <c r="BH328" i="3"/>
  <c r="BG328" i="3"/>
  <c r="BF328" i="3"/>
  <c r="BE328" i="3"/>
  <c r="AA328" i="3"/>
  <c r="Y328" i="3"/>
  <c r="W328" i="3"/>
  <c r="BK328" i="3"/>
  <c r="N328" i="3"/>
  <c r="BI324" i="3"/>
  <c r="BH324" i="3"/>
  <c r="BG324" i="3"/>
  <c r="BF324" i="3"/>
  <c r="BE324" i="3"/>
  <c r="AA324" i="3"/>
  <c r="Y324" i="3"/>
  <c r="W324" i="3"/>
  <c r="BK324" i="3"/>
  <c r="N324" i="3"/>
  <c r="BI320" i="3"/>
  <c r="BH320" i="3"/>
  <c r="BG320" i="3"/>
  <c r="BF320" i="3"/>
  <c r="BE320" i="3"/>
  <c r="AA320" i="3"/>
  <c r="Y320" i="3"/>
  <c r="W320" i="3"/>
  <c r="BK320" i="3"/>
  <c r="N320" i="3"/>
  <c r="BI317" i="3"/>
  <c r="BH317" i="3"/>
  <c r="BG317" i="3"/>
  <c r="BF317" i="3"/>
  <c r="BE317" i="3"/>
  <c r="AA317" i="3"/>
  <c r="Y317" i="3"/>
  <c r="W317" i="3"/>
  <c r="BK317" i="3"/>
  <c r="N317" i="3"/>
  <c r="BI309" i="3"/>
  <c r="BH309" i="3"/>
  <c r="BG309" i="3"/>
  <c r="BF309" i="3"/>
  <c r="BE309" i="3"/>
  <c r="AA309" i="3"/>
  <c r="Y309" i="3"/>
  <c r="W309" i="3"/>
  <c r="BK309" i="3"/>
  <c r="N309" i="3"/>
  <c r="BI304" i="3"/>
  <c r="BH304" i="3"/>
  <c r="BG304" i="3"/>
  <c r="BF304" i="3"/>
  <c r="BE304" i="3"/>
  <c r="AA304" i="3"/>
  <c r="Y304" i="3"/>
  <c r="W304" i="3"/>
  <c r="BK304" i="3"/>
  <c r="N304" i="3"/>
  <c r="BI300" i="3"/>
  <c r="BH300" i="3"/>
  <c r="BG300" i="3"/>
  <c r="BF300" i="3"/>
  <c r="BE300" i="3"/>
  <c r="AA300" i="3"/>
  <c r="Y300" i="3"/>
  <c r="Y293" i="3" s="1"/>
  <c r="W300" i="3"/>
  <c r="W293" i="3" s="1"/>
  <c r="BK300" i="3"/>
  <c r="N300" i="3"/>
  <c r="BI294" i="3"/>
  <c r="BH294" i="3"/>
  <c r="BG294" i="3"/>
  <c r="BF294" i="3"/>
  <c r="BE294" i="3"/>
  <c r="AA294" i="3"/>
  <c r="AA293" i="3" s="1"/>
  <c r="Y294" i="3"/>
  <c r="W294" i="3"/>
  <c r="BK294" i="3"/>
  <c r="BK293" i="3" s="1"/>
  <c r="N293" i="3" s="1"/>
  <c r="N96" i="3" s="1"/>
  <c r="N294" i="3"/>
  <c r="BI290" i="3"/>
  <c r="BH290" i="3"/>
  <c r="BG290" i="3"/>
  <c r="BF290" i="3"/>
  <c r="AA290" i="3"/>
  <c r="Y290" i="3"/>
  <c r="W290" i="3"/>
  <c r="BK290" i="3"/>
  <c r="N290" i="3"/>
  <c r="BE290" i="3" s="1"/>
  <c r="BI287" i="3"/>
  <c r="BH287" i="3"/>
  <c r="BG287" i="3"/>
  <c r="BF287" i="3"/>
  <c r="BE287" i="3"/>
  <c r="AA287" i="3"/>
  <c r="Y287" i="3"/>
  <c r="W287" i="3"/>
  <c r="BK287" i="3"/>
  <c r="N287" i="3"/>
  <c r="BI284" i="3"/>
  <c r="BH284" i="3"/>
  <c r="BG284" i="3"/>
  <c r="BF284" i="3"/>
  <c r="AA284" i="3"/>
  <c r="Y284" i="3"/>
  <c r="W284" i="3"/>
  <c r="BK284" i="3"/>
  <c r="N284" i="3"/>
  <c r="BE284" i="3" s="1"/>
  <c r="BI281" i="3"/>
  <c r="BH281" i="3"/>
  <c r="BG281" i="3"/>
  <c r="BF281" i="3"/>
  <c r="BE281" i="3"/>
  <c r="AA281" i="3"/>
  <c r="Y281" i="3"/>
  <c r="W281" i="3"/>
  <c r="BK281" i="3"/>
  <c r="N281" i="3"/>
  <c r="BI278" i="3"/>
  <c r="BH278" i="3"/>
  <c r="BG278" i="3"/>
  <c r="BF278" i="3"/>
  <c r="AA278" i="3"/>
  <c r="AA261" i="3" s="1"/>
  <c r="Y278" i="3"/>
  <c r="W278" i="3"/>
  <c r="BK278" i="3"/>
  <c r="N278" i="3"/>
  <c r="BE278" i="3" s="1"/>
  <c r="BI277" i="3"/>
  <c r="BH277" i="3"/>
  <c r="BG277" i="3"/>
  <c r="BF277" i="3"/>
  <c r="BE277" i="3"/>
  <c r="AA277" i="3"/>
  <c r="Y277" i="3"/>
  <c r="W277" i="3"/>
  <c r="BK277" i="3"/>
  <c r="N277" i="3"/>
  <c r="BI274" i="3"/>
  <c r="BH274" i="3"/>
  <c r="BG274" i="3"/>
  <c r="BF274" i="3"/>
  <c r="AA274" i="3"/>
  <c r="Y274" i="3"/>
  <c r="Y261" i="3" s="1"/>
  <c r="W274" i="3"/>
  <c r="BK274" i="3"/>
  <c r="N274" i="3"/>
  <c r="BE274" i="3" s="1"/>
  <c r="BI270" i="3"/>
  <c r="BH270" i="3"/>
  <c r="BG270" i="3"/>
  <c r="BF270" i="3"/>
  <c r="BE270" i="3"/>
  <c r="AA270" i="3"/>
  <c r="Y270" i="3"/>
  <c r="W270" i="3"/>
  <c r="BK270" i="3"/>
  <c r="N270" i="3"/>
  <c r="BI266" i="3"/>
  <c r="BH266" i="3"/>
  <c r="BG266" i="3"/>
  <c r="BF266" i="3"/>
  <c r="AA266" i="3"/>
  <c r="Y266" i="3"/>
  <c r="W266" i="3"/>
  <c r="BK266" i="3"/>
  <c r="N266" i="3"/>
  <c r="BE266" i="3" s="1"/>
  <c r="BI262" i="3"/>
  <c r="BH262" i="3"/>
  <c r="BG262" i="3"/>
  <c r="BF262" i="3"/>
  <c r="BE262" i="3"/>
  <c r="AA262" i="3"/>
  <c r="Y262" i="3"/>
  <c r="W262" i="3"/>
  <c r="BK262" i="3"/>
  <c r="BK261" i="3" s="1"/>
  <c r="N261" i="3" s="1"/>
  <c r="N95" i="3" s="1"/>
  <c r="N262" i="3"/>
  <c r="BI257" i="3"/>
  <c r="BH257" i="3"/>
  <c r="BG257" i="3"/>
  <c r="BF257" i="3"/>
  <c r="BE257" i="3"/>
  <c r="AA257" i="3"/>
  <c r="Y257" i="3"/>
  <c r="W257" i="3"/>
  <c r="BK257" i="3"/>
  <c r="N257" i="3"/>
  <c r="BI253" i="3"/>
  <c r="BH253" i="3"/>
  <c r="BG253" i="3"/>
  <c r="BF253" i="3"/>
  <c r="BE253" i="3"/>
  <c r="AA253" i="3"/>
  <c r="Y253" i="3"/>
  <c r="W253" i="3"/>
  <c r="BK253" i="3"/>
  <c r="N253" i="3"/>
  <c r="BI249" i="3"/>
  <c r="BH249" i="3"/>
  <c r="BG249" i="3"/>
  <c r="BF249" i="3"/>
  <c r="BE249" i="3"/>
  <c r="AA249" i="3"/>
  <c r="Y249" i="3"/>
  <c r="W249" i="3"/>
  <c r="BK249" i="3"/>
  <c r="N249" i="3"/>
  <c r="BI243" i="3"/>
  <c r="BH243" i="3"/>
  <c r="BG243" i="3"/>
  <c r="BF243" i="3"/>
  <c r="BE243" i="3"/>
  <c r="AA243" i="3"/>
  <c r="Y243" i="3"/>
  <c r="W243" i="3"/>
  <c r="BK243" i="3"/>
  <c r="N243" i="3"/>
  <c r="BI239" i="3"/>
  <c r="BH239" i="3"/>
  <c r="BG239" i="3"/>
  <c r="BF239" i="3"/>
  <c r="BE239" i="3"/>
  <c r="AA239" i="3"/>
  <c r="Y239" i="3"/>
  <c r="W239" i="3"/>
  <c r="BK239" i="3"/>
  <c r="N239" i="3"/>
  <c r="BI235" i="3"/>
  <c r="BH235" i="3"/>
  <c r="BG235" i="3"/>
  <c r="BF235" i="3"/>
  <c r="BE235" i="3"/>
  <c r="AA235" i="3"/>
  <c r="Y235" i="3"/>
  <c r="W235" i="3"/>
  <c r="BK235" i="3"/>
  <c r="N235" i="3"/>
  <c r="BI231" i="3"/>
  <c r="BH231" i="3"/>
  <c r="BG231" i="3"/>
  <c r="BF231" i="3"/>
  <c r="BE231" i="3"/>
  <c r="AA231" i="3"/>
  <c r="Y231" i="3"/>
  <c r="W231" i="3"/>
  <c r="BK231" i="3"/>
  <c r="N231" i="3"/>
  <c r="BI225" i="3"/>
  <c r="BH225" i="3"/>
  <c r="BG225" i="3"/>
  <c r="BF225" i="3"/>
  <c r="BE225" i="3"/>
  <c r="AA225" i="3"/>
  <c r="Y225" i="3"/>
  <c r="W225" i="3"/>
  <c r="BK225" i="3"/>
  <c r="N225" i="3"/>
  <c r="BI221" i="3"/>
  <c r="BH221" i="3"/>
  <c r="BG221" i="3"/>
  <c r="BF221" i="3"/>
  <c r="BE221" i="3"/>
  <c r="AA221" i="3"/>
  <c r="Y221" i="3"/>
  <c r="W221" i="3"/>
  <c r="BK221" i="3"/>
  <c r="N221" i="3"/>
  <c r="BI217" i="3"/>
  <c r="BH217" i="3"/>
  <c r="BG217" i="3"/>
  <c r="BF217" i="3"/>
  <c r="BE217" i="3"/>
  <c r="AA217" i="3"/>
  <c r="Y217" i="3"/>
  <c r="W217" i="3"/>
  <c r="BK217" i="3"/>
  <c r="N217" i="3"/>
  <c r="BI213" i="3"/>
  <c r="BH213" i="3"/>
  <c r="BG213" i="3"/>
  <c r="BF213" i="3"/>
  <c r="BE213" i="3"/>
  <c r="AA213" i="3"/>
  <c r="Y213" i="3"/>
  <c r="W213" i="3"/>
  <c r="BK213" i="3"/>
  <c r="N213" i="3"/>
  <c r="BI209" i="3"/>
  <c r="BH209" i="3"/>
  <c r="BG209" i="3"/>
  <c r="BF209" i="3"/>
  <c r="BE209" i="3"/>
  <c r="AA209" i="3"/>
  <c r="Y209" i="3"/>
  <c r="W209" i="3"/>
  <c r="BK209" i="3"/>
  <c r="N209" i="3"/>
  <c r="BI200" i="3"/>
  <c r="BH200" i="3"/>
  <c r="BG200" i="3"/>
  <c r="BF200" i="3"/>
  <c r="BE200" i="3"/>
  <c r="AA200" i="3"/>
  <c r="Y200" i="3"/>
  <c r="W200" i="3"/>
  <c r="BK200" i="3"/>
  <c r="N200" i="3"/>
  <c r="BI196" i="3"/>
  <c r="BH196" i="3"/>
  <c r="BG196" i="3"/>
  <c r="BF196" i="3"/>
  <c r="BE196" i="3"/>
  <c r="AA196" i="3"/>
  <c r="Y196" i="3"/>
  <c r="W196" i="3"/>
  <c r="BK196" i="3"/>
  <c r="N196" i="3"/>
  <c r="BI192" i="3"/>
  <c r="BH192" i="3"/>
  <c r="BG192" i="3"/>
  <c r="BF192" i="3"/>
  <c r="BE192" i="3"/>
  <c r="AA192" i="3"/>
  <c r="Y192" i="3"/>
  <c r="W192" i="3"/>
  <c r="W191" i="3" s="1"/>
  <c r="BK192" i="3"/>
  <c r="BK191" i="3" s="1"/>
  <c r="N191" i="3" s="1"/>
  <c r="N94" i="3" s="1"/>
  <c r="N192" i="3"/>
  <c r="BI187" i="3"/>
  <c r="BH187" i="3"/>
  <c r="BG187" i="3"/>
  <c r="BF187" i="3"/>
  <c r="AA187" i="3"/>
  <c r="AA186" i="3" s="1"/>
  <c r="Y187" i="3"/>
  <c r="Y186" i="3" s="1"/>
  <c r="W187" i="3"/>
  <c r="BK187" i="3"/>
  <c r="BK186" i="3" s="1"/>
  <c r="N187" i="3"/>
  <c r="BE187" i="3" s="1"/>
  <c r="N93" i="3"/>
  <c r="BI171" i="3"/>
  <c r="BH171" i="3"/>
  <c r="BG171" i="3"/>
  <c r="BF171" i="3"/>
  <c r="BE171" i="3"/>
  <c r="AA171" i="3"/>
  <c r="AA170" i="3" s="1"/>
  <c r="Y171" i="3"/>
  <c r="W171" i="3"/>
  <c r="W170" i="3" s="1"/>
  <c r="BK171" i="3"/>
  <c r="BK170" i="3" s="1"/>
  <c r="N170" i="3" s="1"/>
  <c r="N92" i="3" s="1"/>
  <c r="N171" i="3"/>
  <c r="BI165" i="3"/>
  <c r="BH165" i="3"/>
  <c r="BG165" i="3"/>
  <c r="BF165" i="3"/>
  <c r="BE165" i="3"/>
  <c r="AA165" i="3"/>
  <c r="Y165" i="3"/>
  <c r="W165" i="3"/>
  <c r="BK165" i="3"/>
  <c r="N165" i="3"/>
  <c r="BI160" i="3"/>
  <c r="BH160" i="3"/>
  <c r="BG160" i="3"/>
  <c r="BF160" i="3"/>
  <c r="AA160" i="3"/>
  <c r="Y160" i="3"/>
  <c r="W160" i="3"/>
  <c r="BK160" i="3"/>
  <c r="N160" i="3"/>
  <c r="BE160" i="3" s="1"/>
  <c r="BI156" i="3"/>
  <c r="BH156" i="3"/>
  <c r="BG156" i="3"/>
  <c r="BF156" i="3"/>
  <c r="BE156" i="3"/>
  <c r="AA156" i="3"/>
  <c r="Y156" i="3"/>
  <c r="W156" i="3"/>
  <c r="BK156" i="3"/>
  <c r="N156" i="3"/>
  <c r="BI152" i="3"/>
  <c r="BH152" i="3"/>
  <c r="BG152" i="3"/>
  <c r="BF152" i="3"/>
  <c r="AA152" i="3"/>
  <c r="Y152" i="3"/>
  <c r="W152" i="3"/>
  <c r="BK152" i="3"/>
  <c r="N152" i="3"/>
  <c r="BE152" i="3" s="1"/>
  <c r="BI148" i="3"/>
  <c r="BH148" i="3"/>
  <c r="BG148" i="3"/>
  <c r="BF148" i="3"/>
  <c r="BE148" i="3"/>
  <c r="AA148" i="3"/>
  <c r="Y148" i="3"/>
  <c r="W148" i="3"/>
  <c r="BK148" i="3"/>
  <c r="N148" i="3"/>
  <c r="BI144" i="3"/>
  <c r="BH144" i="3"/>
  <c r="BG144" i="3"/>
  <c r="BF144" i="3"/>
  <c r="AA144" i="3"/>
  <c r="Y144" i="3"/>
  <c r="W144" i="3"/>
  <c r="BK144" i="3"/>
  <c r="N144" i="3"/>
  <c r="BE144" i="3" s="1"/>
  <c r="BI141" i="3"/>
  <c r="BH141" i="3"/>
  <c r="BG141" i="3"/>
  <c r="BF141" i="3"/>
  <c r="BE141" i="3"/>
  <c r="AA141" i="3"/>
  <c r="Y141" i="3"/>
  <c r="W141" i="3"/>
  <c r="BK141" i="3"/>
  <c r="N141" i="3"/>
  <c r="BI137" i="3"/>
  <c r="BH137" i="3"/>
  <c r="BG137" i="3"/>
  <c r="BF137" i="3"/>
  <c r="AA137" i="3"/>
  <c r="Y137" i="3"/>
  <c r="Y128" i="3" s="1"/>
  <c r="W137" i="3"/>
  <c r="BK137" i="3"/>
  <c r="N137" i="3"/>
  <c r="BE137" i="3" s="1"/>
  <c r="BI133" i="3"/>
  <c r="BH133" i="3"/>
  <c r="BG133" i="3"/>
  <c r="BF133" i="3"/>
  <c r="BE133" i="3"/>
  <c r="AA133" i="3"/>
  <c r="Y133" i="3"/>
  <c r="W133" i="3"/>
  <c r="BK133" i="3"/>
  <c r="BK128" i="3" s="1"/>
  <c r="N133" i="3"/>
  <c r="BI129" i="3"/>
  <c r="BH129" i="3"/>
  <c r="BG129" i="3"/>
  <c r="BF129" i="3"/>
  <c r="AA129" i="3"/>
  <c r="AA128" i="3" s="1"/>
  <c r="AA127" i="3" s="1"/>
  <c r="AA126" i="3" s="1"/>
  <c r="Y129" i="3"/>
  <c r="W129" i="3"/>
  <c r="W128" i="3" s="1"/>
  <c r="BK129" i="3"/>
  <c r="N129" i="3"/>
  <c r="BE129" i="3" s="1"/>
  <c r="F123" i="3"/>
  <c r="M122" i="3"/>
  <c r="F122" i="3"/>
  <c r="F120" i="3"/>
  <c r="F118" i="3"/>
  <c r="BI106" i="3"/>
  <c r="BH106" i="3"/>
  <c r="BG106" i="3"/>
  <c r="BF106" i="3"/>
  <c r="BI105" i="3"/>
  <c r="BH105" i="3"/>
  <c r="BG105" i="3"/>
  <c r="BF105" i="3"/>
  <c r="BI104" i="3"/>
  <c r="BH104" i="3"/>
  <c r="BG104" i="3"/>
  <c r="BF104" i="3"/>
  <c r="BI103" i="3"/>
  <c r="BH103" i="3"/>
  <c r="BG103" i="3"/>
  <c r="BF103" i="3"/>
  <c r="BI102" i="3"/>
  <c r="BH102" i="3"/>
  <c r="BG102" i="3"/>
  <c r="BF102" i="3"/>
  <c r="BI101" i="3"/>
  <c r="H37" i="3" s="1"/>
  <c r="BD91" i="1" s="1"/>
  <c r="BH101" i="3"/>
  <c r="H36" i="3" s="1"/>
  <c r="BC91" i="1" s="1"/>
  <c r="BG101" i="3"/>
  <c r="H35" i="3" s="1"/>
  <c r="BB91" i="1" s="1"/>
  <c r="BF101" i="3"/>
  <c r="M84" i="3"/>
  <c r="F84" i="3"/>
  <c r="F82" i="3"/>
  <c r="F80" i="3"/>
  <c r="F78" i="3"/>
  <c r="O22" i="3"/>
  <c r="E22" i="3"/>
  <c r="O21" i="3"/>
  <c r="O19" i="3"/>
  <c r="E19" i="3"/>
  <c r="O18" i="3"/>
  <c r="O16" i="3"/>
  <c r="E16" i="3"/>
  <c r="F85" i="3" s="1"/>
  <c r="O15" i="3"/>
  <c r="O13" i="3"/>
  <c r="E13" i="3"/>
  <c r="O12" i="3"/>
  <c r="O10" i="3"/>
  <c r="F6" i="3"/>
  <c r="F116" i="3" s="1"/>
  <c r="BK165" i="2"/>
  <c r="N165" i="2" s="1"/>
  <c r="N93" i="2" s="1"/>
  <c r="AA160" i="2"/>
  <c r="BK160" i="2"/>
  <c r="N160" i="2" s="1"/>
  <c r="N92" i="2" s="1"/>
  <c r="AY89" i="1"/>
  <c r="AX89" i="1"/>
  <c r="BI191" i="2"/>
  <c r="BH191" i="2"/>
  <c r="BG191" i="2"/>
  <c r="BF191" i="2"/>
  <c r="BK191" i="2"/>
  <c r="N191" i="2" s="1"/>
  <c r="BE191" i="2" s="1"/>
  <c r="BI190" i="2"/>
  <c r="BH190" i="2"/>
  <c r="BG190" i="2"/>
  <c r="BF190" i="2"/>
  <c r="BE190" i="2"/>
  <c r="N190" i="2"/>
  <c r="BK190" i="2"/>
  <c r="BI189" i="2"/>
  <c r="BH189" i="2"/>
  <c r="BG189" i="2"/>
  <c r="BF189" i="2"/>
  <c r="BE189" i="2"/>
  <c r="N189" i="2"/>
  <c r="BK189" i="2"/>
  <c r="BI188" i="2"/>
  <c r="BH188" i="2"/>
  <c r="BG188" i="2"/>
  <c r="BF188" i="2"/>
  <c r="N188" i="2"/>
  <c r="BE188" i="2" s="1"/>
  <c r="BK188" i="2"/>
  <c r="BI187" i="2"/>
  <c r="BH187" i="2"/>
  <c r="BG187" i="2"/>
  <c r="BF187" i="2"/>
  <c r="BK187" i="2"/>
  <c r="N187" i="2" s="1"/>
  <c r="BE187" i="2" s="1"/>
  <c r="BI182" i="2"/>
  <c r="BH182" i="2"/>
  <c r="BG182" i="2"/>
  <c r="BF182" i="2"/>
  <c r="AA182" i="2"/>
  <c r="Y182" i="2"/>
  <c r="W182" i="2"/>
  <c r="BK182" i="2"/>
  <c r="N182" i="2"/>
  <c r="BE182" i="2" s="1"/>
  <c r="BI178" i="2"/>
  <c r="BH178" i="2"/>
  <c r="BG178" i="2"/>
  <c r="BF178" i="2"/>
  <c r="BE178" i="2"/>
  <c r="AA178" i="2"/>
  <c r="Y178" i="2"/>
  <c r="W178" i="2"/>
  <c r="BK178" i="2"/>
  <c r="N178" i="2"/>
  <c r="BI174" i="2"/>
  <c r="BH174" i="2"/>
  <c r="BG174" i="2"/>
  <c r="BF174" i="2"/>
  <c r="AA174" i="2"/>
  <c r="Y174" i="2"/>
  <c r="W174" i="2"/>
  <c r="BK174" i="2"/>
  <c r="N174" i="2"/>
  <c r="BE174" i="2" s="1"/>
  <c r="BI170" i="2"/>
  <c r="BH170" i="2"/>
  <c r="BG170" i="2"/>
  <c r="BF170" i="2"/>
  <c r="BE170" i="2"/>
  <c r="AA170" i="2"/>
  <c r="Y170" i="2"/>
  <c r="W170" i="2"/>
  <c r="BK170" i="2"/>
  <c r="N170" i="2"/>
  <c r="BI166" i="2"/>
  <c r="BH166" i="2"/>
  <c r="BG166" i="2"/>
  <c r="BF166" i="2"/>
  <c r="AA166" i="2"/>
  <c r="AA165" i="2" s="1"/>
  <c r="Y166" i="2"/>
  <c r="Y165" i="2" s="1"/>
  <c r="W166" i="2"/>
  <c r="BK166" i="2"/>
  <c r="N166" i="2"/>
  <c r="BE166" i="2" s="1"/>
  <c r="BI161" i="2"/>
  <c r="BH161" i="2"/>
  <c r="BG161" i="2"/>
  <c r="BF161" i="2"/>
  <c r="BE161" i="2"/>
  <c r="AA161" i="2"/>
  <c r="Y161" i="2"/>
  <c r="Y160" i="2" s="1"/>
  <c r="W161" i="2"/>
  <c r="W160" i="2" s="1"/>
  <c r="BK161" i="2"/>
  <c r="N161" i="2"/>
  <c r="BI150" i="2"/>
  <c r="BH150" i="2"/>
  <c r="BG150" i="2"/>
  <c r="BF150" i="2"/>
  <c r="BE150" i="2"/>
  <c r="AA150" i="2"/>
  <c r="Y150" i="2"/>
  <c r="W150" i="2"/>
  <c r="BK150" i="2"/>
  <c r="N150" i="2"/>
  <c r="BI146" i="2"/>
  <c r="BH146" i="2"/>
  <c r="BG146" i="2"/>
  <c r="BF146" i="2"/>
  <c r="AA146" i="2"/>
  <c r="Y146" i="2"/>
  <c r="W146" i="2"/>
  <c r="BK146" i="2"/>
  <c r="N146" i="2"/>
  <c r="BE146" i="2" s="1"/>
  <c r="BI143" i="2"/>
  <c r="BH143" i="2"/>
  <c r="BG143" i="2"/>
  <c r="BF143" i="2"/>
  <c r="BE143" i="2"/>
  <c r="AA143" i="2"/>
  <c r="Y143" i="2"/>
  <c r="W143" i="2"/>
  <c r="BK143" i="2"/>
  <c r="N143" i="2"/>
  <c r="BI135" i="2"/>
  <c r="BH135" i="2"/>
  <c r="BG135" i="2"/>
  <c r="BF135" i="2"/>
  <c r="AA135" i="2"/>
  <c r="Y135" i="2"/>
  <c r="W135" i="2"/>
  <c r="BK135" i="2"/>
  <c r="N135" i="2"/>
  <c r="BE135" i="2" s="1"/>
  <c r="BI129" i="2"/>
  <c r="BH129" i="2"/>
  <c r="BG129" i="2"/>
  <c r="BF129" i="2"/>
  <c r="BE129" i="2"/>
  <c r="AA129" i="2"/>
  <c r="Y129" i="2"/>
  <c r="W129" i="2"/>
  <c r="BK129" i="2"/>
  <c r="BK124" i="2" s="1"/>
  <c r="N129" i="2"/>
  <c r="BI125" i="2"/>
  <c r="BH125" i="2"/>
  <c r="BG125" i="2"/>
  <c r="BF125" i="2"/>
  <c r="AA125" i="2"/>
  <c r="AA124" i="2" s="1"/>
  <c r="Y125" i="2"/>
  <c r="Y124" i="2" s="1"/>
  <c r="Y123" i="2" s="1"/>
  <c r="Y122" i="2" s="1"/>
  <c r="W125" i="2"/>
  <c r="W124" i="2" s="1"/>
  <c r="BK125" i="2"/>
  <c r="N125" i="2"/>
  <c r="BE125" i="2" s="1"/>
  <c r="F118" i="2"/>
  <c r="F116" i="2"/>
  <c r="F114" i="2"/>
  <c r="BI102" i="2"/>
  <c r="BH102" i="2"/>
  <c r="BG102" i="2"/>
  <c r="BF102" i="2"/>
  <c r="BI101" i="2"/>
  <c r="BH101" i="2"/>
  <c r="BG101" i="2"/>
  <c r="BF101" i="2"/>
  <c r="BI100" i="2"/>
  <c r="BH100" i="2"/>
  <c r="BG100" i="2"/>
  <c r="BF100" i="2"/>
  <c r="BI99" i="2"/>
  <c r="BH99" i="2"/>
  <c r="BG99" i="2"/>
  <c r="BF99" i="2"/>
  <c r="BI98" i="2"/>
  <c r="BH98" i="2"/>
  <c r="BG98" i="2"/>
  <c r="BF98" i="2"/>
  <c r="BI97" i="2"/>
  <c r="H37" i="2" s="1"/>
  <c r="BD89" i="1" s="1"/>
  <c r="BD88" i="1" s="1"/>
  <c r="BH97" i="2"/>
  <c r="H36" i="2" s="1"/>
  <c r="BC89" i="1" s="1"/>
  <c r="BC88" i="1" s="1"/>
  <c r="BG97" i="2"/>
  <c r="H35" i="2" s="1"/>
  <c r="BB89" i="1" s="1"/>
  <c r="BB88" i="1" s="1"/>
  <c r="BF97" i="2"/>
  <c r="M34" i="2" s="1"/>
  <c r="AW89" i="1" s="1"/>
  <c r="F84" i="2"/>
  <c r="F82" i="2"/>
  <c r="F80" i="2"/>
  <c r="O22" i="2"/>
  <c r="E22" i="2"/>
  <c r="M119" i="2" s="1"/>
  <c r="O21" i="2"/>
  <c r="O19" i="2"/>
  <c r="E19" i="2"/>
  <c r="M118" i="2" s="1"/>
  <c r="O18" i="2"/>
  <c r="O16" i="2"/>
  <c r="E16" i="2"/>
  <c r="F119" i="2" s="1"/>
  <c r="O15" i="2"/>
  <c r="O13" i="2"/>
  <c r="E13" i="2"/>
  <c r="O12" i="2"/>
  <c r="O10" i="2"/>
  <c r="M116" i="2" s="1"/>
  <c r="F6" i="2"/>
  <c r="F112" i="2" s="1"/>
  <c r="CK103" i="1"/>
  <c r="CJ103" i="1"/>
  <c r="CI103" i="1"/>
  <c r="CC103" i="1"/>
  <c r="CH103" i="1"/>
  <c r="CB103" i="1"/>
  <c r="CG103" i="1"/>
  <c r="CA103" i="1"/>
  <c r="CF103" i="1"/>
  <c r="BZ103" i="1"/>
  <c r="CE103" i="1"/>
  <c r="CK102" i="1"/>
  <c r="CJ102" i="1"/>
  <c r="CI102" i="1"/>
  <c r="CC102" i="1"/>
  <c r="CH102" i="1"/>
  <c r="CB102" i="1"/>
  <c r="CG102" i="1"/>
  <c r="CA102" i="1"/>
  <c r="CF102" i="1"/>
  <c r="BZ102" i="1"/>
  <c r="CE102" i="1"/>
  <c r="CK101" i="1"/>
  <c r="CJ101" i="1"/>
  <c r="CI101" i="1"/>
  <c r="CC101" i="1"/>
  <c r="CH101" i="1"/>
  <c r="CB101" i="1"/>
  <c r="CG101" i="1"/>
  <c r="CA101" i="1"/>
  <c r="CF101" i="1"/>
  <c r="BZ101" i="1"/>
  <c r="CE101" i="1"/>
  <c r="CK100" i="1"/>
  <c r="CJ100" i="1"/>
  <c r="CI100" i="1"/>
  <c r="CH100" i="1"/>
  <c r="CG100" i="1"/>
  <c r="CF100" i="1"/>
  <c r="BZ100" i="1"/>
  <c r="CE100" i="1"/>
  <c r="AM83" i="1"/>
  <c r="L83" i="1"/>
  <c r="AM82" i="1"/>
  <c r="L82" i="1"/>
  <c r="AM80" i="1"/>
  <c r="L80" i="1"/>
  <c r="L78" i="1"/>
  <c r="L77" i="1"/>
  <c r="AY88" i="1" l="1"/>
  <c r="N128" i="3"/>
  <c r="N91" i="3" s="1"/>
  <c r="BK127" i="3"/>
  <c r="N127" i="5"/>
  <c r="N91" i="5" s="1"/>
  <c r="BD90" i="1"/>
  <c r="BD87" i="1" s="1"/>
  <c r="W35" i="1" s="1"/>
  <c r="AA123" i="2"/>
  <c r="AA122" i="2" s="1"/>
  <c r="AX88" i="1"/>
  <c r="N124" i="2"/>
  <c r="N91" i="2" s="1"/>
  <c r="BK123" i="2"/>
  <c r="AA126" i="5"/>
  <c r="AA125" i="5" s="1"/>
  <c r="M84" i="2"/>
  <c r="H35" i="4"/>
  <c r="BB92" i="1" s="1"/>
  <c r="BB90" i="1" s="1"/>
  <c r="M34" i="5"/>
  <c r="AW93" i="1" s="1"/>
  <c r="BK200" i="5"/>
  <c r="N200" i="5" s="1"/>
  <c r="N97" i="5" s="1"/>
  <c r="M116" i="6"/>
  <c r="M84" i="6"/>
  <c r="F85" i="2"/>
  <c r="BK186" i="2"/>
  <c r="N186" i="2" s="1"/>
  <c r="N94" i="2" s="1"/>
  <c r="BK138" i="4"/>
  <c r="N138" i="4" s="1"/>
  <c r="N93" i="4" s="1"/>
  <c r="N121" i="6"/>
  <c r="N90" i="6" s="1"/>
  <c r="F114" i="8"/>
  <c r="F83" i="8"/>
  <c r="M82" i="2"/>
  <c r="M85" i="2"/>
  <c r="H34" i="2"/>
  <c r="BA89" i="1" s="1"/>
  <c r="BA88" i="1" s="1"/>
  <c r="M123" i="3"/>
  <c r="M85" i="3"/>
  <c r="M34" i="3"/>
  <c r="AW91" i="1" s="1"/>
  <c r="H34" i="3"/>
  <c r="BA91" i="1" s="1"/>
  <c r="BA90" i="1" s="1"/>
  <c r="AW90" i="1" s="1"/>
  <c r="Y191" i="3"/>
  <c r="Y127" i="3" s="1"/>
  <c r="Y126" i="3" s="1"/>
  <c r="BK363" i="3"/>
  <c r="N363" i="3" s="1"/>
  <c r="N98" i="3" s="1"/>
  <c r="AA122" i="4"/>
  <c r="AA121" i="4" s="1"/>
  <c r="W127" i="5"/>
  <c r="W126" i="5" s="1"/>
  <c r="W125" i="5" s="1"/>
  <c r="AU93" i="1" s="1"/>
  <c r="BK158" i="5"/>
  <c r="N158" i="5" s="1"/>
  <c r="N93" i="5" s="1"/>
  <c r="M34" i="6"/>
  <c r="AW94" i="1" s="1"/>
  <c r="H34" i="6"/>
  <c r="BA94" i="1" s="1"/>
  <c r="N122" i="6"/>
  <c r="N91" i="6" s="1"/>
  <c r="F117" i="7"/>
  <c r="F84" i="7"/>
  <c r="N122" i="7"/>
  <c r="N90" i="7" s="1"/>
  <c r="BK121" i="7"/>
  <c r="F78" i="2"/>
  <c r="W165" i="2"/>
  <c r="W123" i="2" s="1"/>
  <c r="W122" i="2" s="1"/>
  <c r="AU89" i="1" s="1"/>
  <c r="AU88" i="1" s="1"/>
  <c r="AU87" i="1" s="1"/>
  <c r="M120" i="3"/>
  <c r="M82" i="3"/>
  <c r="W261" i="3"/>
  <c r="W127" i="3" s="1"/>
  <c r="W126" i="3" s="1"/>
  <c r="AU91" i="1" s="1"/>
  <c r="AU90" i="1" s="1"/>
  <c r="F117" i="4"/>
  <c r="F84" i="4"/>
  <c r="BK122" i="4"/>
  <c r="N123" i="4"/>
  <c r="N91" i="4" s="1"/>
  <c r="M119" i="5"/>
  <c r="M82" i="5"/>
  <c r="Y127" i="5"/>
  <c r="Y126" i="5" s="1"/>
  <c r="Y125" i="5" s="1"/>
  <c r="F110" i="6"/>
  <c r="F78" i="6"/>
  <c r="M114" i="6"/>
  <c r="BK135" i="6"/>
  <c r="N135" i="6" s="1"/>
  <c r="N92" i="6" s="1"/>
  <c r="AA121" i="7"/>
  <c r="AA120" i="7" s="1"/>
  <c r="N120" i="8"/>
  <c r="N90" i="8" s="1"/>
  <c r="BK119" i="8"/>
  <c r="F78" i="4"/>
  <c r="M85" i="5"/>
  <c r="H35" i="6"/>
  <c r="BB94" i="1" s="1"/>
  <c r="M33" i="7"/>
  <c r="AW95" i="1" s="1"/>
  <c r="W122" i="7"/>
  <c r="W121" i="7" s="1"/>
  <c r="W120" i="7" s="1"/>
  <c r="AU95" i="1" s="1"/>
  <c r="N161" i="7"/>
  <c r="BE161" i="7" s="1"/>
  <c r="BK160" i="7"/>
  <c r="N160" i="7" s="1"/>
  <c r="N93" i="7" s="1"/>
  <c r="M115" i="9"/>
  <c r="M84" i="9"/>
  <c r="M33" i="9"/>
  <c r="AW97" i="1" s="1"/>
  <c r="H33" i="9"/>
  <c r="BA97" i="1" s="1"/>
  <c r="M84" i="4"/>
  <c r="F78" i="5"/>
  <c r="F116" i="6"/>
  <c r="F84" i="6"/>
  <c r="H36" i="6"/>
  <c r="BC94" i="1" s="1"/>
  <c r="BC90" i="1" s="1"/>
  <c r="H34" i="7"/>
  <c r="BB95" i="1" s="1"/>
  <c r="Y121" i="7"/>
  <c r="Y120" i="7" s="1"/>
  <c r="N120" i="9"/>
  <c r="N90" i="9" s="1"/>
  <c r="BK119" i="9"/>
  <c r="M83" i="7"/>
  <c r="F84" i="8"/>
  <c r="M33" i="8"/>
  <c r="AW96" i="1" s="1"/>
  <c r="M81" i="7"/>
  <c r="H33" i="7"/>
  <c r="BA95" i="1" s="1"/>
  <c r="F78" i="8"/>
  <c r="M83" i="9"/>
  <c r="N124" i="9"/>
  <c r="BE124" i="9" s="1"/>
  <c r="F78" i="7"/>
  <c r="F83" i="7"/>
  <c r="M83" i="8"/>
  <c r="N148" i="8"/>
  <c r="BE148" i="8" s="1"/>
  <c r="F84" i="9"/>
  <c r="AY90" i="1" l="1"/>
  <c r="BC87" i="1"/>
  <c r="AX90" i="1"/>
  <c r="BB87" i="1"/>
  <c r="BK122" i="2"/>
  <c r="N122" i="2" s="1"/>
  <c r="N89" i="2" s="1"/>
  <c r="N123" i="2"/>
  <c r="N90" i="2" s="1"/>
  <c r="N122" i="4"/>
  <c r="N90" i="4" s="1"/>
  <c r="BK121" i="4"/>
  <c r="N121" i="4" s="1"/>
  <c r="N89" i="4" s="1"/>
  <c r="BK120" i="7"/>
  <c r="N120" i="7" s="1"/>
  <c r="N88" i="7" s="1"/>
  <c r="N121" i="7"/>
  <c r="N89" i="7" s="1"/>
  <c r="BA87" i="1"/>
  <c r="AW88" i="1"/>
  <c r="BK118" i="9"/>
  <c r="N118" i="9" s="1"/>
  <c r="N88" i="9" s="1"/>
  <c r="N119" i="9"/>
  <c r="N89" i="9" s="1"/>
  <c r="N119" i="8"/>
  <c r="N89" i="8" s="1"/>
  <c r="BK118" i="8"/>
  <c r="N118" i="8" s="1"/>
  <c r="N88" i="8" s="1"/>
  <c r="BK126" i="5"/>
  <c r="BK126" i="3"/>
  <c r="N126" i="3" s="1"/>
  <c r="N89" i="3" s="1"/>
  <c r="N127" i="3"/>
  <c r="N90" i="3" s="1"/>
  <c r="BK120" i="6"/>
  <c r="N120" i="6" s="1"/>
  <c r="N89" i="6" s="1"/>
  <c r="N106" i="3" l="1"/>
  <c r="BE106" i="3" s="1"/>
  <c r="N104" i="3"/>
  <c r="BE104" i="3" s="1"/>
  <c r="M28" i="3"/>
  <c r="N105" i="3"/>
  <c r="BE105" i="3" s="1"/>
  <c r="N102" i="3"/>
  <c r="BE102" i="3" s="1"/>
  <c r="N101" i="3"/>
  <c r="N103" i="3"/>
  <c r="BE103" i="3" s="1"/>
  <c r="W34" i="1"/>
  <c r="AY87" i="1"/>
  <c r="BK125" i="5"/>
  <c r="N125" i="5" s="1"/>
  <c r="N89" i="5" s="1"/>
  <c r="N126" i="5"/>
  <c r="N90" i="5" s="1"/>
  <c r="N98" i="9"/>
  <c r="BE98" i="9" s="1"/>
  <c r="N96" i="9"/>
  <c r="BE96" i="9" s="1"/>
  <c r="N94" i="9"/>
  <c r="N97" i="9"/>
  <c r="BE97" i="9" s="1"/>
  <c r="N95" i="9"/>
  <c r="BE95" i="9" s="1"/>
  <c r="M27" i="9"/>
  <c r="N99" i="9"/>
  <c r="BE99" i="9" s="1"/>
  <c r="N101" i="7"/>
  <c r="BE101" i="7" s="1"/>
  <c r="N99" i="7"/>
  <c r="BE99" i="7" s="1"/>
  <c r="N97" i="7"/>
  <c r="BE97" i="7" s="1"/>
  <c r="M27" i="7"/>
  <c r="N100" i="7"/>
  <c r="BE100" i="7" s="1"/>
  <c r="N98" i="7"/>
  <c r="BE98" i="7" s="1"/>
  <c r="N96" i="7"/>
  <c r="N102" i="2"/>
  <c r="BE102" i="2" s="1"/>
  <c r="N100" i="2"/>
  <c r="BE100" i="2" s="1"/>
  <c r="N98" i="2"/>
  <c r="BE98" i="2" s="1"/>
  <c r="M28" i="2"/>
  <c r="N101" i="2"/>
  <c r="BE101" i="2" s="1"/>
  <c r="N99" i="2"/>
  <c r="BE99" i="2" s="1"/>
  <c r="N97" i="2"/>
  <c r="N100" i="6"/>
  <c r="BE100" i="6" s="1"/>
  <c r="N98" i="6"/>
  <c r="BE98" i="6" s="1"/>
  <c r="N96" i="6"/>
  <c r="BE96" i="6" s="1"/>
  <c r="M28" i="6"/>
  <c r="N99" i="6"/>
  <c r="BE99" i="6" s="1"/>
  <c r="N95" i="6"/>
  <c r="N97" i="6"/>
  <c r="BE97" i="6" s="1"/>
  <c r="N99" i="8"/>
  <c r="BE99" i="8" s="1"/>
  <c r="N97" i="8"/>
  <c r="BE97" i="8" s="1"/>
  <c r="N95" i="8"/>
  <c r="BE95" i="8" s="1"/>
  <c r="M27" i="8"/>
  <c r="N98" i="8"/>
  <c r="BE98" i="8" s="1"/>
  <c r="N96" i="8"/>
  <c r="BE96" i="8" s="1"/>
  <c r="N94" i="8"/>
  <c r="N101" i="4"/>
  <c r="BE101" i="4" s="1"/>
  <c r="N99" i="4"/>
  <c r="BE99" i="4" s="1"/>
  <c r="N97" i="4"/>
  <c r="BE97" i="4" s="1"/>
  <c r="M28" i="4"/>
  <c r="N98" i="4"/>
  <c r="BE98" i="4" s="1"/>
  <c r="N100" i="4"/>
  <c r="BE100" i="4" s="1"/>
  <c r="N96" i="4"/>
  <c r="W33" i="1"/>
  <c r="AX87" i="1"/>
  <c r="AW87" i="1"/>
  <c r="AK32" i="1" s="1"/>
  <c r="W32" i="1"/>
  <c r="BE97" i="2" l="1"/>
  <c r="N96" i="2"/>
  <c r="BE96" i="7"/>
  <c r="N95" i="7"/>
  <c r="N95" i="4"/>
  <c r="BE96" i="4"/>
  <c r="N93" i="8"/>
  <c r="BE94" i="8"/>
  <c r="N93" i="9"/>
  <c r="BE94" i="9"/>
  <c r="N105" i="5"/>
  <c r="BE105" i="5" s="1"/>
  <c r="N103" i="5"/>
  <c r="BE103" i="5" s="1"/>
  <c r="N101" i="5"/>
  <c r="BE101" i="5" s="1"/>
  <c r="M28" i="5"/>
  <c r="N104" i="5"/>
  <c r="BE104" i="5" s="1"/>
  <c r="N100" i="5"/>
  <c r="N102" i="5"/>
  <c r="BE102" i="5" s="1"/>
  <c r="BE101" i="3"/>
  <c r="N100" i="3"/>
  <c r="BE95" i="6"/>
  <c r="N94" i="6"/>
  <c r="M28" i="7" l="1"/>
  <c r="L103" i="7"/>
  <c r="M29" i="4"/>
  <c r="L103" i="4"/>
  <c r="H32" i="7"/>
  <c r="AZ95" i="1" s="1"/>
  <c r="M32" i="7"/>
  <c r="AV95" i="1" s="1"/>
  <c r="AT95" i="1" s="1"/>
  <c r="H33" i="6"/>
  <c r="AZ94" i="1" s="1"/>
  <c r="M33" i="6"/>
  <c r="AV94" i="1" s="1"/>
  <c r="AT94" i="1" s="1"/>
  <c r="M28" i="9"/>
  <c r="L101" i="9"/>
  <c r="M33" i="2"/>
  <c r="AV89" i="1" s="1"/>
  <c r="AT89" i="1" s="1"/>
  <c r="H33" i="2"/>
  <c r="AZ89" i="1" s="1"/>
  <c r="AZ88" i="1" s="1"/>
  <c r="M29" i="3"/>
  <c r="L108" i="3"/>
  <c r="M33" i="3"/>
  <c r="AV91" i="1" s="1"/>
  <c r="AT91" i="1" s="1"/>
  <c r="H33" i="3"/>
  <c r="AZ91" i="1" s="1"/>
  <c r="M32" i="8"/>
  <c r="AV96" i="1" s="1"/>
  <c r="AT96" i="1" s="1"/>
  <c r="H32" i="8"/>
  <c r="AZ96" i="1" s="1"/>
  <c r="BE100" i="5"/>
  <c r="N99" i="5"/>
  <c r="M33" i="4"/>
  <c r="AV92" i="1" s="1"/>
  <c r="AT92" i="1" s="1"/>
  <c r="H33" i="4"/>
  <c r="AZ92" i="1" s="1"/>
  <c r="M29" i="6"/>
  <c r="L102" i="6"/>
  <c r="M32" i="9"/>
  <c r="AV97" i="1" s="1"/>
  <c r="AT97" i="1" s="1"/>
  <c r="H32" i="9"/>
  <c r="AZ97" i="1" s="1"/>
  <c r="M28" i="8"/>
  <c r="L101" i="8"/>
  <c r="M29" i="2"/>
  <c r="L104" i="2"/>
  <c r="AS96" i="1" l="1"/>
  <c r="M30" i="8"/>
  <c r="AV88" i="1"/>
  <c r="AT88" i="1" s="1"/>
  <c r="AZ87" i="1"/>
  <c r="AS94" i="1"/>
  <c r="M31" i="6"/>
  <c r="H33" i="5"/>
  <c r="AZ93" i="1" s="1"/>
  <c r="M33" i="5"/>
  <c r="AV93" i="1" s="1"/>
  <c r="AT93" i="1" s="1"/>
  <c r="AS92" i="1"/>
  <c r="M31" i="4"/>
  <c r="AZ90" i="1"/>
  <c r="AV90" i="1" s="1"/>
  <c r="AT90" i="1" s="1"/>
  <c r="AS89" i="1"/>
  <c r="AS88" i="1" s="1"/>
  <c r="M31" i="2"/>
  <c r="M29" i="5"/>
  <c r="L107" i="5"/>
  <c r="AS91" i="1"/>
  <c r="M31" i="3"/>
  <c r="AS97" i="1"/>
  <c r="M30" i="9"/>
  <c r="AS95" i="1"/>
  <c r="M30" i="7"/>
  <c r="AV87" i="1" l="1"/>
  <c r="AG97" i="1"/>
  <c r="AN97" i="1" s="1"/>
  <c r="L38" i="9"/>
  <c r="AS93" i="1"/>
  <c r="AS90" i="1" s="1"/>
  <c r="AS87" i="1" s="1"/>
  <c r="M31" i="5"/>
  <c r="AG92" i="1"/>
  <c r="AN92" i="1" s="1"/>
  <c r="L39" i="4"/>
  <c r="AG94" i="1"/>
  <c r="AN94" i="1" s="1"/>
  <c r="L39" i="6"/>
  <c r="L38" i="8"/>
  <c r="AG96" i="1"/>
  <c r="AN96" i="1" s="1"/>
  <c r="L38" i="7"/>
  <c r="AG95" i="1"/>
  <c r="AN95" i="1" s="1"/>
  <c r="L39" i="3"/>
  <c r="AG91" i="1"/>
  <c r="L39" i="2"/>
  <c r="AG89" i="1"/>
  <c r="AG93" i="1" l="1"/>
  <c r="AN93" i="1" s="1"/>
  <c r="L39" i="5"/>
  <c r="AT87" i="1"/>
  <c r="AG88" i="1"/>
  <c r="AN89" i="1"/>
  <c r="AG90" i="1"/>
  <c r="AN90" i="1" s="1"/>
  <c r="AN91" i="1"/>
  <c r="AG87" i="1" l="1"/>
  <c r="AN88" i="1"/>
  <c r="AK26" i="1" l="1"/>
  <c r="AG103" i="1"/>
  <c r="AG102" i="1"/>
  <c r="AG101" i="1"/>
  <c r="AG100" i="1"/>
  <c r="AN87" i="1"/>
  <c r="CD102" i="1" l="1"/>
  <c r="AV102" i="1"/>
  <c r="BY102" i="1" s="1"/>
  <c r="CD103" i="1"/>
  <c r="AV103" i="1"/>
  <c r="BY103" i="1" s="1"/>
  <c r="AN101" i="1"/>
  <c r="CD101" i="1"/>
  <c r="AV101" i="1"/>
  <c r="BY101" i="1" s="1"/>
  <c r="AV100" i="1"/>
  <c r="BY100" i="1" s="1"/>
  <c r="AG99" i="1"/>
  <c r="CD100" i="1"/>
  <c r="W31" i="1" s="1"/>
  <c r="AK27" i="1" l="1"/>
  <c r="AK29" i="1" s="1"/>
  <c r="AK37" i="1" s="1"/>
  <c r="AG105" i="1"/>
  <c r="AK31" i="1"/>
  <c r="AN100" i="1"/>
  <c r="AN103" i="1"/>
  <c r="AN102" i="1"/>
  <c r="AN99" i="1" l="1"/>
  <c r="AN105" i="1" s="1"/>
</calcChain>
</file>

<file path=xl/sharedStrings.xml><?xml version="1.0" encoding="utf-8"?>
<sst xmlns="http://schemas.openxmlformats.org/spreadsheetml/2006/main" count="6274" uniqueCount="689">
  <si>
    <t>2012</t>
  </si>
  <si>
    <t>List obsahuje:</t>
  </si>
  <si>
    <t>1) Souhrnný list stavby</t>
  </si>
  <si>
    <t>2) Rekapitulace objektů</t>
  </si>
  <si>
    <t>2.0</t>
  </si>
  <si>
    <t>ZAMOK</t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</si>
  <si>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</si>
  <si>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</si>
  <si>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</si>
  <si>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</si>
  <si>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</si>
  <si>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</si>
  <si>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</si>
  <si>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</si>
  <si>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Návod na vyplnění</t>
  </si>
  <si>
    <t>0,001</t>
  </si>
  <si>
    <t>Kód:</t>
  </si>
  <si>
    <t>086</t>
  </si>
  <si>
    <t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případe potřeby poznámku (ta je v skrytém sloupci)</t>
  </si>
  <si>
    <t>Stavba:</t>
  </si>
  <si>
    <t>Doplnění chodníku v křižovatce ulic Sokolská a Sušilova - rozc.Kouty, Zábřeh</t>
  </si>
  <si>
    <t>JKSO:</t>
  </si>
  <si>
    <t/>
  </si>
  <si>
    <t>CC-CZ:</t>
  </si>
  <si>
    <t>Místo:</t>
  </si>
  <si>
    <t>Zábřeh</t>
  </si>
  <si>
    <t>Datum:</t>
  </si>
  <si>
    <t>26. 12. 2018</t>
  </si>
  <si>
    <t>Objednatel:</t>
  </si>
  <si>
    <t>IČ:</t>
  </si>
  <si>
    <t xml:space="preserve"> </t>
  </si>
  <si>
    <t>DIČ:</t>
  </si>
  <si>
    <t>Zhotovitel:</t>
  </si>
  <si>
    <t>Vyplň údaj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</si>
  <si>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</si>
  <si>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</si>
  <si>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</si>
  <si>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</si>
  <si>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</si>
  <si>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</si>
  <si>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</si>
  <si>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</si>
  <si>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</si>
  <si>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</si>
  <si>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</si>
  <si>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</si>
  <si>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</si>
  <si>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</si>
  <si>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</si>
  <si>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</si>
  <si>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</si>
  <si>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</si>
  <si>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</si>
  <si>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</si>
  <si>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</si>
  <si>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</si>
  <si>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</si>
  <si>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</si>
  <si>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</si>
  <si>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</si>
  <si>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</si>
  <si>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</si>
  <si>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</si>
  <si>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</si>
  <si>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</si>
  <si>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</si>
  <si>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</si>
  <si>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</si>
  <si>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</si>
  <si>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</si>
  <si>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</si>
  <si>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</si>
  <si>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</si>
  <si>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</si>
  <si>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</si>
  <si>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</si>
  <si>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</si>
  <si>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</si>
  <si>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</si>
  <si>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</si>
  <si>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{3be2b652-255f-4c83-b320-e094de960b26}</t>
  </si>
  <si>
    <t>{00000000-0000-0000-0000-000000000000}</t>
  </si>
  <si>
    <t>000</t>
  </si>
  <si>
    <t>Příprava území,demolice</t>
  </si>
  <si>
    <t>1</t>
  </si>
  <si>
    <t>{a6e182f2-ff71-4617-b660-33c2b7e706bf}</t>
  </si>
  <si>
    <t>/</t>
  </si>
  <si>
    <t>SO 001</t>
  </si>
  <si>
    <t>Příprava území, demolice</t>
  </si>
  <si>
    <t>2</t>
  </si>
  <si>
    <t>{3e44c99d-37e7-4b8b-9c02-e760fbe9b6c8}</t>
  </si>
  <si>
    <t>100</t>
  </si>
  <si>
    <t>Komunikce</t>
  </si>
  <si>
    <t>{52f5f7f3-8d5a-4ecd-b3a9-f4d547c03224}</t>
  </si>
  <si>
    <t>SO 101 - SO 102</t>
  </si>
  <si>
    <t>Obrusná vrstva komunikace, chodníky a sjezdy</t>
  </si>
  <si>
    <t>{68e68fed-b1c3-4083-98a1-9b272abd1976}</t>
  </si>
  <si>
    <t>SO 103</t>
  </si>
  <si>
    <t>Sjezdy mimo profil chodníku</t>
  </si>
  <si>
    <t>{750e61b7-d38c-4e0f-bca0-4578efcb93c5}</t>
  </si>
  <si>
    <t>SO 104</t>
  </si>
  <si>
    <t>Plastová roura DN 600</t>
  </si>
  <si>
    <t>{b18d3195-9e9e-460e-b8f2-de366755a88f}</t>
  </si>
  <si>
    <t>SO 192</t>
  </si>
  <si>
    <t>Dopravní značení provizorní - DIO</t>
  </si>
  <si>
    <t>{4182c723-1163-44cd-b35a-8d88dab6aa68}</t>
  </si>
  <si>
    <t>800</t>
  </si>
  <si>
    <t>Vegetační a sadové úpravy</t>
  </si>
  <si>
    <t>{bb7ee1e1-33b4-4447-8667-be0acc8222c7}</t>
  </si>
  <si>
    <t>1000</t>
  </si>
  <si>
    <t>Ostatní náklady</t>
  </si>
  <si>
    <t>{512bb217-adf5-4d1e-90e9-5058e03c3bd1}</t>
  </si>
  <si>
    <t>1020</t>
  </si>
  <si>
    <t>VRN</t>
  </si>
  <si>
    <t>{c155fb53-771a-4d16-8982-f58bab059bc1}</t>
  </si>
  <si>
    <t>2) Ostatní náklady ze souhrnného listu</t>
  </si>
  <si>
    <t>Procent. zadání_x000D_
[% nákladů rozpočtu]</t>
  </si>
  <si>
    <t>Zařazení nákladů</t>
  </si>
  <si>
    <t>stavební čast</t>
  </si>
  <si>
    <t>OSTATNENAKLADY</t>
  </si>
  <si>
    <t>Vyplň vlastní</t>
  </si>
  <si>
    <t>OSTATNENAKLADYVLASTNE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</si>
  <si>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</si>
  <si>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</si>
  <si>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</si>
  <si>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</si>
  <si>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</si>
  <si>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</si>
  <si>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KRYCÍ LIST ROZPOČTU</t>
  </si>
  <si>
    <t>Objekt:</t>
  </si>
  <si>
    <t>000 - Příprava území,demolice</t>
  </si>
  <si>
    <t>Část:</t>
  </si>
  <si>
    <t>SO 001 - Příprava území, demolice</t>
  </si>
  <si>
    <t>Náklady z rozpočtu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</si>
  <si>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</si>
  <si>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</si>
  <si>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</si>
  <si>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</si>
  <si>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</si>
  <si>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</si>
  <si>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1 - Zemní práce</t>
  </si>
  <si>
    <t xml:space="preserve">    9 - Ostatní konstrukce a práce-bourání</t>
  </si>
  <si>
    <t xml:space="preserve">    997 - Přesun sutě</t>
  </si>
  <si>
    <t>VP -   Vícepráce</t>
  </si>
  <si>
    <t>2) Ostatní náklady</t>
  </si>
  <si>
    <t>Zařízení staveniště</t>
  </si>
  <si>
    <t>Projektové práce</t>
  </si>
  <si>
    <t>Územní vlivy</t>
  </si>
  <si>
    <t>Provozní vlivy</t>
  </si>
  <si>
    <t>Jiné VRN</t>
  </si>
  <si>
    <t>Kompletační činnost</t>
  </si>
  <si>
    <t>KOMPLETACNA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</si>
  <si>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</si>
  <si>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</si>
  <si>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</si>
  <si>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</si>
  <si>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</si>
  <si>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</si>
  <si>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</si>
  <si>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</si>
  <si>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</si>
  <si>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</si>
  <si>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</si>
  <si>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</si>
  <si>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</si>
  <si>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</si>
  <si>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</si>
  <si>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</si>
  <si>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113154123</t>
  </si>
  <si>
    <t>Frézování živičného krytu tl 50 mm pruh š 1 m pl do 500 m2 bez překážek v trase</t>
  </si>
  <si>
    <t>m2</t>
  </si>
  <si>
    <t>4</t>
  </si>
  <si>
    <t>1142423167</t>
  </si>
  <si>
    <t>" původní živičný povrch kolem nové obruby"</t>
  </si>
  <si>
    <t>VV</t>
  </si>
  <si>
    <t>(105*1)</t>
  </si>
  <si>
    <t>Součet</t>
  </si>
  <si>
    <t>121101103</t>
  </si>
  <si>
    <t>Sejmutí ornice s přemístěním na vzdálenost do 250 m</t>
  </si>
  <si>
    <t>m3</t>
  </si>
  <si>
    <t>1915941232</t>
  </si>
  <si>
    <t>" sejmutí ornice v zeleném pásu v prostoru nové komunikace"</t>
  </si>
  <si>
    <t>53*0,2</t>
  </si>
  <si>
    <t>198*0,2</t>
  </si>
  <si>
    <t>17*0,2</t>
  </si>
  <si>
    <t>3</t>
  </si>
  <si>
    <t>122201101</t>
  </si>
  <si>
    <t>Odkopávky a prokopávky nezapažené v hornině tř. 3 objem do 100 m3</t>
  </si>
  <si>
    <t>1403512654</t>
  </si>
  <si>
    <t>" odkop pro obrubníky"</t>
  </si>
  <si>
    <t>53*0,25</t>
  </si>
  <si>
    <t>" odkop pro chodník"</t>
  </si>
  <si>
    <t>198*0,15</t>
  </si>
  <si>
    <t>" odkop pro budoucí sjezd"</t>
  </si>
  <si>
    <t>17*0,17</t>
  </si>
  <si>
    <t>122201109</t>
  </si>
  <si>
    <t>Příplatek za lepivost u odkopávek v hornině tř. 1 až 3</t>
  </si>
  <si>
    <t>-296918795</t>
  </si>
  <si>
    <t>45,84*0,5</t>
  </si>
  <si>
    <t>5</t>
  </si>
  <si>
    <t>162501102</t>
  </si>
  <si>
    <t>Vodorovné přemístění do 3000 m výkopku/sypaniny z horniny tř. 1 až 4</t>
  </si>
  <si>
    <t>-2071391601</t>
  </si>
  <si>
    <t>" odvoz přebytečného výkopku na skládku "</t>
  </si>
  <si>
    <t>45,84</t>
  </si>
  <si>
    <t>6</t>
  </si>
  <si>
    <t>171201201</t>
  </si>
  <si>
    <t>Uložení sypaniny na skládky</t>
  </si>
  <si>
    <t>437144312</t>
  </si>
  <si>
    <t>" uložení sejmuté ornice na meziskládku"</t>
  </si>
  <si>
    <t>Mezisoučet</t>
  </si>
  <si>
    <t>" uložení přebytečného výkopku na skládku"</t>
  </si>
  <si>
    <t>7</t>
  </si>
  <si>
    <t>962042321</t>
  </si>
  <si>
    <t>Bourání zdiva nadzákladového z betonu prostého přes 1 m3</t>
  </si>
  <si>
    <t>1119170185</t>
  </si>
  <si>
    <t>" odstranění čela původního propustku"</t>
  </si>
  <si>
    <t>8</t>
  </si>
  <si>
    <t>997221551</t>
  </si>
  <si>
    <t>Vodorovná doprava suti ze sypkých materiálů do 1 km</t>
  </si>
  <si>
    <t>t</t>
  </si>
  <si>
    <t>-2068803179</t>
  </si>
  <si>
    <t>" frézovaná živice"</t>
  </si>
  <si>
    <t>13,44</t>
  </si>
  <si>
    <t>9</t>
  </si>
  <si>
    <t>997221559</t>
  </si>
  <si>
    <t>Příplatek ZKD 1 km u vodorovné dopravy suti ze sypkých materiálů</t>
  </si>
  <si>
    <t>-279445471</t>
  </si>
  <si>
    <t>13,44*2</t>
  </si>
  <si>
    <t>10</t>
  </si>
  <si>
    <t>997221561</t>
  </si>
  <si>
    <t>Vodorovná doprava suti z kusových materiálů do 1 km</t>
  </si>
  <si>
    <t>-1316906811</t>
  </si>
  <si>
    <t>" bourané čelo propustku"</t>
  </si>
  <si>
    <t>4,4</t>
  </si>
  <si>
    <t>11</t>
  </si>
  <si>
    <t>997221569</t>
  </si>
  <si>
    <t>Příplatek ZKD 1 km u vodorovné dopravy suti z kusových materiálů</t>
  </si>
  <si>
    <t>-484526286</t>
  </si>
  <si>
    <t>4,4*2</t>
  </si>
  <si>
    <t>12</t>
  </si>
  <si>
    <t>997221611</t>
  </si>
  <si>
    <t>Nakládání suti na dopravní prostředky pro vodorovnou dopravu</t>
  </si>
  <si>
    <t>-402572471</t>
  </si>
  <si>
    <t>VP - Vícepráce</t>
  </si>
  <si>
    <t>PN</t>
  </si>
  <si>
    <t>100 - Komunikce</t>
  </si>
  <si>
    <t>SO 101 - SO 102 - Obrusná vrstva komunikace, chodníky a sjezdy</t>
  </si>
  <si>
    <t xml:space="preserve">    2 - Zakládání</t>
  </si>
  <si>
    <t xml:space="preserve">    4 - Vodorovné konstrukce</t>
  </si>
  <si>
    <t xml:space="preserve">    5 - Komunikace</t>
  </si>
  <si>
    <t xml:space="preserve">    8 - Trubní vedení</t>
  </si>
  <si>
    <t xml:space="preserve">    998 - Přesun hmot</t>
  </si>
  <si>
    <t>113106121</t>
  </si>
  <si>
    <t>Rozebrání dlažeb komunikací pro pěší z betonových nebo kamenných dlaždic</t>
  </si>
  <si>
    <t>-1302776622</t>
  </si>
  <si>
    <t>" betonové žlabovky - přeskládání"</t>
  </si>
  <si>
    <t>113106123</t>
  </si>
  <si>
    <t>Rozebrání dlažeb komunikací pro pěší ze zámkových dlaždic</t>
  </si>
  <si>
    <t>663454832</t>
  </si>
  <si>
    <t>" původní skladba chodníku ze zámkové dlažby"</t>
  </si>
  <si>
    <t>132201101</t>
  </si>
  <si>
    <t>Hloubení rýh š do 600 mm v hornině tř. 3 objemu do 100 m3</t>
  </si>
  <si>
    <t>1928567561</t>
  </si>
  <si>
    <t>"hloubení rýh pro kanalizační přípojky DN 150"</t>
  </si>
  <si>
    <t>(6*0,6)*1,2</t>
  </si>
  <si>
    <t>132201109</t>
  </si>
  <si>
    <t>Příplatek za lepivost k hloubení rýh š do 600 mm v hornině tř. 3</t>
  </si>
  <si>
    <t>570125318</t>
  </si>
  <si>
    <t>4,32*0,5</t>
  </si>
  <si>
    <t>1887266321</t>
  </si>
  <si>
    <t>" odvoz přebytečného výkopku na skládku"</t>
  </si>
  <si>
    <t>4,32</t>
  </si>
  <si>
    <t>-495699782</t>
  </si>
  <si>
    <t>174101101</t>
  </si>
  <si>
    <t>Zásyp jam, šachet rýh nebo kolem objektů sypaninou se zhutněním</t>
  </si>
  <si>
    <t>-296586232</t>
  </si>
  <si>
    <t>"zásyp rýh pro kanalizační přípojky DN 150"</t>
  </si>
  <si>
    <t>(6*0,6)*0,35</t>
  </si>
  <si>
    <t>M</t>
  </si>
  <si>
    <t>583440030</t>
  </si>
  <si>
    <t>kamenivo drcené hrubé frakce 63-125</t>
  </si>
  <si>
    <t>-570082293</t>
  </si>
  <si>
    <t>(6*0,6)*0,35*1,96</t>
  </si>
  <si>
    <t>175111101</t>
  </si>
  <si>
    <t>Obsypání potrubí ručně sypaninou bez prohození, uloženou do 3 m</t>
  </si>
  <si>
    <t>-422538563</t>
  </si>
  <si>
    <t>" obsyp a zásyp kanalizačních přípojek štěrkopískem DN 150"</t>
  </si>
  <si>
    <t>(6*0,6)*0,45</t>
  </si>
  <si>
    <t>-(3,14*0,075*0,075)*6</t>
  </si>
  <si>
    <t>583373690</t>
  </si>
  <si>
    <t>štěrkopísek frakce 0-63 třída B</t>
  </si>
  <si>
    <t>749819851</t>
  </si>
  <si>
    <t>(6*0,6)*0,45*2,02</t>
  </si>
  <si>
    <t>-(3,14*0,075*0,075)*6*2,02</t>
  </si>
  <si>
    <t>215901101</t>
  </si>
  <si>
    <t>Zhutnění podloží z hornin soudržných do 92% PS nebo nesoudržných sypkých I(d) do 0,8</t>
  </si>
  <si>
    <t>-344777176</t>
  </si>
  <si>
    <t>" pod kanalizační přípojku"</t>
  </si>
  <si>
    <t>(6*0,6)</t>
  </si>
  <si>
    <t>" pod novou skladbu chodníku"</t>
  </si>
  <si>
    <t>170*1,05</t>
  </si>
  <si>
    <t>20*1,05</t>
  </si>
  <si>
    <t>" pod plochu varovného pásu"</t>
  </si>
  <si>
    <t>8*1,05</t>
  </si>
  <si>
    <t>" pod plochu sjezdů"</t>
  </si>
  <si>
    <t>17*1,05</t>
  </si>
  <si>
    <t>" předláždění původního chodníku"</t>
  </si>
  <si>
    <t>6*1,05</t>
  </si>
  <si>
    <t>" přeskládání stávajících bet. žlabovek"</t>
  </si>
  <si>
    <t>10*0,6</t>
  </si>
  <si>
    <t>451573111</t>
  </si>
  <si>
    <t>Lože pod potrubí otevřený výkop ze štěrkopísku</t>
  </si>
  <si>
    <t>2006703008</t>
  </si>
  <si>
    <t>(6*0,6)*0,1</t>
  </si>
  <si>
    <t>13</t>
  </si>
  <si>
    <t>564851111</t>
  </si>
  <si>
    <t>Podklad ze štěrkodrtě ŠD tl 150 mm</t>
  </si>
  <si>
    <t>687094357</t>
  </si>
  <si>
    <t>" nový koberec asfaltové komunikace"</t>
  </si>
  <si>
    <t>105*1,1</t>
  </si>
  <si>
    <t>14</t>
  </si>
  <si>
    <t>564861111</t>
  </si>
  <si>
    <t>Podklad ze štěrkodrtě ŠD tl 200 mm</t>
  </si>
  <si>
    <t>124958791</t>
  </si>
  <si>
    <t>105*1,15</t>
  </si>
  <si>
    <t>564871111</t>
  </si>
  <si>
    <t>Podklad ze štěrkodrtě ŠD tl 250 mm</t>
  </si>
  <si>
    <t>357768387</t>
  </si>
  <si>
    <t>16</t>
  </si>
  <si>
    <t>573111112</t>
  </si>
  <si>
    <t>Postřik živičný infiltrační s posypem z asfaltu množství 1 kg/m2</t>
  </si>
  <si>
    <t>701373411</t>
  </si>
  <si>
    <t>17</t>
  </si>
  <si>
    <t>573211109</t>
  </si>
  <si>
    <t>Postřik živičný spojovací z asfaltu v množství 0,50 kg/m2</t>
  </si>
  <si>
    <t>2036471950</t>
  </si>
  <si>
    <t>" plocha asfaltové komunikace"</t>
  </si>
  <si>
    <t>105*1,05</t>
  </si>
  <si>
    <t>18</t>
  </si>
  <si>
    <t>577144111</t>
  </si>
  <si>
    <t>Asfaltový beton vrstva obrusná ACO 11 (ABS) tř. I tl 50 mm š do 3 m z nemodifikovaného asfaltu</t>
  </si>
  <si>
    <t>1198361106</t>
  </si>
  <si>
    <t>105*1</t>
  </si>
  <si>
    <t>19</t>
  </si>
  <si>
    <t>577145112</t>
  </si>
  <si>
    <t>Asfaltový beton vrstva ložní ACL 16 (ABH) tl 50 mm š do 3 m z nemodifikovaného asfaltu</t>
  </si>
  <si>
    <t>1568473114</t>
  </si>
  <si>
    <t>105</t>
  </si>
  <si>
    <t>20</t>
  </si>
  <si>
    <t>596211110</t>
  </si>
  <si>
    <t>Kladení zámkové dlažby komunikací pro pěší tl 60 mm skupiny A pl do 50 m2</t>
  </si>
  <si>
    <t>-230843446</t>
  </si>
  <si>
    <t>" skladba chodníku"</t>
  </si>
  <si>
    <t>" předláždění původní dlažby chodníku"</t>
  </si>
  <si>
    <t>592451110</t>
  </si>
  <si>
    <t>dlažba zámková 20x10x6 cm červená</t>
  </si>
  <si>
    <t>-1301310263</t>
  </si>
  <si>
    <t>20*1,02</t>
  </si>
  <si>
    <t>22</t>
  </si>
  <si>
    <t>596211112</t>
  </si>
  <si>
    <t>Kladení zámkové dlažby komunikací pro pěší tl 60 mm skupiny A pl do 300 m2</t>
  </si>
  <si>
    <t>-686418702</t>
  </si>
  <si>
    <t>170</t>
  </si>
  <si>
    <t>23</t>
  </si>
  <si>
    <t>592451100</t>
  </si>
  <si>
    <t>dlažba zámková 20x10x6 cm přírodní</t>
  </si>
  <si>
    <t>-1794908864</t>
  </si>
  <si>
    <t>170*1,02</t>
  </si>
  <si>
    <t>24</t>
  </si>
  <si>
    <t>596212210</t>
  </si>
  <si>
    <t>Kladení zámkové dlažby pozemních komunikací tl 80 mm skupiny A pl do 50 m2</t>
  </si>
  <si>
    <t>1953056519</t>
  </si>
  <si>
    <t>" plocha sjezdu"</t>
  </si>
  <si>
    <t>" plocha varovného pásu"</t>
  </si>
  <si>
    <t>25</t>
  </si>
  <si>
    <t>592451235</t>
  </si>
  <si>
    <t>dlažba zámková slepecká 20x10x8 cm červená</t>
  </si>
  <si>
    <t>-838408317</t>
  </si>
  <si>
    <t>8*1,02</t>
  </si>
  <si>
    <t>26</t>
  </si>
  <si>
    <t>592451090</t>
  </si>
  <si>
    <t>dlažba zámková  20x10x8 cm přírodní</t>
  </si>
  <si>
    <t>-1832818855</t>
  </si>
  <si>
    <t>" skladba sjezdů"</t>
  </si>
  <si>
    <t>17*1,02</t>
  </si>
  <si>
    <t>27</t>
  </si>
  <si>
    <t>599141112</t>
  </si>
  <si>
    <t>Vyplnění spár mezi silničními dílci trvale pružnou živičnou zálivkou</t>
  </si>
  <si>
    <t>m</t>
  </si>
  <si>
    <t>1435675884</t>
  </si>
  <si>
    <t>" plocha mezi živičnou komunikací a obrubníkem "</t>
  </si>
  <si>
    <t>28</t>
  </si>
  <si>
    <t>871313121</t>
  </si>
  <si>
    <t>Montáž potrubí z kanalizačních trub z PVC otevřený výkop sklon do 20 % DN 150</t>
  </si>
  <si>
    <t>893354756</t>
  </si>
  <si>
    <t>"přípojka k uličním vpustím"</t>
  </si>
  <si>
    <t>29</t>
  </si>
  <si>
    <t>286111200</t>
  </si>
  <si>
    <t>trubka kanalizační hladká hrdlovaná D 160 x 3,6 x 5000 mm</t>
  </si>
  <si>
    <t>kus</t>
  </si>
  <si>
    <t>-134220449</t>
  </si>
  <si>
    <t>6/5*1,05</t>
  </si>
  <si>
    <t>30</t>
  </si>
  <si>
    <t>890102500</t>
  </si>
  <si>
    <t>Provedení napojení kanalizační přípojky na stávající kanalizační řad- vyvrtání otvoru do beton. potrubí+dod. a mont. manžety</t>
  </si>
  <si>
    <t>soubor</t>
  </si>
  <si>
    <t>-1219630871</t>
  </si>
  <si>
    <t>" potrubí DN 150"</t>
  </si>
  <si>
    <t>31</t>
  </si>
  <si>
    <t>895941311</t>
  </si>
  <si>
    <t>Zřízení vpusti kanalizační uliční z betonových dílců typ UVB-50</t>
  </si>
  <si>
    <t>1257485768</t>
  </si>
  <si>
    <t>32</t>
  </si>
  <si>
    <t>552423200</t>
  </si>
  <si>
    <t>mříž čtvercová D 400, plochá 500x500mm</t>
  </si>
  <si>
    <t>1032896535</t>
  </si>
  <si>
    <t>33</t>
  </si>
  <si>
    <t>592238500</t>
  </si>
  <si>
    <t>dno betonové pro uliční vpusť s výtokovým otvorem  45x33x5 cm</t>
  </si>
  <si>
    <t>-900391146</t>
  </si>
  <si>
    <t>2*1,01</t>
  </si>
  <si>
    <t>34</t>
  </si>
  <si>
    <t>592238570</t>
  </si>
  <si>
    <t>skruž betonová pro uliční vpusť horní  45x30x5 cm</t>
  </si>
  <si>
    <t>-1845580761</t>
  </si>
  <si>
    <t>35</t>
  </si>
  <si>
    <t>592238620</t>
  </si>
  <si>
    <t>skruž betonová pro uliční vpusť středová  45x30x5 cm</t>
  </si>
  <si>
    <t>-1730143818</t>
  </si>
  <si>
    <t>36</t>
  </si>
  <si>
    <t>592238740</t>
  </si>
  <si>
    <t>koš pozink. C3 DIN 4052, vysoký, pro rám 500/300</t>
  </si>
  <si>
    <t>-1618516472</t>
  </si>
  <si>
    <t>37</t>
  </si>
  <si>
    <t>899431111</t>
  </si>
  <si>
    <t>Výšková úprava uličního vstupu nebo vpusti do 200 mm zvýšením krycího hrnce, šoupěte nebo hydrantu</t>
  </si>
  <si>
    <t>1408624739</t>
  </si>
  <si>
    <t>38</t>
  </si>
  <si>
    <t>113451240</t>
  </si>
  <si>
    <t>Příplatek za řezání betonových obrubníků</t>
  </si>
  <si>
    <t>ks</t>
  </si>
  <si>
    <t>-263156523</t>
  </si>
  <si>
    <t>" obrubník silniční "</t>
  </si>
  <si>
    <t>" obrubník chodníkový "</t>
  </si>
  <si>
    <t>39</t>
  </si>
  <si>
    <t>916111123</t>
  </si>
  <si>
    <t>Osazení obruby z drobných kostek s boční opěrou do lože z betonu prostého</t>
  </si>
  <si>
    <t>1948331535</t>
  </si>
  <si>
    <t>" přídlažba- dvojřádek"</t>
  </si>
  <si>
    <t>104*2</t>
  </si>
  <si>
    <t>40</t>
  </si>
  <si>
    <t>583801200</t>
  </si>
  <si>
    <t>kostka dlažební drobná, žula velikost 8/10 cm</t>
  </si>
  <si>
    <t>-237902394</t>
  </si>
  <si>
    <t>" dvojřádek"</t>
  </si>
  <si>
    <t>104*0,2/4,5*1,02</t>
  </si>
  <si>
    <t>41</t>
  </si>
  <si>
    <t>916131213</t>
  </si>
  <si>
    <t>Osazení silničního obrubníku betonového stojatého s boční opěrou do lože z betonu prostého</t>
  </si>
  <si>
    <t>-2053060357</t>
  </si>
  <si>
    <t>" silniční betonový obrubník "</t>
  </si>
  <si>
    <t>66</t>
  </si>
  <si>
    <t>" silniční betonový obrubník snížený"</t>
  </si>
  <si>
    <t>" silniční betonový obrubník přechodový"</t>
  </si>
  <si>
    <t>90</t>
  </si>
  <si>
    <t>42</t>
  </si>
  <si>
    <t>592174650</t>
  </si>
  <si>
    <t>obrubník betonový silniční  100x15x25 cm</t>
  </si>
  <si>
    <t>-2034262075</t>
  </si>
  <si>
    <t>66*1,01</t>
  </si>
  <si>
    <t>43</t>
  </si>
  <si>
    <t>592174680</t>
  </si>
  <si>
    <t>obrubník betonový silniční nájezdový Standard 100x15x15 cm</t>
  </si>
  <si>
    <t>-1526143536</t>
  </si>
  <si>
    <t>" silniční obrubník snížený"</t>
  </si>
  <si>
    <t>10*1,01</t>
  </si>
  <si>
    <t>44</t>
  </si>
  <si>
    <t>592174690</t>
  </si>
  <si>
    <t>obrubník betonový silniční přechodový L + P Standard 100x15x15-25 cm</t>
  </si>
  <si>
    <t>-651047666</t>
  </si>
  <si>
    <t>" silniční obrubník přechodový"</t>
  </si>
  <si>
    <t>90*1,01</t>
  </si>
  <si>
    <t>45</t>
  </si>
  <si>
    <t>916231213</t>
  </si>
  <si>
    <t>Osazení chodníkového obrubníku betonového stojatého s boční opěrou do lože z betonu prostého</t>
  </si>
  <si>
    <t>-1019481307</t>
  </si>
  <si>
    <t>" obrubník chodníkový"</t>
  </si>
  <si>
    <t>104</t>
  </si>
  <si>
    <t>46</t>
  </si>
  <si>
    <t>592174930</t>
  </si>
  <si>
    <t>obrubník betonový chodníkový zkosený 100x10x25 cm přírodní šedá</t>
  </si>
  <si>
    <t>-169166982</t>
  </si>
  <si>
    <t>104*1,01</t>
  </si>
  <si>
    <t>47</t>
  </si>
  <si>
    <t>916991121</t>
  </si>
  <si>
    <t>Lože pod obrubníky, krajníky nebo obruby z dlažebních kostek z betonu prostého</t>
  </si>
  <si>
    <t>-1807014993</t>
  </si>
  <si>
    <t>66*0,01</t>
  </si>
  <si>
    <t>10*0,01</t>
  </si>
  <si>
    <t>90*0,01</t>
  </si>
  <si>
    <t>104*0,01</t>
  </si>
  <si>
    <t>48</t>
  </si>
  <si>
    <t>935111211</t>
  </si>
  <si>
    <t>Osazení příkopového žlabu do štěrkopísku tl 100 mm z betonových tvárnic š 800 mm</t>
  </si>
  <si>
    <t>-1687374193</t>
  </si>
  <si>
    <t>49</t>
  </si>
  <si>
    <t>966008212</t>
  </si>
  <si>
    <t>Bourání odvodňovacího žlabu z betonových příkopových tvárnic š do 800 mm</t>
  </si>
  <si>
    <t>-1234286882</t>
  </si>
  <si>
    <t>50</t>
  </si>
  <si>
    <t>979054441</t>
  </si>
  <si>
    <t>Očištění vybouraných z desek nebo dlaždic s původním spárováním z kameniva těženého</t>
  </si>
  <si>
    <t>-1057042805</t>
  </si>
  <si>
    <t>51</t>
  </si>
  <si>
    <t>979054451</t>
  </si>
  <si>
    <t>Očištění vybouraných zámkových dlaždic s původním spárováním z kameniva těženého</t>
  </si>
  <si>
    <t>-130385955</t>
  </si>
  <si>
    <t>52</t>
  </si>
  <si>
    <t>998223011</t>
  </si>
  <si>
    <t>Přesun hmot pro pozemní komunikace s krytem dlážděným</t>
  </si>
  <si>
    <t>317740977</t>
  </si>
  <si>
    <t>SO 103 - Sjezdy mimo profil chodníku</t>
  </si>
  <si>
    <t>564831111</t>
  </si>
  <si>
    <t>Podklad ze štěrkodrtě ŠD tl 100 mm</t>
  </si>
  <si>
    <t>879112030</t>
  </si>
  <si>
    <t>" dosypání štěrkodrti"</t>
  </si>
  <si>
    <t>1924854171</t>
  </si>
  <si>
    <t>1028570203</t>
  </si>
  <si>
    <t>" nový koberec asfaltové komunikace sjezd"</t>
  </si>
  <si>
    <t>998225111</t>
  </si>
  <si>
    <t>Přesun hmot pro pozemní komunikace s krytem z kamene, monolitickým betonovým nebo živičným</t>
  </si>
  <si>
    <t>1389458802</t>
  </si>
  <si>
    <t>SO 104 - Plastová roura DN 600</t>
  </si>
  <si>
    <t>HSV -  Práce a dodávky HSV</t>
  </si>
  <si>
    <t xml:space="preserve">    9 - Ostatní konstrukce a práce, bourání</t>
  </si>
  <si>
    <t xml:space="preserve">    998 -  Přesun hmot</t>
  </si>
  <si>
    <t>132201201</t>
  </si>
  <si>
    <t>Hloubení rýh š do 2000 mm v hornině tř. 3 objemu do 100 m3</t>
  </si>
  <si>
    <t>-1392842976</t>
  </si>
  <si>
    <t>" výkop pro nový propustek DN 600"</t>
  </si>
  <si>
    <t>(25*1)*1,3</t>
  </si>
  <si>
    <t>132201209</t>
  </si>
  <si>
    <t>Příplatek za lepivost k hloubení rýh š do 2000 mm v hornině tř. 3</t>
  </si>
  <si>
    <t>328858123</t>
  </si>
  <si>
    <t>32,5*0,5</t>
  </si>
  <si>
    <t>-261729830</t>
  </si>
  <si>
    <t>32,5</t>
  </si>
  <si>
    <t>5627091</t>
  </si>
  <si>
    <t>"uložení přebytečného výkopku na skládku "</t>
  </si>
  <si>
    <t>-483328422</t>
  </si>
  <si>
    <t>"  nový propustek DN 600"</t>
  </si>
  <si>
    <t>(25*1)*0,9</t>
  </si>
  <si>
    <t>-(3,14*0,3*0,3)*25</t>
  </si>
  <si>
    <t>583373020</t>
  </si>
  <si>
    <t>štěrkopísek frakce 0-16</t>
  </si>
  <si>
    <t>262221391</t>
  </si>
  <si>
    <t>(25*1)*0,9*2,02</t>
  </si>
  <si>
    <t>-(3,14*0,3*0,3)*25*2,02</t>
  </si>
  <si>
    <t>-29247560</t>
  </si>
  <si>
    <t>" dno výkopu pro nový propustek"</t>
  </si>
  <si>
    <t>(25*1)</t>
  </si>
  <si>
    <t>369256328</t>
  </si>
  <si>
    <t>(25*1)*0,1</t>
  </si>
  <si>
    <t>452311121</t>
  </si>
  <si>
    <t>Podkladní desky z betonu prostého tř. C 8/10 otevřený výkop</t>
  </si>
  <si>
    <t>-114154427</t>
  </si>
  <si>
    <t>" pod plastovou šachtu"</t>
  </si>
  <si>
    <t>(0,6*0,6)*0,1*2</t>
  </si>
  <si>
    <t>452351101</t>
  </si>
  <si>
    <t>Bednění podkladních desek nebo bloků nebo sedlového lože otevřený výkop</t>
  </si>
  <si>
    <t>-580509987</t>
  </si>
  <si>
    <t>(0,6+0,6)*2*0,1*2</t>
  </si>
  <si>
    <t>894812330</t>
  </si>
  <si>
    <t>Revizní a čistící šachta z monolitického betonu DN 600 , vč. bednění a odbednění, světlé hloubky 1200 mm, s napojením na potrubí DN 300</t>
  </si>
  <si>
    <t>-1693907579</t>
  </si>
  <si>
    <t>" monolitická revizní šachta"</t>
  </si>
  <si>
    <t>894812330a</t>
  </si>
  <si>
    <t>Revizní a čistící šachta z monolitického betonu DN 600 , vč. bednění a odbednění, světlé hloubky 1200 mm, s napojením na potrubí DN 600</t>
  </si>
  <si>
    <t>-1412242375</t>
  </si>
  <si>
    <t>894812376</t>
  </si>
  <si>
    <t>Revizní a čistící šachta z PP DN 600 poklop litinový do 40 t s betonovým prstencem</t>
  </si>
  <si>
    <t>1098786544</t>
  </si>
  <si>
    <t>" šachta plastová "</t>
  </si>
  <si>
    <t>896111118</t>
  </si>
  <si>
    <t>Provedení kompletního napojení nové kanalizace na stávající propustek DN 300</t>
  </si>
  <si>
    <t>-163105610</t>
  </si>
  <si>
    <t>896111119</t>
  </si>
  <si>
    <t>Provedení kompletního napojení nové kanalizace na stávající propustek DN 600</t>
  </si>
  <si>
    <t>-40361051</t>
  </si>
  <si>
    <t>919551114</t>
  </si>
  <si>
    <t>Zřízení propustku z trub plastových PE rýhovaných se spojkami nebo s hrdlem DN 600 mm</t>
  </si>
  <si>
    <t>-38787762</t>
  </si>
  <si>
    <t>" nový propustek DN 600"</t>
  </si>
  <si>
    <t>562411130</t>
  </si>
  <si>
    <t>trouba plastová 11 kPA d = 600 mm</t>
  </si>
  <si>
    <t>83794370</t>
  </si>
  <si>
    <t>25*1,05</t>
  </si>
  <si>
    <t>998276101</t>
  </si>
  <si>
    <t>Přesun hmot pro trubní vedení z trub z plastických hmot otevřený výkop</t>
  </si>
  <si>
    <t>287582753</t>
  </si>
  <si>
    <t>SO 192 - Dopravní značení provizorní - DIO</t>
  </si>
  <si>
    <t>913911123a</t>
  </si>
  <si>
    <t>Montáž a demontáž  dočasného dopravního značení na 12 týdnů</t>
  </si>
  <si>
    <t>721967545</t>
  </si>
  <si>
    <t>" B21a+A15"</t>
  </si>
  <si>
    <t>" B20a+A6b"</t>
  </si>
  <si>
    <t>" B26"</t>
  </si>
  <si>
    <t>" Z4a+světlo - nezávislý zdroj"</t>
  </si>
  <si>
    <t>" Z4a"</t>
  </si>
  <si>
    <t>800 - Vegetační a sadové úpravy</t>
  </si>
  <si>
    <t xml:space="preserve">    18 - Zemní práce - povrchové úpravy terénu</t>
  </si>
  <si>
    <t>162301101</t>
  </si>
  <si>
    <t>Vodorovné přemístění do 500 m výkopku/sypaniny z horniny tř. 1 až 4</t>
  </si>
  <si>
    <t>-2129797619</t>
  </si>
  <si>
    <t>" nakládání ornice z meziskládky na zpětné ohumusování"</t>
  </si>
  <si>
    <t>" konečná úprava terénu"</t>
  </si>
  <si>
    <t>(120*0,1)</t>
  </si>
  <si>
    <t>" tvarování příkopu"</t>
  </si>
  <si>
    <t>(10*0,8)*0,1</t>
  </si>
  <si>
    <t>181301101</t>
  </si>
  <si>
    <t>Rozprostření ornice tl vrstvy do 100 mm pl do 500 m2 v rovině nebo ve svahu do 1:5</t>
  </si>
  <si>
    <t>-1057802199</t>
  </si>
  <si>
    <t>120</t>
  </si>
  <si>
    <t>(10*0,8)</t>
  </si>
  <si>
    <t>167103101</t>
  </si>
  <si>
    <t>Nakládání výkopku ze zemin schopných zúrodnění</t>
  </si>
  <si>
    <t>-1319276543</t>
  </si>
  <si>
    <t>181411131</t>
  </si>
  <si>
    <t>Založení parkového trávníku výsevem plochy do 1000 m2 v rovině a ve svahu do 1:5</t>
  </si>
  <si>
    <t>-496587801</t>
  </si>
  <si>
    <t>" plochy pro ozelenění  "</t>
  </si>
  <si>
    <t>005724100</t>
  </si>
  <si>
    <t>osivo směs travní parková</t>
  </si>
  <si>
    <t>kg</t>
  </si>
  <si>
    <t>-530991120</t>
  </si>
  <si>
    <t>120*0,05</t>
  </si>
  <si>
    <t>(10*0,8)*0,05</t>
  </si>
  <si>
    <t>998231411</t>
  </si>
  <si>
    <t>Ruční přesun hmot pro sadovnické a krajinářské úpravy do100 m</t>
  </si>
  <si>
    <t>-602766433</t>
  </si>
  <si>
    <t>1000 - Ostatní náklady</t>
  </si>
  <si>
    <t>OST - Ostatní</t>
  </si>
  <si>
    <t xml:space="preserve">    O01 - Ostatní</t>
  </si>
  <si>
    <t>211500000</t>
  </si>
  <si>
    <t>Dokumentace skutečného provedení</t>
  </si>
  <si>
    <t>512</t>
  </si>
  <si>
    <t>-1458085715</t>
  </si>
  <si>
    <t>221500000</t>
  </si>
  <si>
    <t>Vytýčení stávajících sítí</t>
  </si>
  <si>
    <t>-1541622472</t>
  </si>
  <si>
    <t>"  vytýčení  stávajících podzemních inženýrských sítí před zahájením zemních prací a přeložek"</t>
  </si>
  <si>
    <t>221600000</t>
  </si>
  <si>
    <t>Vytýčení hlavních bodů stavby autorizovaným geodetem</t>
  </si>
  <si>
    <t>173001784</t>
  </si>
  <si>
    <t>" vytýčení hlavních bodů stavby před zahájením stavby autorizovaným geodetem vč. vypracování TZ"</t>
  </si>
  <si>
    <t>" včetně souřadnic a situace- ověřeno kulatým razítkem a dodatkem dle právních předpisů"</t>
  </si>
  <si>
    <t>231600000</t>
  </si>
  <si>
    <t>Geodetické práce</t>
  </si>
  <si>
    <t>1731511608</t>
  </si>
  <si>
    <t>" vytýčení obvodu a hranic staveniště, objektů stavby a pevných vytyčovacích bodů vč. fixace a obnovení zhotovitelem"</t>
  </si>
  <si>
    <t>"  vyhotovení dokumentace v listinné a digitální podobě"</t>
  </si>
  <si>
    <t>241700000</t>
  </si>
  <si>
    <t>Pasportizace objektů</t>
  </si>
  <si>
    <t>897797787</t>
  </si>
  <si>
    <t>" pasportizace stávajících objektů v blízkosti  stavby před a po ukončení stavby"</t>
  </si>
  <si>
    <t>" pokud nebude prováděno nebude i fakturováno"</t>
  </si>
  <si>
    <t>411600000</t>
  </si>
  <si>
    <t xml:space="preserve">GP oddělování pro všechny SO, </t>
  </si>
  <si>
    <t>-1407072758</t>
  </si>
  <si>
    <t>711800000</t>
  </si>
  <si>
    <t>Průkazné a kontrolní zkoušky</t>
  </si>
  <si>
    <t>-1175535217</t>
  </si>
  <si>
    <t>" dle ČSN , TP,TPG, ostatních předpisů, kompletní revize, kompletní tlakové zkoušky"</t>
  </si>
  <si>
    <t>821800000</t>
  </si>
  <si>
    <t>Fotodokumentace stavby</t>
  </si>
  <si>
    <t>104029619</t>
  </si>
  <si>
    <t>" fotodokumentace stavcby před a po stavbě- ucelené foto změny celé komunikace v jejím průběhu"</t>
  </si>
  <si>
    <t>" zařazení fotek do fotoalba v časové souslednosti s popisem činností a číslem objektu"</t>
  </si>
  <si>
    <t>" provedení v listinné a v digitální podobě"</t>
  </si>
  <si>
    <t>1020 - VRN</t>
  </si>
  <si>
    <t>VRN - Vedlejší rozpočtové náklady</t>
  </si>
  <si>
    <t xml:space="preserve">    0 - Vedlejší rozpočtové náklady</t>
  </si>
  <si>
    <t>030001000</t>
  </si>
  <si>
    <t>Kč</t>
  </si>
  <si>
    <t>1024</t>
  </si>
  <si>
    <t>279511481</t>
  </si>
  <si>
    <t>070001000</t>
  </si>
  <si>
    <t>-1407019779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</si>
</sst>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4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0000A8"/>
      <name val="Trebuchet MS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sz val="18"/>
      <color theme="10"/>
      <name val="Wingdings 2"/>
    </font>
    <font>
      <b/>
      <sz val="10"/>
      <color rgb="FF00336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8"/>
      <color rgb="FF800080"/>
      <name val="Trebuchet MS"/>
    </font>
    <font>
      <sz val="8"/>
      <color rgb="FFFF0000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3" fillId="0" borderId="0" applyNumberFormat="0" applyFill="0" applyBorder="0" applyAlignment="0" applyProtection="0"/>
  </cellStyleXfs>
  <cellXfs count="328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14" fillId="2" borderId="0" xfId="0" applyFont="1" applyFill="1" applyAlignment="1" applyProtection="1">
      <alignment horizontal="left" vertical="center"/>
    </xf>
    <xf numFmtId="0" fontId="15" fillId="2" borderId="0" xfId="1" applyFont="1" applyFill="1" applyAlignment="1" applyProtection="1">
      <alignment vertical="center"/>
    </xf>
    <xf numFmtId="0" fontId="0" fillId="2" borderId="0" xfId="0" applyFill="1"/>
    <xf numFmtId="0" fontId="13" fillId="2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0" borderId="0" xfId="0" applyBorder="1" applyProtection="1"/>
    <xf numFmtId="0" fontId="19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9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Protection="1"/>
    <xf numFmtId="0" fontId="21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22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Border="1" applyProtection="1"/>
    <xf numFmtId="0" fontId="0" fillId="0" borderId="15" xfId="0" applyBorder="1" applyProtection="1"/>
    <xf numFmtId="0" fontId="24" fillId="0" borderId="16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vertical="center"/>
    </xf>
    <xf numFmtId="0" fontId="24" fillId="0" borderId="17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5" xfId="0" applyFont="1" applyBorder="1" applyAlignment="1" applyProtection="1">
      <alignment vertical="center"/>
    </xf>
    <xf numFmtId="0" fontId="0" fillId="6" borderId="9" xfId="0" applyFont="1" applyFill="1" applyBorder="1" applyAlignment="1" applyProtection="1">
      <alignment vertical="center"/>
    </xf>
    <xf numFmtId="0" fontId="19" fillId="0" borderId="22" xfId="0" applyFont="1" applyBorder="1" applyAlignment="1" applyProtection="1">
      <alignment horizontal="center" vertical="center" wrapText="1"/>
    </xf>
    <xf numFmtId="0" fontId="19" fillId="0" borderId="23" xfId="0" applyFont="1" applyBorder="1" applyAlignment="1" applyProtection="1">
      <alignment horizontal="center" vertical="center" wrapText="1"/>
    </xf>
    <xf numFmtId="0" fontId="19" fillId="0" borderId="24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vertical="center"/>
    </xf>
    <xf numFmtId="4" fontId="26" fillId="0" borderId="14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4" fillId="0" borderId="4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" fontId="31" fillId="0" borderId="14" xfId="0" applyNumberFormat="1" applyFont="1" applyBorder="1" applyAlignment="1" applyProtection="1">
      <alignment vertical="center"/>
    </xf>
    <xf numFmtId="4" fontId="31" fillId="0" borderId="0" xfId="0" applyNumberFormat="1" applyFont="1" applyBorder="1" applyAlignment="1" applyProtection="1">
      <alignment vertical="center"/>
    </xf>
    <xf numFmtId="166" fontId="31" fillId="0" borderId="0" xfId="0" applyNumberFormat="1" applyFont="1" applyBorder="1" applyAlignment="1" applyProtection="1">
      <alignment vertical="center"/>
    </xf>
    <xf numFmtId="4" fontId="3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32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4" fontId="24" fillId="0" borderId="14" xfId="0" applyNumberFormat="1" applyFont="1" applyBorder="1" applyAlignment="1" applyProtection="1">
      <alignment vertical="center"/>
    </xf>
    <xf numFmtId="4" fontId="24" fillId="0" borderId="0" xfId="0" applyNumberFormat="1" applyFont="1" applyBorder="1" applyAlignment="1" applyProtection="1">
      <alignment vertical="center"/>
    </xf>
    <xf numFmtId="166" fontId="24" fillId="0" borderId="0" xfId="0" applyNumberFormat="1" applyFont="1" applyBorder="1" applyAlignment="1" applyProtection="1">
      <alignment vertical="center"/>
    </xf>
    <xf numFmtId="4" fontId="24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1" fillId="0" borderId="16" xfId="0" applyNumberFormat="1" applyFont="1" applyBorder="1" applyAlignment="1" applyProtection="1">
      <alignment vertical="center"/>
    </xf>
    <xf numFmtId="4" fontId="31" fillId="0" borderId="17" xfId="0" applyNumberFormat="1" applyFont="1" applyBorder="1" applyAlignment="1" applyProtection="1">
      <alignment vertical="center"/>
    </xf>
    <xf numFmtId="166" fontId="31" fillId="0" borderId="17" xfId="0" applyNumberFormat="1" applyFont="1" applyBorder="1" applyAlignment="1" applyProtection="1">
      <alignment vertical="center"/>
    </xf>
    <xf numFmtId="4" fontId="31" fillId="0" borderId="18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164" fontId="24" fillId="4" borderId="11" xfId="0" applyNumberFormat="1" applyFont="1" applyFill="1" applyBorder="1" applyAlignment="1" applyProtection="1">
      <alignment horizontal="center" vertical="center"/>
      <protection locked="0"/>
    </xf>
    <xf numFmtId="0" fontId="24" fillId="4" borderId="12" xfId="0" applyFont="1" applyFill="1" applyBorder="1" applyAlignment="1" applyProtection="1">
      <alignment horizontal="center" vertical="center"/>
      <protection locked="0"/>
    </xf>
    <xf numFmtId="4" fontId="24" fillId="0" borderId="13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164" fontId="24" fillId="4" borderId="14" xfId="0" applyNumberFormat="1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Border="1" applyAlignment="1" applyProtection="1">
      <alignment horizontal="center" vertical="center"/>
      <protection locked="0"/>
    </xf>
    <xf numFmtId="164" fontId="24" fillId="4" borderId="16" xfId="0" applyNumberFormat="1" applyFont="1" applyFill="1" applyBorder="1" applyAlignment="1" applyProtection="1">
      <alignment horizontal="center" vertical="center"/>
      <protection locked="0"/>
    </xf>
    <xf numFmtId="0" fontId="24" fillId="4" borderId="17" xfId="0" applyFont="1" applyFill="1" applyBorder="1" applyAlignment="1" applyProtection="1">
      <alignment horizontal="center" vertical="center"/>
      <protection locked="0"/>
    </xf>
    <xf numFmtId="4" fontId="24" fillId="0" borderId="18" xfId="0" applyNumberFormat="1" applyFont="1" applyBorder="1" applyAlignment="1" applyProtection="1">
      <alignment vertical="center"/>
    </xf>
    <xf numFmtId="0" fontId="27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</xf>
    <xf numFmtId="0" fontId="0" fillId="2" borderId="0" xfId="0" applyFill="1" applyProtection="1"/>
    <xf numFmtId="0" fontId="5" fillId="0" borderId="0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right" vertical="center"/>
    </xf>
    <xf numFmtId="0" fontId="3" fillId="6" borderId="9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Protection="1"/>
    <xf numFmtId="0" fontId="34" fillId="0" borderId="0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19" fillId="0" borderId="25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24" fillId="0" borderId="1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</xf>
    <xf numFmtId="0" fontId="24" fillId="0" borderId="1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166" fontId="38" fillId="0" borderId="12" xfId="0" applyNumberFormat="1" applyFont="1" applyBorder="1" applyAlignment="1" applyProtection="1"/>
    <xf numFmtId="166" fontId="38" fillId="0" borderId="13" xfId="0" applyNumberFormat="1" applyFont="1" applyBorder="1" applyAlignment="1" applyProtection="1"/>
    <xf numFmtId="4" fontId="39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Border="1" applyAlignment="1" applyProtection="1"/>
    <xf numFmtId="0" fontId="6" fillId="0" borderId="0" xfId="0" applyFont="1" applyBorder="1" applyAlignment="1" applyProtection="1">
      <alignment horizontal="left"/>
    </xf>
    <xf numFmtId="0" fontId="8" fillId="0" borderId="5" xfId="0" applyFont="1" applyBorder="1" applyAlignment="1" applyProtection="1"/>
    <xf numFmtId="0" fontId="8" fillId="0" borderId="14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Border="1" applyAlignment="1" applyProtection="1">
      <alignment horizontal="left"/>
    </xf>
    <xf numFmtId="0" fontId="0" fillId="0" borderId="25" xfId="0" applyFont="1" applyBorder="1" applyAlignment="1" applyProtection="1">
      <alignment horizontal="center" vertical="center"/>
    </xf>
    <xf numFmtId="49" fontId="0" fillId="0" borderId="25" xfId="0" applyNumberFormat="1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center" vertical="center" wrapText="1"/>
    </xf>
    <xf numFmtId="167" fontId="0" fillId="0" borderId="25" xfId="0" applyNumberFormat="1" applyFont="1" applyBorder="1" applyAlignment="1" applyProtection="1">
      <alignment vertical="center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40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167" fontId="10" fillId="0" borderId="0" xfId="0" applyNumberFormat="1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41" fillId="0" borderId="0" xfId="0" applyFont="1" applyBorder="1" applyAlignment="1" applyProtection="1">
      <alignment horizontal="left" vertical="center"/>
    </xf>
    <xf numFmtId="167" fontId="11" fillId="0" borderId="0" xfId="0" applyNumberFormat="1" applyFont="1" applyBorder="1" applyAlignment="1" applyProtection="1">
      <alignment vertical="center"/>
    </xf>
    <xf numFmtId="0" fontId="11" fillId="0" borderId="5" xfId="0" applyFont="1" applyBorder="1" applyAlignment="1" applyProtection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left" vertical="center"/>
    </xf>
    <xf numFmtId="167" fontId="12" fillId="0" borderId="0" xfId="0" applyNumberFormat="1" applyFont="1" applyBorder="1" applyAlignment="1" applyProtection="1">
      <alignment vertical="center"/>
    </xf>
    <xf numFmtId="0" fontId="12" fillId="0" borderId="5" xfId="0" applyFont="1" applyBorder="1" applyAlignment="1" applyProtection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0" fontId="42" fillId="0" borderId="25" xfId="0" applyFont="1" applyBorder="1" applyAlignment="1" applyProtection="1">
      <alignment horizontal="center" vertical="center"/>
    </xf>
    <xf numFmtId="49" fontId="42" fillId="0" borderId="25" xfId="0" applyNumberFormat="1" applyFont="1" applyBorder="1" applyAlignment="1" applyProtection="1">
      <alignment horizontal="left" vertical="center" wrapText="1"/>
    </xf>
    <xf numFmtId="0" fontId="42" fillId="0" borderId="25" xfId="0" applyFont="1" applyBorder="1" applyAlignment="1" applyProtection="1">
      <alignment horizontal="center" vertical="center" wrapText="1"/>
    </xf>
    <xf numFmtId="167" fontId="42" fillId="0" borderId="25" xfId="0" applyNumberFormat="1" applyFont="1" applyBorder="1" applyAlignment="1" applyProtection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5" fillId="0" borderId="0" xfId="0" applyNumberFormat="1" applyFont="1" applyBorder="1" applyAlignment="1" applyProtection="1">
      <alignment vertical="center"/>
    </xf>
    <xf numFmtId="4" fontId="22" fillId="0" borderId="7" xfId="0" applyNumberFormat="1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6" borderId="8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4" fontId="30" fillId="0" borderId="0" xfId="0" applyNumberFormat="1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horizontal="right" vertical="center"/>
    </xf>
    <xf numFmtId="0" fontId="29" fillId="0" borderId="0" xfId="0" applyFont="1" applyBorder="1" applyAlignment="1" applyProtection="1">
      <alignment horizontal="left" vertical="center" wrapText="1"/>
    </xf>
    <xf numFmtId="4" fontId="7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33" fillId="0" borderId="0" xfId="0" applyFont="1" applyBorder="1" applyAlignment="1" applyProtection="1">
      <alignment horizontal="left" vertical="center" wrapText="1"/>
    </xf>
    <xf numFmtId="4" fontId="7" fillId="4" borderId="0" xfId="0" applyNumberFormat="1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</xf>
    <xf numFmtId="4" fontId="27" fillId="0" borderId="0" xfId="0" applyNumberFormat="1" applyFont="1" applyBorder="1" applyAlignment="1" applyProtection="1">
      <alignment horizontal="right" vertical="center"/>
    </xf>
    <xf numFmtId="4" fontId="27" fillId="0" borderId="0" xfId="0" applyNumberFormat="1" applyFont="1" applyBorder="1" applyAlignment="1" applyProtection="1">
      <alignment vertical="center"/>
    </xf>
    <xf numFmtId="4" fontId="27" fillId="6" borderId="0" xfId="0" applyNumberFormat="1" applyFont="1" applyFill="1" applyBorder="1" applyAlignment="1" applyProtection="1">
      <alignment vertical="center"/>
    </xf>
    <xf numFmtId="0" fontId="16" fillId="3" borderId="0" xfId="0" applyFont="1" applyFill="1" applyAlignment="1">
      <alignment horizontal="center" vertical="center"/>
    </xf>
    <xf numFmtId="0" fontId="0" fillId="0" borderId="0" xfId="0"/>
    <xf numFmtId="0" fontId="19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</xf>
    <xf numFmtId="4" fontId="22" fillId="0" borderId="0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4" fontId="3" fillId="6" borderId="9" xfId="0" applyNumberFormat="1" applyFont="1" applyFill="1" applyBorder="1" applyAlignment="1" applyProtection="1">
      <alignment vertical="center"/>
    </xf>
    <xf numFmtId="4" fontId="3" fillId="6" borderId="10" xfId="0" applyNumberFormat="1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0" fillId="6" borderId="0" xfId="0" applyFont="1" applyFill="1" applyBorder="1" applyAlignment="1" applyProtection="1">
      <alignment vertical="center"/>
    </xf>
    <xf numFmtId="4" fontId="35" fillId="0" borderId="0" xfId="0" applyNumberFormat="1" applyFont="1" applyBorder="1" applyAlignment="1" applyProtection="1">
      <alignment vertical="center"/>
    </xf>
    <xf numFmtId="4" fontId="6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4" fontId="6" fillId="0" borderId="0" xfId="0" applyNumberFormat="1" applyFont="1" applyBorder="1" applyAlignment="1" applyProtection="1"/>
    <xf numFmtId="4" fontId="36" fillId="0" borderId="0" xfId="0" applyNumberFormat="1" applyFont="1" applyBorder="1" applyAlignment="1" applyProtection="1">
      <alignment vertical="center"/>
    </xf>
    <xf numFmtId="0" fontId="2" fillId="6" borderId="23" xfId="0" applyFont="1" applyFill="1" applyBorder="1" applyAlignment="1" applyProtection="1">
      <alignment horizontal="center" vertical="center" wrapText="1"/>
    </xf>
    <xf numFmtId="0" fontId="37" fillId="6" borderId="23" xfId="0" applyFont="1" applyFill="1" applyBorder="1" applyAlignment="1" applyProtection="1">
      <alignment horizontal="center" vertical="center" wrapText="1"/>
    </xf>
    <xf numFmtId="0" fontId="2" fillId="6" borderId="24" xfId="0" applyFont="1" applyFill="1" applyBorder="1" applyAlignment="1" applyProtection="1">
      <alignment horizontal="center" vertical="center" wrapText="1"/>
    </xf>
    <xf numFmtId="0" fontId="0" fillId="0" borderId="25" xfId="0" applyFont="1" applyBorder="1" applyAlignment="1" applyProtection="1">
      <alignment horizontal="left" vertical="center" wrapText="1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4" borderId="25" xfId="0" applyNumberFormat="1" applyFont="1" applyFill="1" applyBorder="1" applyAlignment="1" applyProtection="1">
      <alignment vertical="center"/>
    </xf>
    <xf numFmtId="4" fontId="0" fillId="0" borderId="25" xfId="0" applyNumberFormat="1" applyFont="1" applyBorder="1" applyAlignment="1" applyProtection="1">
      <alignment vertical="center"/>
    </xf>
    <xf numFmtId="0" fontId="40" fillId="0" borderId="12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vertical="center"/>
    </xf>
    <xf numFmtId="0" fontId="41" fillId="0" borderId="0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vertical="center"/>
    </xf>
    <xf numFmtId="0" fontId="40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horizontal="left" vertical="center" wrapText="1"/>
    </xf>
    <xf numFmtId="0" fontId="10" fillId="0" borderId="12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vertical="center"/>
    </xf>
    <xf numFmtId="0" fontId="0" fillId="4" borderId="25" xfId="0" applyFont="1" applyFill="1" applyBorder="1" applyAlignment="1" applyProtection="1">
      <alignment horizontal="left" vertical="center" wrapText="1"/>
      <protection locked="0"/>
    </xf>
    <xf numFmtId="4" fontId="27" fillId="0" borderId="12" xfId="0" applyNumberFormat="1" applyFont="1" applyBorder="1" applyAlignment="1" applyProtection="1"/>
    <xf numFmtId="4" fontId="3" fillId="0" borderId="12" xfId="0" applyNumberFormat="1" applyFont="1" applyBorder="1" applyAlignment="1" applyProtection="1">
      <alignment vertical="center"/>
    </xf>
    <xf numFmtId="4" fontId="7" fillId="0" borderId="17" xfId="0" applyNumberFormat="1" applyFont="1" applyBorder="1" applyAlignment="1" applyProtection="1"/>
    <xf numFmtId="4" fontId="7" fillId="0" borderId="17" xfId="0" applyNumberFormat="1" applyFont="1" applyBorder="1" applyAlignment="1" applyProtection="1">
      <alignment vertical="center"/>
    </xf>
    <xf numFmtId="4" fontId="6" fillId="0" borderId="17" xfId="0" applyNumberFormat="1" applyFont="1" applyBorder="1" applyAlignment="1" applyProtection="1"/>
    <xf numFmtId="4" fontId="6" fillId="0" borderId="17" xfId="0" applyNumberFormat="1" applyFont="1" applyBorder="1" applyAlignment="1" applyProtection="1">
      <alignment vertical="center"/>
    </xf>
    <xf numFmtId="0" fontId="15" fillId="2" borderId="0" xfId="1" applyFont="1" applyFill="1" applyAlignment="1" applyProtection="1">
      <alignment horizontal="center" vertical="center"/>
    </xf>
    <xf numFmtId="0" fontId="42" fillId="0" borderId="25" xfId="0" applyFont="1" applyBorder="1" applyAlignment="1" applyProtection="1">
      <alignment horizontal="left" vertical="center" wrapText="1"/>
    </xf>
    <xf numFmtId="4" fontId="42" fillId="4" borderId="25" xfId="0" applyNumberFormat="1" applyFont="1" applyFill="1" applyBorder="1" applyAlignment="1" applyProtection="1">
      <alignment vertical="center"/>
      <protection locked="0"/>
    </xf>
    <xf numFmtId="4" fontId="42" fillId="4" borderId="25" xfId="0" applyNumberFormat="1" applyFont="1" applyFill="1" applyBorder="1" applyAlignment="1" applyProtection="1">
      <alignment vertical="center"/>
    </xf>
    <xf numFmtId="4" fontId="42" fillId="0" borderId="25" xfId="0" applyNumberFormat="1" applyFont="1" applyBorder="1" applyAlignment="1" applyProtection="1">
      <alignment vertical="center"/>
    </xf>
    <xf numFmtId="4" fontId="6" fillId="0" borderId="23" xfId="0" applyNumberFormat="1" applyFont="1" applyBorder="1" applyAlignment="1" applyProtection="1"/>
    <xf numFmtId="4" fontId="6" fillId="0" borderId="23" xfId="0" applyNumberFormat="1" applyFont="1" applyBorder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106"/>
  <sheetViews>
    <sheetView showGridLines="0" tabSelected="1" workbookViewId="0">
      <pane ySplit="1" topLeftCell="A2" activePane="bottomLeft" state="frozen"/>
      <selection pane="bottomLeft"/>
    </sheetView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42578125" customWidth="1"/>
    <col min="34" max="34" width="3.28515625" customWidth="1"/>
    <col min="35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.7109375" customWidth="1"/>
    <col min="44" max="44" width="13.7109375" customWidth="1"/>
    <col min="45" max="46" width="25.85546875" hidden="1" customWidth="1"/>
    <col min="47" max="47" width="25" hidden="1" customWidth="1"/>
    <col min="48" max="52" width="21.7109375" hidden="1" customWidth="1"/>
    <col min="53" max="53" width="19.140625" hidden="1" customWidth="1"/>
    <col min="54" max="54" width="25" hidden="1" customWidth="1"/>
    <col min="55" max="56" width="19.140625" hidden="1" customWidth="1"/>
    <col min="57" max="57" width="66.42578125" customWidth="1"/>
    <col min="71" max="89" width="9.28515625" hidden="1"/>
  </cols>
  <sheetData>
    <row r="1" spans="1:73" ht="21.3" customHeight="1">
      <c r="A1" s="15" t="s">
        <v>0</v>
      </c>
      <c r="B1" s="16"/>
      <c r="C1" s="16"/>
      <c r="D1" s="17" t="s">
        <v>1</v>
      </c>
      <c r="E1" s="16"/>
      <c r="F1" s="16"/>
      <c r="G1" s="16"/>
      <c r="H1" s="16"/>
      <c r="I1" s="16"/>
      <c r="J1" s="16"/>
      <c r="K1" s="18" t="s">
        <v>2</v>
      </c>
      <c r="L1" s="18"/>
      <c r="M1" s="18"/>
      <c r="N1" s="18"/>
      <c r="O1" s="18"/>
      <c r="P1" s="18"/>
      <c r="Q1" s="18"/>
      <c r="R1" s="18"/>
      <c r="S1" s="18"/>
      <c r="T1" s="16"/>
      <c r="U1" s="16"/>
      <c r="V1" s="16"/>
      <c r="W1" s="18" t="s">
        <v>3</v>
      </c>
      <c r="X1" s="18"/>
      <c r="Y1" s="18"/>
      <c r="Z1" s="18"/>
      <c r="AA1" s="18"/>
      <c r="AB1" s="18"/>
      <c r="AC1" s="18"/>
      <c r="AD1" s="18"/>
      <c r="AE1" s="18"/>
      <c r="AF1" s="18"/>
      <c r="AG1" s="16"/>
      <c r="AH1" s="16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20" t="s">
        <v>4</v>
      </c>
      <c r="BB1" s="20" t="s">
        <v>5</v>
      </c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T1" s="21" t="s">
        <v>6</v>
      </c>
      <c r="BU1" s="21" t="s">
        <v>6</v>
      </c>
    </row>
    <row r="2" spans="1:73" ht="36.9" customHeight="1">
      <c r="C2" s="227" t="s">
        <v>7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R2" s="275" t="s">
        <v>8</v>
      </c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S2" s="22" t="s">
        <v>9</v>
      </c>
      <c r="BT2" s="22" t="s">
        <v>10</v>
      </c>
    </row>
    <row r="3" spans="1:73" ht="6.9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5"/>
      <c r="BS3" s="22" t="s">
        <v>9</v>
      </c>
      <c r="BT3" s="22" t="s">
        <v>11</v>
      </c>
    </row>
    <row r="4" spans="1:73" ht="36.9" customHeight="1">
      <c r="B4" s="26"/>
      <c r="C4" s="229" t="s">
        <v>12</v>
      </c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7"/>
      <c r="AS4" s="28" t="s">
        <v>13</v>
      </c>
      <c r="BE4" s="29" t="s">
        <v>14</v>
      </c>
      <c r="BS4" s="22" t="s">
        <v>15</v>
      </c>
    </row>
    <row r="5" spans="1:73" ht="14.4" customHeight="1">
      <c r="B5" s="26"/>
      <c r="C5" s="30"/>
      <c r="D5" s="31" t="s">
        <v>16</v>
      </c>
      <c r="E5" s="30"/>
      <c r="F5" s="30"/>
      <c r="G5" s="30"/>
      <c r="H5" s="30"/>
      <c r="I5" s="30"/>
      <c r="J5" s="30"/>
      <c r="K5" s="233" t="s">
        <v>17</v>
      </c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30"/>
      <c r="AQ5" s="27"/>
      <c r="BE5" s="231" t="s">
        <v>18</v>
      </c>
      <c r="BS5" s="22" t="s">
        <v>9</v>
      </c>
    </row>
    <row r="6" spans="1:73" ht="36.9" customHeight="1">
      <c r="B6" s="26"/>
      <c r="C6" s="30"/>
      <c r="D6" s="33" t="s">
        <v>19</v>
      </c>
      <c r="E6" s="30"/>
      <c r="F6" s="30"/>
      <c r="G6" s="30"/>
      <c r="H6" s="30"/>
      <c r="I6" s="30"/>
      <c r="J6" s="30"/>
      <c r="K6" s="235" t="s">
        <v>20</v>
      </c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M6" s="234"/>
      <c r="AN6" s="234"/>
      <c r="AO6" s="234"/>
      <c r="AP6" s="30"/>
      <c r="AQ6" s="27"/>
      <c r="BE6" s="232"/>
      <c r="BS6" s="22" t="s">
        <v>9</v>
      </c>
    </row>
    <row r="7" spans="1:73" ht="14.4" customHeight="1">
      <c r="B7" s="26"/>
      <c r="C7" s="30"/>
      <c r="D7" s="34" t="s">
        <v>21</v>
      </c>
      <c r="E7" s="30"/>
      <c r="F7" s="30"/>
      <c r="G7" s="30"/>
      <c r="H7" s="30"/>
      <c r="I7" s="30"/>
      <c r="J7" s="30"/>
      <c r="K7" s="32" t="s">
        <v>22</v>
      </c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4" t="s">
        <v>23</v>
      </c>
      <c r="AL7" s="30"/>
      <c r="AM7" s="30"/>
      <c r="AN7" s="32" t="s">
        <v>22</v>
      </c>
      <c r="AO7" s="30"/>
      <c r="AP7" s="30"/>
      <c r="AQ7" s="27"/>
      <c r="BE7" s="232"/>
      <c r="BS7" s="22" t="s">
        <v>9</v>
      </c>
    </row>
    <row r="8" spans="1:73" ht="14.4" customHeight="1">
      <c r="B8" s="26"/>
      <c r="C8" s="30"/>
      <c r="D8" s="34" t="s">
        <v>24</v>
      </c>
      <c r="E8" s="30"/>
      <c r="F8" s="30"/>
      <c r="G8" s="30"/>
      <c r="H8" s="30"/>
      <c r="I8" s="30"/>
      <c r="J8" s="30"/>
      <c r="K8" s="32" t="s">
        <v>25</v>
      </c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4" t="s">
        <v>26</v>
      </c>
      <c r="AL8" s="30"/>
      <c r="AM8" s="30"/>
      <c r="AN8" s="35" t="s">
        <v>27</v>
      </c>
      <c r="AO8" s="30"/>
      <c r="AP8" s="30"/>
      <c r="AQ8" s="27"/>
      <c r="BE8" s="232"/>
      <c r="BS8" s="22" t="s">
        <v>9</v>
      </c>
    </row>
    <row r="9" spans="1:73" ht="14.4" customHeight="1">
      <c r="B9" s="26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27"/>
      <c r="BE9" s="232"/>
      <c r="BS9" s="22" t="s">
        <v>9</v>
      </c>
    </row>
    <row r="10" spans="1:73" ht="14.4" customHeight="1">
      <c r="B10" s="26"/>
      <c r="C10" s="30"/>
      <c r="D10" s="34" t="s">
        <v>28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4" t="s">
        <v>29</v>
      </c>
      <c r="AL10" s="30"/>
      <c r="AM10" s="30"/>
      <c r="AN10" s="32" t="s">
        <v>22</v>
      </c>
      <c r="AO10" s="30"/>
      <c r="AP10" s="30"/>
      <c r="AQ10" s="27"/>
      <c r="BE10" s="232"/>
      <c r="BS10" s="22" t="s">
        <v>9</v>
      </c>
    </row>
    <row r="11" spans="1:73" ht="18.45" customHeight="1">
      <c r="B11" s="26"/>
      <c r="C11" s="30"/>
      <c r="D11" s="30"/>
      <c r="E11" s="32" t="s">
        <v>30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4" t="s">
        <v>31</v>
      </c>
      <c r="AL11" s="30"/>
      <c r="AM11" s="30"/>
      <c r="AN11" s="32" t="s">
        <v>22</v>
      </c>
      <c r="AO11" s="30"/>
      <c r="AP11" s="30"/>
      <c r="AQ11" s="27"/>
      <c r="BE11" s="232"/>
      <c r="BS11" s="22" t="s">
        <v>9</v>
      </c>
    </row>
    <row r="12" spans="1:73" ht="6.9" customHeight="1">
      <c r="B12" s="26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27"/>
      <c r="BE12" s="232"/>
      <c r="BS12" s="22" t="s">
        <v>9</v>
      </c>
    </row>
    <row r="13" spans="1:73" ht="14.4" customHeight="1">
      <c r="B13" s="26"/>
      <c r="C13" s="30"/>
      <c r="D13" s="34" t="s">
        <v>32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4" t="s">
        <v>29</v>
      </c>
      <c r="AL13" s="30"/>
      <c r="AM13" s="30"/>
      <c r="AN13" s="36" t="s">
        <v>33</v>
      </c>
      <c r="AO13" s="30"/>
      <c r="AP13" s="30"/>
      <c r="AQ13" s="27"/>
      <c r="BE13" s="232"/>
      <c r="BS13" s="22" t="s">
        <v>9</v>
      </c>
    </row>
    <row r="14" spans="1:73" ht="13.2">
      <c r="B14" s="26"/>
      <c r="C14" s="30"/>
      <c r="D14" s="30"/>
      <c r="E14" s="236" t="s">
        <v>33</v>
      </c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34" t="s">
        <v>31</v>
      </c>
      <c r="AL14" s="30"/>
      <c r="AM14" s="30"/>
      <c r="AN14" s="36" t="s">
        <v>33</v>
      </c>
      <c r="AO14" s="30"/>
      <c r="AP14" s="30"/>
      <c r="AQ14" s="27"/>
      <c r="BE14" s="232"/>
      <c r="BS14" s="22" t="s">
        <v>9</v>
      </c>
    </row>
    <row r="15" spans="1:73" ht="6.9" customHeight="1">
      <c r="B15" s="26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27"/>
      <c r="BE15" s="232"/>
      <c r="BS15" s="22" t="s">
        <v>6</v>
      </c>
    </row>
    <row r="16" spans="1:73" ht="14.4" customHeight="1">
      <c r="B16" s="26"/>
      <c r="C16" s="30"/>
      <c r="D16" s="34" t="s">
        <v>34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4" t="s">
        <v>29</v>
      </c>
      <c r="AL16" s="30"/>
      <c r="AM16" s="30"/>
      <c r="AN16" s="32" t="s">
        <v>22</v>
      </c>
      <c r="AO16" s="30"/>
      <c r="AP16" s="30"/>
      <c r="AQ16" s="27"/>
      <c r="BE16" s="232"/>
      <c r="BS16" s="22" t="s">
        <v>6</v>
      </c>
    </row>
    <row r="17" spans="2:71" ht="18.45" customHeight="1">
      <c r="B17" s="26"/>
      <c r="C17" s="30"/>
      <c r="D17" s="30"/>
      <c r="E17" s="32" t="s">
        <v>30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4" t="s">
        <v>31</v>
      </c>
      <c r="AL17" s="30"/>
      <c r="AM17" s="30"/>
      <c r="AN17" s="32" t="s">
        <v>22</v>
      </c>
      <c r="AO17" s="30"/>
      <c r="AP17" s="30"/>
      <c r="AQ17" s="27"/>
      <c r="BE17" s="232"/>
      <c r="BS17" s="22" t="s">
        <v>35</v>
      </c>
    </row>
    <row r="18" spans="2:71" ht="6.9" customHeight="1">
      <c r="B18" s="26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27"/>
      <c r="BE18" s="232"/>
      <c r="BS18" s="22" t="s">
        <v>9</v>
      </c>
    </row>
    <row r="19" spans="2:71" ht="14.4" customHeight="1">
      <c r="B19" s="26"/>
      <c r="C19" s="30"/>
      <c r="D19" s="34" t="s">
        <v>36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4" t="s">
        <v>29</v>
      </c>
      <c r="AL19" s="30"/>
      <c r="AM19" s="30"/>
      <c r="AN19" s="32" t="s">
        <v>22</v>
      </c>
      <c r="AO19" s="30"/>
      <c r="AP19" s="30"/>
      <c r="AQ19" s="27"/>
      <c r="BE19" s="232"/>
      <c r="BS19" s="22" t="s">
        <v>9</v>
      </c>
    </row>
    <row r="20" spans="2:71" ht="18.45" customHeight="1">
      <c r="B20" s="26"/>
      <c r="C20" s="30"/>
      <c r="D20" s="30"/>
      <c r="E20" s="32" t="s">
        <v>30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4" t="s">
        <v>31</v>
      </c>
      <c r="AL20" s="30"/>
      <c r="AM20" s="30"/>
      <c r="AN20" s="32" t="s">
        <v>22</v>
      </c>
      <c r="AO20" s="30"/>
      <c r="AP20" s="30"/>
      <c r="AQ20" s="27"/>
      <c r="BE20" s="232"/>
    </row>
    <row r="21" spans="2:71" ht="6.9" customHeight="1">
      <c r="B21" s="26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27"/>
      <c r="BE21" s="232"/>
    </row>
    <row r="22" spans="2:71" ht="13.2">
      <c r="B22" s="26"/>
      <c r="C22" s="30"/>
      <c r="D22" s="34" t="s">
        <v>37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27"/>
      <c r="BE22" s="232"/>
    </row>
    <row r="23" spans="2:71" ht="22.5" customHeight="1">
      <c r="B23" s="26"/>
      <c r="C23" s="30"/>
      <c r="D23" s="30"/>
      <c r="E23" s="238" t="s">
        <v>22</v>
      </c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38"/>
      <c r="AK23" s="238"/>
      <c r="AL23" s="238"/>
      <c r="AM23" s="238"/>
      <c r="AN23" s="238"/>
      <c r="AO23" s="30"/>
      <c r="AP23" s="30"/>
      <c r="AQ23" s="27"/>
      <c r="BE23" s="232"/>
    </row>
    <row r="24" spans="2:71" ht="6.9" customHeight="1">
      <c r="B24" s="26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27"/>
      <c r="BE24" s="232"/>
    </row>
    <row r="25" spans="2:71" ht="6.9" customHeight="1">
      <c r="B25" s="26"/>
      <c r="C25" s="30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0"/>
      <c r="AQ25" s="27"/>
      <c r="BE25" s="232"/>
    </row>
    <row r="26" spans="2:71" ht="14.4" customHeight="1">
      <c r="B26" s="26"/>
      <c r="C26" s="30"/>
      <c r="D26" s="38" t="s">
        <v>38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239">
        <f>ROUND(AG87,2)</f>
        <v>0</v>
      </c>
      <c r="AL26" s="234"/>
      <c r="AM26" s="234"/>
      <c r="AN26" s="234"/>
      <c r="AO26" s="234"/>
      <c r="AP26" s="30"/>
      <c r="AQ26" s="27"/>
      <c r="BE26" s="232"/>
    </row>
    <row r="27" spans="2:71" ht="14.4" customHeight="1">
      <c r="B27" s="26"/>
      <c r="C27" s="30"/>
      <c r="D27" s="38" t="s">
        <v>39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239">
        <f>ROUND(AG99,2)</f>
        <v>0</v>
      </c>
      <c r="AL27" s="239"/>
      <c r="AM27" s="239"/>
      <c r="AN27" s="239"/>
      <c r="AO27" s="239"/>
      <c r="AP27" s="30"/>
      <c r="AQ27" s="27"/>
      <c r="BE27" s="232"/>
    </row>
    <row r="28" spans="2:71" s="1" customFormat="1" ht="6.9" customHeight="1"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1"/>
      <c r="BE28" s="232"/>
    </row>
    <row r="29" spans="2:71" s="1" customFormat="1" ht="25.95" customHeight="1">
      <c r="B29" s="39"/>
      <c r="C29" s="40"/>
      <c r="D29" s="42" t="s">
        <v>40</v>
      </c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240">
        <f>ROUND(AK26+AK27,2)</f>
        <v>0</v>
      </c>
      <c r="AL29" s="241"/>
      <c r="AM29" s="241"/>
      <c r="AN29" s="241"/>
      <c r="AO29" s="241"/>
      <c r="AP29" s="40"/>
      <c r="AQ29" s="41"/>
      <c r="BE29" s="232"/>
    </row>
    <row r="30" spans="2:71" s="1" customFormat="1" ht="6.9" customHeight="1"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1"/>
      <c r="BE30" s="232"/>
    </row>
    <row r="31" spans="2:71" s="2" customFormat="1" ht="14.4" customHeight="1">
      <c r="B31" s="44"/>
      <c r="C31" s="45"/>
      <c r="D31" s="46" t="s">
        <v>41</v>
      </c>
      <c r="E31" s="45"/>
      <c r="F31" s="46" t="s">
        <v>42</v>
      </c>
      <c r="G31" s="45"/>
      <c r="H31" s="45"/>
      <c r="I31" s="45"/>
      <c r="J31" s="45"/>
      <c r="K31" s="45"/>
      <c r="L31" s="242">
        <v>0.21</v>
      </c>
      <c r="M31" s="243"/>
      <c r="N31" s="243"/>
      <c r="O31" s="243"/>
      <c r="P31" s="45"/>
      <c r="Q31" s="45"/>
      <c r="R31" s="45"/>
      <c r="S31" s="45"/>
      <c r="T31" s="48" t="s">
        <v>43</v>
      </c>
      <c r="U31" s="45"/>
      <c r="V31" s="45"/>
      <c r="W31" s="244">
        <f>ROUND(AZ87+SUM(CD100:CD104),2)</f>
        <v>0</v>
      </c>
      <c r="X31" s="243"/>
      <c r="Y31" s="243"/>
      <c r="Z31" s="243"/>
      <c r="AA31" s="243"/>
      <c r="AB31" s="243"/>
      <c r="AC31" s="243"/>
      <c r="AD31" s="243"/>
      <c r="AE31" s="243"/>
      <c r="AF31" s="45"/>
      <c r="AG31" s="45"/>
      <c r="AH31" s="45"/>
      <c r="AI31" s="45"/>
      <c r="AJ31" s="45"/>
      <c r="AK31" s="244">
        <f>ROUND(AV87+SUM(BY100:BY104),2)</f>
        <v>0</v>
      </c>
      <c r="AL31" s="243"/>
      <c r="AM31" s="243"/>
      <c r="AN31" s="243"/>
      <c r="AO31" s="243"/>
      <c r="AP31" s="45"/>
      <c r="AQ31" s="49"/>
      <c r="BE31" s="232"/>
    </row>
    <row r="32" spans="2:71" s="2" customFormat="1" ht="14.4" customHeight="1">
      <c r="B32" s="44"/>
      <c r="C32" s="45"/>
      <c r="D32" s="45"/>
      <c r="E32" s="45"/>
      <c r="F32" s="46" t="s">
        <v>44</v>
      </c>
      <c r="G32" s="45"/>
      <c r="H32" s="45"/>
      <c r="I32" s="45"/>
      <c r="J32" s="45"/>
      <c r="K32" s="45"/>
      <c r="L32" s="242">
        <v>0.15</v>
      </c>
      <c r="M32" s="243"/>
      <c r="N32" s="243"/>
      <c r="O32" s="243"/>
      <c r="P32" s="45"/>
      <c r="Q32" s="45"/>
      <c r="R32" s="45"/>
      <c r="S32" s="45"/>
      <c r="T32" s="48" t="s">
        <v>43</v>
      </c>
      <c r="U32" s="45"/>
      <c r="V32" s="45"/>
      <c r="W32" s="244">
        <f>ROUND(BA87+SUM(CE100:CE104),2)</f>
        <v>0</v>
      </c>
      <c r="X32" s="243"/>
      <c r="Y32" s="243"/>
      <c r="Z32" s="243"/>
      <c r="AA32" s="243"/>
      <c r="AB32" s="243"/>
      <c r="AC32" s="243"/>
      <c r="AD32" s="243"/>
      <c r="AE32" s="243"/>
      <c r="AF32" s="45"/>
      <c r="AG32" s="45"/>
      <c r="AH32" s="45"/>
      <c r="AI32" s="45"/>
      <c r="AJ32" s="45"/>
      <c r="AK32" s="244">
        <f>ROUND(AW87+SUM(BZ100:BZ104),2)</f>
        <v>0</v>
      </c>
      <c r="AL32" s="243"/>
      <c r="AM32" s="243"/>
      <c r="AN32" s="243"/>
      <c r="AO32" s="243"/>
      <c r="AP32" s="45"/>
      <c r="AQ32" s="49"/>
      <c r="BE32" s="232"/>
    </row>
    <row r="33" spans="2:57" s="2" customFormat="1" ht="14.4" hidden="1" customHeight="1">
      <c r="B33" s="44"/>
      <c r="C33" s="45"/>
      <c r="D33" s="45"/>
      <c r="E33" s="45"/>
      <c r="F33" s="46" t="s">
        <v>45</v>
      </c>
      <c r="G33" s="45"/>
      <c r="H33" s="45"/>
      <c r="I33" s="45"/>
      <c r="J33" s="45"/>
      <c r="K33" s="45"/>
      <c r="L33" s="242">
        <v>0.21</v>
      </c>
      <c r="M33" s="243"/>
      <c r="N33" s="243"/>
      <c r="O33" s="243"/>
      <c r="P33" s="45"/>
      <c r="Q33" s="45"/>
      <c r="R33" s="45"/>
      <c r="S33" s="45"/>
      <c r="T33" s="48" t="s">
        <v>43</v>
      </c>
      <c r="U33" s="45"/>
      <c r="V33" s="45"/>
      <c r="W33" s="244">
        <f>ROUND(BB87+SUM(CF100:CF104),2)</f>
        <v>0</v>
      </c>
      <c r="X33" s="243"/>
      <c r="Y33" s="243"/>
      <c r="Z33" s="243"/>
      <c r="AA33" s="243"/>
      <c r="AB33" s="243"/>
      <c r="AC33" s="243"/>
      <c r="AD33" s="243"/>
      <c r="AE33" s="243"/>
      <c r="AF33" s="45"/>
      <c r="AG33" s="45"/>
      <c r="AH33" s="45"/>
      <c r="AI33" s="45"/>
      <c r="AJ33" s="45"/>
      <c r="AK33" s="244">
        <v>0</v>
      </c>
      <c r="AL33" s="243"/>
      <c r="AM33" s="243"/>
      <c r="AN33" s="243"/>
      <c r="AO33" s="243"/>
      <c r="AP33" s="45"/>
      <c r="AQ33" s="49"/>
      <c r="BE33" s="232"/>
    </row>
    <row r="34" spans="2:57" s="2" customFormat="1" ht="14.4" hidden="1" customHeight="1">
      <c r="B34" s="44"/>
      <c r="C34" s="45"/>
      <c r="D34" s="45"/>
      <c r="E34" s="45"/>
      <c r="F34" s="46" t="s">
        <v>46</v>
      </c>
      <c r="G34" s="45"/>
      <c r="H34" s="45"/>
      <c r="I34" s="45"/>
      <c r="J34" s="45"/>
      <c r="K34" s="45"/>
      <c r="L34" s="242">
        <v>0.15</v>
      </c>
      <c r="M34" s="243"/>
      <c r="N34" s="243"/>
      <c r="O34" s="243"/>
      <c r="P34" s="45"/>
      <c r="Q34" s="45"/>
      <c r="R34" s="45"/>
      <c r="S34" s="45"/>
      <c r="T34" s="48" t="s">
        <v>43</v>
      </c>
      <c r="U34" s="45"/>
      <c r="V34" s="45"/>
      <c r="W34" s="244">
        <f>ROUND(BC87+SUM(CG100:CG104),2)</f>
        <v>0</v>
      </c>
      <c r="X34" s="243"/>
      <c r="Y34" s="243"/>
      <c r="Z34" s="243"/>
      <c r="AA34" s="243"/>
      <c r="AB34" s="243"/>
      <c r="AC34" s="243"/>
      <c r="AD34" s="243"/>
      <c r="AE34" s="243"/>
      <c r="AF34" s="45"/>
      <c r="AG34" s="45"/>
      <c r="AH34" s="45"/>
      <c r="AI34" s="45"/>
      <c r="AJ34" s="45"/>
      <c r="AK34" s="244">
        <v>0</v>
      </c>
      <c r="AL34" s="243"/>
      <c r="AM34" s="243"/>
      <c r="AN34" s="243"/>
      <c r="AO34" s="243"/>
      <c r="AP34" s="45"/>
      <c r="AQ34" s="49"/>
      <c r="BE34" s="232"/>
    </row>
    <row r="35" spans="2:57" s="2" customFormat="1" ht="14.4" hidden="1" customHeight="1">
      <c r="B35" s="44"/>
      <c r="C35" s="45"/>
      <c r="D35" s="45"/>
      <c r="E35" s="45"/>
      <c r="F35" s="46" t="s">
        <v>47</v>
      </c>
      <c r="G35" s="45"/>
      <c r="H35" s="45"/>
      <c r="I35" s="45"/>
      <c r="J35" s="45"/>
      <c r="K35" s="45"/>
      <c r="L35" s="242">
        <v>0</v>
      </c>
      <c r="M35" s="243"/>
      <c r="N35" s="243"/>
      <c r="O35" s="243"/>
      <c r="P35" s="45"/>
      <c r="Q35" s="45"/>
      <c r="R35" s="45"/>
      <c r="S35" s="45"/>
      <c r="T35" s="48" t="s">
        <v>43</v>
      </c>
      <c r="U35" s="45"/>
      <c r="V35" s="45"/>
      <c r="W35" s="244">
        <f>ROUND(BD87+SUM(CH100:CH104),2)</f>
        <v>0</v>
      </c>
      <c r="X35" s="243"/>
      <c r="Y35" s="243"/>
      <c r="Z35" s="243"/>
      <c r="AA35" s="243"/>
      <c r="AB35" s="243"/>
      <c r="AC35" s="243"/>
      <c r="AD35" s="243"/>
      <c r="AE35" s="243"/>
      <c r="AF35" s="45"/>
      <c r="AG35" s="45"/>
      <c r="AH35" s="45"/>
      <c r="AI35" s="45"/>
      <c r="AJ35" s="45"/>
      <c r="AK35" s="244">
        <v>0</v>
      </c>
      <c r="AL35" s="243"/>
      <c r="AM35" s="243"/>
      <c r="AN35" s="243"/>
      <c r="AO35" s="243"/>
      <c r="AP35" s="45"/>
      <c r="AQ35" s="49"/>
    </row>
    <row r="36" spans="2:57" s="1" customFormat="1" ht="6.9" customHeight="1"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1"/>
    </row>
    <row r="37" spans="2:57" s="1" customFormat="1" ht="25.95" customHeight="1">
      <c r="B37" s="39"/>
      <c r="C37" s="50"/>
      <c r="D37" s="51" t="s">
        <v>48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3" t="s">
        <v>49</v>
      </c>
      <c r="U37" s="52"/>
      <c r="V37" s="52"/>
      <c r="W37" s="52"/>
      <c r="X37" s="245" t="s">
        <v>50</v>
      </c>
      <c r="Y37" s="246"/>
      <c r="Z37" s="246"/>
      <c r="AA37" s="246"/>
      <c r="AB37" s="246"/>
      <c r="AC37" s="52"/>
      <c r="AD37" s="52"/>
      <c r="AE37" s="52"/>
      <c r="AF37" s="52"/>
      <c r="AG37" s="52"/>
      <c r="AH37" s="52"/>
      <c r="AI37" s="52"/>
      <c r="AJ37" s="52"/>
      <c r="AK37" s="247">
        <f>SUM(AK29:AK35)</f>
        <v>0</v>
      </c>
      <c r="AL37" s="246"/>
      <c r="AM37" s="246"/>
      <c r="AN37" s="246"/>
      <c r="AO37" s="248"/>
      <c r="AP37" s="50"/>
      <c r="AQ37" s="41"/>
    </row>
    <row r="38" spans="2:57" s="1" customFormat="1" ht="14.4" customHeight="1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1"/>
    </row>
    <row r="39" spans="2:57" ht="12">
      <c r="B39" s="26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27"/>
    </row>
    <row r="40" spans="2:57" ht="12">
      <c r="B40" s="26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27"/>
    </row>
    <row r="41" spans="2:57" ht="12">
      <c r="B41" s="26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27"/>
    </row>
    <row r="42" spans="2:57" ht="12">
      <c r="B42" s="26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27"/>
    </row>
    <row r="43" spans="2:57" ht="12">
      <c r="B43" s="26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27"/>
    </row>
    <row r="44" spans="2:57" ht="12">
      <c r="B44" s="26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27"/>
    </row>
    <row r="45" spans="2:57" ht="12">
      <c r="B45" s="26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27"/>
    </row>
    <row r="46" spans="2:57" ht="12">
      <c r="B46" s="26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27"/>
    </row>
    <row r="47" spans="2:57" ht="12">
      <c r="B47" s="26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27"/>
    </row>
    <row r="48" spans="2:57" ht="12">
      <c r="B48" s="26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27"/>
    </row>
    <row r="49" spans="2:43" s="1" customFormat="1">
      <c r="B49" s="39"/>
      <c r="C49" s="40"/>
      <c r="D49" s="54" t="s">
        <v>51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6"/>
      <c r="AA49" s="40"/>
      <c r="AB49" s="40"/>
      <c r="AC49" s="54" t="s">
        <v>52</v>
      </c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6"/>
      <c r="AP49" s="40"/>
      <c r="AQ49" s="41"/>
    </row>
    <row r="50" spans="2:43" ht="12">
      <c r="B50" s="26"/>
      <c r="C50" s="30"/>
      <c r="D50" s="57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58"/>
      <c r="AA50" s="30"/>
      <c r="AB50" s="30"/>
      <c r="AC50" s="57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58"/>
      <c r="AP50" s="30"/>
      <c r="AQ50" s="27"/>
    </row>
    <row r="51" spans="2:43" ht="12">
      <c r="B51" s="26"/>
      <c r="C51" s="30"/>
      <c r="D51" s="57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58"/>
      <c r="AA51" s="30"/>
      <c r="AB51" s="30"/>
      <c r="AC51" s="57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58"/>
      <c r="AP51" s="30"/>
      <c r="AQ51" s="27"/>
    </row>
    <row r="52" spans="2:43" ht="12">
      <c r="B52" s="26"/>
      <c r="C52" s="30"/>
      <c r="D52" s="57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58"/>
      <c r="AA52" s="30"/>
      <c r="AB52" s="30"/>
      <c r="AC52" s="57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58"/>
      <c r="AP52" s="30"/>
      <c r="AQ52" s="27"/>
    </row>
    <row r="53" spans="2:43" ht="12">
      <c r="B53" s="26"/>
      <c r="C53" s="30"/>
      <c r="D53" s="57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58"/>
      <c r="AA53" s="30"/>
      <c r="AB53" s="30"/>
      <c r="AC53" s="57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58"/>
      <c r="AP53" s="30"/>
      <c r="AQ53" s="27"/>
    </row>
    <row r="54" spans="2:43" ht="12">
      <c r="B54" s="26"/>
      <c r="C54" s="30"/>
      <c r="D54" s="57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58"/>
      <c r="AA54" s="30"/>
      <c r="AB54" s="30"/>
      <c r="AC54" s="57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58"/>
      <c r="AP54" s="30"/>
      <c r="AQ54" s="27"/>
    </row>
    <row r="55" spans="2:43" ht="12">
      <c r="B55" s="26"/>
      <c r="C55" s="30"/>
      <c r="D55" s="57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58"/>
      <c r="AA55" s="30"/>
      <c r="AB55" s="30"/>
      <c r="AC55" s="57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58"/>
      <c r="AP55" s="30"/>
      <c r="AQ55" s="27"/>
    </row>
    <row r="56" spans="2:43" ht="12">
      <c r="B56" s="26"/>
      <c r="C56" s="30"/>
      <c r="D56" s="57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58"/>
      <c r="AA56" s="30"/>
      <c r="AB56" s="30"/>
      <c r="AC56" s="57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58"/>
      <c r="AP56" s="30"/>
      <c r="AQ56" s="27"/>
    </row>
    <row r="57" spans="2:43" ht="12">
      <c r="B57" s="26"/>
      <c r="C57" s="30"/>
      <c r="D57" s="57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58"/>
      <c r="AA57" s="30"/>
      <c r="AB57" s="30"/>
      <c r="AC57" s="57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58"/>
      <c r="AP57" s="30"/>
      <c r="AQ57" s="27"/>
    </row>
    <row r="58" spans="2:43" s="1" customFormat="1">
      <c r="B58" s="39"/>
      <c r="C58" s="40"/>
      <c r="D58" s="59" t="s">
        <v>53</v>
      </c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1" t="s">
        <v>54</v>
      </c>
      <c r="S58" s="60"/>
      <c r="T58" s="60"/>
      <c r="U58" s="60"/>
      <c r="V58" s="60"/>
      <c r="W58" s="60"/>
      <c r="X58" s="60"/>
      <c r="Y58" s="60"/>
      <c r="Z58" s="62"/>
      <c r="AA58" s="40"/>
      <c r="AB58" s="40"/>
      <c r="AC58" s="59" t="s">
        <v>53</v>
      </c>
      <c r="AD58" s="60"/>
      <c r="AE58" s="60"/>
      <c r="AF58" s="60"/>
      <c r="AG58" s="60"/>
      <c r="AH58" s="60"/>
      <c r="AI58" s="60"/>
      <c r="AJ58" s="60"/>
      <c r="AK58" s="60"/>
      <c r="AL58" s="60"/>
      <c r="AM58" s="61" t="s">
        <v>54</v>
      </c>
      <c r="AN58" s="60"/>
      <c r="AO58" s="62"/>
      <c r="AP58" s="40"/>
      <c r="AQ58" s="41"/>
    </row>
    <row r="59" spans="2:43" ht="12">
      <c r="B59" s="26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27"/>
    </row>
    <row r="60" spans="2:43" s="1" customFormat="1">
      <c r="B60" s="39"/>
      <c r="C60" s="40"/>
      <c r="D60" s="54" t="s">
        <v>55</v>
      </c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6"/>
      <c r="AA60" s="40"/>
      <c r="AB60" s="40"/>
      <c r="AC60" s="54" t="s">
        <v>56</v>
      </c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6"/>
      <c r="AP60" s="40"/>
      <c r="AQ60" s="41"/>
    </row>
    <row r="61" spans="2:43" ht="12">
      <c r="B61" s="26"/>
      <c r="C61" s="30"/>
      <c r="D61" s="57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58"/>
      <c r="AA61" s="30"/>
      <c r="AB61" s="30"/>
      <c r="AC61" s="57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58"/>
      <c r="AP61" s="30"/>
      <c r="AQ61" s="27"/>
    </row>
    <row r="62" spans="2:43" ht="12">
      <c r="B62" s="26"/>
      <c r="C62" s="30"/>
      <c r="D62" s="57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58"/>
      <c r="AA62" s="30"/>
      <c r="AB62" s="30"/>
      <c r="AC62" s="57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58"/>
      <c r="AP62" s="30"/>
      <c r="AQ62" s="27"/>
    </row>
    <row r="63" spans="2:43" ht="12">
      <c r="B63" s="26"/>
      <c r="C63" s="30"/>
      <c r="D63" s="57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58"/>
      <c r="AA63" s="30"/>
      <c r="AB63" s="30"/>
      <c r="AC63" s="57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58"/>
      <c r="AP63" s="30"/>
      <c r="AQ63" s="27"/>
    </row>
    <row r="64" spans="2:43" ht="12">
      <c r="B64" s="26"/>
      <c r="C64" s="30"/>
      <c r="D64" s="57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58"/>
      <c r="AA64" s="30"/>
      <c r="AB64" s="30"/>
      <c r="AC64" s="57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58"/>
      <c r="AP64" s="30"/>
      <c r="AQ64" s="27"/>
    </row>
    <row r="65" spans="2:43" ht="12">
      <c r="B65" s="26"/>
      <c r="C65" s="30"/>
      <c r="D65" s="57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58"/>
      <c r="AA65" s="30"/>
      <c r="AB65" s="30"/>
      <c r="AC65" s="57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58"/>
      <c r="AP65" s="30"/>
      <c r="AQ65" s="27"/>
    </row>
    <row r="66" spans="2:43" ht="12">
      <c r="B66" s="26"/>
      <c r="C66" s="30"/>
      <c r="D66" s="57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58"/>
      <c r="AA66" s="30"/>
      <c r="AB66" s="30"/>
      <c r="AC66" s="57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58"/>
      <c r="AP66" s="30"/>
      <c r="AQ66" s="27"/>
    </row>
    <row r="67" spans="2:43" ht="12">
      <c r="B67" s="26"/>
      <c r="C67" s="30"/>
      <c r="D67" s="57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58"/>
      <c r="AA67" s="30"/>
      <c r="AB67" s="30"/>
      <c r="AC67" s="57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58"/>
      <c r="AP67" s="30"/>
      <c r="AQ67" s="27"/>
    </row>
    <row r="68" spans="2:43" ht="12">
      <c r="B68" s="26"/>
      <c r="C68" s="30"/>
      <c r="D68" s="57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58"/>
      <c r="AA68" s="30"/>
      <c r="AB68" s="30"/>
      <c r="AC68" s="57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58"/>
      <c r="AP68" s="30"/>
      <c r="AQ68" s="27"/>
    </row>
    <row r="69" spans="2:43" s="1" customFormat="1">
      <c r="B69" s="39"/>
      <c r="C69" s="40"/>
      <c r="D69" s="59" t="s">
        <v>53</v>
      </c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1" t="s">
        <v>54</v>
      </c>
      <c r="S69" s="60"/>
      <c r="T69" s="60"/>
      <c r="U69" s="60"/>
      <c r="V69" s="60"/>
      <c r="W69" s="60"/>
      <c r="X69" s="60"/>
      <c r="Y69" s="60"/>
      <c r="Z69" s="62"/>
      <c r="AA69" s="40"/>
      <c r="AB69" s="40"/>
      <c r="AC69" s="59" t="s">
        <v>53</v>
      </c>
      <c r="AD69" s="60"/>
      <c r="AE69" s="60"/>
      <c r="AF69" s="60"/>
      <c r="AG69" s="60"/>
      <c r="AH69" s="60"/>
      <c r="AI69" s="60"/>
      <c r="AJ69" s="60"/>
      <c r="AK69" s="60"/>
      <c r="AL69" s="60"/>
      <c r="AM69" s="61" t="s">
        <v>54</v>
      </c>
      <c r="AN69" s="60"/>
      <c r="AO69" s="62"/>
      <c r="AP69" s="40"/>
      <c r="AQ69" s="41"/>
    </row>
    <row r="70" spans="2:43" s="1" customFormat="1" ht="6.9" customHeight="1"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1"/>
    </row>
    <row r="71" spans="2:43" s="1" customFormat="1" ht="6.9" customHeight="1"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5"/>
    </row>
    <row r="75" spans="2:43" s="1" customFormat="1" ht="6.9" customHeight="1">
      <c r="B75" s="66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8"/>
    </row>
    <row r="76" spans="2:43" s="1" customFormat="1" ht="36.9" customHeight="1">
      <c r="B76" s="39"/>
      <c r="C76" s="229" t="s">
        <v>57</v>
      </c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0"/>
      <c r="X76" s="230"/>
      <c r="Y76" s="230"/>
      <c r="Z76" s="230"/>
      <c r="AA76" s="230"/>
      <c r="AB76" s="230"/>
      <c r="AC76" s="230"/>
      <c r="AD76" s="230"/>
      <c r="AE76" s="230"/>
      <c r="AF76" s="230"/>
      <c r="AG76" s="230"/>
      <c r="AH76" s="230"/>
      <c r="AI76" s="230"/>
      <c r="AJ76" s="230"/>
      <c r="AK76" s="230"/>
      <c r="AL76" s="230"/>
      <c r="AM76" s="230"/>
      <c r="AN76" s="230"/>
      <c r="AO76" s="230"/>
      <c r="AP76" s="230"/>
      <c r="AQ76" s="41"/>
    </row>
    <row r="77" spans="2:43" s="3" customFormat="1" ht="14.4" customHeight="1">
      <c r="B77" s="69"/>
      <c r="C77" s="34" t="s">
        <v>16</v>
      </c>
      <c r="D77" s="70"/>
      <c r="E77" s="70"/>
      <c r="F77" s="70"/>
      <c r="G77" s="70"/>
      <c r="H77" s="70"/>
      <c r="I77" s="70"/>
      <c r="J77" s="70"/>
      <c r="K77" s="70"/>
      <c r="L77" s="70" t="str">
        <f>K5</f>
        <v>086</v>
      </c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1"/>
    </row>
    <row r="78" spans="2:43" s="4" customFormat="1" ht="36.9" customHeight="1">
      <c r="B78" s="72"/>
      <c r="C78" s="73" t="s">
        <v>19</v>
      </c>
      <c r="D78" s="74"/>
      <c r="E78" s="74"/>
      <c r="F78" s="74"/>
      <c r="G78" s="74"/>
      <c r="H78" s="74"/>
      <c r="I78" s="74"/>
      <c r="J78" s="74"/>
      <c r="K78" s="74"/>
      <c r="L78" s="249" t="str">
        <f>K6</f>
        <v>Doplnění chodníku v křižovatce ulic Sokolská a Sušilova - rozc.Kouty, Zábřeh</v>
      </c>
      <c r="M78" s="250"/>
      <c r="N78" s="250"/>
      <c r="O78" s="250"/>
      <c r="P78" s="250"/>
      <c r="Q78" s="250"/>
      <c r="R78" s="250"/>
      <c r="S78" s="250"/>
      <c r="T78" s="250"/>
      <c r="U78" s="250"/>
      <c r="V78" s="250"/>
      <c r="W78" s="250"/>
      <c r="X78" s="250"/>
      <c r="Y78" s="250"/>
      <c r="Z78" s="250"/>
      <c r="AA78" s="250"/>
      <c r="AB78" s="250"/>
      <c r="AC78" s="250"/>
      <c r="AD78" s="250"/>
      <c r="AE78" s="250"/>
      <c r="AF78" s="250"/>
      <c r="AG78" s="250"/>
      <c r="AH78" s="250"/>
      <c r="AI78" s="250"/>
      <c r="AJ78" s="250"/>
      <c r="AK78" s="250"/>
      <c r="AL78" s="250"/>
      <c r="AM78" s="250"/>
      <c r="AN78" s="250"/>
      <c r="AO78" s="250"/>
      <c r="AP78" s="74"/>
      <c r="AQ78" s="75"/>
    </row>
    <row r="79" spans="2:43" s="1" customFormat="1" ht="6.9" customHeight="1"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1"/>
    </row>
    <row r="80" spans="2:43" s="1" customFormat="1" ht="13.2">
      <c r="B80" s="39"/>
      <c r="C80" s="34" t="s">
        <v>24</v>
      </c>
      <c r="D80" s="40"/>
      <c r="E80" s="40"/>
      <c r="F80" s="40"/>
      <c r="G80" s="40"/>
      <c r="H80" s="40"/>
      <c r="I80" s="40"/>
      <c r="J80" s="40"/>
      <c r="K80" s="40"/>
      <c r="L80" s="76" t="str">
        <f>IF(K8="","",K8)</f>
        <v>Zábřeh</v>
      </c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34" t="s">
        <v>26</v>
      </c>
      <c r="AJ80" s="40"/>
      <c r="AK80" s="40"/>
      <c r="AL80" s="40"/>
      <c r="AM80" s="77" t="str">
        <f>IF(AN8= "","",AN8)</f>
        <v>26. 12. 2018</v>
      </c>
      <c r="AN80" s="40"/>
      <c r="AO80" s="40"/>
      <c r="AP80" s="40"/>
      <c r="AQ80" s="41"/>
    </row>
    <row r="81" spans="1:76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1"/>
    </row>
    <row r="82" spans="1:76" s="1" customFormat="1" ht="13.2">
      <c r="B82" s="39"/>
      <c r="C82" s="34" t="s">
        <v>28</v>
      </c>
      <c r="D82" s="40"/>
      <c r="E82" s="40"/>
      <c r="F82" s="40"/>
      <c r="G82" s="40"/>
      <c r="H82" s="40"/>
      <c r="I82" s="40"/>
      <c r="J82" s="40"/>
      <c r="K82" s="40"/>
      <c r="L82" s="70" t="str">
        <f>IF(E11= "","",E11)</f>
        <v xml:space="preserve"> </v>
      </c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34" t="s">
        <v>34</v>
      </c>
      <c r="AJ82" s="40"/>
      <c r="AK82" s="40"/>
      <c r="AL82" s="40"/>
      <c r="AM82" s="251" t="str">
        <f>IF(E17="","",E17)</f>
        <v xml:space="preserve"> </v>
      </c>
      <c r="AN82" s="251"/>
      <c r="AO82" s="251"/>
      <c r="AP82" s="251"/>
      <c r="AQ82" s="41"/>
      <c r="AS82" s="252" t="s">
        <v>58</v>
      </c>
      <c r="AT82" s="253"/>
      <c r="AU82" s="78"/>
      <c r="AV82" s="78"/>
      <c r="AW82" s="78"/>
      <c r="AX82" s="78"/>
      <c r="AY82" s="78"/>
      <c r="AZ82" s="78"/>
      <c r="BA82" s="78"/>
      <c r="BB82" s="78"/>
      <c r="BC82" s="78"/>
      <c r="BD82" s="79"/>
    </row>
    <row r="83" spans="1:76" s="1" customFormat="1" ht="13.2">
      <c r="B83" s="39"/>
      <c r="C83" s="34" t="s">
        <v>32</v>
      </c>
      <c r="D83" s="40"/>
      <c r="E83" s="40"/>
      <c r="F83" s="40"/>
      <c r="G83" s="40"/>
      <c r="H83" s="40"/>
      <c r="I83" s="40"/>
      <c r="J83" s="40"/>
      <c r="K83" s="40"/>
      <c r="L83" s="70" t="str">
        <f>IF(E14= "Vyplň údaj","",E14)</f>
        <v/>
      </c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34" t="s">
        <v>36</v>
      </c>
      <c r="AJ83" s="40"/>
      <c r="AK83" s="40"/>
      <c r="AL83" s="40"/>
      <c r="AM83" s="251" t="str">
        <f>IF(E20="","",E20)</f>
        <v xml:space="preserve"> </v>
      </c>
      <c r="AN83" s="251"/>
      <c r="AO83" s="251"/>
      <c r="AP83" s="251"/>
      <c r="AQ83" s="41"/>
      <c r="AS83" s="254"/>
      <c r="AT83" s="255"/>
      <c r="AU83" s="80"/>
      <c r="AV83" s="80"/>
      <c r="AW83" s="80"/>
      <c r="AX83" s="80"/>
      <c r="AY83" s="80"/>
      <c r="AZ83" s="80"/>
      <c r="BA83" s="80"/>
      <c r="BB83" s="80"/>
      <c r="BC83" s="80"/>
      <c r="BD83" s="81"/>
    </row>
    <row r="84" spans="1:76" s="1" customFormat="1" ht="10.8" customHeight="1"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1"/>
      <c r="AS84" s="256"/>
      <c r="AT84" s="257"/>
      <c r="AU84" s="40"/>
      <c r="AV84" s="40"/>
      <c r="AW84" s="40"/>
      <c r="AX84" s="40"/>
      <c r="AY84" s="40"/>
      <c r="AZ84" s="40"/>
      <c r="BA84" s="40"/>
      <c r="BB84" s="40"/>
      <c r="BC84" s="40"/>
      <c r="BD84" s="82"/>
    </row>
    <row r="85" spans="1:76" s="1" customFormat="1" ht="29.25" customHeight="1">
      <c r="B85" s="39"/>
      <c r="C85" s="258" t="s">
        <v>59</v>
      </c>
      <c r="D85" s="259"/>
      <c r="E85" s="259"/>
      <c r="F85" s="259"/>
      <c r="G85" s="259"/>
      <c r="H85" s="83"/>
      <c r="I85" s="260" t="s">
        <v>60</v>
      </c>
      <c r="J85" s="259"/>
      <c r="K85" s="259"/>
      <c r="L85" s="259"/>
      <c r="M85" s="259"/>
      <c r="N85" s="259"/>
      <c r="O85" s="259"/>
      <c r="P85" s="259"/>
      <c r="Q85" s="259"/>
      <c r="R85" s="259"/>
      <c r="S85" s="259"/>
      <c r="T85" s="259"/>
      <c r="U85" s="259"/>
      <c r="V85" s="259"/>
      <c r="W85" s="259"/>
      <c r="X85" s="259"/>
      <c r="Y85" s="259"/>
      <c r="Z85" s="259"/>
      <c r="AA85" s="259"/>
      <c r="AB85" s="259"/>
      <c r="AC85" s="259"/>
      <c r="AD85" s="259"/>
      <c r="AE85" s="259"/>
      <c r="AF85" s="259"/>
      <c r="AG85" s="260" t="s">
        <v>61</v>
      </c>
      <c r="AH85" s="259"/>
      <c r="AI85" s="259"/>
      <c r="AJ85" s="259"/>
      <c r="AK85" s="259"/>
      <c r="AL85" s="259"/>
      <c r="AM85" s="259"/>
      <c r="AN85" s="260" t="s">
        <v>62</v>
      </c>
      <c r="AO85" s="259"/>
      <c r="AP85" s="261"/>
      <c r="AQ85" s="41"/>
      <c r="AS85" s="84" t="s">
        <v>63</v>
      </c>
      <c r="AT85" s="85" t="s">
        <v>64</v>
      </c>
      <c r="AU85" s="85" t="s">
        <v>65</v>
      </c>
      <c r="AV85" s="85" t="s">
        <v>66</v>
      </c>
      <c r="AW85" s="85" t="s">
        <v>67</v>
      </c>
      <c r="AX85" s="85" t="s">
        <v>68</v>
      </c>
      <c r="AY85" s="85" t="s">
        <v>69</v>
      </c>
      <c r="AZ85" s="85" t="s">
        <v>70</v>
      </c>
      <c r="BA85" s="85" t="s">
        <v>71</v>
      </c>
      <c r="BB85" s="85" t="s">
        <v>72</v>
      </c>
      <c r="BC85" s="85" t="s">
        <v>73</v>
      </c>
      <c r="BD85" s="86" t="s">
        <v>74</v>
      </c>
    </row>
    <row r="86" spans="1:76" s="1" customFormat="1" ht="10.8" customHeight="1"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1"/>
      <c r="AS86" s="87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6"/>
    </row>
    <row r="87" spans="1:76" s="4" customFormat="1" ht="32.4" customHeight="1">
      <c r="B87" s="72"/>
      <c r="C87" s="88" t="s">
        <v>75</v>
      </c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272">
        <f>ROUND(AG88+AG90+SUM(AG95:AG97),2)</f>
        <v>0</v>
      </c>
      <c r="AH87" s="272"/>
      <c r="AI87" s="272"/>
      <c r="AJ87" s="272"/>
      <c r="AK87" s="272"/>
      <c r="AL87" s="272"/>
      <c r="AM87" s="272"/>
      <c r="AN87" s="273">
        <f t="shared" ref="AN87:AN97" si="0">SUM(AG87,AT87)</f>
        <v>0</v>
      </c>
      <c r="AO87" s="273"/>
      <c r="AP87" s="273"/>
      <c r="AQ87" s="75"/>
      <c r="AS87" s="90">
        <f>ROUND(AS88+AS90+SUM(AS95:AS97),2)</f>
        <v>0</v>
      </c>
      <c r="AT87" s="91">
        <f t="shared" ref="AT87:AT97" si="1">ROUND(SUM(AV87:AW87),2)</f>
        <v>0</v>
      </c>
      <c r="AU87" s="92">
        <f>ROUND(AU88+AU90+SUM(AU95:AU97),5)</f>
        <v>0</v>
      </c>
      <c r="AV87" s="91">
        <f>ROUND(AZ87*L31,2)</f>
        <v>0</v>
      </c>
      <c r="AW87" s="91">
        <f>ROUND(BA87*L32,2)</f>
        <v>0</v>
      </c>
      <c r="AX87" s="91">
        <f>ROUND(BB87*L31,2)</f>
        <v>0</v>
      </c>
      <c r="AY87" s="91">
        <f>ROUND(BC87*L32,2)</f>
        <v>0</v>
      </c>
      <c r="AZ87" s="91">
        <f>ROUND(AZ88+AZ90+SUM(AZ95:AZ97),2)</f>
        <v>0</v>
      </c>
      <c r="BA87" s="91">
        <f>ROUND(BA88+BA90+SUM(BA95:BA97),2)</f>
        <v>0</v>
      </c>
      <c r="BB87" s="91">
        <f>ROUND(BB88+BB90+SUM(BB95:BB97),2)</f>
        <v>0</v>
      </c>
      <c r="BC87" s="91">
        <f>ROUND(BC88+BC90+SUM(BC95:BC97),2)</f>
        <v>0</v>
      </c>
      <c r="BD87" s="93">
        <f>ROUND(BD88+BD90+SUM(BD95:BD97),2)</f>
        <v>0</v>
      </c>
      <c r="BS87" s="94" t="s">
        <v>76</v>
      </c>
      <c r="BT87" s="94" t="s">
        <v>77</v>
      </c>
      <c r="BU87" s="95" t="s">
        <v>78</v>
      </c>
      <c r="BV87" s="94" t="s">
        <v>79</v>
      </c>
      <c r="BW87" s="94" t="s">
        <v>80</v>
      </c>
      <c r="BX87" s="94" t="s">
        <v>81</v>
      </c>
    </row>
    <row r="88" spans="1:76" s="5" customFormat="1" ht="22.5" customHeight="1">
      <c r="B88" s="96"/>
      <c r="C88" s="97"/>
      <c r="D88" s="265" t="s">
        <v>82</v>
      </c>
      <c r="E88" s="265"/>
      <c r="F88" s="265"/>
      <c r="G88" s="265"/>
      <c r="H88" s="265"/>
      <c r="I88" s="98"/>
      <c r="J88" s="265" t="s">
        <v>83</v>
      </c>
      <c r="K88" s="265"/>
      <c r="L88" s="265"/>
      <c r="M88" s="265"/>
      <c r="N88" s="265"/>
      <c r="O88" s="265"/>
      <c r="P88" s="265"/>
      <c r="Q88" s="265"/>
      <c r="R88" s="265"/>
      <c r="S88" s="265"/>
      <c r="T88" s="265"/>
      <c r="U88" s="265"/>
      <c r="V88" s="265"/>
      <c r="W88" s="265"/>
      <c r="X88" s="265"/>
      <c r="Y88" s="265"/>
      <c r="Z88" s="265"/>
      <c r="AA88" s="265"/>
      <c r="AB88" s="265"/>
      <c r="AC88" s="265"/>
      <c r="AD88" s="265"/>
      <c r="AE88" s="265"/>
      <c r="AF88" s="265"/>
      <c r="AG88" s="264">
        <f>ROUND(AG89,2)</f>
        <v>0</v>
      </c>
      <c r="AH88" s="263"/>
      <c r="AI88" s="263"/>
      <c r="AJ88" s="263"/>
      <c r="AK88" s="263"/>
      <c r="AL88" s="263"/>
      <c r="AM88" s="263"/>
      <c r="AN88" s="262">
        <f t="shared" si="0"/>
        <v>0</v>
      </c>
      <c r="AO88" s="263"/>
      <c r="AP88" s="263"/>
      <c r="AQ88" s="99"/>
      <c r="AS88" s="100">
        <f>ROUND(AS89,2)</f>
        <v>0</v>
      </c>
      <c r="AT88" s="101">
        <f t="shared" si="1"/>
        <v>0</v>
      </c>
      <c r="AU88" s="102">
        <f>ROUND(AU89,5)</f>
        <v>0</v>
      </c>
      <c r="AV88" s="101">
        <f>ROUND(AZ88*L31,2)</f>
        <v>0</v>
      </c>
      <c r="AW88" s="101">
        <f>ROUND(BA88*L32,2)</f>
        <v>0</v>
      </c>
      <c r="AX88" s="101">
        <f>ROUND(BB88*L31,2)</f>
        <v>0</v>
      </c>
      <c r="AY88" s="101">
        <f>ROUND(BC88*L32,2)</f>
        <v>0</v>
      </c>
      <c r="AZ88" s="101">
        <f>ROUND(AZ89,2)</f>
        <v>0</v>
      </c>
      <c r="BA88" s="101">
        <f>ROUND(BA89,2)</f>
        <v>0</v>
      </c>
      <c r="BB88" s="101">
        <f>ROUND(BB89,2)</f>
        <v>0</v>
      </c>
      <c r="BC88" s="101">
        <f>ROUND(BC89,2)</f>
        <v>0</v>
      </c>
      <c r="BD88" s="103">
        <f>ROUND(BD89,2)</f>
        <v>0</v>
      </c>
      <c r="BS88" s="104" t="s">
        <v>76</v>
      </c>
      <c r="BT88" s="104" t="s">
        <v>84</v>
      </c>
      <c r="BU88" s="104" t="s">
        <v>78</v>
      </c>
      <c r="BV88" s="104" t="s">
        <v>79</v>
      </c>
      <c r="BW88" s="104" t="s">
        <v>85</v>
      </c>
      <c r="BX88" s="104" t="s">
        <v>80</v>
      </c>
    </row>
    <row r="89" spans="1:76" s="6" customFormat="1" ht="22.5" customHeight="1">
      <c r="A89" s="105" t="s">
        <v>86</v>
      </c>
      <c r="B89" s="106"/>
      <c r="C89" s="107"/>
      <c r="D89" s="107"/>
      <c r="E89" s="268" t="s">
        <v>87</v>
      </c>
      <c r="F89" s="268"/>
      <c r="G89" s="268"/>
      <c r="H89" s="268"/>
      <c r="I89" s="268"/>
      <c r="J89" s="107"/>
      <c r="K89" s="268" t="s">
        <v>88</v>
      </c>
      <c r="L89" s="268"/>
      <c r="M89" s="268"/>
      <c r="N89" s="268"/>
      <c r="O89" s="268"/>
      <c r="P89" s="268"/>
      <c r="Q89" s="268"/>
      <c r="R89" s="268"/>
      <c r="S89" s="268"/>
      <c r="T89" s="268"/>
      <c r="U89" s="268"/>
      <c r="V89" s="268"/>
      <c r="W89" s="268"/>
      <c r="X89" s="268"/>
      <c r="Y89" s="268"/>
      <c r="Z89" s="268"/>
      <c r="AA89" s="268"/>
      <c r="AB89" s="268"/>
      <c r="AC89" s="268"/>
      <c r="AD89" s="268"/>
      <c r="AE89" s="268"/>
      <c r="AF89" s="268"/>
      <c r="AG89" s="266">
        <f>'SO 001 - Příprava území, ...'!M31</f>
        <v>0</v>
      </c>
      <c r="AH89" s="267"/>
      <c r="AI89" s="267"/>
      <c r="AJ89" s="267"/>
      <c r="AK89" s="267"/>
      <c r="AL89" s="267"/>
      <c r="AM89" s="267"/>
      <c r="AN89" s="266">
        <f t="shared" si="0"/>
        <v>0</v>
      </c>
      <c r="AO89" s="267"/>
      <c r="AP89" s="267"/>
      <c r="AQ89" s="108"/>
      <c r="AS89" s="109">
        <f>'SO 001 - Příprava území, ...'!M29</f>
        <v>0</v>
      </c>
      <c r="AT89" s="110">
        <f t="shared" si="1"/>
        <v>0</v>
      </c>
      <c r="AU89" s="111">
        <f>'SO 001 - Příprava území, ...'!W122</f>
        <v>0</v>
      </c>
      <c r="AV89" s="110">
        <f>'SO 001 - Příprava území, ...'!M33</f>
        <v>0</v>
      </c>
      <c r="AW89" s="110">
        <f>'SO 001 - Příprava území, ...'!M34</f>
        <v>0</v>
      </c>
      <c r="AX89" s="110">
        <f>'SO 001 - Příprava území, ...'!M35</f>
        <v>0</v>
      </c>
      <c r="AY89" s="110">
        <f>'SO 001 - Příprava území, ...'!M36</f>
        <v>0</v>
      </c>
      <c r="AZ89" s="110">
        <f>'SO 001 - Příprava území, ...'!H33</f>
        <v>0</v>
      </c>
      <c r="BA89" s="110">
        <f>'SO 001 - Příprava území, ...'!H34</f>
        <v>0</v>
      </c>
      <c r="BB89" s="110">
        <f>'SO 001 - Příprava území, ...'!H35</f>
        <v>0</v>
      </c>
      <c r="BC89" s="110">
        <f>'SO 001 - Příprava území, ...'!H36</f>
        <v>0</v>
      </c>
      <c r="BD89" s="112">
        <f>'SO 001 - Příprava území, ...'!H37</f>
        <v>0</v>
      </c>
      <c r="BT89" s="113" t="s">
        <v>89</v>
      </c>
      <c r="BV89" s="113" t="s">
        <v>79</v>
      </c>
      <c r="BW89" s="113" t="s">
        <v>90</v>
      </c>
      <c r="BX89" s="113" t="s">
        <v>85</v>
      </c>
    </row>
    <row r="90" spans="1:76" s="5" customFormat="1" ht="22.5" customHeight="1">
      <c r="B90" s="96"/>
      <c r="C90" s="97"/>
      <c r="D90" s="265" t="s">
        <v>91</v>
      </c>
      <c r="E90" s="265"/>
      <c r="F90" s="265"/>
      <c r="G90" s="265"/>
      <c r="H90" s="265"/>
      <c r="I90" s="98"/>
      <c r="J90" s="265" t="s">
        <v>92</v>
      </c>
      <c r="K90" s="265"/>
      <c r="L90" s="265"/>
      <c r="M90" s="265"/>
      <c r="N90" s="265"/>
      <c r="O90" s="265"/>
      <c r="P90" s="265"/>
      <c r="Q90" s="265"/>
      <c r="R90" s="265"/>
      <c r="S90" s="265"/>
      <c r="T90" s="265"/>
      <c r="U90" s="265"/>
      <c r="V90" s="265"/>
      <c r="W90" s="265"/>
      <c r="X90" s="265"/>
      <c r="Y90" s="265"/>
      <c r="Z90" s="265"/>
      <c r="AA90" s="265"/>
      <c r="AB90" s="265"/>
      <c r="AC90" s="265"/>
      <c r="AD90" s="265"/>
      <c r="AE90" s="265"/>
      <c r="AF90" s="265"/>
      <c r="AG90" s="264">
        <f>ROUND(SUM(AG91:AG94),2)</f>
        <v>0</v>
      </c>
      <c r="AH90" s="263"/>
      <c r="AI90" s="263"/>
      <c r="AJ90" s="263"/>
      <c r="AK90" s="263"/>
      <c r="AL90" s="263"/>
      <c r="AM90" s="263"/>
      <c r="AN90" s="262">
        <f t="shared" si="0"/>
        <v>0</v>
      </c>
      <c r="AO90" s="263"/>
      <c r="AP90" s="263"/>
      <c r="AQ90" s="99"/>
      <c r="AS90" s="100">
        <f>ROUND(SUM(AS91:AS94),2)</f>
        <v>0</v>
      </c>
      <c r="AT90" s="101">
        <f t="shared" si="1"/>
        <v>0</v>
      </c>
      <c r="AU90" s="102">
        <f>ROUND(SUM(AU91:AU94),5)</f>
        <v>0</v>
      </c>
      <c r="AV90" s="101">
        <f>ROUND(AZ90*L31,2)</f>
        <v>0</v>
      </c>
      <c r="AW90" s="101">
        <f>ROUND(BA90*L32,2)</f>
        <v>0</v>
      </c>
      <c r="AX90" s="101">
        <f>ROUND(BB90*L31,2)</f>
        <v>0</v>
      </c>
      <c r="AY90" s="101">
        <f>ROUND(BC90*L32,2)</f>
        <v>0</v>
      </c>
      <c r="AZ90" s="101">
        <f>ROUND(SUM(AZ91:AZ94),2)</f>
        <v>0</v>
      </c>
      <c r="BA90" s="101">
        <f>ROUND(SUM(BA91:BA94),2)</f>
        <v>0</v>
      </c>
      <c r="BB90" s="101">
        <f>ROUND(SUM(BB91:BB94),2)</f>
        <v>0</v>
      </c>
      <c r="BC90" s="101">
        <f>ROUND(SUM(BC91:BC94),2)</f>
        <v>0</v>
      </c>
      <c r="BD90" s="103">
        <f>ROUND(SUM(BD91:BD94),2)</f>
        <v>0</v>
      </c>
      <c r="BS90" s="104" t="s">
        <v>76</v>
      </c>
      <c r="BT90" s="104" t="s">
        <v>84</v>
      </c>
      <c r="BU90" s="104" t="s">
        <v>78</v>
      </c>
      <c r="BV90" s="104" t="s">
        <v>79</v>
      </c>
      <c r="BW90" s="104" t="s">
        <v>93</v>
      </c>
      <c r="BX90" s="104" t="s">
        <v>80</v>
      </c>
    </row>
    <row r="91" spans="1:76" s="6" customFormat="1" ht="34.5" customHeight="1">
      <c r="A91" s="105" t="s">
        <v>86</v>
      </c>
      <c r="B91" s="106"/>
      <c r="C91" s="107"/>
      <c r="D91" s="107"/>
      <c r="E91" s="268" t="s">
        <v>94</v>
      </c>
      <c r="F91" s="268"/>
      <c r="G91" s="268"/>
      <c r="H91" s="268"/>
      <c r="I91" s="268"/>
      <c r="J91" s="107"/>
      <c r="K91" s="268" t="s">
        <v>95</v>
      </c>
      <c r="L91" s="268"/>
      <c r="M91" s="268"/>
      <c r="N91" s="268"/>
      <c r="O91" s="268"/>
      <c r="P91" s="268"/>
      <c r="Q91" s="268"/>
      <c r="R91" s="268"/>
      <c r="S91" s="268"/>
      <c r="T91" s="268"/>
      <c r="U91" s="268"/>
      <c r="V91" s="268"/>
      <c r="W91" s="268"/>
      <c r="X91" s="268"/>
      <c r="Y91" s="268"/>
      <c r="Z91" s="268"/>
      <c r="AA91" s="268"/>
      <c r="AB91" s="268"/>
      <c r="AC91" s="268"/>
      <c r="AD91" s="268"/>
      <c r="AE91" s="268"/>
      <c r="AF91" s="268"/>
      <c r="AG91" s="266">
        <f>'SO 101 - SO 102 - Obrusná...'!M31</f>
        <v>0</v>
      </c>
      <c r="AH91" s="267"/>
      <c r="AI91" s="267"/>
      <c r="AJ91" s="267"/>
      <c r="AK91" s="267"/>
      <c r="AL91" s="267"/>
      <c r="AM91" s="267"/>
      <c r="AN91" s="266">
        <f t="shared" si="0"/>
        <v>0</v>
      </c>
      <c r="AO91" s="267"/>
      <c r="AP91" s="267"/>
      <c r="AQ91" s="108"/>
      <c r="AS91" s="109">
        <f>'SO 101 - SO 102 - Obrusná...'!M29</f>
        <v>0</v>
      </c>
      <c r="AT91" s="110">
        <f t="shared" si="1"/>
        <v>0</v>
      </c>
      <c r="AU91" s="111">
        <f>'SO 101 - SO 102 - Obrusná...'!W126</f>
        <v>0</v>
      </c>
      <c r="AV91" s="110">
        <f>'SO 101 - SO 102 - Obrusná...'!M33</f>
        <v>0</v>
      </c>
      <c r="AW91" s="110">
        <f>'SO 101 - SO 102 - Obrusná...'!M34</f>
        <v>0</v>
      </c>
      <c r="AX91" s="110">
        <f>'SO 101 - SO 102 - Obrusná...'!M35</f>
        <v>0</v>
      </c>
      <c r="AY91" s="110">
        <f>'SO 101 - SO 102 - Obrusná...'!M36</f>
        <v>0</v>
      </c>
      <c r="AZ91" s="110">
        <f>'SO 101 - SO 102 - Obrusná...'!H33</f>
        <v>0</v>
      </c>
      <c r="BA91" s="110">
        <f>'SO 101 - SO 102 - Obrusná...'!H34</f>
        <v>0</v>
      </c>
      <c r="BB91" s="110">
        <f>'SO 101 - SO 102 - Obrusná...'!H35</f>
        <v>0</v>
      </c>
      <c r="BC91" s="110">
        <f>'SO 101 - SO 102 - Obrusná...'!H36</f>
        <v>0</v>
      </c>
      <c r="BD91" s="112">
        <f>'SO 101 - SO 102 - Obrusná...'!H37</f>
        <v>0</v>
      </c>
      <c r="BT91" s="113" t="s">
        <v>89</v>
      </c>
      <c r="BV91" s="113" t="s">
        <v>79</v>
      </c>
      <c r="BW91" s="113" t="s">
        <v>96</v>
      </c>
      <c r="BX91" s="113" t="s">
        <v>93</v>
      </c>
    </row>
    <row r="92" spans="1:76" s="6" customFormat="1" ht="22.5" customHeight="1">
      <c r="A92" s="105" t="s">
        <v>86</v>
      </c>
      <c r="B92" s="106"/>
      <c r="C92" s="107"/>
      <c r="D92" s="107"/>
      <c r="E92" s="268" t="s">
        <v>97</v>
      </c>
      <c r="F92" s="268"/>
      <c r="G92" s="268"/>
      <c r="H92" s="268"/>
      <c r="I92" s="268"/>
      <c r="J92" s="107"/>
      <c r="K92" s="268" t="s">
        <v>98</v>
      </c>
      <c r="L92" s="268"/>
      <c r="M92" s="268"/>
      <c r="N92" s="268"/>
      <c r="O92" s="268"/>
      <c r="P92" s="268"/>
      <c r="Q92" s="268"/>
      <c r="R92" s="268"/>
      <c r="S92" s="268"/>
      <c r="T92" s="268"/>
      <c r="U92" s="268"/>
      <c r="V92" s="268"/>
      <c r="W92" s="268"/>
      <c r="X92" s="268"/>
      <c r="Y92" s="268"/>
      <c r="Z92" s="268"/>
      <c r="AA92" s="268"/>
      <c r="AB92" s="268"/>
      <c r="AC92" s="268"/>
      <c r="AD92" s="268"/>
      <c r="AE92" s="268"/>
      <c r="AF92" s="268"/>
      <c r="AG92" s="266">
        <f>'SO 103 - Sjezdy mimo prof...'!M31</f>
        <v>0</v>
      </c>
      <c r="AH92" s="267"/>
      <c r="AI92" s="267"/>
      <c r="AJ92" s="267"/>
      <c r="AK92" s="267"/>
      <c r="AL92" s="267"/>
      <c r="AM92" s="267"/>
      <c r="AN92" s="266">
        <f t="shared" si="0"/>
        <v>0</v>
      </c>
      <c r="AO92" s="267"/>
      <c r="AP92" s="267"/>
      <c r="AQ92" s="108"/>
      <c r="AS92" s="109">
        <f>'SO 103 - Sjezdy mimo prof...'!M29</f>
        <v>0</v>
      </c>
      <c r="AT92" s="110">
        <f t="shared" si="1"/>
        <v>0</v>
      </c>
      <c r="AU92" s="111">
        <f>'SO 103 - Sjezdy mimo prof...'!W121</f>
        <v>0</v>
      </c>
      <c r="AV92" s="110">
        <f>'SO 103 - Sjezdy mimo prof...'!M33</f>
        <v>0</v>
      </c>
      <c r="AW92" s="110">
        <f>'SO 103 - Sjezdy mimo prof...'!M34</f>
        <v>0</v>
      </c>
      <c r="AX92" s="110">
        <f>'SO 103 - Sjezdy mimo prof...'!M35</f>
        <v>0</v>
      </c>
      <c r="AY92" s="110">
        <f>'SO 103 - Sjezdy mimo prof...'!M36</f>
        <v>0</v>
      </c>
      <c r="AZ92" s="110">
        <f>'SO 103 - Sjezdy mimo prof...'!H33</f>
        <v>0</v>
      </c>
      <c r="BA92" s="110">
        <f>'SO 103 - Sjezdy mimo prof...'!H34</f>
        <v>0</v>
      </c>
      <c r="BB92" s="110">
        <f>'SO 103 - Sjezdy mimo prof...'!H35</f>
        <v>0</v>
      </c>
      <c r="BC92" s="110">
        <f>'SO 103 - Sjezdy mimo prof...'!H36</f>
        <v>0</v>
      </c>
      <c r="BD92" s="112">
        <f>'SO 103 - Sjezdy mimo prof...'!H37</f>
        <v>0</v>
      </c>
      <c r="BT92" s="113" t="s">
        <v>89</v>
      </c>
      <c r="BV92" s="113" t="s">
        <v>79</v>
      </c>
      <c r="BW92" s="113" t="s">
        <v>99</v>
      </c>
      <c r="BX92" s="113" t="s">
        <v>93</v>
      </c>
    </row>
    <row r="93" spans="1:76" s="6" customFormat="1" ht="22.5" customHeight="1">
      <c r="A93" s="105" t="s">
        <v>86</v>
      </c>
      <c r="B93" s="106"/>
      <c r="C93" s="107"/>
      <c r="D93" s="107"/>
      <c r="E93" s="268" t="s">
        <v>100</v>
      </c>
      <c r="F93" s="268"/>
      <c r="G93" s="268"/>
      <c r="H93" s="268"/>
      <c r="I93" s="268"/>
      <c r="J93" s="107"/>
      <c r="K93" s="268" t="s">
        <v>101</v>
      </c>
      <c r="L93" s="268"/>
      <c r="M93" s="268"/>
      <c r="N93" s="268"/>
      <c r="O93" s="268"/>
      <c r="P93" s="268"/>
      <c r="Q93" s="268"/>
      <c r="R93" s="268"/>
      <c r="S93" s="268"/>
      <c r="T93" s="268"/>
      <c r="U93" s="268"/>
      <c r="V93" s="268"/>
      <c r="W93" s="268"/>
      <c r="X93" s="268"/>
      <c r="Y93" s="268"/>
      <c r="Z93" s="268"/>
      <c r="AA93" s="268"/>
      <c r="AB93" s="268"/>
      <c r="AC93" s="268"/>
      <c r="AD93" s="268"/>
      <c r="AE93" s="268"/>
      <c r="AF93" s="268"/>
      <c r="AG93" s="266">
        <f>'SO 104 - Plastová roura D...'!M31</f>
        <v>0</v>
      </c>
      <c r="AH93" s="267"/>
      <c r="AI93" s="267"/>
      <c r="AJ93" s="267"/>
      <c r="AK93" s="267"/>
      <c r="AL93" s="267"/>
      <c r="AM93" s="267"/>
      <c r="AN93" s="266">
        <f t="shared" si="0"/>
        <v>0</v>
      </c>
      <c r="AO93" s="267"/>
      <c r="AP93" s="267"/>
      <c r="AQ93" s="108"/>
      <c r="AS93" s="109">
        <f>'SO 104 - Plastová roura D...'!M29</f>
        <v>0</v>
      </c>
      <c r="AT93" s="110">
        <f t="shared" si="1"/>
        <v>0</v>
      </c>
      <c r="AU93" s="111">
        <f>'SO 104 - Plastová roura D...'!W125</f>
        <v>0</v>
      </c>
      <c r="AV93" s="110">
        <f>'SO 104 - Plastová roura D...'!M33</f>
        <v>0</v>
      </c>
      <c r="AW93" s="110">
        <f>'SO 104 - Plastová roura D...'!M34</f>
        <v>0</v>
      </c>
      <c r="AX93" s="110">
        <f>'SO 104 - Plastová roura D...'!M35</f>
        <v>0</v>
      </c>
      <c r="AY93" s="110">
        <f>'SO 104 - Plastová roura D...'!M36</f>
        <v>0</v>
      </c>
      <c r="AZ93" s="110">
        <f>'SO 104 - Plastová roura D...'!H33</f>
        <v>0</v>
      </c>
      <c r="BA93" s="110">
        <f>'SO 104 - Plastová roura D...'!H34</f>
        <v>0</v>
      </c>
      <c r="BB93" s="110">
        <f>'SO 104 - Plastová roura D...'!H35</f>
        <v>0</v>
      </c>
      <c r="BC93" s="110">
        <f>'SO 104 - Plastová roura D...'!H36</f>
        <v>0</v>
      </c>
      <c r="BD93" s="112">
        <f>'SO 104 - Plastová roura D...'!H37</f>
        <v>0</v>
      </c>
      <c r="BT93" s="113" t="s">
        <v>89</v>
      </c>
      <c r="BV93" s="113" t="s">
        <v>79</v>
      </c>
      <c r="BW93" s="113" t="s">
        <v>102</v>
      </c>
      <c r="BX93" s="113" t="s">
        <v>93</v>
      </c>
    </row>
    <row r="94" spans="1:76" s="6" customFormat="1" ht="22.5" customHeight="1">
      <c r="A94" s="105" t="s">
        <v>86</v>
      </c>
      <c r="B94" s="106"/>
      <c r="C94" s="107"/>
      <c r="D94" s="107"/>
      <c r="E94" s="268" t="s">
        <v>103</v>
      </c>
      <c r="F94" s="268"/>
      <c r="G94" s="268"/>
      <c r="H94" s="268"/>
      <c r="I94" s="268"/>
      <c r="J94" s="107"/>
      <c r="K94" s="268" t="s">
        <v>104</v>
      </c>
      <c r="L94" s="268"/>
      <c r="M94" s="268"/>
      <c r="N94" s="268"/>
      <c r="O94" s="268"/>
      <c r="P94" s="268"/>
      <c r="Q94" s="268"/>
      <c r="R94" s="268"/>
      <c r="S94" s="268"/>
      <c r="T94" s="268"/>
      <c r="U94" s="268"/>
      <c r="V94" s="268"/>
      <c r="W94" s="268"/>
      <c r="X94" s="268"/>
      <c r="Y94" s="268"/>
      <c r="Z94" s="268"/>
      <c r="AA94" s="268"/>
      <c r="AB94" s="268"/>
      <c r="AC94" s="268"/>
      <c r="AD94" s="268"/>
      <c r="AE94" s="268"/>
      <c r="AF94" s="268"/>
      <c r="AG94" s="266">
        <f>'SO 192 - Dopravní značení...'!M31</f>
        <v>0</v>
      </c>
      <c r="AH94" s="267"/>
      <c r="AI94" s="267"/>
      <c r="AJ94" s="267"/>
      <c r="AK94" s="267"/>
      <c r="AL94" s="267"/>
      <c r="AM94" s="267"/>
      <c r="AN94" s="266">
        <f t="shared" si="0"/>
        <v>0</v>
      </c>
      <c r="AO94" s="267"/>
      <c r="AP94" s="267"/>
      <c r="AQ94" s="108"/>
      <c r="AS94" s="109">
        <f>'SO 192 - Dopravní značení...'!M29</f>
        <v>0</v>
      </c>
      <c r="AT94" s="110">
        <f t="shared" si="1"/>
        <v>0</v>
      </c>
      <c r="AU94" s="111">
        <f>'SO 192 - Dopravní značení...'!W120</f>
        <v>0</v>
      </c>
      <c r="AV94" s="110">
        <f>'SO 192 - Dopravní značení...'!M33</f>
        <v>0</v>
      </c>
      <c r="AW94" s="110">
        <f>'SO 192 - Dopravní značení...'!M34</f>
        <v>0</v>
      </c>
      <c r="AX94" s="110">
        <f>'SO 192 - Dopravní značení...'!M35</f>
        <v>0</v>
      </c>
      <c r="AY94" s="110">
        <f>'SO 192 - Dopravní značení...'!M36</f>
        <v>0</v>
      </c>
      <c r="AZ94" s="110">
        <f>'SO 192 - Dopravní značení...'!H33</f>
        <v>0</v>
      </c>
      <c r="BA94" s="110">
        <f>'SO 192 - Dopravní značení...'!H34</f>
        <v>0</v>
      </c>
      <c r="BB94" s="110">
        <f>'SO 192 - Dopravní značení...'!H35</f>
        <v>0</v>
      </c>
      <c r="BC94" s="110">
        <f>'SO 192 - Dopravní značení...'!H36</f>
        <v>0</v>
      </c>
      <c r="BD94" s="112">
        <f>'SO 192 - Dopravní značení...'!H37</f>
        <v>0</v>
      </c>
      <c r="BT94" s="113" t="s">
        <v>89</v>
      </c>
      <c r="BV94" s="113" t="s">
        <v>79</v>
      </c>
      <c r="BW94" s="113" t="s">
        <v>105</v>
      </c>
      <c r="BX94" s="113" t="s">
        <v>93</v>
      </c>
    </row>
    <row r="95" spans="1:76" s="5" customFormat="1" ht="22.5" customHeight="1">
      <c r="A95" s="105" t="s">
        <v>86</v>
      </c>
      <c r="B95" s="96"/>
      <c r="C95" s="97"/>
      <c r="D95" s="265" t="s">
        <v>106</v>
      </c>
      <c r="E95" s="265"/>
      <c r="F95" s="265"/>
      <c r="G95" s="265"/>
      <c r="H95" s="265"/>
      <c r="I95" s="98"/>
      <c r="J95" s="265" t="s">
        <v>107</v>
      </c>
      <c r="K95" s="265"/>
      <c r="L95" s="265"/>
      <c r="M95" s="265"/>
      <c r="N95" s="265"/>
      <c r="O95" s="265"/>
      <c r="P95" s="265"/>
      <c r="Q95" s="265"/>
      <c r="R95" s="265"/>
      <c r="S95" s="265"/>
      <c r="T95" s="265"/>
      <c r="U95" s="265"/>
      <c r="V95" s="265"/>
      <c r="W95" s="265"/>
      <c r="X95" s="265"/>
      <c r="Y95" s="265"/>
      <c r="Z95" s="265"/>
      <c r="AA95" s="265"/>
      <c r="AB95" s="265"/>
      <c r="AC95" s="265"/>
      <c r="AD95" s="265"/>
      <c r="AE95" s="265"/>
      <c r="AF95" s="265"/>
      <c r="AG95" s="262">
        <f>'800 - Vegetační a sadové ...'!M30</f>
        <v>0</v>
      </c>
      <c r="AH95" s="263"/>
      <c r="AI95" s="263"/>
      <c r="AJ95" s="263"/>
      <c r="AK95" s="263"/>
      <c r="AL95" s="263"/>
      <c r="AM95" s="263"/>
      <c r="AN95" s="262">
        <f t="shared" si="0"/>
        <v>0</v>
      </c>
      <c r="AO95" s="263"/>
      <c r="AP95" s="263"/>
      <c r="AQ95" s="99"/>
      <c r="AS95" s="100">
        <f>'800 - Vegetační a sadové ...'!M28</f>
        <v>0</v>
      </c>
      <c r="AT95" s="101">
        <f t="shared" si="1"/>
        <v>0</v>
      </c>
      <c r="AU95" s="102">
        <f>'800 - Vegetační a sadové ...'!W120</f>
        <v>0</v>
      </c>
      <c r="AV95" s="101">
        <f>'800 - Vegetační a sadové ...'!M32</f>
        <v>0</v>
      </c>
      <c r="AW95" s="101">
        <f>'800 - Vegetační a sadové ...'!M33</f>
        <v>0</v>
      </c>
      <c r="AX95" s="101">
        <f>'800 - Vegetační a sadové ...'!M34</f>
        <v>0</v>
      </c>
      <c r="AY95" s="101">
        <f>'800 - Vegetační a sadové ...'!M35</f>
        <v>0</v>
      </c>
      <c r="AZ95" s="101">
        <f>'800 - Vegetační a sadové ...'!H32</f>
        <v>0</v>
      </c>
      <c r="BA95" s="101">
        <f>'800 - Vegetační a sadové ...'!H33</f>
        <v>0</v>
      </c>
      <c r="BB95" s="101">
        <f>'800 - Vegetační a sadové ...'!H34</f>
        <v>0</v>
      </c>
      <c r="BC95" s="101">
        <f>'800 - Vegetační a sadové ...'!H35</f>
        <v>0</v>
      </c>
      <c r="BD95" s="103">
        <f>'800 - Vegetační a sadové ...'!H36</f>
        <v>0</v>
      </c>
      <c r="BT95" s="104" t="s">
        <v>84</v>
      </c>
      <c r="BV95" s="104" t="s">
        <v>79</v>
      </c>
      <c r="BW95" s="104" t="s">
        <v>108</v>
      </c>
      <c r="BX95" s="104" t="s">
        <v>80</v>
      </c>
    </row>
    <row r="96" spans="1:76" s="5" customFormat="1" ht="22.5" customHeight="1">
      <c r="A96" s="105" t="s">
        <v>86</v>
      </c>
      <c r="B96" s="96"/>
      <c r="C96" s="97"/>
      <c r="D96" s="265" t="s">
        <v>109</v>
      </c>
      <c r="E96" s="265"/>
      <c r="F96" s="265"/>
      <c r="G96" s="265"/>
      <c r="H96" s="265"/>
      <c r="I96" s="98"/>
      <c r="J96" s="265" t="s">
        <v>110</v>
      </c>
      <c r="K96" s="265"/>
      <c r="L96" s="265"/>
      <c r="M96" s="265"/>
      <c r="N96" s="265"/>
      <c r="O96" s="265"/>
      <c r="P96" s="265"/>
      <c r="Q96" s="265"/>
      <c r="R96" s="265"/>
      <c r="S96" s="265"/>
      <c r="T96" s="265"/>
      <c r="U96" s="265"/>
      <c r="V96" s="265"/>
      <c r="W96" s="265"/>
      <c r="X96" s="265"/>
      <c r="Y96" s="265"/>
      <c r="Z96" s="265"/>
      <c r="AA96" s="265"/>
      <c r="AB96" s="265"/>
      <c r="AC96" s="265"/>
      <c r="AD96" s="265"/>
      <c r="AE96" s="265"/>
      <c r="AF96" s="265"/>
      <c r="AG96" s="262">
        <f>'1000 - Ostatní náklady'!M30</f>
        <v>0</v>
      </c>
      <c r="AH96" s="263"/>
      <c r="AI96" s="263"/>
      <c r="AJ96" s="263"/>
      <c r="AK96" s="263"/>
      <c r="AL96" s="263"/>
      <c r="AM96" s="263"/>
      <c r="AN96" s="262">
        <f t="shared" si="0"/>
        <v>0</v>
      </c>
      <c r="AO96" s="263"/>
      <c r="AP96" s="263"/>
      <c r="AQ96" s="99"/>
      <c r="AS96" s="100">
        <f>'1000 - Ostatní náklady'!M28</f>
        <v>0</v>
      </c>
      <c r="AT96" s="101">
        <f t="shared" si="1"/>
        <v>0</v>
      </c>
      <c r="AU96" s="102">
        <f>'1000 - Ostatní náklady'!W118</f>
        <v>0</v>
      </c>
      <c r="AV96" s="101">
        <f>'1000 - Ostatní náklady'!M32</f>
        <v>0</v>
      </c>
      <c r="AW96" s="101">
        <f>'1000 - Ostatní náklady'!M33</f>
        <v>0</v>
      </c>
      <c r="AX96" s="101">
        <f>'1000 - Ostatní náklady'!M34</f>
        <v>0</v>
      </c>
      <c r="AY96" s="101">
        <f>'1000 - Ostatní náklady'!M35</f>
        <v>0</v>
      </c>
      <c r="AZ96" s="101">
        <f>'1000 - Ostatní náklady'!H32</f>
        <v>0</v>
      </c>
      <c r="BA96" s="101">
        <f>'1000 - Ostatní náklady'!H33</f>
        <v>0</v>
      </c>
      <c r="BB96" s="101">
        <f>'1000 - Ostatní náklady'!H34</f>
        <v>0</v>
      </c>
      <c r="BC96" s="101">
        <f>'1000 - Ostatní náklady'!H35</f>
        <v>0</v>
      </c>
      <c r="BD96" s="103">
        <f>'1000 - Ostatní náklady'!H36</f>
        <v>0</v>
      </c>
      <c r="BT96" s="104" t="s">
        <v>84</v>
      </c>
      <c r="BV96" s="104" t="s">
        <v>79</v>
      </c>
      <c r="BW96" s="104" t="s">
        <v>111</v>
      </c>
      <c r="BX96" s="104" t="s">
        <v>80</v>
      </c>
    </row>
    <row r="97" spans="1:89" s="5" customFormat="1" ht="22.5" customHeight="1">
      <c r="A97" s="105" t="s">
        <v>86</v>
      </c>
      <c r="B97" s="96"/>
      <c r="C97" s="97"/>
      <c r="D97" s="265" t="s">
        <v>112</v>
      </c>
      <c r="E97" s="265"/>
      <c r="F97" s="265"/>
      <c r="G97" s="265"/>
      <c r="H97" s="265"/>
      <c r="I97" s="98"/>
      <c r="J97" s="265" t="s">
        <v>113</v>
      </c>
      <c r="K97" s="265"/>
      <c r="L97" s="265"/>
      <c r="M97" s="265"/>
      <c r="N97" s="265"/>
      <c r="O97" s="265"/>
      <c r="P97" s="265"/>
      <c r="Q97" s="265"/>
      <c r="R97" s="265"/>
      <c r="S97" s="265"/>
      <c r="T97" s="265"/>
      <c r="U97" s="265"/>
      <c r="V97" s="265"/>
      <c r="W97" s="265"/>
      <c r="X97" s="265"/>
      <c r="Y97" s="265"/>
      <c r="Z97" s="265"/>
      <c r="AA97" s="265"/>
      <c r="AB97" s="265"/>
      <c r="AC97" s="265"/>
      <c r="AD97" s="265"/>
      <c r="AE97" s="265"/>
      <c r="AF97" s="265"/>
      <c r="AG97" s="262">
        <f>'1020 - VRN'!M30</f>
        <v>0</v>
      </c>
      <c r="AH97" s="263"/>
      <c r="AI97" s="263"/>
      <c r="AJ97" s="263"/>
      <c r="AK97" s="263"/>
      <c r="AL97" s="263"/>
      <c r="AM97" s="263"/>
      <c r="AN97" s="262">
        <f t="shared" si="0"/>
        <v>0</v>
      </c>
      <c r="AO97" s="263"/>
      <c r="AP97" s="263"/>
      <c r="AQ97" s="99"/>
      <c r="AS97" s="114">
        <f>'1020 - VRN'!M28</f>
        <v>0</v>
      </c>
      <c r="AT97" s="115">
        <f t="shared" si="1"/>
        <v>0</v>
      </c>
      <c r="AU97" s="116">
        <f>'1020 - VRN'!W118</f>
        <v>0</v>
      </c>
      <c r="AV97" s="115">
        <f>'1020 - VRN'!M32</f>
        <v>0</v>
      </c>
      <c r="AW97" s="115">
        <f>'1020 - VRN'!M33</f>
        <v>0</v>
      </c>
      <c r="AX97" s="115">
        <f>'1020 - VRN'!M34</f>
        <v>0</v>
      </c>
      <c r="AY97" s="115">
        <f>'1020 - VRN'!M35</f>
        <v>0</v>
      </c>
      <c r="AZ97" s="115">
        <f>'1020 - VRN'!H32</f>
        <v>0</v>
      </c>
      <c r="BA97" s="115">
        <f>'1020 - VRN'!H33</f>
        <v>0</v>
      </c>
      <c r="BB97" s="115">
        <f>'1020 - VRN'!H34</f>
        <v>0</v>
      </c>
      <c r="BC97" s="115">
        <f>'1020 - VRN'!H35</f>
        <v>0</v>
      </c>
      <c r="BD97" s="117">
        <f>'1020 - VRN'!H36</f>
        <v>0</v>
      </c>
      <c r="BT97" s="104" t="s">
        <v>84</v>
      </c>
      <c r="BV97" s="104" t="s">
        <v>79</v>
      </c>
      <c r="BW97" s="104" t="s">
        <v>114</v>
      </c>
      <c r="BX97" s="104" t="s">
        <v>80</v>
      </c>
    </row>
    <row r="98" spans="1:89" ht="12">
      <c r="B98" s="26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27"/>
    </row>
    <row r="99" spans="1:89" s="1" customFormat="1" ht="30" customHeight="1">
      <c r="B99" s="39"/>
      <c r="C99" s="88" t="s">
        <v>115</v>
      </c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273">
        <f>ROUND(SUM(AG100:AG103),2)</f>
        <v>0</v>
      </c>
      <c r="AH99" s="273"/>
      <c r="AI99" s="273"/>
      <c r="AJ99" s="273"/>
      <c r="AK99" s="273"/>
      <c r="AL99" s="273"/>
      <c r="AM99" s="273"/>
      <c r="AN99" s="273">
        <f>ROUND(SUM(AN100:AN103),2)</f>
        <v>0</v>
      </c>
      <c r="AO99" s="273"/>
      <c r="AP99" s="273"/>
      <c r="AQ99" s="41"/>
      <c r="AS99" s="84" t="s">
        <v>116</v>
      </c>
      <c r="AT99" s="85" t="s">
        <v>117</v>
      </c>
      <c r="AU99" s="85" t="s">
        <v>41</v>
      </c>
      <c r="AV99" s="86" t="s">
        <v>64</v>
      </c>
    </row>
    <row r="100" spans="1:89" s="1" customFormat="1" ht="19.95" customHeight="1">
      <c r="B100" s="39"/>
      <c r="C100" s="40"/>
      <c r="D100" s="118" t="s">
        <v>110</v>
      </c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269">
        <f>ROUND(AG87*AS100,2)</f>
        <v>0</v>
      </c>
      <c r="AH100" s="266"/>
      <c r="AI100" s="266"/>
      <c r="AJ100" s="266"/>
      <c r="AK100" s="266"/>
      <c r="AL100" s="266"/>
      <c r="AM100" s="266"/>
      <c r="AN100" s="266">
        <f>ROUND(AG100+AV100,2)</f>
        <v>0</v>
      </c>
      <c r="AO100" s="266"/>
      <c r="AP100" s="266"/>
      <c r="AQ100" s="41"/>
      <c r="AS100" s="119">
        <v>0</v>
      </c>
      <c r="AT100" s="120" t="s">
        <v>118</v>
      </c>
      <c r="AU100" s="120" t="s">
        <v>42</v>
      </c>
      <c r="AV100" s="121">
        <f>ROUND(IF(AU100="základní",AG100*L31,IF(AU100="snížená",AG100*L32,0)),2)</f>
        <v>0</v>
      </c>
      <c r="BV100" s="22" t="s">
        <v>119</v>
      </c>
      <c r="BY100" s="122">
        <f>IF(AU100="základní",AV100,0)</f>
        <v>0</v>
      </c>
      <c r="BZ100" s="122">
        <f>IF(AU100="snížená",AV100,0)</f>
        <v>0</v>
      </c>
      <c r="CA100" s="122">
        <v>0</v>
      </c>
      <c r="CB100" s="122">
        <v>0</v>
      </c>
      <c r="CC100" s="122">
        <v>0</v>
      </c>
      <c r="CD100" s="122">
        <f>IF(AU100="základní",AG100,0)</f>
        <v>0</v>
      </c>
      <c r="CE100" s="122">
        <f>IF(AU100="snížená",AG100,0)</f>
        <v>0</v>
      </c>
      <c r="CF100" s="122">
        <f>IF(AU100="zákl. přenesená",AG100,0)</f>
        <v>0</v>
      </c>
      <c r="CG100" s="122">
        <f>IF(AU100="sníž. přenesená",AG100,0)</f>
        <v>0</v>
      </c>
      <c r="CH100" s="122">
        <f>IF(AU100="nulová",AG100,0)</f>
        <v>0</v>
      </c>
      <c r="CI100" s="22">
        <f>IF(AU100="základní",1,IF(AU100="snížená",2,IF(AU100="zákl. přenesená",4,IF(AU100="sníž. přenesená",5,3))))</f>
        <v>1</v>
      </c>
      <c r="CJ100" s="22">
        <f>IF(AT100="stavební čast",1,IF(88100="investiční čast",2,3))</f>
        <v>1</v>
      </c>
      <c r="CK100" s="22" t="str">
        <f>IF(D100="Vyplň vlastní","","x")</f>
        <v>x</v>
      </c>
    </row>
    <row r="101" spans="1:89" s="1" customFormat="1" ht="19.95" customHeight="1">
      <c r="B101" s="39"/>
      <c r="C101" s="40"/>
      <c r="D101" s="270" t="s">
        <v>120</v>
      </c>
      <c r="E101" s="271"/>
      <c r="F101" s="271"/>
      <c r="G101" s="271"/>
      <c r="H101" s="271"/>
      <c r="I101" s="271"/>
      <c r="J101" s="271"/>
      <c r="K101" s="271"/>
      <c r="L101" s="271"/>
      <c r="M101" s="271"/>
      <c r="N101" s="271"/>
      <c r="O101" s="271"/>
      <c r="P101" s="271"/>
      <c r="Q101" s="271"/>
      <c r="R101" s="271"/>
      <c r="S101" s="271"/>
      <c r="T101" s="271"/>
      <c r="U101" s="271"/>
      <c r="V101" s="271"/>
      <c r="W101" s="271"/>
      <c r="X101" s="271"/>
      <c r="Y101" s="271"/>
      <c r="Z101" s="271"/>
      <c r="AA101" s="271"/>
      <c r="AB101" s="271"/>
      <c r="AC101" s="40"/>
      <c r="AD101" s="40"/>
      <c r="AE101" s="40"/>
      <c r="AF101" s="40"/>
      <c r="AG101" s="269">
        <f>AG87*AS101</f>
        <v>0</v>
      </c>
      <c r="AH101" s="266"/>
      <c r="AI101" s="266"/>
      <c r="AJ101" s="266"/>
      <c r="AK101" s="266"/>
      <c r="AL101" s="266"/>
      <c r="AM101" s="266"/>
      <c r="AN101" s="266">
        <f>AG101+AV101</f>
        <v>0</v>
      </c>
      <c r="AO101" s="266"/>
      <c r="AP101" s="266"/>
      <c r="AQ101" s="41"/>
      <c r="AS101" s="123">
        <v>0</v>
      </c>
      <c r="AT101" s="124" t="s">
        <v>118</v>
      </c>
      <c r="AU101" s="124" t="s">
        <v>42</v>
      </c>
      <c r="AV101" s="112">
        <f>ROUND(IF(AU101="nulová",0,IF(OR(AU101="základní",AU101="zákl. přenesená"),AG101*L31,AG101*L32)),2)</f>
        <v>0</v>
      </c>
      <c r="BV101" s="22" t="s">
        <v>121</v>
      </c>
      <c r="BY101" s="122">
        <f>IF(AU101="základní",AV101,0)</f>
        <v>0</v>
      </c>
      <c r="BZ101" s="122">
        <f>IF(AU101="snížená",AV101,0)</f>
        <v>0</v>
      </c>
      <c r="CA101" s="122">
        <f>IF(AU101="zákl. přenesená",AV101,0)</f>
        <v>0</v>
      </c>
      <c r="CB101" s="122">
        <f>IF(AU101="sníž. přenesená",AV101,0)</f>
        <v>0</v>
      </c>
      <c r="CC101" s="122">
        <f>IF(AU101="nulová",AV101,0)</f>
        <v>0</v>
      </c>
      <c r="CD101" s="122">
        <f>IF(AU101="základní",AG101,0)</f>
        <v>0</v>
      </c>
      <c r="CE101" s="122">
        <f>IF(AU101="snížená",AG101,0)</f>
        <v>0</v>
      </c>
      <c r="CF101" s="122">
        <f>IF(AU101="zákl. přenesená",AG101,0)</f>
        <v>0</v>
      </c>
      <c r="CG101" s="122">
        <f>IF(AU101="sníž. přenesená",AG101,0)</f>
        <v>0</v>
      </c>
      <c r="CH101" s="122">
        <f>IF(AU101="nulová",AG101,0)</f>
        <v>0</v>
      </c>
      <c r="CI101" s="22">
        <f>IF(AU101="základní",1,IF(AU101="snížená",2,IF(AU101="zákl. přenesená",4,IF(AU101="sníž. přenesená",5,3))))</f>
        <v>1</v>
      </c>
      <c r="CJ101" s="22">
        <f>IF(AT101="stavební čast",1,IF(88101="investiční čast",2,3))</f>
        <v>1</v>
      </c>
      <c r="CK101" s="22" t="str">
        <f>IF(D101="Vyplň vlastní","","x")</f>
        <v/>
      </c>
    </row>
    <row r="102" spans="1:89" s="1" customFormat="1" ht="19.95" customHeight="1">
      <c r="B102" s="39"/>
      <c r="C102" s="40"/>
      <c r="D102" s="270" t="s">
        <v>120</v>
      </c>
      <c r="E102" s="271"/>
      <c r="F102" s="271"/>
      <c r="G102" s="271"/>
      <c r="H102" s="271"/>
      <c r="I102" s="271"/>
      <c r="J102" s="271"/>
      <c r="K102" s="271"/>
      <c r="L102" s="271"/>
      <c r="M102" s="271"/>
      <c r="N102" s="271"/>
      <c r="O102" s="271"/>
      <c r="P102" s="271"/>
      <c r="Q102" s="271"/>
      <c r="R102" s="271"/>
      <c r="S102" s="271"/>
      <c r="T102" s="271"/>
      <c r="U102" s="271"/>
      <c r="V102" s="271"/>
      <c r="W102" s="271"/>
      <c r="X102" s="271"/>
      <c r="Y102" s="271"/>
      <c r="Z102" s="271"/>
      <c r="AA102" s="271"/>
      <c r="AB102" s="271"/>
      <c r="AC102" s="40"/>
      <c r="AD102" s="40"/>
      <c r="AE102" s="40"/>
      <c r="AF102" s="40"/>
      <c r="AG102" s="269">
        <f>AG87*AS102</f>
        <v>0</v>
      </c>
      <c r="AH102" s="266"/>
      <c r="AI102" s="266"/>
      <c r="AJ102" s="266"/>
      <c r="AK102" s="266"/>
      <c r="AL102" s="266"/>
      <c r="AM102" s="266"/>
      <c r="AN102" s="266">
        <f>AG102+AV102</f>
        <v>0</v>
      </c>
      <c r="AO102" s="266"/>
      <c r="AP102" s="266"/>
      <c r="AQ102" s="41"/>
      <c r="AS102" s="123">
        <v>0</v>
      </c>
      <c r="AT102" s="124" t="s">
        <v>118</v>
      </c>
      <c r="AU102" s="124" t="s">
        <v>42</v>
      </c>
      <c r="AV102" s="112">
        <f>ROUND(IF(AU102="nulová",0,IF(OR(AU102="základní",AU102="zákl. přenesená"),AG102*L31,AG102*L32)),2)</f>
        <v>0</v>
      </c>
      <c r="BV102" s="22" t="s">
        <v>121</v>
      </c>
      <c r="BY102" s="122">
        <f>IF(AU102="základní",AV102,0)</f>
        <v>0</v>
      </c>
      <c r="BZ102" s="122">
        <f>IF(AU102="snížená",AV102,0)</f>
        <v>0</v>
      </c>
      <c r="CA102" s="122">
        <f>IF(AU102="zákl. přenesená",AV102,0)</f>
        <v>0</v>
      </c>
      <c r="CB102" s="122">
        <f>IF(AU102="sníž. přenesená",AV102,0)</f>
        <v>0</v>
      </c>
      <c r="CC102" s="122">
        <f>IF(AU102="nulová",AV102,0)</f>
        <v>0</v>
      </c>
      <c r="CD102" s="122">
        <f>IF(AU102="základní",AG102,0)</f>
        <v>0</v>
      </c>
      <c r="CE102" s="122">
        <f>IF(AU102="snížená",AG102,0)</f>
        <v>0</v>
      </c>
      <c r="CF102" s="122">
        <f>IF(AU102="zákl. přenesená",AG102,0)</f>
        <v>0</v>
      </c>
      <c r="CG102" s="122">
        <f>IF(AU102="sníž. přenesená",AG102,0)</f>
        <v>0</v>
      </c>
      <c r="CH102" s="122">
        <f>IF(AU102="nulová",AG102,0)</f>
        <v>0</v>
      </c>
      <c r="CI102" s="22">
        <f>IF(AU102="základní",1,IF(AU102="snížená",2,IF(AU102="zákl. přenesená",4,IF(AU102="sníž. přenesená",5,3))))</f>
        <v>1</v>
      </c>
      <c r="CJ102" s="22">
        <f>IF(AT102="stavební čast",1,IF(88102="investiční čast",2,3))</f>
        <v>1</v>
      </c>
      <c r="CK102" s="22" t="str">
        <f>IF(D102="Vyplň vlastní","","x")</f>
        <v/>
      </c>
    </row>
    <row r="103" spans="1:89" s="1" customFormat="1" ht="19.95" customHeight="1">
      <c r="B103" s="39"/>
      <c r="C103" s="40"/>
      <c r="D103" s="270" t="s">
        <v>120</v>
      </c>
      <c r="E103" s="271"/>
      <c r="F103" s="271"/>
      <c r="G103" s="271"/>
      <c r="H103" s="271"/>
      <c r="I103" s="271"/>
      <c r="J103" s="271"/>
      <c r="K103" s="271"/>
      <c r="L103" s="271"/>
      <c r="M103" s="271"/>
      <c r="N103" s="271"/>
      <c r="O103" s="271"/>
      <c r="P103" s="271"/>
      <c r="Q103" s="271"/>
      <c r="R103" s="271"/>
      <c r="S103" s="271"/>
      <c r="T103" s="271"/>
      <c r="U103" s="271"/>
      <c r="V103" s="271"/>
      <c r="W103" s="271"/>
      <c r="X103" s="271"/>
      <c r="Y103" s="271"/>
      <c r="Z103" s="271"/>
      <c r="AA103" s="271"/>
      <c r="AB103" s="271"/>
      <c r="AC103" s="40"/>
      <c r="AD103" s="40"/>
      <c r="AE103" s="40"/>
      <c r="AF103" s="40"/>
      <c r="AG103" s="269">
        <f>AG87*AS103</f>
        <v>0</v>
      </c>
      <c r="AH103" s="266"/>
      <c r="AI103" s="266"/>
      <c r="AJ103" s="266"/>
      <c r="AK103" s="266"/>
      <c r="AL103" s="266"/>
      <c r="AM103" s="266"/>
      <c r="AN103" s="266">
        <f>AG103+AV103</f>
        <v>0</v>
      </c>
      <c r="AO103" s="266"/>
      <c r="AP103" s="266"/>
      <c r="AQ103" s="41"/>
      <c r="AS103" s="125">
        <v>0</v>
      </c>
      <c r="AT103" s="126" t="s">
        <v>118</v>
      </c>
      <c r="AU103" s="126" t="s">
        <v>42</v>
      </c>
      <c r="AV103" s="127">
        <f>ROUND(IF(AU103="nulová",0,IF(OR(AU103="základní",AU103="zákl. přenesená"),AG103*L31,AG103*L32)),2)</f>
        <v>0</v>
      </c>
      <c r="BV103" s="22" t="s">
        <v>121</v>
      </c>
      <c r="BY103" s="122">
        <f>IF(AU103="základní",AV103,0)</f>
        <v>0</v>
      </c>
      <c r="BZ103" s="122">
        <f>IF(AU103="snížená",AV103,0)</f>
        <v>0</v>
      </c>
      <c r="CA103" s="122">
        <f>IF(AU103="zákl. přenesená",AV103,0)</f>
        <v>0</v>
      </c>
      <c r="CB103" s="122">
        <f>IF(AU103="sníž. přenesená",AV103,0)</f>
        <v>0</v>
      </c>
      <c r="CC103" s="122">
        <f>IF(AU103="nulová",AV103,0)</f>
        <v>0</v>
      </c>
      <c r="CD103" s="122">
        <f>IF(AU103="základní",AG103,0)</f>
        <v>0</v>
      </c>
      <c r="CE103" s="122">
        <f>IF(AU103="snížená",AG103,0)</f>
        <v>0</v>
      </c>
      <c r="CF103" s="122">
        <f>IF(AU103="zákl. přenesená",AG103,0)</f>
        <v>0</v>
      </c>
      <c r="CG103" s="122">
        <f>IF(AU103="sníž. přenesená",AG103,0)</f>
        <v>0</v>
      </c>
      <c r="CH103" s="122">
        <f>IF(AU103="nulová",AG103,0)</f>
        <v>0</v>
      </c>
      <c r="CI103" s="22">
        <f>IF(AU103="základní",1,IF(AU103="snížená",2,IF(AU103="zákl. přenesená",4,IF(AU103="sníž. přenesená",5,3))))</f>
        <v>1</v>
      </c>
      <c r="CJ103" s="22">
        <f>IF(AT103="stavební čast",1,IF(88103="investiční čast",2,3))</f>
        <v>1</v>
      </c>
      <c r="CK103" s="22" t="str">
        <f>IF(D103="Vyplň vlastní","","x")</f>
        <v/>
      </c>
    </row>
    <row r="104" spans="1:89" s="1" customFormat="1" ht="10.8" customHeight="1"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1"/>
    </row>
    <row r="105" spans="1:89" s="1" customFormat="1" ht="30" customHeight="1">
      <c r="B105" s="39"/>
      <c r="C105" s="128" t="s">
        <v>122</v>
      </c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  <c r="AC105" s="129"/>
      <c r="AD105" s="129"/>
      <c r="AE105" s="129"/>
      <c r="AF105" s="129"/>
      <c r="AG105" s="274">
        <f>ROUND(AG87+AG99,2)</f>
        <v>0</v>
      </c>
      <c r="AH105" s="274"/>
      <c r="AI105" s="274"/>
      <c r="AJ105" s="274"/>
      <c r="AK105" s="274"/>
      <c r="AL105" s="274"/>
      <c r="AM105" s="274"/>
      <c r="AN105" s="274">
        <f>AN87+AN99</f>
        <v>0</v>
      </c>
      <c r="AO105" s="274"/>
      <c r="AP105" s="274"/>
      <c r="AQ105" s="41"/>
    </row>
    <row r="106" spans="1:89" s="1" customFormat="1" ht="6.9" customHeight="1">
      <c r="B106" s="63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5"/>
    </row>
  </sheetData>
  <sheetProtection algorithmName="SHA-512" hashValue="gYHh4N4d8+3tgedSx72pYcjOwLRjQpdWrgRrqRBWNMiEzJIRinwJfbaTG7yOygXSYFyuFEVxmTOUTeN+7hvSfA==" saltValue="H0QNk+M1+Pn8TgZwqanD+A==" spinCount="100000" sheet="1" objects="1" scenarios="1" formatCells="0" formatColumns="0" formatRows="0" sort="0" autoFilter="0"/>
  <mergeCells count="94">
    <mergeCell ref="AG105:AM105"/>
    <mergeCell ref="AN105:AP105"/>
    <mergeCell ref="AR2:BE2"/>
    <mergeCell ref="D103:AB103"/>
    <mergeCell ref="AG103:AM103"/>
    <mergeCell ref="AN103:AP103"/>
    <mergeCell ref="AG87:AM87"/>
    <mergeCell ref="AN87:AP87"/>
    <mergeCell ref="AG99:AM99"/>
    <mergeCell ref="AN99:AP99"/>
    <mergeCell ref="D101:AB101"/>
    <mergeCell ref="AG101:AM101"/>
    <mergeCell ref="AN101:AP101"/>
    <mergeCell ref="D102:AB102"/>
    <mergeCell ref="AG102:AM102"/>
    <mergeCell ref="AN102:AP102"/>
    <mergeCell ref="AN97:AP97"/>
    <mergeCell ref="AG97:AM97"/>
    <mergeCell ref="D97:H97"/>
    <mergeCell ref="J97:AF97"/>
    <mergeCell ref="AG100:AM100"/>
    <mergeCell ref="AN100:AP100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3:AP93"/>
    <mergeCell ref="AG93:AM93"/>
    <mergeCell ref="E93:I93"/>
    <mergeCell ref="K93:AF93"/>
    <mergeCell ref="AN94:AP94"/>
    <mergeCell ref="AG94:AM94"/>
    <mergeCell ref="E94:I94"/>
    <mergeCell ref="K94:AF94"/>
    <mergeCell ref="AN91:AP91"/>
    <mergeCell ref="AG91:AM91"/>
    <mergeCell ref="E91:I91"/>
    <mergeCell ref="K91:AF91"/>
    <mergeCell ref="AN92:AP92"/>
    <mergeCell ref="AG92:AM92"/>
    <mergeCell ref="E92:I92"/>
    <mergeCell ref="K92:AF92"/>
    <mergeCell ref="AN89:AP89"/>
    <mergeCell ref="AG89:AM89"/>
    <mergeCell ref="E89:I89"/>
    <mergeCell ref="K89:AF89"/>
    <mergeCell ref="AN90:AP90"/>
    <mergeCell ref="AG90:AM90"/>
    <mergeCell ref="D90:H90"/>
    <mergeCell ref="J90:AF90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  <mergeCell ref="AK37:AO37"/>
    <mergeCell ref="L33:O33"/>
    <mergeCell ref="W33:AE33"/>
    <mergeCell ref="AK33:AO33"/>
    <mergeCell ref="L34:O34"/>
    <mergeCell ref="W34:AE34"/>
    <mergeCell ref="AK34:AO34"/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</mergeCells>
  <dataValidations count="2">
    <dataValidation type="list" allowBlank="1" showInputMessage="1" showErrorMessage="1" error="Povoleny jsou hodnoty základní, snížená, zákl. přenesená, sníž. přenesená, nulová." sqref="AU100:AU104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100:AT104">
      <formula1>"stavební čast, technologická čast, investiční čast"</formula1>
    </dataValidation>
  </dataValidations>
  <hyperlinks>
    <hyperlink ref="K1:S1" location="C2" display="1) Souhrnný list stavby"/>
    <hyperlink ref="W1:AF1" location="C87" display="2) Rekapitulace objektů"/>
    <hyperlink ref="A89" location="'SO 001 - Příprava území, ...'!C2" display="/"/>
    <hyperlink ref="A91" location="'SO 101 - SO 102 - Obrusná...'!C2" display="/"/>
    <hyperlink ref="A92" location="'SO 103 - Sjezdy mimo prof...'!C2" display="/"/>
    <hyperlink ref="A93" location="'SO 104 - Plastová roura D...'!C2" display="/"/>
    <hyperlink ref="A94" location="'SO 192 - Dopravní značení...'!C2" display="/"/>
    <hyperlink ref="A95" location="'800 - Vegetační a sadové ...'!C2" display="/"/>
    <hyperlink ref="A96" location="'1000 - Ostatní náklady'!C2" display="/"/>
    <hyperlink ref="A97" location="'1020 - VRN'!C2" display="/"/>
  </hyperlinks>
  <pageMargins left="0.58333330000000005" right="0.58333330000000005" top="0.5" bottom="0.46666669999999999" header="0" footer="0"/>
  <pageSetup paperSize="9" scale="98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92"/>
  <sheetViews>
    <sheetView showGridLines="0" workbookViewId="0">
      <pane ySplit="1" topLeftCell="A2" activePane="bottomLeft" state="frozen"/>
      <selection pane="bottomLeft"/>
    </sheetView>
  </sheetViews>
  <sheetFormatPr defaultRowHeight="14.4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>
      <c r="A1" s="130"/>
      <c r="B1" s="16"/>
      <c r="C1" s="16"/>
      <c r="D1" s="17" t="s">
        <v>1</v>
      </c>
      <c r="E1" s="16"/>
      <c r="F1" s="18" t="s">
        <v>123</v>
      </c>
      <c r="G1" s="18"/>
      <c r="H1" s="321" t="s">
        <v>124</v>
      </c>
      <c r="I1" s="321"/>
      <c r="J1" s="321"/>
      <c r="K1" s="321"/>
      <c r="L1" s="18" t="s">
        <v>125</v>
      </c>
      <c r="M1" s="16"/>
      <c r="N1" s="16"/>
      <c r="O1" s="17" t="s">
        <v>126</v>
      </c>
      <c r="P1" s="16"/>
      <c r="Q1" s="16"/>
      <c r="R1" s="16"/>
      <c r="S1" s="18" t="s">
        <v>127</v>
      </c>
      <c r="T1" s="18"/>
      <c r="U1" s="130"/>
      <c r="V1" s="130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</row>
    <row r="2" spans="1:66" ht="36.9" customHeight="1">
      <c r="C2" s="227" t="s">
        <v>7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S2" s="275" t="s">
        <v>8</v>
      </c>
      <c r="T2" s="276"/>
      <c r="U2" s="276"/>
      <c r="V2" s="276"/>
      <c r="W2" s="276"/>
      <c r="X2" s="276"/>
      <c r="Y2" s="276"/>
      <c r="Z2" s="276"/>
      <c r="AA2" s="276"/>
      <c r="AB2" s="276"/>
      <c r="AC2" s="276"/>
      <c r="AT2" s="22" t="s">
        <v>90</v>
      </c>
    </row>
    <row r="3" spans="1:66" ht="6.9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AT3" s="22" t="s">
        <v>89</v>
      </c>
    </row>
    <row r="4" spans="1:66" ht="36.9" customHeight="1">
      <c r="B4" s="26"/>
      <c r="C4" s="229" t="s">
        <v>128</v>
      </c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7"/>
      <c r="T4" s="28" t="s">
        <v>13</v>
      </c>
      <c r="AT4" s="22" t="s">
        <v>6</v>
      </c>
    </row>
    <row r="5" spans="1:66" ht="6.9" customHeight="1">
      <c r="B5" s="26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7"/>
    </row>
    <row r="6" spans="1:66" ht="25.35" customHeight="1">
      <c r="B6" s="26"/>
      <c r="C6" s="30"/>
      <c r="D6" s="34" t="s">
        <v>19</v>
      </c>
      <c r="E6" s="30"/>
      <c r="F6" s="277" t="str">
        <f>'Rekapitulace stavby'!K6</f>
        <v>Doplnění chodníku v křižovatce ulic Sokolská a Sušilova - rozc.Kouty, Zábřeh</v>
      </c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30"/>
      <c r="R6" s="27"/>
    </row>
    <row r="7" spans="1:66" ht="25.35" customHeight="1">
      <c r="B7" s="26"/>
      <c r="C7" s="30"/>
      <c r="D7" s="34" t="s">
        <v>129</v>
      </c>
      <c r="E7" s="30"/>
      <c r="F7" s="277" t="s">
        <v>130</v>
      </c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30"/>
      <c r="R7" s="27"/>
    </row>
    <row r="8" spans="1:66" s="1" customFormat="1" ht="32.85" customHeight="1">
      <c r="B8" s="39"/>
      <c r="C8" s="40"/>
      <c r="D8" s="33" t="s">
        <v>131</v>
      </c>
      <c r="E8" s="40"/>
      <c r="F8" s="235" t="s">
        <v>132</v>
      </c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40"/>
      <c r="R8" s="41"/>
    </row>
    <row r="9" spans="1:66" s="1" customFormat="1" ht="14.4" customHeight="1">
      <c r="B9" s="39"/>
      <c r="C9" s="40"/>
      <c r="D9" s="34" t="s">
        <v>21</v>
      </c>
      <c r="E9" s="40"/>
      <c r="F9" s="32" t="s">
        <v>22</v>
      </c>
      <c r="G9" s="40"/>
      <c r="H9" s="40"/>
      <c r="I9" s="40"/>
      <c r="J9" s="40"/>
      <c r="K9" s="40"/>
      <c r="L9" s="40"/>
      <c r="M9" s="34" t="s">
        <v>23</v>
      </c>
      <c r="N9" s="40"/>
      <c r="O9" s="32" t="s">
        <v>22</v>
      </c>
      <c r="P9" s="40"/>
      <c r="Q9" s="40"/>
      <c r="R9" s="41"/>
    </row>
    <row r="10" spans="1:66" s="1" customFormat="1" ht="14.4" customHeight="1">
      <c r="B10" s="39"/>
      <c r="C10" s="40"/>
      <c r="D10" s="34" t="s">
        <v>24</v>
      </c>
      <c r="E10" s="40"/>
      <c r="F10" s="32" t="s">
        <v>25</v>
      </c>
      <c r="G10" s="40"/>
      <c r="H10" s="40"/>
      <c r="I10" s="40"/>
      <c r="J10" s="40"/>
      <c r="K10" s="40"/>
      <c r="L10" s="40"/>
      <c r="M10" s="34" t="s">
        <v>26</v>
      </c>
      <c r="N10" s="40"/>
      <c r="O10" s="280" t="str">
        <f>'Rekapitulace stavby'!AN8</f>
        <v>26. 12. 2018</v>
      </c>
      <c r="P10" s="281"/>
      <c r="Q10" s="40"/>
      <c r="R10" s="41"/>
    </row>
    <row r="11" spans="1:66" s="1" customFormat="1" ht="10.8" customHeight="1"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1"/>
    </row>
    <row r="12" spans="1:66" s="1" customFormat="1" ht="14.4" customHeight="1">
      <c r="B12" s="39"/>
      <c r="C12" s="40"/>
      <c r="D12" s="34" t="s">
        <v>28</v>
      </c>
      <c r="E12" s="40"/>
      <c r="F12" s="40"/>
      <c r="G12" s="40"/>
      <c r="H12" s="40"/>
      <c r="I12" s="40"/>
      <c r="J12" s="40"/>
      <c r="K12" s="40"/>
      <c r="L12" s="40"/>
      <c r="M12" s="34" t="s">
        <v>29</v>
      </c>
      <c r="N12" s="40"/>
      <c r="O12" s="233" t="str">
        <f>IF('Rekapitulace stavby'!AN10="","",'Rekapitulace stavby'!AN10)</f>
        <v/>
      </c>
      <c r="P12" s="233"/>
      <c r="Q12" s="40"/>
      <c r="R12" s="41"/>
    </row>
    <row r="13" spans="1:66" s="1" customFormat="1" ht="18" customHeight="1">
      <c r="B13" s="39"/>
      <c r="C13" s="40"/>
      <c r="D13" s="40"/>
      <c r="E13" s="32" t="str">
        <f>IF('Rekapitulace stavby'!E11="","",'Rekapitulace stavby'!E11)</f>
        <v xml:space="preserve"> </v>
      </c>
      <c r="F13" s="40"/>
      <c r="G13" s="40"/>
      <c r="H13" s="40"/>
      <c r="I13" s="40"/>
      <c r="J13" s="40"/>
      <c r="K13" s="40"/>
      <c r="L13" s="40"/>
      <c r="M13" s="34" t="s">
        <v>31</v>
      </c>
      <c r="N13" s="40"/>
      <c r="O13" s="233" t="str">
        <f>IF('Rekapitulace stavby'!AN11="","",'Rekapitulace stavby'!AN11)</f>
        <v/>
      </c>
      <c r="P13" s="233"/>
      <c r="Q13" s="40"/>
      <c r="R13" s="41"/>
    </row>
    <row r="14" spans="1:66" s="1" customFormat="1" ht="6.9" customHeight="1"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1"/>
    </row>
    <row r="15" spans="1:66" s="1" customFormat="1" ht="14.4" customHeight="1">
      <c r="B15" s="39"/>
      <c r="C15" s="40"/>
      <c r="D15" s="34" t="s">
        <v>32</v>
      </c>
      <c r="E15" s="40"/>
      <c r="F15" s="40"/>
      <c r="G15" s="40"/>
      <c r="H15" s="40"/>
      <c r="I15" s="40"/>
      <c r="J15" s="40"/>
      <c r="K15" s="40"/>
      <c r="L15" s="40"/>
      <c r="M15" s="34" t="s">
        <v>29</v>
      </c>
      <c r="N15" s="40"/>
      <c r="O15" s="282" t="str">
        <f>IF('Rekapitulace stavby'!AN13="","",'Rekapitulace stavby'!AN13)</f>
        <v>Vyplň údaj</v>
      </c>
      <c r="P15" s="233"/>
      <c r="Q15" s="40"/>
      <c r="R15" s="41"/>
    </row>
    <row r="16" spans="1:66" s="1" customFormat="1" ht="18" customHeight="1">
      <c r="B16" s="39"/>
      <c r="C16" s="40"/>
      <c r="D16" s="40"/>
      <c r="E16" s="282" t="str">
        <f>IF('Rekapitulace stavby'!E14="","",'Rekapitulace stavby'!E14)</f>
        <v>Vyplň údaj</v>
      </c>
      <c r="F16" s="283"/>
      <c r="G16" s="283"/>
      <c r="H16" s="283"/>
      <c r="I16" s="283"/>
      <c r="J16" s="283"/>
      <c r="K16" s="283"/>
      <c r="L16" s="283"/>
      <c r="M16" s="34" t="s">
        <v>31</v>
      </c>
      <c r="N16" s="40"/>
      <c r="O16" s="282" t="str">
        <f>IF('Rekapitulace stavby'!AN14="","",'Rekapitulace stavby'!AN14)</f>
        <v>Vyplň údaj</v>
      </c>
      <c r="P16" s="233"/>
      <c r="Q16" s="40"/>
      <c r="R16" s="41"/>
    </row>
    <row r="17" spans="2:18" s="1" customFormat="1" ht="6.9" customHeight="1"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1"/>
    </row>
    <row r="18" spans="2:18" s="1" customFormat="1" ht="14.4" customHeight="1">
      <c r="B18" s="39"/>
      <c r="C18" s="40"/>
      <c r="D18" s="34" t="s">
        <v>34</v>
      </c>
      <c r="E18" s="40"/>
      <c r="F18" s="40"/>
      <c r="G18" s="40"/>
      <c r="H18" s="40"/>
      <c r="I18" s="40"/>
      <c r="J18" s="40"/>
      <c r="K18" s="40"/>
      <c r="L18" s="40"/>
      <c r="M18" s="34" t="s">
        <v>29</v>
      </c>
      <c r="N18" s="40"/>
      <c r="O18" s="233" t="str">
        <f>IF('Rekapitulace stavby'!AN16="","",'Rekapitulace stavby'!AN16)</f>
        <v/>
      </c>
      <c r="P18" s="233"/>
      <c r="Q18" s="40"/>
      <c r="R18" s="41"/>
    </row>
    <row r="19" spans="2:18" s="1" customFormat="1" ht="18" customHeight="1">
      <c r="B19" s="39"/>
      <c r="C19" s="40"/>
      <c r="D19" s="40"/>
      <c r="E19" s="32" t="str">
        <f>IF('Rekapitulace stavby'!E17="","",'Rekapitulace stavby'!E17)</f>
        <v xml:space="preserve"> </v>
      </c>
      <c r="F19" s="40"/>
      <c r="G19" s="40"/>
      <c r="H19" s="40"/>
      <c r="I19" s="40"/>
      <c r="J19" s="40"/>
      <c r="K19" s="40"/>
      <c r="L19" s="40"/>
      <c r="M19" s="34" t="s">
        <v>31</v>
      </c>
      <c r="N19" s="40"/>
      <c r="O19" s="233" t="str">
        <f>IF('Rekapitulace stavby'!AN17="","",'Rekapitulace stavby'!AN17)</f>
        <v/>
      </c>
      <c r="P19" s="233"/>
      <c r="Q19" s="40"/>
      <c r="R19" s="41"/>
    </row>
    <row r="20" spans="2:18" s="1" customFormat="1" ht="6.9" customHeight="1"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1"/>
    </row>
    <row r="21" spans="2:18" s="1" customFormat="1" ht="14.4" customHeight="1">
      <c r="B21" s="39"/>
      <c r="C21" s="40"/>
      <c r="D21" s="34" t="s">
        <v>36</v>
      </c>
      <c r="E21" s="40"/>
      <c r="F21" s="40"/>
      <c r="G21" s="40"/>
      <c r="H21" s="40"/>
      <c r="I21" s="40"/>
      <c r="J21" s="40"/>
      <c r="K21" s="40"/>
      <c r="L21" s="40"/>
      <c r="M21" s="34" t="s">
        <v>29</v>
      </c>
      <c r="N21" s="40"/>
      <c r="O21" s="233" t="str">
        <f>IF('Rekapitulace stavby'!AN19="","",'Rekapitulace stavby'!AN19)</f>
        <v/>
      </c>
      <c r="P21" s="233"/>
      <c r="Q21" s="40"/>
      <c r="R21" s="41"/>
    </row>
    <row r="22" spans="2:18" s="1" customFormat="1" ht="18" customHeight="1">
      <c r="B22" s="39"/>
      <c r="C22" s="40"/>
      <c r="D22" s="40"/>
      <c r="E22" s="32" t="str">
        <f>IF('Rekapitulace stavby'!E20="","",'Rekapitulace stavby'!E20)</f>
        <v xml:space="preserve"> </v>
      </c>
      <c r="F22" s="40"/>
      <c r="G22" s="40"/>
      <c r="H22" s="40"/>
      <c r="I22" s="40"/>
      <c r="J22" s="40"/>
      <c r="K22" s="40"/>
      <c r="L22" s="40"/>
      <c r="M22" s="34" t="s">
        <v>31</v>
      </c>
      <c r="N22" s="40"/>
      <c r="O22" s="233" t="str">
        <f>IF('Rekapitulace stavby'!AN20="","",'Rekapitulace stavby'!AN20)</f>
        <v/>
      </c>
      <c r="P22" s="233"/>
      <c r="Q22" s="40"/>
      <c r="R22" s="41"/>
    </row>
    <row r="23" spans="2:18" s="1" customFormat="1" ht="6.9" customHeight="1"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1"/>
    </row>
    <row r="24" spans="2:18" s="1" customFormat="1" ht="14.4" customHeight="1">
      <c r="B24" s="39"/>
      <c r="C24" s="40"/>
      <c r="D24" s="34" t="s">
        <v>37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1"/>
    </row>
    <row r="25" spans="2:18" s="1" customFormat="1" ht="22.5" customHeight="1">
      <c r="B25" s="39"/>
      <c r="C25" s="40"/>
      <c r="D25" s="40"/>
      <c r="E25" s="238" t="s">
        <v>22</v>
      </c>
      <c r="F25" s="238"/>
      <c r="G25" s="238"/>
      <c r="H25" s="238"/>
      <c r="I25" s="238"/>
      <c r="J25" s="238"/>
      <c r="K25" s="238"/>
      <c r="L25" s="238"/>
      <c r="M25" s="40"/>
      <c r="N25" s="40"/>
      <c r="O25" s="40"/>
      <c r="P25" s="40"/>
      <c r="Q25" s="40"/>
      <c r="R25" s="41"/>
    </row>
    <row r="26" spans="2:18" s="1" customFormat="1" ht="6.9" customHeight="1"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1"/>
    </row>
    <row r="27" spans="2:18" s="1" customFormat="1" ht="6.9" customHeight="1">
      <c r="B27" s="39"/>
      <c r="C27" s="40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40"/>
      <c r="R27" s="41"/>
    </row>
    <row r="28" spans="2:18" s="1" customFormat="1" ht="14.4" customHeight="1">
      <c r="B28" s="39"/>
      <c r="C28" s="40"/>
      <c r="D28" s="131" t="s">
        <v>133</v>
      </c>
      <c r="E28" s="40"/>
      <c r="F28" s="40"/>
      <c r="G28" s="40"/>
      <c r="H28" s="40"/>
      <c r="I28" s="40"/>
      <c r="J28" s="40"/>
      <c r="K28" s="40"/>
      <c r="L28" s="40"/>
      <c r="M28" s="239">
        <f>N89</f>
        <v>0</v>
      </c>
      <c r="N28" s="239"/>
      <c r="O28" s="239"/>
      <c r="P28" s="239"/>
      <c r="Q28" s="40"/>
      <c r="R28" s="41"/>
    </row>
    <row r="29" spans="2:18" s="1" customFormat="1" ht="14.4" customHeight="1">
      <c r="B29" s="39"/>
      <c r="C29" s="40"/>
      <c r="D29" s="38" t="s">
        <v>110</v>
      </c>
      <c r="E29" s="40"/>
      <c r="F29" s="40"/>
      <c r="G29" s="40"/>
      <c r="H29" s="40"/>
      <c r="I29" s="40"/>
      <c r="J29" s="40"/>
      <c r="K29" s="40"/>
      <c r="L29" s="40"/>
      <c r="M29" s="239">
        <f>N96</f>
        <v>0</v>
      </c>
      <c r="N29" s="239"/>
      <c r="O29" s="239"/>
      <c r="P29" s="239"/>
      <c r="Q29" s="40"/>
      <c r="R29" s="41"/>
    </row>
    <row r="30" spans="2:18" s="1" customFormat="1" ht="6.9" customHeight="1"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1"/>
    </row>
    <row r="31" spans="2:18" s="1" customFormat="1" ht="25.35" customHeight="1">
      <c r="B31" s="39"/>
      <c r="C31" s="40"/>
      <c r="D31" s="132" t="s">
        <v>40</v>
      </c>
      <c r="E31" s="40"/>
      <c r="F31" s="40"/>
      <c r="G31" s="40"/>
      <c r="H31" s="40"/>
      <c r="I31" s="40"/>
      <c r="J31" s="40"/>
      <c r="K31" s="40"/>
      <c r="L31" s="40"/>
      <c r="M31" s="284">
        <f>ROUND(M28+M29,2)</f>
        <v>0</v>
      </c>
      <c r="N31" s="279"/>
      <c r="O31" s="279"/>
      <c r="P31" s="279"/>
      <c r="Q31" s="40"/>
      <c r="R31" s="41"/>
    </row>
    <row r="32" spans="2:18" s="1" customFormat="1" ht="6.9" customHeight="1">
      <c r="B32" s="39"/>
      <c r="C32" s="40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40"/>
      <c r="R32" s="41"/>
    </row>
    <row r="33" spans="2:18" s="1" customFormat="1" ht="14.4" customHeight="1">
      <c r="B33" s="39"/>
      <c r="C33" s="40"/>
      <c r="D33" s="46" t="s">
        <v>41</v>
      </c>
      <c r="E33" s="46" t="s">
        <v>42</v>
      </c>
      <c r="F33" s="47">
        <v>0.21</v>
      </c>
      <c r="G33" s="133" t="s">
        <v>43</v>
      </c>
      <c r="H33" s="285">
        <f>ROUND((((SUM(BE96:BE103)+SUM(BE122:BE185))+SUM(BE187:BE191))),2)</f>
        <v>0</v>
      </c>
      <c r="I33" s="279"/>
      <c r="J33" s="279"/>
      <c r="K33" s="40"/>
      <c r="L33" s="40"/>
      <c r="M33" s="285">
        <f>ROUND(((ROUND((SUM(BE96:BE103)+SUM(BE122:BE185)), 2)*F33)+SUM(BE187:BE191)*F33),2)</f>
        <v>0</v>
      </c>
      <c r="N33" s="279"/>
      <c r="O33" s="279"/>
      <c r="P33" s="279"/>
      <c r="Q33" s="40"/>
      <c r="R33" s="41"/>
    </row>
    <row r="34" spans="2:18" s="1" customFormat="1" ht="14.4" customHeight="1">
      <c r="B34" s="39"/>
      <c r="C34" s="40"/>
      <c r="D34" s="40"/>
      <c r="E34" s="46" t="s">
        <v>44</v>
      </c>
      <c r="F34" s="47">
        <v>0.15</v>
      </c>
      <c r="G34" s="133" t="s">
        <v>43</v>
      </c>
      <c r="H34" s="285">
        <f>ROUND((((SUM(BF96:BF103)+SUM(BF122:BF185))+SUM(BF187:BF191))),2)</f>
        <v>0</v>
      </c>
      <c r="I34" s="279"/>
      <c r="J34" s="279"/>
      <c r="K34" s="40"/>
      <c r="L34" s="40"/>
      <c r="M34" s="285">
        <f>ROUND(((ROUND((SUM(BF96:BF103)+SUM(BF122:BF185)), 2)*F34)+SUM(BF187:BF191)*F34),2)</f>
        <v>0</v>
      </c>
      <c r="N34" s="279"/>
      <c r="O34" s="279"/>
      <c r="P34" s="279"/>
      <c r="Q34" s="40"/>
      <c r="R34" s="41"/>
    </row>
    <row r="35" spans="2:18" s="1" customFormat="1" ht="14.4" hidden="1" customHeight="1">
      <c r="B35" s="39"/>
      <c r="C35" s="40"/>
      <c r="D35" s="40"/>
      <c r="E35" s="46" t="s">
        <v>45</v>
      </c>
      <c r="F35" s="47">
        <v>0.21</v>
      </c>
      <c r="G35" s="133" t="s">
        <v>43</v>
      </c>
      <c r="H35" s="285">
        <f>ROUND((((SUM(BG96:BG103)+SUM(BG122:BG185))+SUM(BG187:BG191))),2)</f>
        <v>0</v>
      </c>
      <c r="I35" s="279"/>
      <c r="J35" s="279"/>
      <c r="K35" s="40"/>
      <c r="L35" s="40"/>
      <c r="M35" s="285">
        <v>0</v>
      </c>
      <c r="N35" s="279"/>
      <c r="O35" s="279"/>
      <c r="P35" s="279"/>
      <c r="Q35" s="40"/>
      <c r="R35" s="41"/>
    </row>
    <row r="36" spans="2:18" s="1" customFormat="1" ht="14.4" hidden="1" customHeight="1">
      <c r="B36" s="39"/>
      <c r="C36" s="40"/>
      <c r="D36" s="40"/>
      <c r="E36" s="46" t="s">
        <v>46</v>
      </c>
      <c r="F36" s="47">
        <v>0.15</v>
      </c>
      <c r="G36" s="133" t="s">
        <v>43</v>
      </c>
      <c r="H36" s="285">
        <f>ROUND((((SUM(BH96:BH103)+SUM(BH122:BH185))+SUM(BH187:BH191))),2)</f>
        <v>0</v>
      </c>
      <c r="I36" s="279"/>
      <c r="J36" s="279"/>
      <c r="K36" s="40"/>
      <c r="L36" s="40"/>
      <c r="M36" s="285">
        <v>0</v>
      </c>
      <c r="N36" s="279"/>
      <c r="O36" s="279"/>
      <c r="P36" s="279"/>
      <c r="Q36" s="40"/>
      <c r="R36" s="41"/>
    </row>
    <row r="37" spans="2:18" s="1" customFormat="1" ht="14.4" hidden="1" customHeight="1">
      <c r="B37" s="39"/>
      <c r="C37" s="40"/>
      <c r="D37" s="40"/>
      <c r="E37" s="46" t="s">
        <v>47</v>
      </c>
      <c r="F37" s="47">
        <v>0</v>
      </c>
      <c r="G37" s="133" t="s">
        <v>43</v>
      </c>
      <c r="H37" s="285">
        <f>ROUND((((SUM(BI96:BI103)+SUM(BI122:BI185))+SUM(BI187:BI191))),2)</f>
        <v>0</v>
      </c>
      <c r="I37" s="279"/>
      <c r="J37" s="279"/>
      <c r="K37" s="40"/>
      <c r="L37" s="40"/>
      <c r="M37" s="285">
        <v>0</v>
      </c>
      <c r="N37" s="279"/>
      <c r="O37" s="279"/>
      <c r="P37" s="279"/>
      <c r="Q37" s="40"/>
      <c r="R37" s="41"/>
    </row>
    <row r="38" spans="2:18" s="1" customFormat="1" ht="6.9" customHeight="1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1"/>
    </row>
    <row r="39" spans="2:18" s="1" customFormat="1" ht="25.35" customHeight="1">
      <c r="B39" s="39"/>
      <c r="C39" s="129"/>
      <c r="D39" s="134" t="s">
        <v>48</v>
      </c>
      <c r="E39" s="83"/>
      <c r="F39" s="83"/>
      <c r="G39" s="135" t="s">
        <v>49</v>
      </c>
      <c r="H39" s="136" t="s">
        <v>50</v>
      </c>
      <c r="I39" s="83"/>
      <c r="J39" s="83"/>
      <c r="K39" s="83"/>
      <c r="L39" s="286">
        <f>SUM(M31:M37)</f>
        <v>0</v>
      </c>
      <c r="M39" s="286"/>
      <c r="N39" s="286"/>
      <c r="O39" s="286"/>
      <c r="P39" s="287"/>
      <c r="Q39" s="129"/>
      <c r="R39" s="41"/>
    </row>
    <row r="40" spans="2:18" s="1" customFormat="1" ht="14.4" customHeight="1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1"/>
    </row>
    <row r="41" spans="2:18" s="1" customFormat="1" ht="14.4" customHeight="1"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1"/>
    </row>
    <row r="42" spans="2:18" ht="12">
      <c r="B42" s="26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27"/>
    </row>
    <row r="43" spans="2:18" ht="12">
      <c r="B43" s="26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27"/>
    </row>
    <row r="44" spans="2:18" ht="12">
      <c r="B44" s="26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27"/>
    </row>
    <row r="45" spans="2:18" ht="12">
      <c r="B45" s="26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27"/>
    </row>
    <row r="46" spans="2:18" ht="12">
      <c r="B46" s="26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27"/>
    </row>
    <row r="47" spans="2:18" ht="12">
      <c r="B47" s="26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27"/>
    </row>
    <row r="48" spans="2:18" ht="12">
      <c r="B48" s="26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27"/>
    </row>
    <row r="49" spans="2:18" ht="12">
      <c r="B49" s="26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27"/>
    </row>
    <row r="50" spans="2:18" s="1" customFormat="1">
      <c r="B50" s="39"/>
      <c r="C50" s="40"/>
      <c r="D50" s="54" t="s">
        <v>51</v>
      </c>
      <c r="E50" s="55"/>
      <c r="F50" s="55"/>
      <c r="G50" s="55"/>
      <c r="H50" s="56"/>
      <c r="I50" s="40"/>
      <c r="J50" s="54" t="s">
        <v>52</v>
      </c>
      <c r="K50" s="55"/>
      <c r="L50" s="55"/>
      <c r="M50" s="55"/>
      <c r="N50" s="55"/>
      <c r="O50" s="55"/>
      <c r="P50" s="56"/>
      <c r="Q50" s="40"/>
      <c r="R50" s="41"/>
    </row>
    <row r="51" spans="2:18" ht="12">
      <c r="B51" s="26"/>
      <c r="C51" s="30"/>
      <c r="D51" s="57"/>
      <c r="E51" s="30"/>
      <c r="F51" s="30"/>
      <c r="G51" s="30"/>
      <c r="H51" s="58"/>
      <c r="I51" s="30"/>
      <c r="J51" s="57"/>
      <c r="K51" s="30"/>
      <c r="L51" s="30"/>
      <c r="M51" s="30"/>
      <c r="N51" s="30"/>
      <c r="O51" s="30"/>
      <c r="P51" s="58"/>
      <c r="Q51" s="30"/>
      <c r="R51" s="27"/>
    </row>
    <row r="52" spans="2:18" ht="12">
      <c r="B52" s="26"/>
      <c r="C52" s="30"/>
      <c r="D52" s="57"/>
      <c r="E52" s="30"/>
      <c r="F52" s="30"/>
      <c r="G52" s="30"/>
      <c r="H52" s="58"/>
      <c r="I52" s="30"/>
      <c r="J52" s="57"/>
      <c r="K52" s="30"/>
      <c r="L52" s="30"/>
      <c r="M52" s="30"/>
      <c r="N52" s="30"/>
      <c r="O52" s="30"/>
      <c r="P52" s="58"/>
      <c r="Q52" s="30"/>
      <c r="R52" s="27"/>
    </row>
    <row r="53" spans="2:18" ht="12">
      <c r="B53" s="26"/>
      <c r="C53" s="30"/>
      <c r="D53" s="57"/>
      <c r="E53" s="30"/>
      <c r="F53" s="30"/>
      <c r="G53" s="30"/>
      <c r="H53" s="58"/>
      <c r="I53" s="30"/>
      <c r="J53" s="57"/>
      <c r="K53" s="30"/>
      <c r="L53" s="30"/>
      <c r="M53" s="30"/>
      <c r="N53" s="30"/>
      <c r="O53" s="30"/>
      <c r="P53" s="58"/>
      <c r="Q53" s="30"/>
      <c r="R53" s="27"/>
    </row>
    <row r="54" spans="2:18" ht="12">
      <c r="B54" s="26"/>
      <c r="C54" s="30"/>
      <c r="D54" s="57"/>
      <c r="E54" s="30"/>
      <c r="F54" s="30"/>
      <c r="G54" s="30"/>
      <c r="H54" s="58"/>
      <c r="I54" s="30"/>
      <c r="J54" s="57"/>
      <c r="K54" s="30"/>
      <c r="L54" s="30"/>
      <c r="M54" s="30"/>
      <c r="N54" s="30"/>
      <c r="O54" s="30"/>
      <c r="P54" s="58"/>
      <c r="Q54" s="30"/>
      <c r="R54" s="27"/>
    </row>
    <row r="55" spans="2:18" ht="12">
      <c r="B55" s="26"/>
      <c r="C55" s="30"/>
      <c r="D55" s="57"/>
      <c r="E55" s="30"/>
      <c r="F55" s="30"/>
      <c r="G55" s="30"/>
      <c r="H55" s="58"/>
      <c r="I55" s="30"/>
      <c r="J55" s="57"/>
      <c r="K55" s="30"/>
      <c r="L55" s="30"/>
      <c r="M55" s="30"/>
      <c r="N55" s="30"/>
      <c r="O55" s="30"/>
      <c r="P55" s="58"/>
      <c r="Q55" s="30"/>
      <c r="R55" s="27"/>
    </row>
    <row r="56" spans="2:18" ht="12">
      <c r="B56" s="26"/>
      <c r="C56" s="30"/>
      <c r="D56" s="57"/>
      <c r="E56" s="30"/>
      <c r="F56" s="30"/>
      <c r="G56" s="30"/>
      <c r="H56" s="58"/>
      <c r="I56" s="30"/>
      <c r="J56" s="57"/>
      <c r="K56" s="30"/>
      <c r="L56" s="30"/>
      <c r="M56" s="30"/>
      <c r="N56" s="30"/>
      <c r="O56" s="30"/>
      <c r="P56" s="58"/>
      <c r="Q56" s="30"/>
      <c r="R56" s="27"/>
    </row>
    <row r="57" spans="2:18" ht="12">
      <c r="B57" s="26"/>
      <c r="C57" s="30"/>
      <c r="D57" s="57"/>
      <c r="E57" s="30"/>
      <c r="F57" s="30"/>
      <c r="G57" s="30"/>
      <c r="H57" s="58"/>
      <c r="I57" s="30"/>
      <c r="J57" s="57"/>
      <c r="K57" s="30"/>
      <c r="L57" s="30"/>
      <c r="M57" s="30"/>
      <c r="N57" s="30"/>
      <c r="O57" s="30"/>
      <c r="P57" s="58"/>
      <c r="Q57" s="30"/>
      <c r="R57" s="27"/>
    </row>
    <row r="58" spans="2:18" ht="12">
      <c r="B58" s="26"/>
      <c r="C58" s="30"/>
      <c r="D58" s="57"/>
      <c r="E58" s="30"/>
      <c r="F58" s="30"/>
      <c r="G58" s="30"/>
      <c r="H58" s="58"/>
      <c r="I58" s="30"/>
      <c r="J58" s="57"/>
      <c r="K58" s="30"/>
      <c r="L58" s="30"/>
      <c r="M58" s="30"/>
      <c r="N58" s="30"/>
      <c r="O58" s="30"/>
      <c r="P58" s="58"/>
      <c r="Q58" s="30"/>
      <c r="R58" s="27"/>
    </row>
    <row r="59" spans="2:18" s="1" customFormat="1">
      <c r="B59" s="39"/>
      <c r="C59" s="40"/>
      <c r="D59" s="59" t="s">
        <v>53</v>
      </c>
      <c r="E59" s="60"/>
      <c r="F59" s="60"/>
      <c r="G59" s="61" t="s">
        <v>54</v>
      </c>
      <c r="H59" s="62"/>
      <c r="I59" s="40"/>
      <c r="J59" s="59" t="s">
        <v>53</v>
      </c>
      <c r="K59" s="60"/>
      <c r="L59" s="60"/>
      <c r="M59" s="60"/>
      <c r="N59" s="61" t="s">
        <v>54</v>
      </c>
      <c r="O59" s="60"/>
      <c r="P59" s="62"/>
      <c r="Q59" s="40"/>
      <c r="R59" s="41"/>
    </row>
    <row r="60" spans="2:18" ht="12"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27"/>
    </row>
    <row r="61" spans="2:18" s="1" customFormat="1">
      <c r="B61" s="39"/>
      <c r="C61" s="40"/>
      <c r="D61" s="54" t="s">
        <v>55</v>
      </c>
      <c r="E61" s="55"/>
      <c r="F61" s="55"/>
      <c r="G61" s="55"/>
      <c r="H61" s="56"/>
      <c r="I61" s="40"/>
      <c r="J61" s="54" t="s">
        <v>56</v>
      </c>
      <c r="K61" s="55"/>
      <c r="L61" s="55"/>
      <c r="M61" s="55"/>
      <c r="N61" s="55"/>
      <c r="O61" s="55"/>
      <c r="P61" s="56"/>
      <c r="Q61" s="40"/>
      <c r="R61" s="41"/>
    </row>
    <row r="62" spans="2:18" ht="12">
      <c r="B62" s="26"/>
      <c r="C62" s="30"/>
      <c r="D62" s="57"/>
      <c r="E62" s="30"/>
      <c r="F62" s="30"/>
      <c r="G62" s="30"/>
      <c r="H62" s="58"/>
      <c r="I62" s="30"/>
      <c r="J62" s="57"/>
      <c r="K62" s="30"/>
      <c r="L62" s="30"/>
      <c r="M62" s="30"/>
      <c r="N62" s="30"/>
      <c r="O62" s="30"/>
      <c r="P62" s="58"/>
      <c r="Q62" s="30"/>
      <c r="R62" s="27"/>
    </row>
    <row r="63" spans="2:18" ht="12">
      <c r="B63" s="26"/>
      <c r="C63" s="30"/>
      <c r="D63" s="57"/>
      <c r="E63" s="30"/>
      <c r="F63" s="30"/>
      <c r="G63" s="30"/>
      <c r="H63" s="58"/>
      <c r="I63" s="30"/>
      <c r="J63" s="57"/>
      <c r="K63" s="30"/>
      <c r="L63" s="30"/>
      <c r="M63" s="30"/>
      <c r="N63" s="30"/>
      <c r="O63" s="30"/>
      <c r="P63" s="58"/>
      <c r="Q63" s="30"/>
      <c r="R63" s="27"/>
    </row>
    <row r="64" spans="2:18" ht="12">
      <c r="B64" s="26"/>
      <c r="C64" s="30"/>
      <c r="D64" s="57"/>
      <c r="E64" s="30"/>
      <c r="F64" s="30"/>
      <c r="G64" s="30"/>
      <c r="H64" s="58"/>
      <c r="I64" s="30"/>
      <c r="J64" s="57"/>
      <c r="K64" s="30"/>
      <c r="L64" s="30"/>
      <c r="M64" s="30"/>
      <c r="N64" s="30"/>
      <c r="O64" s="30"/>
      <c r="P64" s="58"/>
      <c r="Q64" s="30"/>
      <c r="R64" s="27"/>
    </row>
    <row r="65" spans="2:21" ht="12">
      <c r="B65" s="26"/>
      <c r="C65" s="30"/>
      <c r="D65" s="57"/>
      <c r="E65" s="30"/>
      <c r="F65" s="30"/>
      <c r="G65" s="30"/>
      <c r="H65" s="58"/>
      <c r="I65" s="30"/>
      <c r="J65" s="57"/>
      <c r="K65" s="30"/>
      <c r="L65" s="30"/>
      <c r="M65" s="30"/>
      <c r="N65" s="30"/>
      <c r="O65" s="30"/>
      <c r="P65" s="58"/>
      <c r="Q65" s="30"/>
      <c r="R65" s="27"/>
    </row>
    <row r="66" spans="2:21" ht="12">
      <c r="B66" s="26"/>
      <c r="C66" s="30"/>
      <c r="D66" s="57"/>
      <c r="E66" s="30"/>
      <c r="F66" s="30"/>
      <c r="G66" s="30"/>
      <c r="H66" s="58"/>
      <c r="I66" s="30"/>
      <c r="J66" s="57"/>
      <c r="K66" s="30"/>
      <c r="L66" s="30"/>
      <c r="M66" s="30"/>
      <c r="N66" s="30"/>
      <c r="O66" s="30"/>
      <c r="P66" s="58"/>
      <c r="Q66" s="30"/>
      <c r="R66" s="27"/>
    </row>
    <row r="67" spans="2:21" ht="12">
      <c r="B67" s="26"/>
      <c r="C67" s="30"/>
      <c r="D67" s="57"/>
      <c r="E67" s="30"/>
      <c r="F67" s="30"/>
      <c r="G67" s="30"/>
      <c r="H67" s="58"/>
      <c r="I67" s="30"/>
      <c r="J67" s="57"/>
      <c r="K67" s="30"/>
      <c r="L67" s="30"/>
      <c r="M67" s="30"/>
      <c r="N67" s="30"/>
      <c r="O67" s="30"/>
      <c r="P67" s="58"/>
      <c r="Q67" s="30"/>
      <c r="R67" s="27"/>
    </row>
    <row r="68" spans="2:21" ht="12">
      <c r="B68" s="26"/>
      <c r="C68" s="30"/>
      <c r="D68" s="57"/>
      <c r="E68" s="30"/>
      <c r="F68" s="30"/>
      <c r="G68" s="30"/>
      <c r="H68" s="58"/>
      <c r="I68" s="30"/>
      <c r="J68" s="57"/>
      <c r="K68" s="30"/>
      <c r="L68" s="30"/>
      <c r="M68" s="30"/>
      <c r="N68" s="30"/>
      <c r="O68" s="30"/>
      <c r="P68" s="58"/>
      <c r="Q68" s="30"/>
      <c r="R68" s="27"/>
    </row>
    <row r="69" spans="2:21" ht="12">
      <c r="B69" s="26"/>
      <c r="C69" s="30"/>
      <c r="D69" s="57"/>
      <c r="E69" s="30"/>
      <c r="F69" s="30"/>
      <c r="G69" s="30"/>
      <c r="H69" s="58"/>
      <c r="I69" s="30"/>
      <c r="J69" s="57"/>
      <c r="K69" s="30"/>
      <c r="L69" s="30"/>
      <c r="M69" s="30"/>
      <c r="N69" s="30"/>
      <c r="O69" s="30"/>
      <c r="P69" s="58"/>
      <c r="Q69" s="30"/>
      <c r="R69" s="27"/>
    </row>
    <row r="70" spans="2:21" s="1" customFormat="1">
      <c r="B70" s="39"/>
      <c r="C70" s="40"/>
      <c r="D70" s="59" t="s">
        <v>53</v>
      </c>
      <c r="E70" s="60"/>
      <c r="F70" s="60"/>
      <c r="G70" s="61" t="s">
        <v>54</v>
      </c>
      <c r="H70" s="62"/>
      <c r="I70" s="40"/>
      <c r="J70" s="59" t="s">
        <v>53</v>
      </c>
      <c r="K70" s="60"/>
      <c r="L70" s="60"/>
      <c r="M70" s="60"/>
      <c r="N70" s="61" t="s">
        <v>54</v>
      </c>
      <c r="O70" s="60"/>
      <c r="P70" s="62"/>
      <c r="Q70" s="40"/>
      <c r="R70" s="41"/>
    </row>
    <row r="71" spans="2:21" s="1" customFormat="1" ht="14.4" customHeight="1"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5"/>
    </row>
    <row r="75" spans="2:21" s="1" customFormat="1" ht="6.9" customHeight="1">
      <c r="B75" s="137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9"/>
    </row>
    <row r="76" spans="2:21" s="1" customFormat="1" ht="36.9" customHeight="1">
      <c r="B76" s="39"/>
      <c r="C76" s="229" t="s">
        <v>134</v>
      </c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41"/>
      <c r="T76" s="140"/>
      <c r="U76" s="140"/>
    </row>
    <row r="77" spans="2:21" s="1" customFormat="1" ht="6.9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1"/>
      <c r="T77" s="140"/>
      <c r="U77" s="140"/>
    </row>
    <row r="78" spans="2:21" s="1" customFormat="1" ht="30" customHeight="1">
      <c r="B78" s="39"/>
      <c r="C78" s="34" t="s">
        <v>19</v>
      </c>
      <c r="D78" s="40"/>
      <c r="E78" s="40"/>
      <c r="F78" s="277" t="str">
        <f>F6</f>
        <v>Doplnění chodníku v křižovatce ulic Sokolská a Sušilova - rozc.Kouty, Zábřeh</v>
      </c>
      <c r="G78" s="278"/>
      <c r="H78" s="278"/>
      <c r="I78" s="278"/>
      <c r="J78" s="278"/>
      <c r="K78" s="278"/>
      <c r="L78" s="278"/>
      <c r="M78" s="278"/>
      <c r="N78" s="278"/>
      <c r="O78" s="278"/>
      <c r="P78" s="278"/>
      <c r="Q78" s="40"/>
      <c r="R78" s="41"/>
      <c r="T78" s="140"/>
      <c r="U78" s="140"/>
    </row>
    <row r="79" spans="2:21" ht="30" customHeight="1">
      <c r="B79" s="26"/>
      <c r="C79" s="34" t="s">
        <v>129</v>
      </c>
      <c r="D79" s="30"/>
      <c r="E79" s="30"/>
      <c r="F79" s="277" t="s">
        <v>130</v>
      </c>
      <c r="G79" s="234"/>
      <c r="H79" s="234"/>
      <c r="I79" s="234"/>
      <c r="J79" s="234"/>
      <c r="K79" s="234"/>
      <c r="L79" s="234"/>
      <c r="M79" s="234"/>
      <c r="N79" s="234"/>
      <c r="O79" s="234"/>
      <c r="P79" s="234"/>
      <c r="Q79" s="30"/>
      <c r="R79" s="27"/>
      <c r="T79" s="141"/>
      <c r="U79" s="141"/>
    </row>
    <row r="80" spans="2:21" s="1" customFormat="1" ht="36.9" customHeight="1">
      <c r="B80" s="39"/>
      <c r="C80" s="73" t="s">
        <v>131</v>
      </c>
      <c r="D80" s="40"/>
      <c r="E80" s="40"/>
      <c r="F80" s="249" t="str">
        <f>F8</f>
        <v>SO 001 - Příprava území, demolice</v>
      </c>
      <c r="G80" s="279"/>
      <c r="H80" s="279"/>
      <c r="I80" s="279"/>
      <c r="J80" s="279"/>
      <c r="K80" s="279"/>
      <c r="L80" s="279"/>
      <c r="M80" s="279"/>
      <c r="N80" s="279"/>
      <c r="O80" s="279"/>
      <c r="P80" s="279"/>
      <c r="Q80" s="40"/>
      <c r="R80" s="41"/>
      <c r="T80" s="140"/>
      <c r="U80" s="140"/>
    </row>
    <row r="81" spans="2:47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1"/>
      <c r="T81" s="140"/>
      <c r="U81" s="140"/>
    </row>
    <row r="82" spans="2:47" s="1" customFormat="1" ht="18" customHeight="1">
      <c r="B82" s="39"/>
      <c r="C82" s="34" t="s">
        <v>24</v>
      </c>
      <c r="D82" s="40"/>
      <c r="E82" s="40"/>
      <c r="F82" s="32" t="str">
        <f>F10</f>
        <v>Zábřeh</v>
      </c>
      <c r="G82" s="40"/>
      <c r="H82" s="40"/>
      <c r="I82" s="40"/>
      <c r="J82" s="40"/>
      <c r="K82" s="34" t="s">
        <v>26</v>
      </c>
      <c r="L82" s="40"/>
      <c r="M82" s="281" t="str">
        <f>IF(O10="","",O10)</f>
        <v>26. 12. 2018</v>
      </c>
      <c r="N82" s="281"/>
      <c r="O82" s="281"/>
      <c r="P82" s="281"/>
      <c r="Q82" s="40"/>
      <c r="R82" s="41"/>
      <c r="T82" s="140"/>
      <c r="U82" s="140"/>
    </row>
    <row r="83" spans="2:47" s="1" customFormat="1" ht="6.9" customHeight="1"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1"/>
      <c r="T83" s="140"/>
      <c r="U83" s="140"/>
    </row>
    <row r="84" spans="2:47" s="1" customFormat="1" ht="13.2">
      <c r="B84" s="39"/>
      <c r="C84" s="34" t="s">
        <v>28</v>
      </c>
      <c r="D84" s="40"/>
      <c r="E84" s="40"/>
      <c r="F84" s="32" t="str">
        <f>E13</f>
        <v xml:space="preserve"> </v>
      </c>
      <c r="G84" s="40"/>
      <c r="H84" s="40"/>
      <c r="I84" s="40"/>
      <c r="J84" s="40"/>
      <c r="K84" s="34" t="s">
        <v>34</v>
      </c>
      <c r="L84" s="40"/>
      <c r="M84" s="233" t="str">
        <f>E19</f>
        <v xml:space="preserve"> </v>
      </c>
      <c r="N84" s="233"/>
      <c r="O84" s="233"/>
      <c r="P84" s="233"/>
      <c r="Q84" s="233"/>
      <c r="R84" s="41"/>
      <c r="T84" s="140"/>
      <c r="U84" s="140"/>
    </row>
    <row r="85" spans="2:47" s="1" customFormat="1" ht="14.4" customHeight="1">
      <c r="B85" s="39"/>
      <c r="C85" s="34" t="s">
        <v>32</v>
      </c>
      <c r="D85" s="40"/>
      <c r="E85" s="40"/>
      <c r="F85" s="32" t="str">
        <f>IF(E16="","",E16)</f>
        <v>Vyplň údaj</v>
      </c>
      <c r="G85" s="40"/>
      <c r="H85" s="40"/>
      <c r="I85" s="40"/>
      <c r="J85" s="40"/>
      <c r="K85" s="34" t="s">
        <v>36</v>
      </c>
      <c r="L85" s="40"/>
      <c r="M85" s="233" t="str">
        <f>E22</f>
        <v xml:space="preserve"> </v>
      </c>
      <c r="N85" s="233"/>
      <c r="O85" s="233"/>
      <c r="P85" s="233"/>
      <c r="Q85" s="233"/>
      <c r="R85" s="41"/>
      <c r="T85" s="140"/>
      <c r="U85" s="140"/>
    </row>
    <row r="86" spans="2:47" s="1" customFormat="1" ht="10.35" customHeight="1"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1"/>
      <c r="T86" s="140"/>
      <c r="U86" s="140"/>
    </row>
    <row r="87" spans="2:47" s="1" customFormat="1" ht="29.25" customHeight="1">
      <c r="B87" s="39"/>
      <c r="C87" s="288" t="s">
        <v>135</v>
      </c>
      <c r="D87" s="289"/>
      <c r="E87" s="289"/>
      <c r="F87" s="289"/>
      <c r="G87" s="289"/>
      <c r="H87" s="129"/>
      <c r="I87" s="129"/>
      <c r="J87" s="129"/>
      <c r="K87" s="129"/>
      <c r="L87" s="129"/>
      <c r="M87" s="129"/>
      <c r="N87" s="288" t="s">
        <v>136</v>
      </c>
      <c r="O87" s="289"/>
      <c r="P87" s="289"/>
      <c r="Q87" s="289"/>
      <c r="R87" s="41"/>
      <c r="T87" s="140"/>
      <c r="U87" s="140"/>
    </row>
    <row r="88" spans="2:47" s="1" customFormat="1" ht="10.35" customHeight="1"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1"/>
      <c r="T88" s="140"/>
      <c r="U88" s="140"/>
    </row>
    <row r="89" spans="2:47" s="1" customFormat="1" ht="29.25" customHeight="1">
      <c r="B89" s="39"/>
      <c r="C89" s="142" t="s">
        <v>137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273">
        <f>N122</f>
        <v>0</v>
      </c>
      <c r="O89" s="290"/>
      <c r="P89" s="290"/>
      <c r="Q89" s="290"/>
      <c r="R89" s="41"/>
      <c r="T89" s="140"/>
      <c r="U89" s="140"/>
      <c r="AU89" s="22" t="s">
        <v>138</v>
      </c>
    </row>
    <row r="90" spans="2:47" s="7" customFormat="1" ht="24.9" customHeight="1">
      <c r="B90" s="143"/>
      <c r="C90" s="144"/>
      <c r="D90" s="145" t="s">
        <v>139</v>
      </c>
      <c r="E90" s="144"/>
      <c r="F90" s="144"/>
      <c r="G90" s="144"/>
      <c r="H90" s="144"/>
      <c r="I90" s="144"/>
      <c r="J90" s="144"/>
      <c r="K90" s="144"/>
      <c r="L90" s="144"/>
      <c r="M90" s="144"/>
      <c r="N90" s="291">
        <f>N123</f>
        <v>0</v>
      </c>
      <c r="O90" s="292"/>
      <c r="P90" s="292"/>
      <c r="Q90" s="292"/>
      <c r="R90" s="146"/>
      <c r="T90" s="147"/>
      <c r="U90" s="147"/>
    </row>
    <row r="91" spans="2:47" s="8" customFormat="1" ht="19.95" customHeight="1">
      <c r="B91" s="148"/>
      <c r="C91" s="107"/>
      <c r="D91" s="118" t="s">
        <v>140</v>
      </c>
      <c r="E91" s="107"/>
      <c r="F91" s="107"/>
      <c r="G91" s="107"/>
      <c r="H91" s="107"/>
      <c r="I91" s="107"/>
      <c r="J91" s="107"/>
      <c r="K91" s="107"/>
      <c r="L91" s="107"/>
      <c r="M91" s="107"/>
      <c r="N91" s="266">
        <f>N124</f>
        <v>0</v>
      </c>
      <c r="O91" s="267"/>
      <c r="P91" s="267"/>
      <c r="Q91" s="267"/>
      <c r="R91" s="149"/>
      <c r="T91" s="150"/>
      <c r="U91" s="150"/>
    </row>
    <row r="92" spans="2:47" s="8" customFormat="1" ht="19.95" customHeight="1">
      <c r="B92" s="148"/>
      <c r="C92" s="107"/>
      <c r="D92" s="118" t="s">
        <v>141</v>
      </c>
      <c r="E92" s="107"/>
      <c r="F92" s="107"/>
      <c r="G92" s="107"/>
      <c r="H92" s="107"/>
      <c r="I92" s="107"/>
      <c r="J92" s="107"/>
      <c r="K92" s="107"/>
      <c r="L92" s="107"/>
      <c r="M92" s="107"/>
      <c r="N92" s="266">
        <f>N160</f>
        <v>0</v>
      </c>
      <c r="O92" s="267"/>
      <c r="P92" s="267"/>
      <c r="Q92" s="267"/>
      <c r="R92" s="149"/>
      <c r="T92" s="150"/>
      <c r="U92" s="150"/>
    </row>
    <row r="93" spans="2:47" s="8" customFormat="1" ht="19.95" customHeight="1">
      <c r="B93" s="148"/>
      <c r="C93" s="107"/>
      <c r="D93" s="118" t="s">
        <v>142</v>
      </c>
      <c r="E93" s="107"/>
      <c r="F93" s="107"/>
      <c r="G93" s="107"/>
      <c r="H93" s="107"/>
      <c r="I93" s="107"/>
      <c r="J93" s="107"/>
      <c r="K93" s="107"/>
      <c r="L93" s="107"/>
      <c r="M93" s="107"/>
      <c r="N93" s="266">
        <f>N165</f>
        <v>0</v>
      </c>
      <c r="O93" s="267"/>
      <c r="P93" s="267"/>
      <c r="Q93" s="267"/>
      <c r="R93" s="149"/>
      <c r="T93" s="150"/>
      <c r="U93" s="150"/>
    </row>
    <row r="94" spans="2:47" s="7" customFormat="1" ht="21.75" customHeight="1">
      <c r="B94" s="143"/>
      <c r="C94" s="144"/>
      <c r="D94" s="145" t="s">
        <v>143</v>
      </c>
      <c r="E94" s="144"/>
      <c r="F94" s="144"/>
      <c r="G94" s="144"/>
      <c r="H94" s="144"/>
      <c r="I94" s="144"/>
      <c r="J94" s="144"/>
      <c r="K94" s="144"/>
      <c r="L94" s="144"/>
      <c r="M94" s="144"/>
      <c r="N94" s="293">
        <f>N186</f>
        <v>0</v>
      </c>
      <c r="O94" s="292"/>
      <c r="P94" s="292"/>
      <c r="Q94" s="292"/>
      <c r="R94" s="146"/>
      <c r="T94" s="147"/>
      <c r="U94" s="147"/>
    </row>
    <row r="95" spans="2:47" s="1" customFormat="1" ht="21.75" customHeight="1"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1"/>
      <c r="T95" s="140"/>
      <c r="U95" s="140"/>
    </row>
    <row r="96" spans="2:47" s="1" customFormat="1" ht="29.25" customHeight="1">
      <c r="B96" s="39"/>
      <c r="C96" s="142" t="s">
        <v>144</v>
      </c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290">
        <f>ROUND(N97+N98+N99+N100+N101+N102,2)</f>
        <v>0</v>
      </c>
      <c r="O96" s="294"/>
      <c r="P96" s="294"/>
      <c r="Q96" s="294"/>
      <c r="R96" s="41"/>
      <c r="T96" s="151"/>
      <c r="U96" s="152" t="s">
        <v>41</v>
      </c>
    </row>
    <row r="97" spans="2:65" s="1" customFormat="1" ht="18" customHeight="1">
      <c r="B97" s="39"/>
      <c r="C97" s="40"/>
      <c r="D97" s="270" t="s">
        <v>145</v>
      </c>
      <c r="E97" s="271"/>
      <c r="F97" s="271"/>
      <c r="G97" s="271"/>
      <c r="H97" s="271"/>
      <c r="I97" s="40"/>
      <c r="J97" s="40"/>
      <c r="K97" s="40"/>
      <c r="L97" s="40"/>
      <c r="M97" s="40"/>
      <c r="N97" s="269">
        <f>ROUND(N89*T97,2)</f>
        <v>0</v>
      </c>
      <c r="O97" s="266"/>
      <c r="P97" s="266"/>
      <c r="Q97" s="266"/>
      <c r="R97" s="41"/>
      <c r="S97" s="153"/>
      <c r="T97" s="154"/>
      <c r="U97" s="155" t="s">
        <v>42</v>
      </c>
      <c r="V97" s="156"/>
      <c r="W97" s="156"/>
      <c r="X97" s="156"/>
      <c r="Y97" s="156"/>
      <c r="Z97" s="156"/>
      <c r="AA97" s="156"/>
      <c r="AB97" s="156"/>
      <c r="AC97" s="156"/>
      <c r="AD97" s="156"/>
      <c r="AE97" s="156"/>
      <c r="AF97" s="156"/>
      <c r="AG97" s="156"/>
      <c r="AH97" s="156"/>
      <c r="AI97" s="156"/>
      <c r="AJ97" s="156"/>
      <c r="AK97" s="156"/>
      <c r="AL97" s="156"/>
      <c r="AM97" s="156"/>
      <c r="AN97" s="156"/>
      <c r="AO97" s="156"/>
      <c r="AP97" s="156"/>
      <c r="AQ97" s="156"/>
      <c r="AR97" s="156"/>
      <c r="AS97" s="156"/>
      <c r="AT97" s="156"/>
      <c r="AU97" s="156"/>
      <c r="AV97" s="156"/>
      <c r="AW97" s="156"/>
      <c r="AX97" s="156"/>
      <c r="AY97" s="157" t="s">
        <v>113</v>
      </c>
      <c r="AZ97" s="156"/>
      <c r="BA97" s="156"/>
      <c r="BB97" s="156"/>
      <c r="BC97" s="156"/>
      <c r="BD97" s="156"/>
      <c r="BE97" s="158">
        <f t="shared" ref="BE97:BE102" si="0">IF(U97="základní",N97,0)</f>
        <v>0</v>
      </c>
      <c r="BF97" s="158">
        <f t="shared" ref="BF97:BF102" si="1">IF(U97="snížená",N97,0)</f>
        <v>0</v>
      </c>
      <c r="BG97" s="158">
        <f t="shared" ref="BG97:BG102" si="2">IF(U97="zákl. přenesená",N97,0)</f>
        <v>0</v>
      </c>
      <c r="BH97" s="158">
        <f t="shared" ref="BH97:BH102" si="3">IF(U97="sníž. přenesená",N97,0)</f>
        <v>0</v>
      </c>
      <c r="BI97" s="158">
        <f t="shared" ref="BI97:BI102" si="4">IF(U97="nulová",N97,0)</f>
        <v>0</v>
      </c>
      <c r="BJ97" s="157" t="s">
        <v>84</v>
      </c>
      <c r="BK97" s="156"/>
      <c r="BL97" s="156"/>
      <c r="BM97" s="156"/>
    </row>
    <row r="98" spans="2:65" s="1" customFormat="1" ht="18" customHeight="1">
      <c r="B98" s="39"/>
      <c r="C98" s="40"/>
      <c r="D98" s="270" t="s">
        <v>146</v>
      </c>
      <c r="E98" s="271"/>
      <c r="F98" s="271"/>
      <c r="G98" s="271"/>
      <c r="H98" s="271"/>
      <c r="I98" s="40"/>
      <c r="J98" s="40"/>
      <c r="K98" s="40"/>
      <c r="L98" s="40"/>
      <c r="M98" s="40"/>
      <c r="N98" s="269">
        <f>ROUND(N89*T98,2)</f>
        <v>0</v>
      </c>
      <c r="O98" s="266"/>
      <c r="P98" s="266"/>
      <c r="Q98" s="266"/>
      <c r="R98" s="41"/>
      <c r="S98" s="153"/>
      <c r="T98" s="154"/>
      <c r="U98" s="155" t="s">
        <v>42</v>
      </c>
      <c r="V98" s="156"/>
      <c r="W98" s="156"/>
      <c r="X98" s="156"/>
      <c r="Y98" s="156"/>
      <c r="Z98" s="156"/>
      <c r="AA98" s="156"/>
      <c r="AB98" s="156"/>
      <c r="AC98" s="156"/>
      <c r="AD98" s="156"/>
      <c r="AE98" s="156"/>
      <c r="AF98" s="156"/>
      <c r="AG98" s="156"/>
      <c r="AH98" s="156"/>
      <c r="AI98" s="156"/>
      <c r="AJ98" s="156"/>
      <c r="AK98" s="156"/>
      <c r="AL98" s="156"/>
      <c r="AM98" s="156"/>
      <c r="AN98" s="156"/>
      <c r="AO98" s="156"/>
      <c r="AP98" s="156"/>
      <c r="AQ98" s="156"/>
      <c r="AR98" s="156"/>
      <c r="AS98" s="156"/>
      <c r="AT98" s="156"/>
      <c r="AU98" s="156"/>
      <c r="AV98" s="156"/>
      <c r="AW98" s="156"/>
      <c r="AX98" s="156"/>
      <c r="AY98" s="157" t="s">
        <v>113</v>
      </c>
      <c r="AZ98" s="156"/>
      <c r="BA98" s="156"/>
      <c r="BB98" s="156"/>
      <c r="BC98" s="156"/>
      <c r="BD98" s="156"/>
      <c r="BE98" s="158">
        <f t="shared" si="0"/>
        <v>0</v>
      </c>
      <c r="BF98" s="158">
        <f t="shared" si="1"/>
        <v>0</v>
      </c>
      <c r="BG98" s="158">
        <f t="shared" si="2"/>
        <v>0</v>
      </c>
      <c r="BH98" s="158">
        <f t="shared" si="3"/>
        <v>0</v>
      </c>
      <c r="BI98" s="158">
        <f t="shared" si="4"/>
        <v>0</v>
      </c>
      <c r="BJ98" s="157" t="s">
        <v>84</v>
      </c>
      <c r="BK98" s="156"/>
      <c r="BL98" s="156"/>
      <c r="BM98" s="156"/>
    </row>
    <row r="99" spans="2:65" s="1" customFormat="1" ht="18" customHeight="1">
      <c r="B99" s="39"/>
      <c r="C99" s="40"/>
      <c r="D99" s="270" t="s">
        <v>147</v>
      </c>
      <c r="E99" s="271"/>
      <c r="F99" s="271"/>
      <c r="G99" s="271"/>
      <c r="H99" s="271"/>
      <c r="I99" s="40"/>
      <c r="J99" s="40"/>
      <c r="K99" s="40"/>
      <c r="L99" s="40"/>
      <c r="M99" s="40"/>
      <c r="N99" s="269">
        <f>ROUND(N89*T99,2)</f>
        <v>0</v>
      </c>
      <c r="O99" s="266"/>
      <c r="P99" s="266"/>
      <c r="Q99" s="266"/>
      <c r="R99" s="41"/>
      <c r="S99" s="153"/>
      <c r="T99" s="154"/>
      <c r="U99" s="155" t="s">
        <v>42</v>
      </c>
      <c r="V99" s="156"/>
      <c r="W99" s="156"/>
      <c r="X99" s="156"/>
      <c r="Y99" s="156"/>
      <c r="Z99" s="156"/>
      <c r="AA99" s="156"/>
      <c r="AB99" s="156"/>
      <c r="AC99" s="156"/>
      <c r="AD99" s="156"/>
      <c r="AE99" s="156"/>
      <c r="AF99" s="156"/>
      <c r="AG99" s="156"/>
      <c r="AH99" s="156"/>
      <c r="AI99" s="156"/>
      <c r="AJ99" s="156"/>
      <c r="AK99" s="156"/>
      <c r="AL99" s="156"/>
      <c r="AM99" s="156"/>
      <c r="AN99" s="156"/>
      <c r="AO99" s="156"/>
      <c r="AP99" s="156"/>
      <c r="AQ99" s="156"/>
      <c r="AR99" s="156"/>
      <c r="AS99" s="156"/>
      <c r="AT99" s="156"/>
      <c r="AU99" s="156"/>
      <c r="AV99" s="156"/>
      <c r="AW99" s="156"/>
      <c r="AX99" s="156"/>
      <c r="AY99" s="157" t="s">
        <v>113</v>
      </c>
      <c r="AZ99" s="156"/>
      <c r="BA99" s="156"/>
      <c r="BB99" s="156"/>
      <c r="BC99" s="156"/>
      <c r="BD99" s="156"/>
      <c r="BE99" s="158">
        <f t="shared" si="0"/>
        <v>0</v>
      </c>
      <c r="BF99" s="158">
        <f t="shared" si="1"/>
        <v>0</v>
      </c>
      <c r="BG99" s="158">
        <f t="shared" si="2"/>
        <v>0</v>
      </c>
      <c r="BH99" s="158">
        <f t="shared" si="3"/>
        <v>0</v>
      </c>
      <c r="BI99" s="158">
        <f t="shared" si="4"/>
        <v>0</v>
      </c>
      <c r="BJ99" s="157" t="s">
        <v>84</v>
      </c>
      <c r="BK99" s="156"/>
      <c r="BL99" s="156"/>
      <c r="BM99" s="156"/>
    </row>
    <row r="100" spans="2:65" s="1" customFormat="1" ht="18" customHeight="1">
      <c r="B100" s="39"/>
      <c r="C100" s="40"/>
      <c r="D100" s="270" t="s">
        <v>148</v>
      </c>
      <c r="E100" s="271"/>
      <c r="F100" s="271"/>
      <c r="G100" s="271"/>
      <c r="H100" s="271"/>
      <c r="I100" s="40"/>
      <c r="J100" s="40"/>
      <c r="K100" s="40"/>
      <c r="L100" s="40"/>
      <c r="M100" s="40"/>
      <c r="N100" s="269">
        <f>ROUND(N89*T100,2)</f>
        <v>0</v>
      </c>
      <c r="O100" s="266"/>
      <c r="P100" s="266"/>
      <c r="Q100" s="266"/>
      <c r="R100" s="41"/>
      <c r="S100" s="153"/>
      <c r="T100" s="154"/>
      <c r="U100" s="155" t="s">
        <v>42</v>
      </c>
      <c r="V100" s="156"/>
      <c r="W100" s="156"/>
      <c r="X100" s="156"/>
      <c r="Y100" s="156"/>
      <c r="Z100" s="156"/>
      <c r="AA100" s="156"/>
      <c r="AB100" s="156"/>
      <c r="AC100" s="156"/>
      <c r="AD100" s="156"/>
      <c r="AE100" s="156"/>
      <c r="AF100" s="156"/>
      <c r="AG100" s="156"/>
      <c r="AH100" s="156"/>
      <c r="AI100" s="156"/>
      <c r="AJ100" s="156"/>
      <c r="AK100" s="156"/>
      <c r="AL100" s="156"/>
      <c r="AM100" s="156"/>
      <c r="AN100" s="156"/>
      <c r="AO100" s="156"/>
      <c r="AP100" s="156"/>
      <c r="AQ100" s="156"/>
      <c r="AR100" s="156"/>
      <c r="AS100" s="156"/>
      <c r="AT100" s="156"/>
      <c r="AU100" s="156"/>
      <c r="AV100" s="156"/>
      <c r="AW100" s="156"/>
      <c r="AX100" s="156"/>
      <c r="AY100" s="157" t="s">
        <v>113</v>
      </c>
      <c r="AZ100" s="156"/>
      <c r="BA100" s="156"/>
      <c r="BB100" s="156"/>
      <c r="BC100" s="156"/>
      <c r="BD100" s="156"/>
      <c r="BE100" s="158">
        <f t="shared" si="0"/>
        <v>0</v>
      </c>
      <c r="BF100" s="158">
        <f t="shared" si="1"/>
        <v>0</v>
      </c>
      <c r="BG100" s="158">
        <f t="shared" si="2"/>
        <v>0</v>
      </c>
      <c r="BH100" s="158">
        <f t="shared" si="3"/>
        <v>0</v>
      </c>
      <c r="BI100" s="158">
        <f t="shared" si="4"/>
        <v>0</v>
      </c>
      <c r="BJ100" s="157" t="s">
        <v>84</v>
      </c>
      <c r="BK100" s="156"/>
      <c r="BL100" s="156"/>
      <c r="BM100" s="156"/>
    </row>
    <row r="101" spans="2:65" s="1" customFormat="1" ht="18" customHeight="1">
      <c r="B101" s="39"/>
      <c r="C101" s="40"/>
      <c r="D101" s="270" t="s">
        <v>149</v>
      </c>
      <c r="E101" s="271"/>
      <c r="F101" s="271"/>
      <c r="G101" s="271"/>
      <c r="H101" s="271"/>
      <c r="I101" s="40"/>
      <c r="J101" s="40"/>
      <c r="K101" s="40"/>
      <c r="L101" s="40"/>
      <c r="M101" s="40"/>
      <c r="N101" s="269">
        <f>ROUND(N89*T101,2)</f>
        <v>0</v>
      </c>
      <c r="O101" s="266"/>
      <c r="P101" s="266"/>
      <c r="Q101" s="266"/>
      <c r="R101" s="41"/>
      <c r="S101" s="153"/>
      <c r="T101" s="154"/>
      <c r="U101" s="155" t="s">
        <v>42</v>
      </c>
      <c r="V101" s="156"/>
      <c r="W101" s="156"/>
      <c r="X101" s="156"/>
      <c r="Y101" s="156"/>
      <c r="Z101" s="156"/>
      <c r="AA101" s="156"/>
      <c r="AB101" s="156"/>
      <c r="AC101" s="156"/>
      <c r="AD101" s="156"/>
      <c r="AE101" s="156"/>
      <c r="AF101" s="156"/>
      <c r="AG101" s="156"/>
      <c r="AH101" s="156"/>
      <c r="AI101" s="156"/>
      <c r="AJ101" s="156"/>
      <c r="AK101" s="156"/>
      <c r="AL101" s="156"/>
      <c r="AM101" s="156"/>
      <c r="AN101" s="156"/>
      <c r="AO101" s="156"/>
      <c r="AP101" s="156"/>
      <c r="AQ101" s="156"/>
      <c r="AR101" s="156"/>
      <c r="AS101" s="156"/>
      <c r="AT101" s="156"/>
      <c r="AU101" s="156"/>
      <c r="AV101" s="156"/>
      <c r="AW101" s="156"/>
      <c r="AX101" s="156"/>
      <c r="AY101" s="157" t="s">
        <v>113</v>
      </c>
      <c r="AZ101" s="156"/>
      <c r="BA101" s="156"/>
      <c r="BB101" s="156"/>
      <c r="BC101" s="156"/>
      <c r="BD101" s="156"/>
      <c r="BE101" s="158">
        <f t="shared" si="0"/>
        <v>0</v>
      </c>
      <c r="BF101" s="158">
        <f t="shared" si="1"/>
        <v>0</v>
      </c>
      <c r="BG101" s="158">
        <f t="shared" si="2"/>
        <v>0</v>
      </c>
      <c r="BH101" s="158">
        <f t="shared" si="3"/>
        <v>0</v>
      </c>
      <c r="BI101" s="158">
        <f t="shared" si="4"/>
        <v>0</v>
      </c>
      <c r="BJ101" s="157" t="s">
        <v>84</v>
      </c>
      <c r="BK101" s="156"/>
      <c r="BL101" s="156"/>
      <c r="BM101" s="156"/>
    </row>
    <row r="102" spans="2:65" s="1" customFormat="1" ht="18" customHeight="1">
      <c r="B102" s="39"/>
      <c r="C102" s="40"/>
      <c r="D102" s="118" t="s">
        <v>150</v>
      </c>
      <c r="E102" s="40"/>
      <c r="F102" s="40"/>
      <c r="G102" s="40"/>
      <c r="H102" s="40"/>
      <c r="I102" s="40"/>
      <c r="J102" s="40"/>
      <c r="K102" s="40"/>
      <c r="L102" s="40"/>
      <c r="M102" s="40"/>
      <c r="N102" s="269">
        <f>ROUND(N89*T102,2)</f>
        <v>0</v>
      </c>
      <c r="O102" s="266"/>
      <c r="P102" s="266"/>
      <c r="Q102" s="266"/>
      <c r="R102" s="41"/>
      <c r="S102" s="153"/>
      <c r="T102" s="159"/>
      <c r="U102" s="160" t="s">
        <v>42</v>
      </c>
      <c r="V102" s="156"/>
      <c r="W102" s="156"/>
      <c r="X102" s="156"/>
      <c r="Y102" s="156"/>
      <c r="Z102" s="156"/>
      <c r="AA102" s="156"/>
      <c r="AB102" s="156"/>
      <c r="AC102" s="156"/>
      <c r="AD102" s="156"/>
      <c r="AE102" s="156"/>
      <c r="AF102" s="156"/>
      <c r="AG102" s="156"/>
      <c r="AH102" s="156"/>
      <c r="AI102" s="156"/>
      <c r="AJ102" s="156"/>
      <c r="AK102" s="156"/>
      <c r="AL102" s="156"/>
      <c r="AM102" s="156"/>
      <c r="AN102" s="156"/>
      <c r="AO102" s="156"/>
      <c r="AP102" s="156"/>
      <c r="AQ102" s="156"/>
      <c r="AR102" s="156"/>
      <c r="AS102" s="156"/>
      <c r="AT102" s="156"/>
      <c r="AU102" s="156"/>
      <c r="AV102" s="156"/>
      <c r="AW102" s="156"/>
      <c r="AX102" s="156"/>
      <c r="AY102" s="157" t="s">
        <v>151</v>
      </c>
      <c r="AZ102" s="156"/>
      <c r="BA102" s="156"/>
      <c r="BB102" s="156"/>
      <c r="BC102" s="156"/>
      <c r="BD102" s="156"/>
      <c r="BE102" s="158">
        <f t="shared" si="0"/>
        <v>0</v>
      </c>
      <c r="BF102" s="158">
        <f t="shared" si="1"/>
        <v>0</v>
      </c>
      <c r="BG102" s="158">
        <f t="shared" si="2"/>
        <v>0</v>
      </c>
      <c r="BH102" s="158">
        <f t="shared" si="3"/>
        <v>0</v>
      </c>
      <c r="BI102" s="158">
        <f t="shared" si="4"/>
        <v>0</v>
      </c>
      <c r="BJ102" s="157" t="s">
        <v>84</v>
      </c>
      <c r="BK102" s="156"/>
      <c r="BL102" s="156"/>
      <c r="BM102" s="156"/>
    </row>
    <row r="103" spans="2:65" s="1" customFormat="1" ht="12"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1"/>
      <c r="T103" s="140"/>
      <c r="U103" s="140"/>
    </row>
    <row r="104" spans="2:65" s="1" customFormat="1" ht="29.25" customHeight="1">
      <c r="B104" s="39"/>
      <c r="C104" s="128" t="s">
        <v>122</v>
      </c>
      <c r="D104" s="129"/>
      <c r="E104" s="129"/>
      <c r="F104" s="129"/>
      <c r="G104" s="129"/>
      <c r="H104" s="129"/>
      <c r="I104" s="129"/>
      <c r="J104" s="129"/>
      <c r="K104" s="129"/>
      <c r="L104" s="274">
        <f>ROUND(SUM(N89+N96),2)</f>
        <v>0</v>
      </c>
      <c r="M104" s="274"/>
      <c r="N104" s="274"/>
      <c r="O104" s="274"/>
      <c r="P104" s="274"/>
      <c r="Q104" s="274"/>
      <c r="R104" s="41"/>
      <c r="T104" s="140"/>
      <c r="U104" s="140"/>
    </row>
    <row r="105" spans="2:65" s="1" customFormat="1" ht="6.9" customHeight="1">
      <c r="B105" s="63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5"/>
      <c r="T105" s="140"/>
      <c r="U105" s="140"/>
    </row>
    <row r="109" spans="2:65" s="1" customFormat="1" ht="6.9" customHeight="1">
      <c r="B109" s="66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8"/>
    </row>
    <row r="110" spans="2:65" s="1" customFormat="1" ht="36.9" customHeight="1">
      <c r="B110" s="39"/>
      <c r="C110" s="229" t="s">
        <v>152</v>
      </c>
      <c r="D110" s="279"/>
      <c r="E110" s="279"/>
      <c r="F110" s="279"/>
      <c r="G110" s="279"/>
      <c r="H110" s="279"/>
      <c r="I110" s="279"/>
      <c r="J110" s="279"/>
      <c r="K110" s="279"/>
      <c r="L110" s="279"/>
      <c r="M110" s="279"/>
      <c r="N110" s="279"/>
      <c r="O110" s="279"/>
      <c r="P110" s="279"/>
      <c r="Q110" s="279"/>
      <c r="R110" s="41"/>
    </row>
    <row r="111" spans="2:65" s="1" customFormat="1" ht="6.9" customHeight="1"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1"/>
    </row>
    <row r="112" spans="2:65" s="1" customFormat="1" ht="30" customHeight="1">
      <c r="B112" s="39"/>
      <c r="C112" s="34" t="s">
        <v>19</v>
      </c>
      <c r="D112" s="40"/>
      <c r="E112" s="40"/>
      <c r="F112" s="277" t="str">
        <f>F6</f>
        <v>Doplnění chodníku v křižovatce ulic Sokolská a Sušilova - rozc.Kouty, Zábřeh</v>
      </c>
      <c r="G112" s="278"/>
      <c r="H112" s="278"/>
      <c r="I112" s="278"/>
      <c r="J112" s="278"/>
      <c r="K112" s="278"/>
      <c r="L112" s="278"/>
      <c r="M112" s="278"/>
      <c r="N112" s="278"/>
      <c r="O112" s="278"/>
      <c r="P112" s="278"/>
      <c r="Q112" s="40"/>
      <c r="R112" s="41"/>
    </row>
    <row r="113" spans="2:65" ht="30" customHeight="1">
      <c r="B113" s="26"/>
      <c r="C113" s="34" t="s">
        <v>129</v>
      </c>
      <c r="D113" s="30"/>
      <c r="E113" s="30"/>
      <c r="F113" s="277" t="s">
        <v>130</v>
      </c>
      <c r="G113" s="234"/>
      <c r="H113" s="234"/>
      <c r="I113" s="234"/>
      <c r="J113" s="234"/>
      <c r="K113" s="234"/>
      <c r="L113" s="234"/>
      <c r="M113" s="234"/>
      <c r="N113" s="234"/>
      <c r="O113" s="234"/>
      <c r="P113" s="234"/>
      <c r="Q113" s="30"/>
      <c r="R113" s="27"/>
    </row>
    <row r="114" spans="2:65" s="1" customFormat="1" ht="36.9" customHeight="1">
      <c r="B114" s="39"/>
      <c r="C114" s="73" t="s">
        <v>131</v>
      </c>
      <c r="D114" s="40"/>
      <c r="E114" s="40"/>
      <c r="F114" s="249" t="str">
        <f>F8</f>
        <v>SO 001 - Příprava území, demolice</v>
      </c>
      <c r="G114" s="279"/>
      <c r="H114" s="279"/>
      <c r="I114" s="279"/>
      <c r="J114" s="279"/>
      <c r="K114" s="279"/>
      <c r="L114" s="279"/>
      <c r="M114" s="279"/>
      <c r="N114" s="279"/>
      <c r="O114" s="279"/>
      <c r="P114" s="279"/>
      <c r="Q114" s="40"/>
      <c r="R114" s="41"/>
    </row>
    <row r="115" spans="2:65" s="1" customFormat="1" ht="6.9" customHeight="1"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1"/>
    </row>
    <row r="116" spans="2:65" s="1" customFormat="1" ht="18" customHeight="1">
      <c r="B116" s="39"/>
      <c r="C116" s="34" t="s">
        <v>24</v>
      </c>
      <c r="D116" s="40"/>
      <c r="E116" s="40"/>
      <c r="F116" s="32" t="str">
        <f>F10</f>
        <v>Zábřeh</v>
      </c>
      <c r="G116" s="40"/>
      <c r="H116" s="40"/>
      <c r="I116" s="40"/>
      <c r="J116" s="40"/>
      <c r="K116" s="34" t="s">
        <v>26</v>
      </c>
      <c r="L116" s="40"/>
      <c r="M116" s="281" t="str">
        <f>IF(O10="","",O10)</f>
        <v>26. 12. 2018</v>
      </c>
      <c r="N116" s="281"/>
      <c r="O116" s="281"/>
      <c r="P116" s="281"/>
      <c r="Q116" s="40"/>
      <c r="R116" s="41"/>
    </row>
    <row r="117" spans="2:65" s="1" customFormat="1" ht="6.9" customHeight="1"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1"/>
    </row>
    <row r="118" spans="2:65" s="1" customFormat="1" ht="13.2">
      <c r="B118" s="39"/>
      <c r="C118" s="34" t="s">
        <v>28</v>
      </c>
      <c r="D118" s="40"/>
      <c r="E118" s="40"/>
      <c r="F118" s="32" t="str">
        <f>E13</f>
        <v xml:space="preserve"> </v>
      </c>
      <c r="G118" s="40"/>
      <c r="H118" s="40"/>
      <c r="I118" s="40"/>
      <c r="J118" s="40"/>
      <c r="K118" s="34" t="s">
        <v>34</v>
      </c>
      <c r="L118" s="40"/>
      <c r="M118" s="233" t="str">
        <f>E19</f>
        <v xml:space="preserve"> </v>
      </c>
      <c r="N118" s="233"/>
      <c r="O118" s="233"/>
      <c r="P118" s="233"/>
      <c r="Q118" s="233"/>
      <c r="R118" s="41"/>
    </row>
    <row r="119" spans="2:65" s="1" customFormat="1" ht="14.4" customHeight="1">
      <c r="B119" s="39"/>
      <c r="C119" s="34" t="s">
        <v>32</v>
      </c>
      <c r="D119" s="40"/>
      <c r="E119" s="40"/>
      <c r="F119" s="32" t="str">
        <f>IF(E16="","",E16)</f>
        <v>Vyplň údaj</v>
      </c>
      <c r="G119" s="40"/>
      <c r="H119" s="40"/>
      <c r="I119" s="40"/>
      <c r="J119" s="40"/>
      <c r="K119" s="34" t="s">
        <v>36</v>
      </c>
      <c r="L119" s="40"/>
      <c r="M119" s="233" t="str">
        <f>E22</f>
        <v xml:space="preserve"> </v>
      </c>
      <c r="N119" s="233"/>
      <c r="O119" s="233"/>
      <c r="P119" s="233"/>
      <c r="Q119" s="233"/>
      <c r="R119" s="41"/>
    </row>
    <row r="120" spans="2:65" s="1" customFormat="1" ht="10.35" customHeight="1"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1"/>
    </row>
    <row r="121" spans="2:65" s="9" customFormat="1" ht="29.25" customHeight="1">
      <c r="B121" s="161"/>
      <c r="C121" s="162" t="s">
        <v>153</v>
      </c>
      <c r="D121" s="163" t="s">
        <v>154</v>
      </c>
      <c r="E121" s="163" t="s">
        <v>59</v>
      </c>
      <c r="F121" s="295" t="s">
        <v>155</v>
      </c>
      <c r="G121" s="295"/>
      <c r="H121" s="295"/>
      <c r="I121" s="295"/>
      <c r="J121" s="163" t="s">
        <v>156</v>
      </c>
      <c r="K121" s="163" t="s">
        <v>157</v>
      </c>
      <c r="L121" s="296" t="s">
        <v>158</v>
      </c>
      <c r="M121" s="296"/>
      <c r="N121" s="295" t="s">
        <v>136</v>
      </c>
      <c r="O121" s="295"/>
      <c r="P121" s="295"/>
      <c r="Q121" s="297"/>
      <c r="R121" s="164"/>
      <c r="T121" s="84" t="s">
        <v>159</v>
      </c>
      <c r="U121" s="85" t="s">
        <v>41</v>
      </c>
      <c r="V121" s="85" t="s">
        <v>160</v>
      </c>
      <c r="W121" s="85" t="s">
        <v>161</v>
      </c>
      <c r="X121" s="85" t="s">
        <v>162</v>
      </c>
      <c r="Y121" s="85" t="s">
        <v>163</v>
      </c>
      <c r="Z121" s="85" t="s">
        <v>164</v>
      </c>
      <c r="AA121" s="86" t="s">
        <v>165</v>
      </c>
    </row>
    <row r="122" spans="2:65" s="1" customFormat="1" ht="29.25" customHeight="1">
      <c r="B122" s="39"/>
      <c r="C122" s="88" t="s">
        <v>133</v>
      </c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315">
        <f>BK122</f>
        <v>0</v>
      </c>
      <c r="O122" s="316"/>
      <c r="P122" s="316"/>
      <c r="Q122" s="316"/>
      <c r="R122" s="41"/>
      <c r="T122" s="87"/>
      <c r="U122" s="55"/>
      <c r="V122" s="55"/>
      <c r="W122" s="165">
        <f>W123+W186</f>
        <v>0</v>
      </c>
      <c r="X122" s="55"/>
      <c r="Y122" s="165">
        <f>Y123+Y186</f>
        <v>5.2500000000000003E-3</v>
      </c>
      <c r="Z122" s="55"/>
      <c r="AA122" s="166">
        <f>AA123+AA186</f>
        <v>17.84</v>
      </c>
      <c r="AT122" s="22" t="s">
        <v>76</v>
      </c>
      <c r="AU122" s="22" t="s">
        <v>138</v>
      </c>
      <c r="BK122" s="167">
        <f>BK123+BK186</f>
        <v>0</v>
      </c>
    </row>
    <row r="123" spans="2:65" s="10" customFormat="1" ht="37.35" customHeight="1">
      <c r="B123" s="168"/>
      <c r="C123" s="169"/>
      <c r="D123" s="170" t="s">
        <v>139</v>
      </c>
      <c r="E123" s="170"/>
      <c r="F123" s="170"/>
      <c r="G123" s="170"/>
      <c r="H123" s="170"/>
      <c r="I123" s="170"/>
      <c r="J123" s="170"/>
      <c r="K123" s="170"/>
      <c r="L123" s="170"/>
      <c r="M123" s="170"/>
      <c r="N123" s="293">
        <f>BK123</f>
        <v>0</v>
      </c>
      <c r="O123" s="291"/>
      <c r="P123" s="291"/>
      <c r="Q123" s="291"/>
      <c r="R123" s="171"/>
      <c r="T123" s="172"/>
      <c r="U123" s="169"/>
      <c r="V123" s="169"/>
      <c r="W123" s="173">
        <f>W124+W160+W165</f>
        <v>0</v>
      </c>
      <c r="X123" s="169"/>
      <c r="Y123" s="173">
        <f>Y124+Y160+Y165</f>
        <v>5.2500000000000003E-3</v>
      </c>
      <c r="Z123" s="169"/>
      <c r="AA123" s="174">
        <f>AA124+AA160+AA165</f>
        <v>17.84</v>
      </c>
      <c r="AR123" s="175" t="s">
        <v>84</v>
      </c>
      <c r="AT123" s="176" t="s">
        <v>76</v>
      </c>
      <c r="AU123" s="176" t="s">
        <v>77</v>
      </c>
      <c r="AY123" s="175" t="s">
        <v>166</v>
      </c>
      <c r="BK123" s="177">
        <f>BK124+BK160+BK165</f>
        <v>0</v>
      </c>
    </row>
    <row r="124" spans="2:65" s="10" customFormat="1" ht="19.95" customHeight="1">
      <c r="B124" s="168"/>
      <c r="C124" s="169"/>
      <c r="D124" s="178" t="s">
        <v>140</v>
      </c>
      <c r="E124" s="178"/>
      <c r="F124" s="178"/>
      <c r="G124" s="178"/>
      <c r="H124" s="178"/>
      <c r="I124" s="178"/>
      <c r="J124" s="178"/>
      <c r="K124" s="178"/>
      <c r="L124" s="178"/>
      <c r="M124" s="178"/>
      <c r="N124" s="317">
        <f>BK124</f>
        <v>0</v>
      </c>
      <c r="O124" s="318"/>
      <c r="P124" s="318"/>
      <c r="Q124" s="318"/>
      <c r="R124" s="171"/>
      <c r="T124" s="172"/>
      <c r="U124" s="169"/>
      <c r="V124" s="169"/>
      <c r="W124" s="173">
        <f>SUM(W125:W159)</f>
        <v>0</v>
      </c>
      <c r="X124" s="169"/>
      <c r="Y124" s="173">
        <f>SUM(Y125:Y159)</f>
        <v>5.2500000000000003E-3</v>
      </c>
      <c r="Z124" s="169"/>
      <c r="AA124" s="174">
        <f>SUM(AA125:AA159)</f>
        <v>13.44</v>
      </c>
      <c r="AR124" s="175" t="s">
        <v>84</v>
      </c>
      <c r="AT124" s="176" t="s">
        <v>76</v>
      </c>
      <c r="AU124" s="176" t="s">
        <v>84</v>
      </c>
      <c r="AY124" s="175" t="s">
        <v>166</v>
      </c>
      <c r="BK124" s="177">
        <f>SUM(BK125:BK159)</f>
        <v>0</v>
      </c>
    </row>
    <row r="125" spans="2:65" s="1" customFormat="1" ht="31.5" customHeight="1">
      <c r="B125" s="39"/>
      <c r="C125" s="179" t="s">
        <v>84</v>
      </c>
      <c r="D125" s="179" t="s">
        <v>167</v>
      </c>
      <c r="E125" s="180" t="s">
        <v>168</v>
      </c>
      <c r="F125" s="298" t="s">
        <v>169</v>
      </c>
      <c r="G125" s="298"/>
      <c r="H125" s="298"/>
      <c r="I125" s="298"/>
      <c r="J125" s="181" t="s">
        <v>170</v>
      </c>
      <c r="K125" s="182">
        <v>105</v>
      </c>
      <c r="L125" s="299">
        <v>0</v>
      </c>
      <c r="M125" s="300"/>
      <c r="N125" s="301">
        <f>ROUND(L125*K125,2)</f>
        <v>0</v>
      </c>
      <c r="O125" s="301"/>
      <c r="P125" s="301"/>
      <c r="Q125" s="301"/>
      <c r="R125" s="41"/>
      <c r="T125" s="183" t="s">
        <v>22</v>
      </c>
      <c r="U125" s="48" t="s">
        <v>42</v>
      </c>
      <c r="V125" s="40"/>
      <c r="W125" s="184">
        <f>V125*K125</f>
        <v>0</v>
      </c>
      <c r="X125" s="184">
        <v>5.0000000000000002E-5</v>
      </c>
      <c r="Y125" s="184">
        <f>X125*K125</f>
        <v>5.2500000000000003E-3</v>
      </c>
      <c r="Z125" s="184">
        <v>0.128</v>
      </c>
      <c r="AA125" s="185">
        <f>Z125*K125</f>
        <v>13.44</v>
      </c>
      <c r="AR125" s="22" t="s">
        <v>171</v>
      </c>
      <c r="AT125" s="22" t="s">
        <v>167</v>
      </c>
      <c r="AU125" s="22" t="s">
        <v>89</v>
      </c>
      <c r="AY125" s="22" t="s">
        <v>166</v>
      </c>
      <c r="BE125" s="122">
        <f>IF(U125="základní",N125,0)</f>
        <v>0</v>
      </c>
      <c r="BF125" s="122">
        <f>IF(U125="snížená",N125,0)</f>
        <v>0</v>
      </c>
      <c r="BG125" s="122">
        <f>IF(U125="zákl. přenesená",N125,0)</f>
        <v>0</v>
      </c>
      <c r="BH125" s="122">
        <f>IF(U125="sníž. přenesená",N125,0)</f>
        <v>0</v>
      </c>
      <c r="BI125" s="122">
        <f>IF(U125="nulová",N125,0)</f>
        <v>0</v>
      </c>
      <c r="BJ125" s="22" t="s">
        <v>84</v>
      </c>
      <c r="BK125" s="122">
        <f>ROUND(L125*K125,2)</f>
        <v>0</v>
      </c>
      <c r="BL125" s="22" t="s">
        <v>171</v>
      </c>
      <c r="BM125" s="22" t="s">
        <v>172</v>
      </c>
    </row>
    <row r="126" spans="2:65" s="11" customFormat="1" ht="22.5" customHeight="1">
      <c r="B126" s="186"/>
      <c r="C126" s="187"/>
      <c r="D126" s="187"/>
      <c r="E126" s="188" t="s">
        <v>22</v>
      </c>
      <c r="F126" s="302" t="s">
        <v>173</v>
      </c>
      <c r="G126" s="303"/>
      <c r="H126" s="303"/>
      <c r="I126" s="303"/>
      <c r="J126" s="187"/>
      <c r="K126" s="189" t="s">
        <v>22</v>
      </c>
      <c r="L126" s="187"/>
      <c r="M126" s="187"/>
      <c r="N126" s="187"/>
      <c r="O126" s="187"/>
      <c r="P126" s="187"/>
      <c r="Q126" s="187"/>
      <c r="R126" s="190"/>
      <c r="T126" s="191"/>
      <c r="U126" s="187"/>
      <c r="V126" s="187"/>
      <c r="W126" s="187"/>
      <c r="X126" s="187"/>
      <c r="Y126" s="187"/>
      <c r="Z126" s="187"/>
      <c r="AA126" s="192"/>
      <c r="AT126" s="193" t="s">
        <v>174</v>
      </c>
      <c r="AU126" s="193" t="s">
        <v>89</v>
      </c>
      <c r="AV126" s="11" t="s">
        <v>84</v>
      </c>
      <c r="AW126" s="11" t="s">
        <v>35</v>
      </c>
      <c r="AX126" s="11" t="s">
        <v>77</v>
      </c>
      <c r="AY126" s="193" t="s">
        <v>166</v>
      </c>
    </row>
    <row r="127" spans="2:65" s="12" customFormat="1" ht="22.5" customHeight="1">
      <c r="B127" s="194"/>
      <c r="C127" s="195"/>
      <c r="D127" s="195"/>
      <c r="E127" s="196" t="s">
        <v>22</v>
      </c>
      <c r="F127" s="304" t="s">
        <v>175</v>
      </c>
      <c r="G127" s="305"/>
      <c r="H127" s="305"/>
      <c r="I127" s="305"/>
      <c r="J127" s="195"/>
      <c r="K127" s="197">
        <v>105</v>
      </c>
      <c r="L127" s="195"/>
      <c r="M127" s="195"/>
      <c r="N127" s="195"/>
      <c r="O127" s="195"/>
      <c r="P127" s="195"/>
      <c r="Q127" s="195"/>
      <c r="R127" s="198"/>
      <c r="T127" s="199"/>
      <c r="U127" s="195"/>
      <c r="V127" s="195"/>
      <c r="W127" s="195"/>
      <c r="X127" s="195"/>
      <c r="Y127" s="195"/>
      <c r="Z127" s="195"/>
      <c r="AA127" s="200"/>
      <c r="AT127" s="201" t="s">
        <v>174</v>
      </c>
      <c r="AU127" s="201" t="s">
        <v>89</v>
      </c>
      <c r="AV127" s="12" t="s">
        <v>89</v>
      </c>
      <c r="AW127" s="12" t="s">
        <v>35</v>
      </c>
      <c r="AX127" s="12" t="s">
        <v>77</v>
      </c>
      <c r="AY127" s="201" t="s">
        <v>166</v>
      </c>
    </row>
    <row r="128" spans="2:65" s="13" customFormat="1" ht="22.5" customHeight="1">
      <c r="B128" s="202"/>
      <c r="C128" s="203"/>
      <c r="D128" s="203"/>
      <c r="E128" s="204" t="s">
        <v>22</v>
      </c>
      <c r="F128" s="306" t="s">
        <v>176</v>
      </c>
      <c r="G128" s="307"/>
      <c r="H128" s="307"/>
      <c r="I128" s="307"/>
      <c r="J128" s="203"/>
      <c r="K128" s="205">
        <v>105</v>
      </c>
      <c r="L128" s="203"/>
      <c r="M128" s="203"/>
      <c r="N128" s="203"/>
      <c r="O128" s="203"/>
      <c r="P128" s="203"/>
      <c r="Q128" s="203"/>
      <c r="R128" s="206"/>
      <c r="T128" s="207"/>
      <c r="U128" s="203"/>
      <c r="V128" s="203"/>
      <c r="W128" s="203"/>
      <c r="X128" s="203"/>
      <c r="Y128" s="203"/>
      <c r="Z128" s="203"/>
      <c r="AA128" s="208"/>
      <c r="AT128" s="209" t="s">
        <v>174</v>
      </c>
      <c r="AU128" s="209" t="s">
        <v>89</v>
      </c>
      <c r="AV128" s="13" t="s">
        <v>171</v>
      </c>
      <c r="AW128" s="13" t="s">
        <v>35</v>
      </c>
      <c r="AX128" s="13" t="s">
        <v>84</v>
      </c>
      <c r="AY128" s="209" t="s">
        <v>166</v>
      </c>
    </row>
    <row r="129" spans="2:65" s="1" customFormat="1" ht="31.5" customHeight="1">
      <c r="B129" s="39"/>
      <c r="C129" s="179" t="s">
        <v>89</v>
      </c>
      <c r="D129" s="179" t="s">
        <v>167</v>
      </c>
      <c r="E129" s="180" t="s">
        <v>177</v>
      </c>
      <c r="F129" s="298" t="s">
        <v>178</v>
      </c>
      <c r="G129" s="298"/>
      <c r="H129" s="298"/>
      <c r="I129" s="298"/>
      <c r="J129" s="181" t="s">
        <v>179</v>
      </c>
      <c r="K129" s="182">
        <v>53.6</v>
      </c>
      <c r="L129" s="299">
        <v>0</v>
      </c>
      <c r="M129" s="300"/>
      <c r="N129" s="301">
        <f>ROUND(L129*K129,2)</f>
        <v>0</v>
      </c>
      <c r="O129" s="301"/>
      <c r="P129" s="301"/>
      <c r="Q129" s="301"/>
      <c r="R129" s="41"/>
      <c r="T129" s="183" t="s">
        <v>22</v>
      </c>
      <c r="U129" s="48" t="s">
        <v>42</v>
      </c>
      <c r="V129" s="40"/>
      <c r="W129" s="184">
        <f>V129*K129</f>
        <v>0</v>
      </c>
      <c r="X129" s="184">
        <v>0</v>
      </c>
      <c r="Y129" s="184">
        <f>X129*K129</f>
        <v>0</v>
      </c>
      <c r="Z129" s="184">
        <v>0</v>
      </c>
      <c r="AA129" s="185">
        <f>Z129*K129</f>
        <v>0</v>
      </c>
      <c r="AR129" s="22" t="s">
        <v>171</v>
      </c>
      <c r="AT129" s="22" t="s">
        <v>167</v>
      </c>
      <c r="AU129" s="22" t="s">
        <v>89</v>
      </c>
      <c r="AY129" s="22" t="s">
        <v>166</v>
      </c>
      <c r="BE129" s="122">
        <f>IF(U129="základní",N129,0)</f>
        <v>0</v>
      </c>
      <c r="BF129" s="122">
        <f>IF(U129="snížená",N129,0)</f>
        <v>0</v>
      </c>
      <c r="BG129" s="122">
        <f>IF(U129="zákl. přenesená",N129,0)</f>
        <v>0</v>
      </c>
      <c r="BH129" s="122">
        <f>IF(U129="sníž. přenesená",N129,0)</f>
        <v>0</v>
      </c>
      <c r="BI129" s="122">
        <f>IF(U129="nulová",N129,0)</f>
        <v>0</v>
      </c>
      <c r="BJ129" s="22" t="s">
        <v>84</v>
      </c>
      <c r="BK129" s="122">
        <f>ROUND(L129*K129,2)</f>
        <v>0</v>
      </c>
      <c r="BL129" s="22" t="s">
        <v>171</v>
      </c>
      <c r="BM129" s="22" t="s">
        <v>180</v>
      </c>
    </row>
    <row r="130" spans="2:65" s="11" customFormat="1" ht="31.5" customHeight="1">
      <c r="B130" s="186"/>
      <c r="C130" s="187"/>
      <c r="D130" s="187"/>
      <c r="E130" s="188" t="s">
        <v>22</v>
      </c>
      <c r="F130" s="302" t="s">
        <v>181</v>
      </c>
      <c r="G130" s="303"/>
      <c r="H130" s="303"/>
      <c r="I130" s="303"/>
      <c r="J130" s="187"/>
      <c r="K130" s="189" t="s">
        <v>22</v>
      </c>
      <c r="L130" s="187"/>
      <c r="M130" s="187"/>
      <c r="N130" s="187"/>
      <c r="O130" s="187"/>
      <c r="P130" s="187"/>
      <c r="Q130" s="187"/>
      <c r="R130" s="190"/>
      <c r="T130" s="191"/>
      <c r="U130" s="187"/>
      <c r="V130" s="187"/>
      <c r="W130" s="187"/>
      <c r="X130" s="187"/>
      <c r="Y130" s="187"/>
      <c r="Z130" s="187"/>
      <c r="AA130" s="192"/>
      <c r="AT130" s="193" t="s">
        <v>174</v>
      </c>
      <c r="AU130" s="193" t="s">
        <v>89</v>
      </c>
      <c r="AV130" s="11" t="s">
        <v>84</v>
      </c>
      <c r="AW130" s="11" t="s">
        <v>35</v>
      </c>
      <c r="AX130" s="11" t="s">
        <v>77</v>
      </c>
      <c r="AY130" s="193" t="s">
        <v>166</v>
      </c>
    </row>
    <row r="131" spans="2:65" s="12" customFormat="1" ht="22.5" customHeight="1">
      <c r="B131" s="194"/>
      <c r="C131" s="195"/>
      <c r="D131" s="195"/>
      <c r="E131" s="196" t="s">
        <v>22</v>
      </c>
      <c r="F131" s="304" t="s">
        <v>182</v>
      </c>
      <c r="G131" s="305"/>
      <c r="H131" s="305"/>
      <c r="I131" s="305"/>
      <c r="J131" s="195"/>
      <c r="K131" s="197">
        <v>10.6</v>
      </c>
      <c r="L131" s="195"/>
      <c r="M131" s="195"/>
      <c r="N131" s="195"/>
      <c r="O131" s="195"/>
      <c r="P131" s="195"/>
      <c r="Q131" s="195"/>
      <c r="R131" s="198"/>
      <c r="T131" s="199"/>
      <c r="U131" s="195"/>
      <c r="V131" s="195"/>
      <c r="W131" s="195"/>
      <c r="X131" s="195"/>
      <c r="Y131" s="195"/>
      <c r="Z131" s="195"/>
      <c r="AA131" s="200"/>
      <c r="AT131" s="201" t="s">
        <v>174</v>
      </c>
      <c r="AU131" s="201" t="s">
        <v>89</v>
      </c>
      <c r="AV131" s="12" t="s">
        <v>89</v>
      </c>
      <c r="AW131" s="12" t="s">
        <v>35</v>
      </c>
      <c r="AX131" s="12" t="s">
        <v>77</v>
      </c>
      <c r="AY131" s="201" t="s">
        <v>166</v>
      </c>
    </row>
    <row r="132" spans="2:65" s="12" customFormat="1" ht="22.5" customHeight="1">
      <c r="B132" s="194"/>
      <c r="C132" s="195"/>
      <c r="D132" s="195"/>
      <c r="E132" s="196" t="s">
        <v>22</v>
      </c>
      <c r="F132" s="304" t="s">
        <v>183</v>
      </c>
      <c r="G132" s="305"/>
      <c r="H132" s="305"/>
      <c r="I132" s="305"/>
      <c r="J132" s="195"/>
      <c r="K132" s="197">
        <v>39.6</v>
      </c>
      <c r="L132" s="195"/>
      <c r="M132" s="195"/>
      <c r="N132" s="195"/>
      <c r="O132" s="195"/>
      <c r="P132" s="195"/>
      <c r="Q132" s="195"/>
      <c r="R132" s="198"/>
      <c r="T132" s="199"/>
      <c r="U132" s="195"/>
      <c r="V132" s="195"/>
      <c r="W132" s="195"/>
      <c r="X132" s="195"/>
      <c r="Y132" s="195"/>
      <c r="Z132" s="195"/>
      <c r="AA132" s="200"/>
      <c r="AT132" s="201" t="s">
        <v>174</v>
      </c>
      <c r="AU132" s="201" t="s">
        <v>89</v>
      </c>
      <c r="AV132" s="12" t="s">
        <v>89</v>
      </c>
      <c r="AW132" s="12" t="s">
        <v>35</v>
      </c>
      <c r="AX132" s="12" t="s">
        <v>77</v>
      </c>
      <c r="AY132" s="201" t="s">
        <v>166</v>
      </c>
    </row>
    <row r="133" spans="2:65" s="12" customFormat="1" ht="22.5" customHeight="1">
      <c r="B133" s="194"/>
      <c r="C133" s="195"/>
      <c r="D133" s="195"/>
      <c r="E133" s="196" t="s">
        <v>22</v>
      </c>
      <c r="F133" s="304" t="s">
        <v>184</v>
      </c>
      <c r="G133" s="305"/>
      <c r="H133" s="305"/>
      <c r="I133" s="305"/>
      <c r="J133" s="195"/>
      <c r="K133" s="197">
        <v>3.4</v>
      </c>
      <c r="L133" s="195"/>
      <c r="M133" s="195"/>
      <c r="N133" s="195"/>
      <c r="O133" s="195"/>
      <c r="P133" s="195"/>
      <c r="Q133" s="195"/>
      <c r="R133" s="198"/>
      <c r="T133" s="199"/>
      <c r="U133" s="195"/>
      <c r="V133" s="195"/>
      <c r="W133" s="195"/>
      <c r="X133" s="195"/>
      <c r="Y133" s="195"/>
      <c r="Z133" s="195"/>
      <c r="AA133" s="200"/>
      <c r="AT133" s="201" t="s">
        <v>174</v>
      </c>
      <c r="AU133" s="201" t="s">
        <v>89</v>
      </c>
      <c r="AV133" s="12" t="s">
        <v>89</v>
      </c>
      <c r="AW133" s="12" t="s">
        <v>35</v>
      </c>
      <c r="AX133" s="12" t="s">
        <v>77</v>
      </c>
      <c r="AY133" s="201" t="s">
        <v>166</v>
      </c>
    </row>
    <row r="134" spans="2:65" s="13" customFormat="1" ht="22.5" customHeight="1">
      <c r="B134" s="202"/>
      <c r="C134" s="203"/>
      <c r="D134" s="203"/>
      <c r="E134" s="204" t="s">
        <v>22</v>
      </c>
      <c r="F134" s="306" t="s">
        <v>176</v>
      </c>
      <c r="G134" s="307"/>
      <c r="H134" s="307"/>
      <c r="I134" s="307"/>
      <c r="J134" s="203"/>
      <c r="K134" s="205">
        <v>53.6</v>
      </c>
      <c r="L134" s="203"/>
      <c r="M134" s="203"/>
      <c r="N134" s="203"/>
      <c r="O134" s="203"/>
      <c r="P134" s="203"/>
      <c r="Q134" s="203"/>
      <c r="R134" s="206"/>
      <c r="T134" s="207"/>
      <c r="U134" s="203"/>
      <c r="V134" s="203"/>
      <c r="W134" s="203"/>
      <c r="X134" s="203"/>
      <c r="Y134" s="203"/>
      <c r="Z134" s="203"/>
      <c r="AA134" s="208"/>
      <c r="AT134" s="209" t="s">
        <v>174</v>
      </c>
      <c r="AU134" s="209" t="s">
        <v>89</v>
      </c>
      <c r="AV134" s="13" t="s">
        <v>171</v>
      </c>
      <c r="AW134" s="13" t="s">
        <v>35</v>
      </c>
      <c r="AX134" s="13" t="s">
        <v>84</v>
      </c>
      <c r="AY134" s="209" t="s">
        <v>166</v>
      </c>
    </row>
    <row r="135" spans="2:65" s="1" customFormat="1" ht="31.5" customHeight="1">
      <c r="B135" s="39"/>
      <c r="C135" s="179" t="s">
        <v>185</v>
      </c>
      <c r="D135" s="179" t="s">
        <v>167</v>
      </c>
      <c r="E135" s="180" t="s">
        <v>186</v>
      </c>
      <c r="F135" s="298" t="s">
        <v>187</v>
      </c>
      <c r="G135" s="298"/>
      <c r="H135" s="298"/>
      <c r="I135" s="298"/>
      <c r="J135" s="181" t="s">
        <v>179</v>
      </c>
      <c r="K135" s="182">
        <v>45.84</v>
      </c>
      <c r="L135" s="299">
        <v>0</v>
      </c>
      <c r="M135" s="300"/>
      <c r="N135" s="301">
        <f>ROUND(L135*K135,2)</f>
        <v>0</v>
      </c>
      <c r="O135" s="301"/>
      <c r="P135" s="301"/>
      <c r="Q135" s="301"/>
      <c r="R135" s="41"/>
      <c r="T135" s="183" t="s">
        <v>22</v>
      </c>
      <c r="U135" s="48" t="s">
        <v>42</v>
      </c>
      <c r="V135" s="40"/>
      <c r="W135" s="184">
        <f>V135*K135</f>
        <v>0</v>
      </c>
      <c r="X135" s="184">
        <v>0</v>
      </c>
      <c r="Y135" s="184">
        <f>X135*K135</f>
        <v>0</v>
      </c>
      <c r="Z135" s="184">
        <v>0</v>
      </c>
      <c r="AA135" s="185">
        <f>Z135*K135</f>
        <v>0</v>
      </c>
      <c r="AR135" s="22" t="s">
        <v>171</v>
      </c>
      <c r="AT135" s="22" t="s">
        <v>167</v>
      </c>
      <c r="AU135" s="22" t="s">
        <v>89</v>
      </c>
      <c r="AY135" s="22" t="s">
        <v>166</v>
      </c>
      <c r="BE135" s="122">
        <f>IF(U135="základní",N135,0)</f>
        <v>0</v>
      </c>
      <c r="BF135" s="122">
        <f>IF(U135="snížená",N135,0)</f>
        <v>0</v>
      </c>
      <c r="BG135" s="122">
        <f>IF(U135="zákl. přenesená",N135,0)</f>
        <v>0</v>
      </c>
      <c r="BH135" s="122">
        <f>IF(U135="sníž. přenesená",N135,0)</f>
        <v>0</v>
      </c>
      <c r="BI135" s="122">
        <f>IF(U135="nulová",N135,0)</f>
        <v>0</v>
      </c>
      <c r="BJ135" s="22" t="s">
        <v>84</v>
      </c>
      <c r="BK135" s="122">
        <f>ROUND(L135*K135,2)</f>
        <v>0</v>
      </c>
      <c r="BL135" s="22" t="s">
        <v>171</v>
      </c>
      <c r="BM135" s="22" t="s">
        <v>188</v>
      </c>
    </row>
    <row r="136" spans="2:65" s="11" customFormat="1" ht="22.5" customHeight="1">
      <c r="B136" s="186"/>
      <c r="C136" s="187"/>
      <c r="D136" s="187"/>
      <c r="E136" s="188" t="s">
        <v>22</v>
      </c>
      <c r="F136" s="302" t="s">
        <v>189</v>
      </c>
      <c r="G136" s="303"/>
      <c r="H136" s="303"/>
      <c r="I136" s="303"/>
      <c r="J136" s="187"/>
      <c r="K136" s="189" t="s">
        <v>22</v>
      </c>
      <c r="L136" s="187"/>
      <c r="M136" s="187"/>
      <c r="N136" s="187"/>
      <c r="O136" s="187"/>
      <c r="P136" s="187"/>
      <c r="Q136" s="187"/>
      <c r="R136" s="190"/>
      <c r="T136" s="191"/>
      <c r="U136" s="187"/>
      <c r="V136" s="187"/>
      <c r="W136" s="187"/>
      <c r="X136" s="187"/>
      <c r="Y136" s="187"/>
      <c r="Z136" s="187"/>
      <c r="AA136" s="192"/>
      <c r="AT136" s="193" t="s">
        <v>174</v>
      </c>
      <c r="AU136" s="193" t="s">
        <v>89</v>
      </c>
      <c r="AV136" s="11" t="s">
        <v>84</v>
      </c>
      <c r="AW136" s="11" t="s">
        <v>35</v>
      </c>
      <c r="AX136" s="11" t="s">
        <v>77</v>
      </c>
      <c r="AY136" s="193" t="s">
        <v>166</v>
      </c>
    </row>
    <row r="137" spans="2:65" s="12" customFormat="1" ht="22.5" customHeight="1">
      <c r="B137" s="194"/>
      <c r="C137" s="195"/>
      <c r="D137" s="195"/>
      <c r="E137" s="196" t="s">
        <v>22</v>
      </c>
      <c r="F137" s="304" t="s">
        <v>190</v>
      </c>
      <c r="G137" s="305"/>
      <c r="H137" s="305"/>
      <c r="I137" s="305"/>
      <c r="J137" s="195"/>
      <c r="K137" s="197">
        <v>13.25</v>
      </c>
      <c r="L137" s="195"/>
      <c r="M137" s="195"/>
      <c r="N137" s="195"/>
      <c r="O137" s="195"/>
      <c r="P137" s="195"/>
      <c r="Q137" s="195"/>
      <c r="R137" s="198"/>
      <c r="T137" s="199"/>
      <c r="U137" s="195"/>
      <c r="V137" s="195"/>
      <c r="W137" s="195"/>
      <c r="X137" s="195"/>
      <c r="Y137" s="195"/>
      <c r="Z137" s="195"/>
      <c r="AA137" s="200"/>
      <c r="AT137" s="201" t="s">
        <v>174</v>
      </c>
      <c r="AU137" s="201" t="s">
        <v>89</v>
      </c>
      <c r="AV137" s="12" t="s">
        <v>89</v>
      </c>
      <c r="AW137" s="12" t="s">
        <v>35</v>
      </c>
      <c r="AX137" s="12" t="s">
        <v>77</v>
      </c>
      <c r="AY137" s="201" t="s">
        <v>166</v>
      </c>
    </row>
    <row r="138" spans="2:65" s="11" customFormat="1" ht="22.5" customHeight="1">
      <c r="B138" s="186"/>
      <c r="C138" s="187"/>
      <c r="D138" s="187"/>
      <c r="E138" s="188" t="s">
        <v>22</v>
      </c>
      <c r="F138" s="308" t="s">
        <v>191</v>
      </c>
      <c r="G138" s="309"/>
      <c r="H138" s="309"/>
      <c r="I138" s="309"/>
      <c r="J138" s="187"/>
      <c r="K138" s="189" t="s">
        <v>22</v>
      </c>
      <c r="L138" s="187"/>
      <c r="M138" s="187"/>
      <c r="N138" s="187"/>
      <c r="O138" s="187"/>
      <c r="P138" s="187"/>
      <c r="Q138" s="187"/>
      <c r="R138" s="190"/>
      <c r="T138" s="191"/>
      <c r="U138" s="187"/>
      <c r="V138" s="187"/>
      <c r="W138" s="187"/>
      <c r="X138" s="187"/>
      <c r="Y138" s="187"/>
      <c r="Z138" s="187"/>
      <c r="AA138" s="192"/>
      <c r="AT138" s="193" t="s">
        <v>174</v>
      </c>
      <c r="AU138" s="193" t="s">
        <v>89</v>
      </c>
      <c r="AV138" s="11" t="s">
        <v>84</v>
      </c>
      <c r="AW138" s="11" t="s">
        <v>35</v>
      </c>
      <c r="AX138" s="11" t="s">
        <v>77</v>
      </c>
      <c r="AY138" s="193" t="s">
        <v>166</v>
      </c>
    </row>
    <row r="139" spans="2:65" s="12" customFormat="1" ht="22.5" customHeight="1">
      <c r="B139" s="194"/>
      <c r="C139" s="195"/>
      <c r="D139" s="195"/>
      <c r="E139" s="196" t="s">
        <v>22</v>
      </c>
      <c r="F139" s="304" t="s">
        <v>192</v>
      </c>
      <c r="G139" s="305"/>
      <c r="H139" s="305"/>
      <c r="I139" s="305"/>
      <c r="J139" s="195"/>
      <c r="K139" s="197">
        <v>29.7</v>
      </c>
      <c r="L139" s="195"/>
      <c r="M139" s="195"/>
      <c r="N139" s="195"/>
      <c r="O139" s="195"/>
      <c r="P139" s="195"/>
      <c r="Q139" s="195"/>
      <c r="R139" s="198"/>
      <c r="T139" s="199"/>
      <c r="U139" s="195"/>
      <c r="V139" s="195"/>
      <c r="W139" s="195"/>
      <c r="X139" s="195"/>
      <c r="Y139" s="195"/>
      <c r="Z139" s="195"/>
      <c r="AA139" s="200"/>
      <c r="AT139" s="201" t="s">
        <v>174</v>
      </c>
      <c r="AU139" s="201" t="s">
        <v>89</v>
      </c>
      <c r="AV139" s="12" t="s">
        <v>89</v>
      </c>
      <c r="AW139" s="12" t="s">
        <v>35</v>
      </c>
      <c r="AX139" s="12" t="s">
        <v>77</v>
      </c>
      <c r="AY139" s="201" t="s">
        <v>166</v>
      </c>
    </row>
    <row r="140" spans="2:65" s="11" customFormat="1" ht="22.5" customHeight="1">
      <c r="B140" s="186"/>
      <c r="C140" s="187"/>
      <c r="D140" s="187"/>
      <c r="E140" s="188" t="s">
        <v>22</v>
      </c>
      <c r="F140" s="308" t="s">
        <v>193</v>
      </c>
      <c r="G140" s="309"/>
      <c r="H140" s="309"/>
      <c r="I140" s="309"/>
      <c r="J140" s="187"/>
      <c r="K140" s="189" t="s">
        <v>22</v>
      </c>
      <c r="L140" s="187"/>
      <c r="M140" s="187"/>
      <c r="N140" s="187"/>
      <c r="O140" s="187"/>
      <c r="P140" s="187"/>
      <c r="Q140" s="187"/>
      <c r="R140" s="190"/>
      <c r="T140" s="191"/>
      <c r="U140" s="187"/>
      <c r="V140" s="187"/>
      <c r="W140" s="187"/>
      <c r="X140" s="187"/>
      <c r="Y140" s="187"/>
      <c r="Z140" s="187"/>
      <c r="AA140" s="192"/>
      <c r="AT140" s="193" t="s">
        <v>174</v>
      </c>
      <c r="AU140" s="193" t="s">
        <v>89</v>
      </c>
      <c r="AV140" s="11" t="s">
        <v>84</v>
      </c>
      <c r="AW140" s="11" t="s">
        <v>35</v>
      </c>
      <c r="AX140" s="11" t="s">
        <v>77</v>
      </c>
      <c r="AY140" s="193" t="s">
        <v>166</v>
      </c>
    </row>
    <row r="141" spans="2:65" s="12" customFormat="1" ht="22.5" customHeight="1">
      <c r="B141" s="194"/>
      <c r="C141" s="195"/>
      <c r="D141" s="195"/>
      <c r="E141" s="196" t="s">
        <v>22</v>
      </c>
      <c r="F141" s="304" t="s">
        <v>194</v>
      </c>
      <c r="G141" s="305"/>
      <c r="H141" s="305"/>
      <c r="I141" s="305"/>
      <c r="J141" s="195"/>
      <c r="K141" s="197">
        <v>2.89</v>
      </c>
      <c r="L141" s="195"/>
      <c r="M141" s="195"/>
      <c r="N141" s="195"/>
      <c r="O141" s="195"/>
      <c r="P141" s="195"/>
      <c r="Q141" s="195"/>
      <c r="R141" s="198"/>
      <c r="T141" s="199"/>
      <c r="U141" s="195"/>
      <c r="V141" s="195"/>
      <c r="W141" s="195"/>
      <c r="X141" s="195"/>
      <c r="Y141" s="195"/>
      <c r="Z141" s="195"/>
      <c r="AA141" s="200"/>
      <c r="AT141" s="201" t="s">
        <v>174</v>
      </c>
      <c r="AU141" s="201" t="s">
        <v>89</v>
      </c>
      <c r="AV141" s="12" t="s">
        <v>89</v>
      </c>
      <c r="AW141" s="12" t="s">
        <v>35</v>
      </c>
      <c r="AX141" s="12" t="s">
        <v>77</v>
      </c>
      <c r="AY141" s="201" t="s">
        <v>166</v>
      </c>
    </row>
    <row r="142" spans="2:65" s="13" customFormat="1" ht="22.5" customHeight="1">
      <c r="B142" s="202"/>
      <c r="C142" s="203"/>
      <c r="D142" s="203"/>
      <c r="E142" s="204" t="s">
        <v>22</v>
      </c>
      <c r="F142" s="306" t="s">
        <v>176</v>
      </c>
      <c r="G142" s="307"/>
      <c r="H142" s="307"/>
      <c r="I142" s="307"/>
      <c r="J142" s="203"/>
      <c r="K142" s="205">
        <v>45.84</v>
      </c>
      <c r="L142" s="203"/>
      <c r="M142" s="203"/>
      <c r="N142" s="203"/>
      <c r="O142" s="203"/>
      <c r="P142" s="203"/>
      <c r="Q142" s="203"/>
      <c r="R142" s="206"/>
      <c r="T142" s="207"/>
      <c r="U142" s="203"/>
      <c r="V142" s="203"/>
      <c r="W142" s="203"/>
      <c r="X142" s="203"/>
      <c r="Y142" s="203"/>
      <c r="Z142" s="203"/>
      <c r="AA142" s="208"/>
      <c r="AT142" s="209" t="s">
        <v>174</v>
      </c>
      <c r="AU142" s="209" t="s">
        <v>89</v>
      </c>
      <c r="AV142" s="13" t="s">
        <v>171</v>
      </c>
      <c r="AW142" s="13" t="s">
        <v>35</v>
      </c>
      <c r="AX142" s="13" t="s">
        <v>84</v>
      </c>
      <c r="AY142" s="209" t="s">
        <v>166</v>
      </c>
    </row>
    <row r="143" spans="2:65" s="1" customFormat="1" ht="31.5" customHeight="1">
      <c r="B143" s="39"/>
      <c r="C143" s="179" t="s">
        <v>171</v>
      </c>
      <c r="D143" s="179" t="s">
        <v>167</v>
      </c>
      <c r="E143" s="180" t="s">
        <v>195</v>
      </c>
      <c r="F143" s="298" t="s">
        <v>196</v>
      </c>
      <c r="G143" s="298"/>
      <c r="H143" s="298"/>
      <c r="I143" s="298"/>
      <c r="J143" s="181" t="s">
        <v>179</v>
      </c>
      <c r="K143" s="182">
        <v>22.92</v>
      </c>
      <c r="L143" s="299">
        <v>0</v>
      </c>
      <c r="M143" s="300"/>
      <c r="N143" s="301">
        <f>ROUND(L143*K143,2)</f>
        <v>0</v>
      </c>
      <c r="O143" s="301"/>
      <c r="P143" s="301"/>
      <c r="Q143" s="301"/>
      <c r="R143" s="41"/>
      <c r="T143" s="183" t="s">
        <v>22</v>
      </c>
      <c r="U143" s="48" t="s">
        <v>42</v>
      </c>
      <c r="V143" s="40"/>
      <c r="W143" s="184">
        <f>V143*K143</f>
        <v>0</v>
      </c>
      <c r="X143" s="184">
        <v>0</v>
      </c>
      <c r="Y143" s="184">
        <f>X143*K143</f>
        <v>0</v>
      </c>
      <c r="Z143" s="184">
        <v>0</v>
      </c>
      <c r="AA143" s="185">
        <f>Z143*K143</f>
        <v>0</v>
      </c>
      <c r="AR143" s="22" t="s">
        <v>171</v>
      </c>
      <c r="AT143" s="22" t="s">
        <v>167</v>
      </c>
      <c r="AU143" s="22" t="s">
        <v>89</v>
      </c>
      <c r="AY143" s="22" t="s">
        <v>166</v>
      </c>
      <c r="BE143" s="122">
        <f>IF(U143="základní",N143,0)</f>
        <v>0</v>
      </c>
      <c r="BF143" s="122">
        <f>IF(U143="snížená",N143,0)</f>
        <v>0</v>
      </c>
      <c r="BG143" s="122">
        <f>IF(U143="zákl. přenesená",N143,0)</f>
        <v>0</v>
      </c>
      <c r="BH143" s="122">
        <f>IF(U143="sníž. přenesená",N143,0)</f>
        <v>0</v>
      </c>
      <c r="BI143" s="122">
        <f>IF(U143="nulová",N143,0)</f>
        <v>0</v>
      </c>
      <c r="BJ143" s="22" t="s">
        <v>84</v>
      </c>
      <c r="BK143" s="122">
        <f>ROUND(L143*K143,2)</f>
        <v>0</v>
      </c>
      <c r="BL143" s="22" t="s">
        <v>171</v>
      </c>
      <c r="BM143" s="22" t="s">
        <v>197</v>
      </c>
    </row>
    <row r="144" spans="2:65" s="12" customFormat="1" ht="22.5" customHeight="1">
      <c r="B144" s="194"/>
      <c r="C144" s="195"/>
      <c r="D144" s="195"/>
      <c r="E144" s="196" t="s">
        <v>22</v>
      </c>
      <c r="F144" s="310" t="s">
        <v>198</v>
      </c>
      <c r="G144" s="311"/>
      <c r="H144" s="311"/>
      <c r="I144" s="311"/>
      <c r="J144" s="195"/>
      <c r="K144" s="197">
        <v>22.92</v>
      </c>
      <c r="L144" s="195"/>
      <c r="M144" s="195"/>
      <c r="N144" s="195"/>
      <c r="O144" s="195"/>
      <c r="P144" s="195"/>
      <c r="Q144" s="195"/>
      <c r="R144" s="198"/>
      <c r="T144" s="199"/>
      <c r="U144" s="195"/>
      <c r="V144" s="195"/>
      <c r="W144" s="195"/>
      <c r="X144" s="195"/>
      <c r="Y144" s="195"/>
      <c r="Z144" s="195"/>
      <c r="AA144" s="200"/>
      <c r="AT144" s="201" t="s">
        <v>174</v>
      </c>
      <c r="AU144" s="201" t="s">
        <v>89</v>
      </c>
      <c r="AV144" s="12" t="s">
        <v>89</v>
      </c>
      <c r="AW144" s="12" t="s">
        <v>35</v>
      </c>
      <c r="AX144" s="12" t="s">
        <v>77</v>
      </c>
      <c r="AY144" s="201" t="s">
        <v>166</v>
      </c>
    </row>
    <row r="145" spans="2:65" s="13" customFormat="1" ht="22.5" customHeight="1">
      <c r="B145" s="202"/>
      <c r="C145" s="203"/>
      <c r="D145" s="203"/>
      <c r="E145" s="204" t="s">
        <v>22</v>
      </c>
      <c r="F145" s="306" t="s">
        <v>176</v>
      </c>
      <c r="G145" s="307"/>
      <c r="H145" s="307"/>
      <c r="I145" s="307"/>
      <c r="J145" s="203"/>
      <c r="K145" s="205">
        <v>22.92</v>
      </c>
      <c r="L145" s="203"/>
      <c r="M145" s="203"/>
      <c r="N145" s="203"/>
      <c r="O145" s="203"/>
      <c r="P145" s="203"/>
      <c r="Q145" s="203"/>
      <c r="R145" s="206"/>
      <c r="T145" s="207"/>
      <c r="U145" s="203"/>
      <c r="V145" s="203"/>
      <c r="W145" s="203"/>
      <c r="X145" s="203"/>
      <c r="Y145" s="203"/>
      <c r="Z145" s="203"/>
      <c r="AA145" s="208"/>
      <c r="AT145" s="209" t="s">
        <v>174</v>
      </c>
      <c r="AU145" s="209" t="s">
        <v>89</v>
      </c>
      <c r="AV145" s="13" t="s">
        <v>171</v>
      </c>
      <c r="AW145" s="13" t="s">
        <v>35</v>
      </c>
      <c r="AX145" s="13" t="s">
        <v>84</v>
      </c>
      <c r="AY145" s="209" t="s">
        <v>166</v>
      </c>
    </row>
    <row r="146" spans="2:65" s="1" customFormat="1" ht="31.5" customHeight="1">
      <c r="B146" s="39"/>
      <c r="C146" s="179" t="s">
        <v>199</v>
      </c>
      <c r="D146" s="179" t="s">
        <v>167</v>
      </c>
      <c r="E146" s="180" t="s">
        <v>200</v>
      </c>
      <c r="F146" s="298" t="s">
        <v>201</v>
      </c>
      <c r="G146" s="298"/>
      <c r="H146" s="298"/>
      <c r="I146" s="298"/>
      <c r="J146" s="181" t="s">
        <v>179</v>
      </c>
      <c r="K146" s="182">
        <v>45.84</v>
      </c>
      <c r="L146" s="299">
        <v>0</v>
      </c>
      <c r="M146" s="300"/>
      <c r="N146" s="301">
        <f>ROUND(L146*K146,2)</f>
        <v>0</v>
      </c>
      <c r="O146" s="301"/>
      <c r="P146" s="301"/>
      <c r="Q146" s="301"/>
      <c r="R146" s="41"/>
      <c r="T146" s="183" t="s">
        <v>22</v>
      </c>
      <c r="U146" s="48" t="s">
        <v>42</v>
      </c>
      <c r="V146" s="40"/>
      <c r="W146" s="184">
        <f>V146*K146</f>
        <v>0</v>
      </c>
      <c r="X146" s="184">
        <v>0</v>
      </c>
      <c r="Y146" s="184">
        <f>X146*K146</f>
        <v>0</v>
      </c>
      <c r="Z146" s="184">
        <v>0</v>
      </c>
      <c r="AA146" s="185">
        <f>Z146*K146</f>
        <v>0</v>
      </c>
      <c r="AR146" s="22" t="s">
        <v>171</v>
      </c>
      <c r="AT146" s="22" t="s">
        <v>167</v>
      </c>
      <c r="AU146" s="22" t="s">
        <v>89</v>
      </c>
      <c r="AY146" s="22" t="s">
        <v>166</v>
      </c>
      <c r="BE146" s="122">
        <f>IF(U146="základní",N146,0)</f>
        <v>0</v>
      </c>
      <c r="BF146" s="122">
        <f>IF(U146="snížená",N146,0)</f>
        <v>0</v>
      </c>
      <c r="BG146" s="122">
        <f>IF(U146="zákl. přenesená",N146,0)</f>
        <v>0</v>
      </c>
      <c r="BH146" s="122">
        <f>IF(U146="sníž. přenesená",N146,0)</f>
        <v>0</v>
      </c>
      <c r="BI146" s="122">
        <f>IF(U146="nulová",N146,0)</f>
        <v>0</v>
      </c>
      <c r="BJ146" s="22" t="s">
        <v>84</v>
      </c>
      <c r="BK146" s="122">
        <f>ROUND(L146*K146,2)</f>
        <v>0</v>
      </c>
      <c r="BL146" s="22" t="s">
        <v>171</v>
      </c>
      <c r="BM146" s="22" t="s">
        <v>202</v>
      </c>
    </row>
    <row r="147" spans="2:65" s="11" customFormat="1" ht="22.5" customHeight="1">
      <c r="B147" s="186"/>
      <c r="C147" s="187"/>
      <c r="D147" s="187"/>
      <c r="E147" s="188" t="s">
        <v>22</v>
      </c>
      <c r="F147" s="302" t="s">
        <v>203</v>
      </c>
      <c r="G147" s="303"/>
      <c r="H147" s="303"/>
      <c r="I147" s="303"/>
      <c r="J147" s="187"/>
      <c r="K147" s="189" t="s">
        <v>22</v>
      </c>
      <c r="L147" s="187"/>
      <c r="M147" s="187"/>
      <c r="N147" s="187"/>
      <c r="O147" s="187"/>
      <c r="P147" s="187"/>
      <c r="Q147" s="187"/>
      <c r="R147" s="190"/>
      <c r="T147" s="191"/>
      <c r="U147" s="187"/>
      <c r="V147" s="187"/>
      <c r="W147" s="187"/>
      <c r="X147" s="187"/>
      <c r="Y147" s="187"/>
      <c r="Z147" s="187"/>
      <c r="AA147" s="192"/>
      <c r="AT147" s="193" t="s">
        <v>174</v>
      </c>
      <c r="AU147" s="193" t="s">
        <v>89</v>
      </c>
      <c r="AV147" s="11" t="s">
        <v>84</v>
      </c>
      <c r="AW147" s="11" t="s">
        <v>35</v>
      </c>
      <c r="AX147" s="11" t="s">
        <v>77</v>
      </c>
      <c r="AY147" s="193" t="s">
        <v>166</v>
      </c>
    </row>
    <row r="148" spans="2:65" s="12" customFormat="1" ht="22.5" customHeight="1">
      <c r="B148" s="194"/>
      <c r="C148" s="195"/>
      <c r="D148" s="195"/>
      <c r="E148" s="196" t="s">
        <v>22</v>
      </c>
      <c r="F148" s="304" t="s">
        <v>204</v>
      </c>
      <c r="G148" s="305"/>
      <c r="H148" s="305"/>
      <c r="I148" s="305"/>
      <c r="J148" s="195"/>
      <c r="K148" s="197">
        <v>45.84</v>
      </c>
      <c r="L148" s="195"/>
      <c r="M148" s="195"/>
      <c r="N148" s="195"/>
      <c r="O148" s="195"/>
      <c r="P148" s="195"/>
      <c r="Q148" s="195"/>
      <c r="R148" s="198"/>
      <c r="T148" s="199"/>
      <c r="U148" s="195"/>
      <c r="V148" s="195"/>
      <c r="W148" s="195"/>
      <c r="X148" s="195"/>
      <c r="Y148" s="195"/>
      <c r="Z148" s="195"/>
      <c r="AA148" s="200"/>
      <c r="AT148" s="201" t="s">
        <v>174</v>
      </c>
      <c r="AU148" s="201" t="s">
        <v>89</v>
      </c>
      <c r="AV148" s="12" t="s">
        <v>89</v>
      </c>
      <c r="AW148" s="12" t="s">
        <v>35</v>
      </c>
      <c r="AX148" s="12" t="s">
        <v>77</v>
      </c>
      <c r="AY148" s="201" t="s">
        <v>166</v>
      </c>
    </row>
    <row r="149" spans="2:65" s="13" customFormat="1" ht="22.5" customHeight="1">
      <c r="B149" s="202"/>
      <c r="C149" s="203"/>
      <c r="D149" s="203"/>
      <c r="E149" s="204" t="s">
        <v>22</v>
      </c>
      <c r="F149" s="306" t="s">
        <v>176</v>
      </c>
      <c r="G149" s="307"/>
      <c r="H149" s="307"/>
      <c r="I149" s="307"/>
      <c r="J149" s="203"/>
      <c r="K149" s="205">
        <v>45.84</v>
      </c>
      <c r="L149" s="203"/>
      <c r="M149" s="203"/>
      <c r="N149" s="203"/>
      <c r="O149" s="203"/>
      <c r="P149" s="203"/>
      <c r="Q149" s="203"/>
      <c r="R149" s="206"/>
      <c r="T149" s="207"/>
      <c r="U149" s="203"/>
      <c r="V149" s="203"/>
      <c r="W149" s="203"/>
      <c r="X149" s="203"/>
      <c r="Y149" s="203"/>
      <c r="Z149" s="203"/>
      <c r="AA149" s="208"/>
      <c r="AT149" s="209" t="s">
        <v>174</v>
      </c>
      <c r="AU149" s="209" t="s">
        <v>89</v>
      </c>
      <c r="AV149" s="13" t="s">
        <v>171</v>
      </c>
      <c r="AW149" s="13" t="s">
        <v>35</v>
      </c>
      <c r="AX149" s="13" t="s">
        <v>84</v>
      </c>
      <c r="AY149" s="209" t="s">
        <v>166</v>
      </c>
    </row>
    <row r="150" spans="2:65" s="1" customFormat="1" ht="22.5" customHeight="1">
      <c r="B150" s="39"/>
      <c r="C150" s="179" t="s">
        <v>205</v>
      </c>
      <c r="D150" s="179" t="s">
        <v>167</v>
      </c>
      <c r="E150" s="180" t="s">
        <v>206</v>
      </c>
      <c r="F150" s="298" t="s">
        <v>207</v>
      </c>
      <c r="G150" s="298"/>
      <c r="H150" s="298"/>
      <c r="I150" s="298"/>
      <c r="J150" s="181" t="s">
        <v>179</v>
      </c>
      <c r="K150" s="182">
        <v>99.44</v>
      </c>
      <c r="L150" s="299">
        <v>0</v>
      </c>
      <c r="M150" s="300"/>
      <c r="N150" s="301">
        <f>ROUND(L150*K150,2)</f>
        <v>0</v>
      </c>
      <c r="O150" s="301"/>
      <c r="P150" s="301"/>
      <c r="Q150" s="301"/>
      <c r="R150" s="41"/>
      <c r="T150" s="183" t="s">
        <v>22</v>
      </c>
      <c r="U150" s="48" t="s">
        <v>42</v>
      </c>
      <c r="V150" s="40"/>
      <c r="W150" s="184">
        <f>V150*K150</f>
        <v>0</v>
      </c>
      <c r="X150" s="184">
        <v>0</v>
      </c>
      <c r="Y150" s="184">
        <f>X150*K150</f>
        <v>0</v>
      </c>
      <c r="Z150" s="184">
        <v>0</v>
      </c>
      <c r="AA150" s="185">
        <f>Z150*K150</f>
        <v>0</v>
      </c>
      <c r="AR150" s="22" t="s">
        <v>171</v>
      </c>
      <c r="AT150" s="22" t="s">
        <v>167</v>
      </c>
      <c r="AU150" s="22" t="s">
        <v>89</v>
      </c>
      <c r="AY150" s="22" t="s">
        <v>166</v>
      </c>
      <c r="BE150" s="122">
        <f>IF(U150="základní",N150,0)</f>
        <v>0</v>
      </c>
      <c r="BF150" s="122">
        <f>IF(U150="snížená",N150,0)</f>
        <v>0</v>
      </c>
      <c r="BG150" s="122">
        <f>IF(U150="zákl. přenesená",N150,0)</f>
        <v>0</v>
      </c>
      <c r="BH150" s="122">
        <f>IF(U150="sníž. přenesená",N150,0)</f>
        <v>0</v>
      </c>
      <c r="BI150" s="122">
        <f>IF(U150="nulová",N150,0)</f>
        <v>0</v>
      </c>
      <c r="BJ150" s="22" t="s">
        <v>84</v>
      </c>
      <c r="BK150" s="122">
        <f>ROUND(L150*K150,2)</f>
        <v>0</v>
      </c>
      <c r="BL150" s="22" t="s">
        <v>171</v>
      </c>
      <c r="BM150" s="22" t="s">
        <v>208</v>
      </c>
    </row>
    <row r="151" spans="2:65" s="11" customFormat="1" ht="22.5" customHeight="1">
      <c r="B151" s="186"/>
      <c r="C151" s="187"/>
      <c r="D151" s="187"/>
      <c r="E151" s="188" t="s">
        <v>22</v>
      </c>
      <c r="F151" s="302" t="s">
        <v>209</v>
      </c>
      <c r="G151" s="303"/>
      <c r="H151" s="303"/>
      <c r="I151" s="303"/>
      <c r="J151" s="187"/>
      <c r="K151" s="189" t="s">
        <v>22</v>
      </c>
      <c r="L151" s="187"/>
      <c r="M151" s="187"/>
      <c r="N151" s="187"/>
      <c r="O151" s="187"/>
      <c r="P151" s="187"/>
      <c r="Q151" s="187"/>
      <c r="R151" s="190"/>
      <c r="T151" s="191"/>
      <c r="U151" s="187"/>
      <c r="V151" s="187"/>
      <c r="W151" s="187"/>
      <c r="X151" s="187"/>
      <c r="Y151" s="187"/>
      <c r="Z151" s="187"/>
      <c r="AA151" s="192"/>
      <c r="AT151" s="193" t="s">
        <v>174</v>
      </c>
      <c r="AU151" s="193" t="s">
        <v>89</v>
      </c>
      <c r="AV151" s="11" t="s">
        <v>84</v>
      </c>
      <c r="AW151" s="11" t="s">
        <v>35</v>
      </c>
      <c r="AX151" s="11" t="s">
        <v>77</v>
      </c>
      <c r="AY151" s="193" t="s">
        <v>166</v>
      </c>
    </row>
    <row r="152" spans="2:65" s="12" customFormat="1" ht="22.5" customHeight="1">
      <c r="B152" s="194"/>
      <c r="C152" s="195"/>
      <c r="D152" s="195"/>
      <c r="E152" s="196" t="s">
        <v>22</v>
      </c>
      <c r="F152" s="304" t="s">
        <v>182</v>
      </c>
      <c r="G152" s="305"/>
      <c r="H152" s="305"/>
      <c r="I152" s="305"/>
      <c r="J152" s="195"/>
      <c r="K152" s="197">
        <v>10.6</v>
      </c>
      <c r="L152" s="195"/>
      <c r="M152" s="195"/>
      <c r="N152" s="195"/>
      <c r="O152" s="195"/>
      <c r="P152" s="195"/>
      <c r="Q152" s="195"/>
      <c r="R152" s="198"/>
      <c r="T152" s="199"/>
      <c r="U152" s="195"/>
      <c r="V152" s="195"/>
      <c r="W152" s="195"/>
      <c r="X152" s="195"/>
      <c r="Y152" s="195"/>
      <c r="Z152" s="195"/>
      <c r="AA152" s="200"/>
      <c r="AT152" s="201" t="s">
        <v>174</v>
      </c>
      <c r="AU152" s="201" t="s">
        <v>89</v>
      </c>
      <c r="AV152" s="12" t="s">
        <v>89</v>
      </c>
      <c r="AW152" s="12" t="s">
        <v>35</v>
      </c>
      <c r="AX152" s="12" t="s">
        <v>77</v>
      </c>
      <c r="AY152" s="201" t="s">
        <v>166</v>
      </c>
    </row>
    <row r="153" spans="2:65" s="12" customFormat="1" ht="22.5" customHeight="1">
      <c r="B153" s="194"/>
      <c r="C153" s="195"/>
      <c r="D153" s="195"/>
      <c r="E153" s="196" t="s">
        <v>22</v>
      </c>
      <c r="F153" s="304" t="s">
        <v>183</v>
      </c>
      <c r="G153" s="305"/>
      <c r="H153" s="305"/>
      <c r="I153" s="305"/>
      <c r="J153" s="195"/>
      <c r="K153" s="197">
        <v>39.6</v>
      </c>
      <c r="L153" s="195"/>
      <c r="M153" s="195"/>
      <c r="N153" s="195"/>
      <c r="O153" s="195"/>
      <c r="P153" s="195"/>
      <c r="Q153" s="195"/>
      <c r="R153" s="198"/>
      <c r="T153" s="199"/>
      <c r="U153" s="195"/>
      <c r="V153" s="195"/>
      <c r="W153" s="195"/>
      <c r="X153" s="195"/>
      <c r="Y153" s="195"/>
      <c r="Z153" s="195"/>
      <c r="AA153" s="200"/>
      <c r="AT153" s="201" t="s">
        <v>174</v>
      </c>
      <c r="AU153" s="201" t="s">
        <v>89</v>
      </c>
      <c r="AV153" s="12" t="s">
        <v>89</v>
      </c>
      <c r="AW153" s="12" t="s">
        <v>35</v>
      </c>
      <c r="AX153" s="12" t="s">
        <v>77</v>
      </c>
      <c r="AY153" s="201" t="s">
        <v>166</v>
      </c>
    </row>
    <row r="154" spans="2:65" s="12" customFormat="1" ht="22.5" customHeight="1">
      <c r="B154" s="194"/>
      <c r="C154" s="195"/>
      <c r="D154" s="195"/>
      <c r="E154" s="196" t="s">
        <v>22</v>
      </c>
      <c r="F154" s="304" t="s">
        <v>184</v>
      </c>
      <c r="G154" s="305"/>
      <c r="H154" s="305"/>
      <c r="I154" s="305"/>
      <c r="J154" s="195"/>
      <c r="K154" s="197">
        <v>3.4</v>
      </c>
      <c r="L154" s="195"/>
      <c r="M154" s="195"/>
      <c r="N154" s="195"/>
      <c r="O154" s="195"/>
      <c r="P154" s="195"/>
      <c r="Q154" s="195"/>
      <c r="R154" s="198"/>
      <c r="T154" s="199"/>
      <c r="U154" s="195"/>
      <c r="V154" s="195"/>
      <c r="W154" s="195"/>
      <c r="X154" s="195"/>
      <c r="Y154" s="195"/>
      <c r="Z154" s="195"/>
      <c r="AA154" s="200"/>
      <c r="AT154" s="201" t="s">
        <v>174</v>
      </c>
      <c r="AU154" s="201" t="s">
        <v>89</v>
      </c>
      <c r="AV154" s="12" t="s">
        <v>89</v>
      </c>
      <c r="AW154" s="12" t="s">
        <v>35</v>
      </c>
      <c r="AX154" s="12" t="s">
        <v>77</v>
      </c>
      <c r="AY154" s="201" t="s">
        <v>166</v>
      </c>
    </row>
    <row r="155" spans="2:65" s="14" customFormat="1" ht="22.5" customHeight="1">
      <c r="B155" s="210"/>
      <c r="C155" s="211"/>
      <c r="D155" s="211"/>
      <c r="E155" s="212" t="s">
        <v>22</v>
      </c>
      <c r="F155" s="312" t="s">
        <v>210</v>
      </c>
      <c r="G155" s="313"/>
      <c r="H155" s="313"/>
      <c r="I155" s="313"/>
      <c r="J155" s="211"/>
      <c r="K155" s="213">
        <v>53.6</v>
      </c>
      <c r="L155" s="211"/>
      <c r="M155" s="211"/>
      <c r="N155" s="211"/>
      <c r="O155" s="211"/>
      <c r="P155" s="211"/>
      <c r="Q155" s="211"/>
      <c r="R155" s="214"/>
      <c r="T155" s="215"/>
      <c r="U155" s="211"/>
      <c r="V155" s="211"/>
      <c r="W155" s="211"/>
      <c r="X155" s="211"/>
      <c r="Y155" s="211"/>
      <c r="Z155" s="211"/>
      <c r="AA155" s="216"/>
      <c r="AT155" s="217" t="s">
        <v>174</v>
      </c>
      <c r="AU155" s="217" t="s">
        <v>89</v>
      </c>
      <c r="AV155" s="14" t="s">
        <v>185</v>
      </c>
      <c r="AW155" s="14" t="s">
        <v>35</v>
      </c>
      <c r="AX155" s="14" t="s">
        <v>77</v>
      </c>
      <c r="AY155" s="217" t="s">
        <v>166</v>
      </c>
    </row>
    <row r="156" spans="2:65" s="11" customFormat="1" ht="22.5" customHeight="1">
      <c r="B156" s="186"/>
      <c r="C156" s="187"/>
      <c r="D156" s="187"/>
      <c r="E156" s="188" t="s">
        <v>22</v>
      </c>
      <c r="F156" s="308" t="s">
        <v>211</v>
      </c>
      <c r="G156" s="309"/>
      <c r="H156" s="309"/>
      <c r="I156" s="309"/>
      <c r="J156" s="187"/>
      <c r="K156" s="189" t="s">
        <v>22</v>
      </c>
      <c r="L156" s="187"/>
      <c r="M156" s="187"/>
      <c r="N156" s="187"/>
      <c r="O156" s="187"/>
      <c r="P156" s="187"/>
      <c r="Q156" s="187"/>
      <c r="R156" s="190"/>
      <c r="T156" s="191"/>
      <c r="U156" s="187"/>
      <c r="V156" s="187"/>
      <c r="W156" s="187"/>
      <c r="X156" s="187"/>
      <c r="Y156" s="187"/>
      <c r="Z156" s="187"/>
      <c r="AA156" s="192"/>
      <c r="AT156" s="193" t="s">
        <v>174</v>
      </c>
      <c r="AU156" s="193" t="s">
        <v>89</v>
      </c>
      <c r="AV156" s="11" t="s">
        <v>84</v>
      </c>
      <c r="AW156" s="11" t="s">
        <v>35</v>
      </c>
      <c r="AX156" s="11" t="s">
        <v>77</v>
      </c>
      <c r="AY156" s="193" t="s">
        <v>166</v>
      </c>
    </row>
    <row r="157" spans="2:65" s="12" customFormat="1" ht="22.5" customHeight="1">
      <c r="B157" s="194"/>
      <c r="C157" s="195"/>
      <c r="D157" s="195"/>
      <c r="E157" s="196" t="s">
        <v>22</v>
      </c>
      <c r="F157" s="304" t="s">
        <v>204</v>
      </c>
      <c r="G157" s="305"/>
      <c r="H157" s="305"/>
      <c r="I157" s="305"/>
      <c r="J157" s="195"/>
      <c r="K157" s="197">
        <v>45.84</v>
      </c>
      <c r="L157" s="195"/>
      <c r="M157" s="195"/>
      <c r="N157" s="195"/>
      <c r="O157" s="195"/>
      <c r="P157" s="195"/>
      <c r="Q157" s="195"/>
      <c r="R157" s="198"/>
      <c r="T157" s="199"/>
      <c r="U157" s="195"/>
      <c r="V157" s="195"/>
      <c r="W157" s="195"/>
      <c r="X157" s="195"/>
      <c r="Y157" s="195"/>
      <c r="Z157" s="195"/>
      <c r="AA157" s="200"/>
      <c r="AT157" s="201" t="s">
        <v>174</v>
      </c>
      <c r="AU157" s="201" t="s">
        <v>89</v>
      </c>
      <c r="AV157" s="12" t="s">
        <v>89</v>
      </c>
      <c r="AW157" s="12" t="s">
        <v>35</v>
      </c>
      <c r="AX157" s="12" t="s">
        <v>77</v>
      </c>
      <c r="AY157" s="201" t="s">
        <v>166</v>
      </c>
    </row>
    <row r="158" spans="2:65" s="14" customFormat="1" ht="22.5" customHeight="1">
      <c r="B158" s="210"/>
      <c r="C158" s="211"/>
      <c r="D158" s="211"/>
      <c r="E158" s="212" t="s">
        <v>22</v>
      </c>
      <c r="F158" s="312" t="s">
        <v>210</v>
      </c>
      <c r="G158" s="313"/>
      <c r="H158" s="313"/>
      <c r="I158" s="313"/>
      <c r="J158" s="211"/>
      <c r="K158" s="213">
        <v>45.84</v>
      </c>
      <c r="L158" s="211"/>
      <c r="M158" s="211"/>
      <c r="N158" s="211"/>
      <c r="O158" s="211"/>
      <c r="P158" s="211"/>
      <c r="Q158" s="211"/>
      <c r="R158" s="214"/>
      <c r="T158" s="215"/>
      <c r="U158" s="211"/>
      <c r="V158" s="211"/>
      <c r="W158" s="211"/>
      <c r="X158" s="211"/>
      <c r="Y158" s="211"/>
      <c r="Z158" s="211"/>
      <c r="AA158" s="216"/>
      <c r="AT158" s="217" t="s">
        <v>174</v>
      </c>
      <c r="AU158" s="217" t="s">
        <v>89</v>
      </c>
      <c r="AV158" s="14" t="s">
        <v>185</v>
      </c>
      <c r="AW158" s="14" t="s">
        <v>35</v>
      </c>
      <c r="AX158" s="14" t="s">
        <v>77</v>
      </c>
      <c r="AY158" s="217" t="s">
        <v>166</v>
      </c>
    </row>
    <row r="159" spans="2:65" s="13" customFormat="1" ht="22.5" customHeight="1">
      <c r="B159" s="202"/>
      <c r="C159" s="203"/>
      <c r="D159" s="203"/>
      <c r="E159" s="204" t="s">
        <v>22</v>
      </c>
      <c r="F159" s="306" t="s">
        <v>176</v>
      </c>
      <c r="G159" s="307"/>
      <c r="H159" s="307"/>
      <c r="I159" s="307"/>
      <c r="J159" s="203"/>
      <c r="K159" s="205">
        <v>99.44</v>
      </c>
      <c r="L159" s="203"/>
      <c r="M159" s="203"/>
      <c r="N159" s="203"/>
      <c r="O159" s="203"/>
      <c r="P159" s="203"/>
      <c r="Q159" s="203"/>
      <c r="R159" s="206"/>
      <c r="T159" s="207"/>
      <c r="U159" s="203"/>
      <c r="V159" s="203"/>
      <c r="W159" s="203"/>
      <c r="X159" s="203"/>
      <c r="Y159" s="203"/>
      <c r="Z159" s="203"/>
      <c r="AA159" s="208"/>
      <c r="AT159" s="209" t="s">
        <v>174</v>
      </c>
      <c r="AU159" s="209" t="s">
        <v>89</v>
      </c>
      <c r="AV159" s="13" t="s">
        <v>171</v>
      </c>
      <c r="AW159" s="13" t="s">
        <v>35</v>
      </c>
      <c r="AX159" s="13" t="s">
        <v>84</v>
      </c>
      <c r="AY159" s="209" t="s">
        <v>166</v>
      </c>
    </row>
    <row r="160" spans="2:65" s="10" customFormat="1" ht="29.85" customHeight="1">
      <c r="B160" s="168"/>
      <c r="C160" s="169"/>
      <c r="D160" s="178" t="s">
        <v>141</v>
      </c>
      <c r="E160" s="178"/>
      <c r="F160" s="178"/>
      <c r="G160" s="178"/>
      <c r="H160" s="178"/>
      <c r="I160" s="178"/>
      <c r="J160" s="178"/>
      <c r="K160" s="178"/>
      <c r="L160" s="178"/>
      <c r="M160" s="178"/>
      <c r="N160" s="317">
        <f>BK160</f>
        <v>0</v>
      </c>
      <c r="O160" s="318"/>
      <c r="P160" s="318"/>
      <c r="Q160" s="318"/>
      <c r="R160" s="171"/>
      <c r="T160" s="172"/>
      <c r="U160" s="169"/>
      <c r="V160" s="169"/>
      <c r="W160" s="173">
        <f>SUM(W161:W164)</f>
        <v>0</v>
      </c>
      <c r="X160" s="169"/>
      <c r="Y160" s="173">
        <f>SUM(Y161:Y164)</f>
        <v>0</v>
      </c>
      <c r="Z160" s="169"/>
      <c r="AA160" s="174">
        <f>SUM(AA161:AA164)</f>
        <v>4.4000000000000004</v>
      </c>
      <c r="AR160" s="175" t="s">
        <v>84</v>
      </c>
      <c r="AT160" s="176" t="s">
        <v>76</v>
      </c>
      <c r="AU160" s="176" t="s">
        <v>84</v>
      </c>
      <c r="AY160" s="175" t="s">
        <v>166</v>
      </c>
      <c r="BK160" s="177">
        <f>SUM(BK161:BK164)</f>
        <v>0</v>
      </c>
    </row>
    <row r="161" spans="2:65" s="1" customFormat="1" ht="31.5" customHeight="1">
      <c r="B161" s="39"/>
      <c r="C161" s="179" t="s">
        <v>212</v>
      </c>
      <c r="D161" s="179" t="s">
        <v>167</v>
      </c>
      <c r="E161" s="180" t="s">
        <v>213</v>
      </c>
      <c r="F161" s="298" t="s">
        <v>214</v>
      </c>
      <c r="G161" s="298"/>
      <c r="H161" s="298"/>
      <c r="I161" s="298"/>
      <c r="J161" s="181" t="s">
        <v>179</v>
      </c>
      <c r="K161" s="182">
        <v>2</v>
      </c>
      <c r="L161" s="299">
        <v>0</v>
      </c>
      <c r="M161" s="300"/>
      <c r="N161" s="301">
        <f>ROUND(L161*K161,2)</f>
        <v>0</v>
      </c>
      <c r="O161" s="301"/>
      <c r="P161" s="301"/>
      <c r="Q161" s="301"/>
      <c r="R161" s="41"/>
      <c r="T161" s="183" t="s">
        <v>22</v>
      </c>
      <c r="U161" s="48" t="s">
        <v>42</v>
      </c>
      <c r="V161" s="40"/>
      <c r="W161" s="184">
        <f>V161*K161</f>
        <v>0</v>
      </c>
      <c r="X161" s="184">
        <v>0</v>
      </c>
      <c r="Y161" s="184">
        <f>X161*K161</f>
        <v>0</v>
      </c>
      <c r="Z161" s="184">
        <v>2.2000000000000002</v>
      </c>
      <c r="AA161" s="185">
        <f>Z161*K161</f>
        <v>4.4000000000000004</v>
      </c>
      <c r="AR161" s="22" t="s">
        <v>171</v>
      </c>
      <c r="AT161" s="22" t="s">
        <v>167</v>
      </c>
      <c r="AU161" s="22" t="s">
        <v>89</v>
      </c>
      <c r="AY161" s="22" t="s">
        <v>166</v>
      </c>
      <c r="BE161" s="122">
        <f>IF(U161="základní",N161,0)</f>
        <v>0</v>
      </c>
      <c r="BF161" s="122">
        <f>IF(U161="snížená",N161,0)</f>
        <v>0</v>
      </c>
      <c r="BG161" s="122">
        <f>IF(U161="zákl. přenesená",N161,0)</f>
        <v>0</v>
      </c>
      <c r="BH161" s="122">
        <f>IF(U161="sníž. přenesená",N161,0)</f>
        <v>0</v>
      </c>
      <c r="BI161" s="122">
        <f>IF(U161="nulová",N161,0)</f>
        <v>0</v>
      </c>
      <c r="BJ161" s="22" t="s">
        <v>84</v>
      </c>
      <c r="BK161" s="122">
        <f>ROUND(L161*K161,2)</f>
        <v>0</v>
      </c>
      <c r="BL161" s="22" t="s">
        <v>171</v>
      </c>
      <c r="BM161" s="22" t="s">
        <v>215</v>
      </c>
    </row>
    <row r="162" spans="2:65" s="11" customFormat="1" ht="22.5" customHeight="1">
      <c r="B162" s="186"/>
      <c r="C162" s="187"/>
      <c r="D162" s="187"/>
      <c r="E162" s="188" t="s">
        <v>22</v>
      </c>
      <c r="F162" s="302" t="s">
        <v>216</v>
      </c>
      <c r="G162" s="303"/>
      <c r="H162" s="303"/>
      <c r="I162" s="303"/>
      <c r="J162" s="187"/>
      <c r="K162" s="189" t="s">
        <v>22</v>
      </c>
      <c r="L162" s="187"/>
      <c r="M162" s="187"/>
      <c r="N162" s="187"/>
      <c r="O162" s="187"/>
      <c r="P162" s="187"/>
      <c r="Q162" s="187"/>
      <c r="R162" s="190"/>
      <c r="T162" s="191"/>
      <c r="U162" s="187"/>
      <c r="V162" s="187"/>
      <c r="W162" s="187"/>
      <c r="X162" s="187"/>
      <c r="Y162" s="187"/>
      <c r="Z162" s="187"/>
      <c r="AA162" s="192"/>
      <c r="AT162" s="193" t="s">
        <v>174</v>
      </c>
      <c r="AU162" s="193" t="s">
        <v>89</v>
      </c>
      <c r="AV162" s="11" t="s">
        <v>84</v>
      </c>
      <c r="AW162" s="11" t="s">
        <v>35</v>
      </c>
      <c r="AX162" s="11" t="s">
        <v>77</v>
      </c>
      <c r="AY162" s="193" t="s">
        <v>166</v>
      </c>
    </row>
    <row r="163" spans="2:65" s="12" customFormat="1" ht="22.5" customHeight="1">
      <c r="B163" s="194"/>
      <c r="C163" s="195"/>
      <c r="D163" s="195"/>
      <c r="E163" s="196" t="s">
        <v>22</v>
      </c>
      <c r="F163" s="304" t="s">
        <v>89</v>
      </c>
      <c r="G163" s="305"/>
      <c r="H163" s="305"/>
      <c r="I163" s="305"/>
      <c r="J163" s="195"/>
      <c r="K163" s="197">
        <v>2</v>
      </c>
      <c r="L163" s="195"/>
      <c r="M163" s="195"/>
      <c r="N163" s="195"/>
      <c r="O163" s="195"/>
      <c r="P163" s="195"/>
      <c r="Q163" s="195"/>
      <c r="R163" s="198"/>
      <c r="T163" s="199"/>
      <c r="U163" s="195"/>
      <c r="V163" s="195"/>
      <c r="W163" s="195"/>
      <c r="X163" s="195"/>
      <c r="Y163" s="195"/>
      <c r="Z163" s="195"/>
      <c r="AA163" s="200"/>
      <c r="AT163" s="201" t="s">
        <v>174</v>
      </c>
      <c r="AU163" s="201" t="s">
        <v>89</v>
      </c>
      <c r="AV163" s="12" t="s">
        <v>89</v>
      </c>
      <c r="AW163" s="12" t="s">
        <v>35</v>
      </c>
      <c r="AX163" s="12" t="s">
        <v>77</v>
      </c>
      <c r="AY163" s="201" t="s">
        <v>166</v>
      </c>
    </row>
    <row r="164" spans="2:65" s="13" customFormat="1" ht="22.5" customHeight="1">
      <c r="B164" s="202"/>
      <c r="C164" s="203"/>
      <c r="D164" s="203"/>
      <c r="E164" s="204" t="s">
        <v>22</v>
      </c>
      <c r="F164" s="306" t="s">
        <v>176</v>
      </c>
      <c r="G164" s="307"/>
      <c r="H164" s="307"/>
      <c r="I164" s="307"/>
      <c r="J164" s="203"/>
      <c r="K164" s="205">
        <v>2</v>
      </c>
      <c r="L164" s="203"/>
      <c r="M164" s="203"/>
      <c r="N164" s="203"/>
      <c r="O164" s="203"/>
      <c r="P164" s="203"/>
      <c r="Q164" s="203"/>
      <c r="R164" s="206"/>
      <c r="T164" s="207"/>
      <c r="U164" s="203"/>
      <c r="V164" s="203"/>
      <c r="W164" s="203"/>
      <c r="X164" s="203"/>
      <c r="Y164" s="203"/>
      <c r="Z164" s="203"/>
      <c r="AA164" s="208"/>
      <c r="AT164" s="209" t="s">
        <v>174</v>
      </c>
      <c r="AU164" s="209" t="s">
        <v>89</v>
      </c>
      <c r="AV164" s="13" t="s">
        <v>171</v>
      </c>
      <c r="AW164" s="13" t="s">
        <v>35</v>
      </c>
      <c r="AX164" s="13" t="s">
        <v>84</v>
      </c>
      <c r="AY164" s="209" t="s">
        <v>166</v>
      </c>
    </row>
    <row r="165" spans="2:65" s="10" customFormat="1" ht="29.85" customHeight="1">
      <c r="B165" s="168"/>
      <c r="C165" s="169"/>
      <c r="D165" s="178" t="s">
        <v>142</v>
      </c>
      <c r="E165" s="178"/>
      <c r="F165" s="178"/>
      <c r="G165" s="178"/>
      <c r="H165" s="178"/>
      <c r="I165" s="178"/>
      <c r="J165" s="178"/>
      <c r="K165" s="178"/>
      <c r="L165" s="178"/>
      <c r="M165" s="178"/>
      <c r="N165" s="317">
        <f>BK165</f>
        <v>0</v>
      </c>
      <c r="O165" s="318"/>
      <c r="P165" s="318"/>
      <c r="Q165" s="318"/>
      <c r="R165" s="171"/>
      <c r="T165" s="172"/>
      <c r="U165" s="169"/>
      <c r="V165" s="169"/>
      <c r="W165" s="173">
        <f>SUM(W166:W185)</f>
        <v>0</v>
      </c>
      <c r="X165" s="169"/>
      <c r="Y165" s="173">
        <f>SUM(Y166:Y185)</f>
        <v>0</v>
      </c>
      <c r="Z165" s="169"/>
      <c r="AA165" s="174">
        <f>SUM(AA166:AA185)</f>
        <v>0</v>
      </c>
      <c r="AR165" s="175" t="s">
        <v>84</v>
      </c>
      <c r="AT165" s="176" t="s">
        <v>76</v>
      </c>
      <c r="AU165" s="176" t="s">
        <v>84</v>
      </c>
      <c r="AY165" s="175" t="s">
        <v>166</v>
      </c>
      <c r="BK165" s="177">
        <f>SUM(BK166:BK185)</f>
        <v>0</v>
      </c>
    </row>
    <row r="166" spans="2:65" s="1" customFormat="1" ht="31.5" customHeight="1">
      <c r="B166" s="39"/>
      <c r="C166" s="179" t="s">
        <v>217</v>
      </c>
      <c r="D166" s="179" t="s">
        <v>167</v>
      </c>
      <c r="E166" s="180" t="s">
        <v>218</v>
      </c>
      <c r="F166" s="298" t="s">
        <v>219</v>
      </c>
      <c r="G166" s="298"/>
      <c r="H166" s="298"/>
      <c r="I166" s="298"/>
      <c r="J166" s="181" t="s">
        <v>220</v>
      </c>
      <c r="K166" s="182">
        <v>13.44</v>
      </c>
      <c r="L166" s="299">
        <v>0</v>
      </c>
      <c r="M166" s="300"/>
      <c r="N166" s="301">
        <f>ROUND(L166*K166,2)</f>
        <v>0</v>
      </c>
      <c r="O166" s="301"/>
      <c r="P166" s="301"/>
      <c r="Q166" s="301"/>
      <c r="R166" s="41"/>
      <c r="T166" s="183" t="s">
        <v>22</v>
      </c>
      <c r="U166" s="48" t="s">
        <v>42</v>
      </c>
      <c r="V166" s="40"/>
      <c r="W166" s="184">
        <f>V166*K166</f>
        <v>0</v>
      </c>
      <c r="X166" s="184">
        <v>0</v>
      </c>
      <c r="Y166" s="184">
        <f>X166*K166</f>
        <v>0</v>
      </c>
      <c r="Z166" s="184">
        <v>0</v>
      </c>
      <c r="AA166" s="185">
        <f>Z166*K166</f>
        <v>0</v>
      </c>
      <c r="AR166" s="22" t="s">
        <v>171</v>
      </c>
      <c r="AT166" s="22" t="s">
        <v>167</v>
      </c>
      <c r="AU166" s="22" t="s">
        <v>89</v>
      </c>
      <c r="AY166" s="22" t="s">
        <v>166</v>
      </c>
      <c r="BE166" s="122">
        <f>IF(U166="základní",N166,0)</f>
        <v>0</v>
      </c>
      <c r="BF166" s="122">
        <f>IF(U166="snížená",N166,0)</f>
        <v>0</v>
      </c>
      <c r="BG166" s="122">
        <f>IF(U166="zákl. přenesená",N166,0)</f>
        <v>0</v>
      </c>
      <c r="BH166" s="122">
        <f>IF(U166="sníž. přenesená",N166,0)</f>
        <v>0</v>
      </c>
      <c r="BI166" s="122">
        <f>IF(U166="nulová",N166,0)</f>
        <v>0</v>
      </c>
      <c r="BJ166" s="22" t="s">
        <v>84</v>
      </c>
      <c r="BK166" s="122">
        <f>ROUND(L166*K166,2)</f>
        <v>0</v>
      </c>
      <c r="BL166" s="22" t="s">
        <v>171</v>
      </c>
      <c r="BM166" s="22" t="s">
        <v>221</v>
      </c>
    </row>
    <row r="167" spans="2:65" s="11" customFormat="1" ht="22.5" customHeight="1">
      <c r="B167" s="186"/>
      <c r="C167" s="187"/>
      <c r="D167" s="187"/>
      <c r="E167" s="188" t="s">
        <v>22</v>
      </c>
      <c r="F167" s="302" t="s">
        <v>222</v>
      </c>
      <c r="G167" s="303"/>
      <c r="H167" s="303"/>
      <c r="I167" s="303"/>
      <c r="J167" s="187"/>
      <c r="K167" s="189" t="s">
        <v>22</v>
      </c>
      <c r="L167" s="187"/>
      <c r="M167" s="187"/>
      <c r="N167" s="187"/>
      <c r="O167" s="187"/>
      <c r="P167" s="187"/>
      <c r="Q167" s="187"/>
      <c r="R167" s="190"/>
      <c r="T167" s="191"/>
      <c r="U167" s="187"/>
      <c r="V167" s="187"/>
      <c r="W167" s="187"/>
      <c r="X167" s="187"/>
      <c r="Y167" s="187"/>
      <c r="Z167" s="187"/>
      <c r="AA167" s="192"/>
      <c r="AT167" s="193" t="s">
        <v>174</v>
      </c>
      <c r="AU167" s="193" t="s">
        <v>89</v>
      </c>
      <c r="AV167" s="11" t="s">
        <v>84</v>
      </c>
      <c r="AW167" s="11" t="s">
        <v>35</v>
      </c>
      <c r="AX167" s="11" t="s">
        <v>77</v>
      </c>
      <c r="AY167" s="193" t="s">
        <v>166</v>
      </c>
    </row>
    <row r="168" spans="2:65" s="12" customFormat="1" ht="22.5" customHeight="1">
      <c r="B168" s="194"/>
      <c r="C168" s="195"/>
      <c r="D168" s="195"/>
      <c r="E168" s="196" t="s">
        <v>22</v>
      </c>
      <c r="F168" s="304" t="s">
        <v>223</v>
      </c>
      <c r="G168" s="305"/>
      <c r="H168" s="305"/>
      <c r="I168" s="305"/>
      <c r="J168" s="195"/>
      <c r="K168" s="197">
        <v>13.44</v>
      </c>
      <c r="L168" s="195"/>
      <c r="M168" s="195"/>
      <c r="N168" s="195"/>
      <c r="O168" s="195"/>
      <c r="P168" s="195"/>
      <c r="Q168" s="195"/>
      <c r="R168" s="198"/>
      <c r="T168" s="199"/>
      <c r="U168" s="195"/>
      <c r="V168" s="195"/>
      <c r="W168" s="195"/>
      <c r="X168" s="195"/>
      <c r="Y168" s="195"/>
      <c r="Z168" s="195"/>
      <c r="AA168" s="200"/>
      <c r="AT168" s="201" t="s">
        <v>174</v>
      </c>
      <c r="AU168" s="201" t="s">
        <v>89</v>
      </c>
      <c r="AV168" s="12" t="s">
        <v>89</v>
      </c>
      <c r="AW168" s="12" t="s">
        <v>35</v>
      </c>
      <c r="AX168" s="12" t="s">
        <v>77</v>
      </c>
      <c r="AY168" s="201" t="s">
        <v>166</v>
      </c>
    </row>
    <row r="169" spans="2:65" s="13" customFormat="1" ht="22.5" customHeight="1">
      <c r="B169" s="202"/>
      <c r="C169" s="203"/>
      <c r="D169" s="203"/>
      <c r="E169" s="204" t="s">
        <v>22</v>
      </c>
      <c r="F169" s="306" t="s">
        <v>176</v>
      </c>
      <c r="G169" s="307"/>
      <c r="H169" s="307"/>
      <c r="I169" s="307"/>
      <c r="J169" s="203"/>
      <c r="K169" s="205">
        <v>13.44</v>
      </c>
      <c r="L169" s="203"/>
      <c r="M169" s="203"/>
      <c r="N169" s="203"/>
      <c r="O169" s="203"/>
      <c r="P169" s="203"/>
      <c r="Q169" s="203"/>
      <c r="R169" s="206"/>
      <c r="T169" s="207"/>
      <c r="U169" s="203"/>
      <c r="V169" s="203"/>
      <c r="W169" s="203"/>
      <c r="X169" s="203"/>
      <c r="Y169" s="203"/>
      <c r="Z169" s="203"/>
      <c r="AA169" s="208"/>
      <c r="AT169" s="209" t="s">
        <v>174</v>
      </c>
      <c r="AU169" s="209" t="s">
        <v>89</v>
      </c>
      <c r="AV169" s="13" t="s">
        <v>171</v>
      </c>
      <c r="AW169" s="13" t="s">
        <v>35</v>
      </c>
      <c r="AX169" s="13" t="s">
        <v>84</v>
      </c>
      <c r="AY169" s="209" t="s">
        <v>166</v>
      </c>
    </row>
    <row r="170" spans="2:65" s="1" customFormat="1" ht="31.5" customHeight="1">
      <c r="B170" s="39"/>
      <c r="C170" s="179" t="s">
        <v>224</v>
      </c>
      <c r="D170" s="179" t="s">
        <v>167</v>
      </c>
      <c r="E170" s="180" t="s">
        <v>225</v>
      </c>
      <c r="F170" s="298" t="s">
        <v>226</v>
      </c>
      <c r="G170" s="298"/>
      <c r="H170" s="298"/>
      <c r="I170" s="298"/>
      <c r="J170" s="181" t="s">
        <v>220</v>
      </c>
      <c r="K170" s="182">
        <v>26.88</v>
      </c>
      <c r="L170" s="299">
        <v>0</v>
      </c>
      <c r="M170" s="300"/>
      <c r="N170" s="301">
        <f>ROUND(L170*K170,2)</f>
        <v>0</v>
      </c>
      <c r="O170" s="301"/>
      <c r="P170" s="301"/>
      <c r="Q170" s="301"/>
      <c r="R170" s="41"/>
      <c r="T170" s="183" t="s">
        <v>22</v>
      </c>
      <c r="U170" s="48" t="s">
        <v>42</v>
      </c>
      <c r="V170" s="40"/>
      <c r="W170" s="184">
        <f>V170*K170</f>
        <v>0</v>
      </c>
      <c r="X170" s="184">
        <v>0</v>
      </c>
      <c r="Y170" s="184">
        <f>X170*K170</f>
        <v>0</v>
      </c>
      <c r="Z170" s="184">
        <v>0</v>
      </c>
      <c r="AA170" s="185">
        <f>Z170*K170</f>
        <v>0</v>
      </c>
      <c r="AR170" s="22" t="s">
        <v>171</v>
      </c>
      <c r="AT170" s="22" t="s">
        <v>167</v>
      </c>
      <c r="AU170" s="22" t="s">
        <v>89</v>
      </c>
      <c r="AY170" s="22" t="s">
        <v>166</v>
      </c>
      <c r="BE170" s="122">
        <f>IF(U170="základní",N170,0)</f>
        <v>0</v>
      </c>
      <c r="BF170" s="122">
        <f>IF(U170="snížená",N170,0)</f>
        <v>0</v>
      </c>
      <c r="BG170" s="122">
        <f>IF(U170="zákl. přenesená",N170,0)</f>
        <v>0</v>
      </c>
      <c r="BH170" s="122">
        <f>IF(U170="sníž. přenesená",N170,0)</f>
        <v>0</v>
      </c>
      <c r="BI170" s="122">
        <f>IF(U170="nulová",N170,0)</f>
        <v>0</v>
      </c>
      <c r="BJ170" s="22" t="s">
        <v>84</v>
      </c>
      <c r="BK170" s="122">
        <f>ROUND(L170*K170,2)</f>
        <v>0</v>
      </c>
      <c r="BL170" s="22" t="s">
        <v>171</v>
      </c>
      <c r="BM170" s="22" t="s">
        <v>227</v>
      </c>
    </row>
    <row r="171" spans="2:65" s="11" customFormat="1" ht="22.5" customHeight="1">
      <c r="B171" s="186"/>
      <c r="C171" s="187"/>
      <c r="D171" s="187"/>
      <c r="E171" s="188" t="s">
        <v>22</v>
      </c>
      <c r="F171" s="302" t="s">
        <v>222</v>
      </c>
      <c r="G171" s="303"/>
      <c r="H171" s="303"/>
      <c r="I171" s="303"/>
      <c r="J171" s="187"/>
      <c r="K171" s="189" t="s">
        <v>22</v>
      </c>
      <c r="L171" s="187"/>
      <c r="M171" s="187"/>
      <c r="N171" s="187"/>
      <c r="O171" s="187"/>
      <c r="P171" s="187"/>
      <c r="Q171" s="187"/>
      <c r="R171" s="190"/>
      <c r="T171" s="191"/>
      <c r="U171" s="187"/>
      <c r="V171" s="187"/>
      <c r="W171" s="187"/>
      <c r="X171" s="187"/>
      <c r="Y171" s="187"/>
      <c r="Z171" s="187"/>
      <c r="AA171" s="192"/>
      <c r="AT171" s="193" t="s">
        <v>174</v>
      </c>
      <c r="AU171" s="193" t="s">
        <v>89</v>
      </c>
      <c r="AV171" s="11" t="s">
        <v>84</v>
      </c>
      <c r="AW171" s="11" t="s">
        <v>35</v>
      </c>
      <c r="AX171" s="11" t="s">
        <v>77</v>
      </c>
      <c r="AY171" s="193" t="s">
        <v>166</v>
      </c>
    </row>
    <row r="172" spans="2:65" s="12" customFormat="1" ht="22.5" customHeight="1">
      <c r="B172" s="194"/>
      <c r="C172" s="195"/>
      <c r="D172" s="195"/>
      <c r="E172" s="196" t="s">
        <v>22</v>
      </c>
      <c r="F172" s="304" t="s">
        <v>228</v>
      </c>
      <c r="G172" s="305"/>
      <c r="H172" s="305"/>
      <c r="I172" s="305"/>
      <c r="J172" s="195"/>
      <c r="K172" s="197">
        <v>26.88</v>
      </c>
      <c r="L172" s="195"/>
      <c r="M172" s="195"/>
      <c r="N172" s="195"/>
      <c r="O172" s="195"/>
      <c r="P172" s="195"/>
      <c r="Q172" s="195"/>
      <c r="R172" s="198"/>
      <c r="T172" s="199"/>
      <c r="U172" s="195"/>
      <c r="V172" s="195"/>
      <c r="W172" s="195"/>
      <c r="X172" s="195"/>
      <c r="Y172" s="195"/>
      <c r="Z172" s="195"/>
      <c r="AA172" s="200"/>
      <c r="AT172" s="201" t="s">
        <v>174</v>
      </c>
      <c r="AU172" s="201" t="s">
        <v>89</v>
      </c>
      <c r="AV172" s="12" t="s">
        <v>89</v>
      </c>
      <c r="AW172" s="12" t="s">
        <v>35</v>
      </c>
      <c r="AX172" s="12" t="s">
        <v>77</v>
      </c>
      <c r="AY172" s="201" t="s">
        <v>166</v>
      </c>
    </row>
    <row r="173" spans="2:65" s="13" customFormat="1" ht="22.5" customHeight="1">
      <c r="B173" s="202"/>
      <c r="C173" s="203"/>
      <c r="D173" s="203"/>
      <c r="E173" s="204" t="s">
        <v>22</v>
      </c>
      <c r="F173" s="306" t="s">
        <v>176</v>
      </c>
      <c r="G173" s="307"/>
      <c r="H173" s="307"/>
      <c r="I173" s="307"/>
      <c r="J173" s="203"/>
      <c r="K173" s="205">
        <v>26.88</v>
      </c>
      <c r="L173" s="203"/>
      <c r="M173" s="203"/>
      <c r="N173" s="203"/>
      <c r="O173" s="203"/>
      <c r="P173" s="203"/>
      <c r="Q173" s="203"/>
      <c r="R173" s="206"/>
      <c r="T173" s="207"/>
      <c r="U173" s="203"/>
      <c r="V173" s="203"/>
      <c r="W173" s="203"/>
      <c r="X173" s="203"/>
      <c r="Y173" s="203"/>
      <c r="Z173" s="203"/>
      <c r="AA173" s="208"/>
      <c r="AT173" s="209" t="s">
        <v>174</v>
      </c>
      <c r="AU173" s="209" t="s">
        <v>89</v>
      </c>
      <c r="AV173" s="13" t="s">
        <v>171</v>
      </c>
      <c r="AW173" s="13" t="s">
        <v>35</v>
      </c>
      <c r="AX173" s="13" t="s">
        <v>84</v>
      </c>
      <c r="AY173" s="209" t="s">
        <v>166</v>
      </c>
    </row>
    <row r="174" spans="2:65" s="1" customFormat="1" ht="31.5" customHeight="1">
      <c r="B174" s="39"/>
      <c r="C174" s="179" t="s">
        <v>229</v>
      </c>
      <c r="D174" s="179" t="s">
        <v>167</v>
      </c>
      <c r="E174" s="180" t="s">
        <v>230</v>
      </c>
      <c r="F174" s="298" t="s">
        <v>231</v>
      </c>
      <c r="G174" s="298"/>
      <c r="H174" s="298"/>
      <c r="I174" s="298"/>
      <c r="J174" s="181" t="s">
        <v>220</v>
      </c>
      <c r="K174" s="182">
        <v>4.4000000000000004</v>
      </c>
      <c r="L174" s="299">
        <v>0</v>
      </c>
      <c r="M174" s="300"/>
      <c r="N174" s="301">
        <f>ROUND(L174*K174,2)</f>
        <v>0</v>
      </c>
      <c r="O174" s="301"/>
      <c r="P174" s="301"/>
      <c r="Q174" s="301"/>
      <c r="R174" s="41"/>
      <c r="T174" s="183" t="s">
        <v>22</v>
      </c>
      <c r="U174" s="48" t="s">
        <v>42</v>
      </c>
      <c r="V174" s="40"/>
      <c r="W174" s="184">
        <f>V174*K174</f>
        <v>0</v>
      </c>
      <c r="X174" s="184">
        <v>0</v>
      </c>
      <c r="Y174" s="184">
        <f>X174*K174</f>
        <v>0</v>
      </c>
      <c r="Z174" s="184">
        <v>0</v>
      </c>
      <c r="AA174" s="185">
        <f>Z174*K174</f>
        <v>0</v>
      </c>
      <c r="AR174" s="22" t="s">
        <v>171</v>
      </c>
      <c r="AT174" s="22" t="s">
        <v>167</v>
      </c>
      <c r="AU174" s="22" t="s">
        <v>89</v>
      </c>
      <c r="AY174" s="22" t="s">
        <v>166</v>
      </c>
      <c r="BE174" s="122">
        <f>IF(U174="základní",N174,0)</f>
        <v>0</v>
      </c>
      <c r="BF174" s="122">
        <f>IF(U174="snížená",N174,0)</f>
        <v>0</v>
      </c>
      <c r="BG174" s="122">
        <f>IF(U174="zákl. přenesená",N174,0)</f>
        <v>0</v>
      </c>
      <c r="BH174" s="122">
        <f>IF(U174="sníž. přenesená",N174,0)</f>
        <v>0</v>
      </c>
      <c r="BI174" s="122">
        <f>IF(U174="nulová",N174,0)</f>
        <v>0</v>
      </c>
      <c r="BJ174" s="22" t="s">
        <v>84</v>
      </c>
      <c r="BK174" s="122">
        <f>ROUND(L174*K174,2)</f>
        <v>0</v>
      </c>
      <c r="BL174" s="22" t="s">
        <v>171</v>
      </c>
      <c r="BM174" s="22" t="s">
        <v>232</v>
      </c>
    </row>
    <row r="175" spans="2:65" s="11" customFormat="1" ht="22.5" customHeight="1">
      <c r="B175" s="186"/>
      <c r="C175" s="187"/>
      <c r="D175" s="187"/>
      <c r="E175" s="188" t="s">
        <v>22</v>
      </c>
      <c r="F175" s="302" t="s">
        <v>233</v>
      </c>
      <c r="G175" s="303"/>
      <c r="H175" s="303"/>
      <c r="I175" s="303"/>
      <c r="J175" s="187"/>
      <c r="K175" s="189" t="s">
        <v>22</v>
      </c>
      <c r="L175" s="187"/>
      <c r="M175" s="187"/>
      <c r="N175" s="187"/>
      <c r="O175" s="187"/>
      <c r="P175" s="187"/>
      <c r="Q175" s="187"/>
      <c r="R175" s="190"/>
      <c r="T175" s="191"/>
      <c r="U175" s="187"/>
      <c r="V175" s="187"/>
      <c r="W175" s="187"/>
      <c r="X175" s="187"/>
      <c r="Y175" s="187"/>
      <c r="Z175" s="187"/>
      <c r="AA175" s="192"/>
      <c r="AT175" s="193" t="s">
        <v>174</v>
      </c>
      <c r="AU175" s="193" t="s">
        <v>89</v>
      </c>
      <c r="AV175" s="11" t="s">
        <v>84</v>
      </c>
      <c r="AW175" s="11" t="s">
        <v>35</v>
      </c>
      <c r="AX175" s="11" t="s">
        <v>77</v>
      </c>
      <c r="AY175" s="193" t="s">
        <v>166</v>
      </c>
    </row>
    <row r="176" spans="2:65" s="12" customFormat="1" ht="22.5" customHeight="1">
      <c r="B176" s="194"/>
      <c r="C176" s="195"/>
      <c r="D176" s="195"/>
      <c r="E176" s="196" t="s">
        <v>22</v>
      </c>
      <c r="F176" s="304" t="s">
        <v>234</v>
      </c>
      <c r="G176" s="305"/>
      <c r="H176" s="305"/>
      <c r="I176" s="305"/>
      <c r="J176" s="195"/>
      <c r="K176" s="197">
        <v>4.4000000000000004</v>
      </c>
      <c r="L176" s="195"/>
      <c r="M176" s="195"/>
      <c r="N176" s="195"/>
      <c r="O176" s="195"/>
      <c r="P176" s="195"/>
      <c r="Q176" s="195"/>
      <c r="R176" s="198"/>
      <c r="T176" s="199"/>
      <c r="U176" s="195"/>
      <c r="V176" s="195"/>
      <c r="W176" s="195"/>
      <c r="X176" s="195"/>
      <c r="Y176" s="195"/>
      <c r="Z176" s="195"/>
      <c r="AA176" s="200"/>
      <c r="AT176" s="201" t="s">
        <v>174</v>
      </c>
      <c r="AU176" s="201" t="s">
        <v>89</v>
      </c>
      <c r="AV176" s="12" t="s">
        <v>89</v>
      </c>
      <c r="AW176" s="12" t="s">
        <v>35</v>
      </c>
      <c r="AX176" s="12" t="s">
        <v>77</v>
      </c>
      <c r="AY176" s="201" t="s">
        <v>166</v>
      </c>
    </row>
    <row r="177" spans="2:65" s="13" customFormat="1" ht="22.5" customHeight="1">
      <c r="B177" s="202"/>
      <c r="C177" s="203"/>
      <c r="D177" s="203"/>
      <c r="E177" s="204" t="s">
        <v>22</v>
      </c>
      <c r="F177" s="306" t="s">
        <v>176</v>
      </c>
      <c r="G177" s="307"/>
      <c r="H177" s="307"/>
      <c r="I177" s="307"/>
      <c r="J177" s="203"/>
      <c r="K177" s="205">
        <v>4.4000000000000004</v>
      </c>
      <c r="L177" s="203"/>
      <c r="M177" s="203"/>
      <c r="N177" s="203"/>
      <c r="O177" s="203"/>
      <c r="P177" s="203"/>
      <c r="Q177" s="203"/>
      <c r="R177" s="206"/>
      <c r="T177" s="207"/>
      <c r="U177" s="203"/>
      <c r="V177" s="203"/>
      <c r="W177" s="203"/>
      <c r="X177" s="203"/>
      <c r="Y177" s="203"/>
      <c r="Z177" s="203"/>
      <c r="AA177" s="208"/>
      <c r="AT177" s="209" t="s">
        <v>174</v>
      </c>
      <c r="AU177" s="209" t="s">
        <v>89</v>
      </c>
      <c r="AV177" s="13" t="s">
        <v>171</v>
      </c>
      <c r="AW177" s="13" t="s">
        <v>35</v>
      </c>
      <c r="AX177" s="13" t="s">
        <v>84</v>
      </c>
      <c r="AY177" s="209" t="s">
        <v>166</v>
      </c>
    </row>
    <row r="178" spans="2:65" s="1" customFormat="1" ht="31.5" customHeight="1">
      <c r="B178" s="39"/>
      <c r="C178" s="179" t="s">
        <v>235</v>
      </c>
      <c r="D178" s="179" t="s">
        <v>167</v>
      </c>
      <c r="E178" s="180" t="s">
        <v>236</v>
      </c>
      <c r="F178" s="298" t="s">
        <v>237</v>
      </c>
      <c r="G178" s="298"/>
      <c r="H178" s="298"/>
      <c r="I178" s="298"/>
      <c r="J178" s="181" t="s">
        <v>220</v>
      </c>
      <c r="K178" s="182">
        <v>8.8000000000000007</v>
      </c>
      <c r="L178" s="299">
        <v>0</v>
      </c>
      <c r="M178" s="300"/>
      <c r="N178" s="301">
        <f>ROUND(L178*K178,2)</f>
        <v>0</v>
      </c>
      <c r="O178" s="301"/>
      <c r="P178" s="301"/>
      <c r="Q178" s="301"/>
      <c r="R178" s="41"/>
      <c r="T178" s="183" t="s">
        <v>22</v>
      </c>
      <c r="U178" s="48" t="s">
        <v>42</v>
      </c>
      <c r="V178" s="40"/>
      <c r="W178" s="184">
        <f>V178*K178</f>
        <v>0</v>
      </c>
      <c r="X178" s="184">
        <v>0</v>
      </c>
      <c r="Y178" s="184">
        <f>X178*K178</f>
        <v>0</v>
      </c>
      <c r="Z178" s="184">
        <v>0</v>
      </c>
      <c r="AA178" s="185">
        <f>Z178*K178</f>
        <v>0</v>
      </c>
      <c r="AR178" s="22" t="s">
        <v>171</v>
      </c>
      <c r="AT178" s="22" t="s">
        <v>167</v>
      </c>
      <c r="AU178" s="22" t="s">
        <v>89</v>
      </c>
      <c r="AY178" s="22" t="s">
        <v>166</v>
      </c>
      <c r="BE178" s="122">
        <f>IF(U178="základní",N178,0)</f>
        <v>0</v>
      </c>
      <c r="BF178" s="122">
        <f>IF(U178="snížená",N178,0)</f>
        <v>0</v>
      </c>
      <c r="BG178" s="122">
        <f>IF(U178="zákl. přenesená",N178,0)</f>
        <v>0</v>
      </c>
      <c r="BH178" s="122">
        <f>IF(U178="sníž. přenesená",N178,0)</f>
        <v>0</v>
      </c>
      <c r="BI178" s="122">
        <f>IF(U178="nulová",N178,0)</f>
        <v>0</v>
      </c>
      <c r="BJ178" s="22" t="s">
        <v>84</v>
      </c>
      <c r="BK178" s="122">
        <f>ROUND(L178*K178,2)</f>
        <v>0</v>
      </c>
      <c r="BL178" s="22" t="s">
        <v>171</v>
      </c>
      <c r="BM178" s="22" t="s">
        <v>238</v>
      </c>
    </row>
    <row r="179" spans="2:65" s="11" customFormat="1" ht="22.5" customHeight="1">
      <c r="B179" s="186"/>
      <c r="C179" s="187"/>
      <c r="D179" s="187"/>
      <c r="E179" s="188" t="s">
        <v>22</v>
      </c>
      <c r="F179" s="302" t="s">
        <v>233</v>
      </c>
      <c r="G179" s="303"/>
      <c r="H179" s="303"/>
      <c r="I179" s="303"/>
      <c r="J179" s="187"/>
      <c r="K179" s="189" t="s">
        <v>22</v>
      </c>
      <c r="L179" s="187"/>
      <c r="M179" s="187"/>
      <c r="N179" s="187"/>
      <c r="O179" s="187"/>
      <c r="P179" s="187"/>
      <c r="Q179" s="187"/>
      <c r="R179" s="190"/>
      <c r="T179" s="191"/>
      <c r="U179" s="187"/>
      <c r="V179" s="187"/>
      <c r="W179" s="187"/>
      <c r="X179" s="187"/>
      <c r="Y179" s="187"/>
      <c r="Z179" s="187"/>
      <c r="AA179" s="192"/>
      <c r="AT179" s="193" t="s">
        <v>174</v>
      </c>
      <c r="AU179" s="193" t="s">
        <v>89</v>
      </c>
      <c r="AV179" s="11" t="s">
        <v>84</v>
      </c>
      <c r="AW179" s="11" t="s">
        <v>35</v>
      </c>
      <c r="AX179" s="11" t="s">
        <v>77</v>
      </c>
      <c r="AY179" s="193" t="s">
        <v>166</v>
      </c>
    </row>
    <row r="180" spans="2:65" s="12" customFormat="1" ht="22.5" customHeight="1">
      <c r="B180" s="194"/>
      <c r="C180" s="195"/>
      <c r="D180" s="195"/>
      <c r="E180" s="196" t="s">
        <v>22</v>
      </c>
      <c r="F180" s="304" t="s">
        <v>239</v>
      </c>
      <c r="G180" s="305"/>
      <c r="H180" s="305"/>
      <c r="I180" s="305"/>
      <c r="J180" s="195"/>
      <c r="K180" s="197">
        <v>8.8000000000000007</v>
      </c>
      <c r="L180" s="195"/>
      <c r="M180" s="195"/>
      <c r="N180" s="195"/>
      <c r="O180" s="195"/>
      <c r="P180" s="195"/>
      <c r="Q180" s="195"/>
      <c r="R180" s="198"/>
      <c r="T180" s="199"/>
      <c r="U180" s="195"/>
      <c r="V180" s="195"/>
      <c r="W180" s="195"/>
      <c r="X180" s="195"/>
      <c r="Y180" s="195"/>
      <c r="Z180" s="195"/>
      <c r="AA180" s="200"/>
      <c r="AT180" s="201" t="s">
        <v>174</v>
      </c>
      <c r="AU180" s="201" t="s">
        <v>89</v>
      </c>
      <c r="AV180" s="12" t="s">
        <v>89</v>
      </c>
      <c r="AW180" s="12" t="s">
        <v>35</v>
      </c>
      <c r="AX180" s="12" t="s">
        <v>77</v>
      </c>
      <c r="AY180" s="201" t="s">
        <v>166</v>
      </c>
    </row>
    <row r="181" spans="2:65" s="13" customFormat="1" ht="22.5" customHeight="1">
      <c r="B181" s="202"/>
      <c r="C181" s="203"/>
      <c r="D181" s="203"/>
      <c r="E181" s="204" t="s">
        <v>22</v>
      </c>
      <c r="F181" s="306" t="s">
        <v>176</v>
      </c>
      <c r="G181" s="307"/>
      <c r="H181" s="307"/>
      <c r="I181" s="307"/>
      <c r="J181" s="203"/>
      <c r="K181" s="205">
        <v>8.8000000000000007</v>
      </c>
      <c r="L181" s="203"/>
      <c r="M181" s="203"/>
      <c r="N181" s="203"/>
      <c r="O181" s="203"/>
      <c r="P181" s="203"/>
      <c r="Q181" s="203"/>
      <c r="R181" s="206"/>
      <c r="T181" s="207"/>
      <c r="U181" s="203"/>
      <c r="V181" s="203"/>
      <c r="W181" s="203"/>
      <c r="X181" s="203"/>
      <c r="Y181" s="203"/>
      <c r="Z181" s="203"/>
      <c r="AA181" s="208"/>
      <c r="AT181" s="209" t="s">
        <v>174</v>
      </c>
      <c r="AU181" s="209" t="s">
        <v>89</v>
      </c>
      <c r="AV181" s="13" t="s">
        <v>171</v>
      </c>
      <c r="AW181" s="13" t="s">
        <v>35</v>
      </c>
      <c r="AX181" s="13" t="s">
        <v>84</v>
      </c>
      <c r="AY181" s="209" t="s">
        <v>166</v>
      </c>
    </row>
    <row r="182" spans="2:65" s="1" customFormat="1" ht="31.5" customHeight="1">
      <c r="B182" s="39"/>
      <c r="C182" s="179" t="s">
        <v>240</v>
      </c>
      <c r="D182" s="179" t="s">
        <v>167</v>
      </c>
      <c r="E182" s="180" t="s">
        <v>241</v>
      </c>
      <c r="F182" s="298" t="s">
        <v>242</v>
      </c>
      <c r="G182" s="298"/>
      <c r="H182" s="298"/>
      <c r="I182" s="298"/>
      <c r="J182" s="181" t="s">
        <v>220</v>
      </c>
      <c r="K182" s="182">
        <v>4.4000000000000004</v>
      </c>
      <c r="L182" s="299">
        <v>0</v>
      </c>
      <c r="M182" s="300"/>
      <c r="N182" s="301">
        <f>ROUND(L182*K182,2)</f>
        <v>0</v>
      </c>
      <c r="O182" s="301"/>
      <c r="P182" s="301"/>
      <c r="Q182" s="301"/>
      <c r="R182" s="41"/>
      <c r="T182" s="183" t="s">
        <v>22</v>
      </c>
      <c r="U182" s="48" t="s">
        <v>42</v>
      </c>
      <c r="V182" s="40"/>
      <c r="W182" s="184">
        <f>V182*K182</f>
        <v>0</v>
      </c>
      <c r="X182" s="184">
        <v>0</v>
      </c>
      <c r="Y182" s="184">
        <f>X182*K182</f>
        <v>0</v>
      </c>
      <c r="Z182" s="184">
        <v>0</v>
      </c>
      <c r="AA182" s="185">
        <f>Z182*K182</f>
        <v>0</v>
      </c>
      <c r="AR182" s="22" t="s">
        <v>171</v>
      </c>
      <c r="AT182" s="22" t="s">
        <v>167</v>
      </c>
      <c r="AU182" s="22" t="s">
        <v>89</v>
      </c>
      <c r="AY182" s="22" t="s">
        <v>166</v>
      </c>
      <c r="BE182" s="122">
        <f>IF(U182="základní",N182,0)</f>
        <v>0</v>
      </c>
      <c r="BF182" s="122">
        <f>IF(U182="snížená",N182,0)</f>
        <v>0</v>
      </c>
      <c r="BG182" s="122">
        <f>IF(U182="zákl. přenesená",N182,0)</f>
        <v>0</v>
      </c>
      <c r="BH182" s="122">
        <f>IF(U182="sníž. přenesená",N182,0)</f>
        <v>0</v>
      </c>
      <c r="BI182" s="122">
        <f>IF(U182="nulová",N182,0)</f>
        <v>0</v>
      </c>
      <c r="BJ182" s="22" t="s">
        <v>84</v>
      </c>
      <c r="BK182" s="122">
        <f>ROUND(L182*K182,2)</f>
        <v>0</v>
      </c>
      <c r="BL182" s="22" t="s">
        <v>171</v>
      </c>
      <c r="BM182" s="22" t="s">
        <v>243</v>
      </c>
    </row>
    <row r="183" spans="2:65" s="11" customFormat="1" ht="22.5" customHeight="1">
      <c r="B183" s="186"/>
      <c r="C183" s="187"/>
      <c r="D183" s="187"/>
      <c r="E183" s="188" t="s">
        <v>22</v>
      </c>
      <c r="F183" s="302" t="s">
        <v>233</v>
      </c>
      <c r="G183" s="303"/>
      <c r="H183" s="303"/>
      <c r="I183" s="303"/>
      <c r="J183" s="187"/>
      <c r="K183" s="189" t="s">
        <v>22</v>
      </c>
      <c r="L183" s="187"/>
      <c r="M183" s="187"/>
      <c r="N183" s="187"/>
      <c r="O183" s="187"/>
      <c r="P183" s="187"/>
      <c r="Q183" s="187"/>
      <c r="R183" s="190"/>
      <c r="T183" s="191"/>
      <c r="U183" s="187"/>
      <c r="V183" s="187"/>
      <c r="W183" s="187"/>
      <c r="X183" s="187"/>
      <c r="Y183" s="187"/>
      <c r="Z183" s="187"/>
      <c r="AA183" s="192"/>
      <c r="AT183" s="193" t="s">
        <v>174</v>
      </c>
      <c r="AU183" s="193" t="s">
        <v>89</v>
      </c>
      <c r="AV183" s="11" t="s">
        <v>84</v>
      </c>
      <c r="AW183" s="11" t="s">
        <v>35</v>
      </c>
      <c r="AX183" s="11" t="s">
        <v>77</v>
      </c>
      <c r="AY183" s="193" t="s">
        <v>166</v>
      </c>
    </row>
    <row r="184" spans="2:65" s="12" customFormat="1" ht="22.5" customHeight="1">
      <c r="B184" s="194"/>
      <c r="C184" s="195"/>
      <c r="D184" s="195"/>
      <c r="E184" s="196" t="s">
        <v>22</v>
      </c>
      <c r="F184" s="304" t="s">
        <v>234</v>
      </c>
      <c r="G184" s="305"/>
      <c r="H184" s="305"/>
      <c r="I184" s="305"/>
      <c r="J184" s="195"/>
      <c r="K184" s="197">
        <v>4.4000000000000004</v>
      </c>
      <c r="L184" s="195"/>
      <c r="M184" s="195"/>
      <c r="N184" s="195"/>
      <c r="O184" s="195"/>
      <c r="P184" s="195"/>
      <c r="Q184" s="195"/>
      <c r="R184" s="198"/>
      <c r="T184" s="199"/>
      <c r="U184" s="195"/>
      <c r="V184" s="195"/>
      <c r="W184" s="195"/>
      <c r="X184" s="195"/>
      <c r="Y184" s="195"/>
      <c r="Z184" s="195"/>
      <c r="AA184" s="200"/>
      <c r="AT184" s="201" t="s">
        <v>174</v>
      </c>
      <c r="AU184" s="201" t="s">
        <v>89</v>
      </c>
      <c r="AV184" s="12" t="s">
        <v>89</v>
      </c>
      <c r="AW184" s="12" t="s">
        <v>35</v>
      </c>
      <c r="AX184" s="12" t="s">
        <v>77</v>
      </c>
      <c r="AY184" s="201" t="s">
        <v>166</v>
      </c>
    </row>
    <row r="185" spans="2:65" s="13" customFormat="1" ht="22.5" customHeight="1">
      <c r="B185" s="202"/>
      <c r="C185" s="203"/>
      <c r="D185" s="203"/>
      <c r="E185" s="204" t="s">
        <v>22</v>
      </c>
      <c r="F185" s="306" t="s">
        <v>176</v>
      </c>
      <c r="G185" s="307"/>
      <c r="H185" s="307"/>
      <c r="I185" s="307"/>
      <c r="J185" s="203"/>
      <c r="K185" s="205">
        <v>4.4000000000000004</v>
      </c>
      <c r="L185" s="203"/>
      <c r="M185" s="203"/>
      <c r="N185" s="203"/>
      <c r="O185" s="203"/>
      <c r="P185" s="203"/>
      <c r="Q185" s="203"/>
      <c r="R185" s="206"/>
      <c r="T185" s="207"/>
      <c r="U185" s="203"/>
      <c r="V185" s="203"/>
      <c r="W185" s="203"/>
      <c r="X185" s="203"/>
      <c r="Y185" s="203"/>
      <c r="Z185" s="203"/>
      <c r="AA185" s="208"/>
      <c r="AT185" s="209" t="s">
        <v>174</v>
      </c>
      <c r="AU185" s="209" t="s">
        <v>89</v>
      </c>
      <c r="AV185" s="13" t="s">
        <v>171</v>
      </c>
      <c r="AW185" s="13" t="s">
        <v>35</v>
      </c>
      <c r="AX185" s="13" t="s">
        <v>84</v>
      </c>
      <c r="AY185" s="209" t="s">
        <v>166</v>
      </c>
    </row>
    <row r="186" spans="2:65" s="1" customFormat="1" ht="49.95" customHeight="1">
      <c r="B186" s="39"/>
      <c r="C186" s="40"/>
      <c r="D186" s="170" t="s">
        <v>244</v>
      </c>
      <c r="E186" s="40"/>
      <c r="F186" s="40"/>
      <c r="G186" s="40"/>
      <c r="H186" s="40"/>
      <c r="I186" s="40"/>
      <c r="J186" s="40"/>
      <c r="K186" s="40"/>
      <c r="L186" s="40"/>
      <c r="M186" s="40"/>
      <c r="N186" s="319">
        <f t="shared" ref="N186:N191" si="5">BK186</f>
        <v>0</v>
      </c>
      <c r="O186" s="320"/>
      <c r="P186" s="320"/>
      <c r="Q186" s="320"/>
      <c r="R186" s="41"/>
      <c r="T186" s="154"/>
      <c r="U186" s="40"/>
      <c r="V186" s="40"/>
      <c r="W186" s="40"/>
      <c r="X186" s="40"/>
      <c r="Y186" s="40"/>
      <c r="Z186" s="40"/>
      <c r="AA186" s="82"/>
      <c r="AT186" s="22" t="s">
        <v>76</v>
      </c>
      <c r="AU186" s="22" t="s">
        <v>77</v>
      </c>
      <c r="AY186" s="22" t="s">
        <v>245</v>
      </c>
      <c r="BK186" s="122">
        <f>SUM(BK187:BK191)</f>
        <v>0</v>
      </c>
    </row>
    <row r="187" spans="2:65" s="1" customFormat="1" ht="22.35" customHeight="1">
      <c r="B187" s="39"/>
      <c r="C187" s="218" t="s">
        <v>22</v>
      </c>
      <c r="D187" s="218" t="s">
        <v>167</v>
      </c>
      <c r="E187" s="219" t="s">
        <v>22</v>
      </c>
      <c r="F187" s="314" t="s">
        <v>22</v>
      </c>
      <c r="G187" s="314"/>
      <c r="H187" s="314"/>
      <c r="I187" s="314"/>
      <c r="J187" s="220" t="s">
        <v>22</v>
      </c>
      <c r="K187" s="221"/>
      <c r="L187" s="299"/>
      <c r="M187" s="301"/>
      <c r="N187" s="301">
        <f t="shared" si="5"/>
        <v>0</v>
      </c>
      <c r="O187" s="301"/>
      <c r="P187" s="301"/>
      <c r="Q187" s="301"/>
      <c r="R187" s="41"/>
      <c r="T187" s="183" t="s">
        <v>22</v>
      </c>
      <c r="U187" s="222" t="s">
        <v>42</v>
      </c>
      <c r="V187" s="40"/>
      <c r="W187" s="40"/>
      <c r="X187" s="40"/>
      <c r="Y187" s="40"/>
      <c r="Z187" s="40"/>
      <c r="AA187" s="82"/>
      <c r="AT187" s="22" t="s">
        <v>245</v>
      </c>
      <c r="AU187" s="22" t="s">
        <v>84</v>
      </c>
      <c r="AY187" s="22" t="s">
        <v>245</v>
      </c>
      <c r="BE187" s="122">
        <f>IF(U187="základní",N187,0)</f>
        <v>0</v>
      </c>
      <c r="BF187" s="122">
        <f>IF(U187="snížená",N187,0)</f>
        <v>0</v>
      </c>
      <c r="BG187" s="122">
        <f>IF(U187="zákl. přenesená",N187,0)</f>
        <v>0</v>
      </c>
      <c r="BH187" s="122">
        <f>IF(U187="sníž. přenesená",N187,0)</f>
        <v>0</v>
      </c>
      <c r="BI187" s="122">
        <f>IF(U187="nulová",N187,0)</f>
        <v>0</v>
      </c>
      <c r="BJ187" s="22" t="s">
        <v>84</v>
      </c>
      <c r="BK187" s="122">
        <f>L187*K187</f>
        <v>0</v>
      </c>
    </row>
    <row r="188" spans="2:65" s="1" customFormat="1" ht="22.35" customHeight="1">
      <c r="B188" s="39"/>
      <c r="C188" s="218" t="s">
        <v>22</v>
      </c>
      <c r="D188" s="218" t="s">
        <v>167</v>
      </c>
      <c r="E188" s="219" t="s">
        <v>22</v>
      </c>
      <c r="F188" s="314" t="s">
        <v>22</v>
      </c>
      <c r="G188" s="314"/>
      <c r="H188" s="314"/>
      <c r="I188" s="314"/>
      <c r="J188" s="220" t="s">
        <v>22</v>
      </c>
      <c r="K188" s="221"/>
      <c r="L188" s="299"/>
      <c r="M188" s="301"/>
      <c r="N188" s="301">
        <f t="shared" si="5"/>
        <v>0</v>
      </c>
      <c r="O188" s="301"/>
      <c r="P188" s="301"/>
      <c r="Q188" s="301"/>
      <c r="R188" s="41"/>
      <c r="T188" s="183" t="s">
        <v>22</v>
      </c>
      <c r="U188" s="222" t="s">
        <v>42</v>
      </c>
      <c r="V188" s="40"/>
      <c r="W188" s="40"/>
      <c r="X188" s="40"/>
      <c r="Y188" s="40"/>
      <c r="Z188" s="40"/>
      <c r="AA188" s="82"/>
      <c r="AT188" s="22" t="s">
        <v>245</v>
      </c>
      <c r="AU188" s="22" t="s">
        <v>84</v>
      </c>
      <c r="AY188" s="22" t="s">
        <v>245</v>
      </c>
      <c r="BE188" s="122">
        <f>IF(U188="základní",N188,0)</f>
        <v>0</v>
      </c>
      <c r="BF188" s="122">
        <f>IF(U188="snížená",N188,0)</f>
        <v>0</v>
      </c>
      <c r="BG188" s="122">
        <f>IF(U188="zákl. přenesená",N188,0)</f>
        <v>0</v>
      </c>
      <c r="BH188" s="122">
        <f>IF(U188="sníž. přenesená",N188,0)</f>
        <v>0</v>
      </c>
      <c r="BI188" s="122">
        <f>IF(U188="nulová",N188,0)</f>
        <v>0</v>
      </c>
      <c r="BJ188" s="22" t="s">
        <v>84</v>
      </c>
      <c r="BK188" s="122">
        <f>L188*K188</f>
        <v>0</v>
      </c>
    </row>
    <row r="189" spans="2:65" s="1" customFormat="1" ht="22.35" customHeight="1">
      <c r="B189" s="39"/>
      <c r="C189" s="218" t="s">
        <v>22</v>
      </c>
      <c r="D189" s="218" t="s">
        <v>167</v>
      </c>
      <c r="E189" s="219" t="s">
        <v>22</v>
      </c>
      <c r="F189" s="314" t="s">
        <v>22</v>
      </c>
      <c r="G189" s="314"/>
      <c r="H189" s="314"/>
      <c r="I189" s="314"/>
      <c r="J189" s="220" t="s">
        <v>22</v>
      </c>
      <c r="K189" s="221"/>
      <c r="L189" s="299"/>
      <c r="M189" s="301"/>
      <c r="N189" s="301">
        <f t="shared" si="5"/>
        <v>0</v>
      </c>
      <c r="O189" s="301"/>
      <c r="P189" s="301"/>
      <c r="Q189" s="301"/>
      <c r="R189" s="41"/>
      <c r="T189" s="183" t="s">
        <v>22</v>
      </c>
      <c r="U189" s="222" t="s">
        <v>42</v>
      </c>
      <c r="V189" s="40"/>
      <c r="W189" s="40"/>
      <c r="X189" s="40"/>
      <c r="Y189" s="40"/>
      <c r="Z189" s="40"/>
      <c r="AA189" s="82"/>
      <c r="AT189" s="22" t="s">
        <v>245</v>
      </c>
      <c r="AU189" s="22" t="s">
        <v>84</v>
      </c>
      <c r="AY189" s="22" t="s">
        <v>245</v>
      </c>
      <c r="BE189" s="122">
        <f>IF(U189="základní",N189,0)</f>
        <v>0</v>
      </c>
      <c r="BF189" s="122">
        <f>IF(U189="snížená",N189,0)</f>
        <v>0</v>
      </c>
      <c r="BG189" s="122">
        <f>IF(U189="zákl. přenesená",N189,0)</f>
        <v>0</v>
      </c>
      <c r="BH189" s="122">
        <f>IF(U189="sníž. přenesená",N189,0)</f>
        <v>0</v>
      </c>
      <c r="BI189" s="122">
        <f>IF(U189="nulová",N189,0)</f>
        <v>0</v>
      </c>
      <c r="BJ189" s="22" t="s">
        <v>84</v>
      </c>
      <c r="BK189" s="122">
        <f>L189*K189</f>
        <v>0</v>
      </c>
    </row>
    <row r="190" spans="2:65" s="1" customFormat="1" ht="22.35" customHeight="1">
      <c r="B190" s="39"/>
      <c r="C190" s="218" t="s">
        <v>22</v>
      </c>
      <c r="D190" s="218" t="s">
        <v>167</v>
      </c>
      <c r="E190" s="219" t="s">
        <v>22</v>
      </c>
      <c r="F190" s="314" t="s">
        <v>22</v>
      </c>
      <c r="G190" s="314"/>
      <c r="H190" s="314"/>
      <c r="I190" s="314"/>
      <c r="J190" s="220" t="s">
        <v>22</v>
      </c>
      <c r="K190" s="221"/>
      <c r="L190" s="299"/>
      <c r="M190" s="301"/>
      <c r="N190" s="301">
        <f t="shared" si="5"/>
        <v>0</v>
      </c>
      <c r="O190" s="301"/>
      <c r="P190" s="301"/>
      <c r="Q190" s="301"/>
      <c r="R190" s="41"/>
      <c r="T190" s="183" t="s">
        <v>22</v>
      </c>
      <c r="U190" s="222" t="s">
        <v>42</v>
      </c>
      <c r="V190" s="40"/>
      <c r="W190" s="40"/>
      <c r="X190" s="40"/>
      <c r="Y190" s="40"/>
      <c r="Z190" s="40"/>
      <c r="AA190" s="82"/>
      <c r="AT190" s="22" t="s">
        <v>245</v>
      </c>
      <c r="AU190" s="22" t="s">
        <v>84</v>
      </c>
      <c r="AY190" s="22" t="s">
        <v>245</v>
      </c>
      <c r="BE190" s="122">
        <f>IF(U190="základní",N190,0)</f>
        <v>0</v>
      </c>
      <c r="BF190" s="122">
        <f>IF(U190="snížená",N190,0)</f>
        <v>0</v>
      </c>
      <c r="BG190" s="122">
        <f>IF(U190="zákl. přenesená",N190,0)</f>
        <v>0</v>
      </c>
      <c r="BH190" s="122">
        <f>IF(U190="sníž. přenesená",N190,0)</f>
        <v>0</v>
      </c>
      <c r="BI190" s="122">
        <f>IF(U190="nulová",N190,0)</f>
        <v>0</v>
      </c>
      <c r="BJ190" s="22" t="s">
        <v>84</v>
      </c>
      <c r="BK190" s="122">
        <f>L190*K190</f>
        <v>0</v>
      </c>
    </row>
    <row r="191" spans="2:65" s="1" customFormat="1" ht="22.35" customHeight="1">
      <c r="B191" s="39"/>
      <c r="C191" s="218" t="s">
        <v>22</v>
      </c>
      <c r="D191" s="218" t="s">
        <v>167</v>
      </c>
      <c r="E191" s="219" t="s">
        <v>22</v>
      </c>
      <c r="F191" s="314" t="s">
        <v>22</v>
      </c>
      <c r="G191" s="314"/>
      <c r="H191" s="314"/>
      <c r="I191" s="314"/>
      <c r="J191" s="220" t="s">
        <v>22</v>
      </c>
      <c r="K191" s="221"/>
      <c r="L191" s="299"/>
      <c r="M191" s="301"/>
      <c r="N191" s="301">
        <f t="shared" si="5"/>
        <v>0</v>
      </c>
      <c r="O191" s="301"/>
      <c r="P191" s="301"/>
      <c r="Q191" s="301"/>
      <c r="R191" s="41"/>
      <c r="T191" s="183" t="s">
        <v>22</v>
      </c>
      <c r="U191" s="222" t="s">
        <v>42</v>
      </c>
      <c r="V191" s="60"/>
      <c r="W191" s="60"/>
      <c r="X191" s="60"/>
      <c r="Y191" s="60"/>
      <c r="Z191" s="60"/>
      <c r="AA191" s="62"/>
      <c r="AT191" s="22" t="s">
        <v>245</v>
      </c>
      <c r="AU191" s="22" t="s">
        <v>84</v>
      </c>
      <c r="AY191" s="22" t="s">
        <v>245</v>
      </c>
      <c r="BE191" s="122">
        <f>IF(U191="základní",N191,0)</f>
        <v>0</v>
      </c>
      <c r="BF191" s="122">
        <f>IF(U191="snížená",N191,0)</f>
        <v>0</v>
      </c>
      <c r="BG191" s="122">
        <f>IF(U191="zákl. přenesená",N191,0)</f>
        <v>0</v>
      </c>
      <c r="BH191" s="122">
        <f>IF(U191="sníž. přenesená",N191,0)</f>
        <v>0</v>
      </c>
      <c r="BI191" s="122">
        <f>IF(U191="nulová",N191,0)</f>
        <v>0</v>
      </c>
      <c r="BJ191" s="22" t="s">
        <v>84</v>
      </c>
      <c r="BK191" s="122">
        <f>L191*K191</f>
        <v>0</v>
      </c>
    </row>
    <row r="192" spans="2:65" s="1" customFormat="1" ht="6.9" customHeight="1">
      <c r="B192" s="63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5"/>
    </row>
  </sheetData>
  <sheetProtection algorithmName="SHA-512" hashValue="F1a25E4+HscpojRN2DGD+rDIQckd6t8w2vOJHGtgZMafdDZ4c69KiZ81NH57iOKXGxwEmLEf2x+H6LfuuGPZmA==" saltValue="ZEluIwQZYMxeUAaQa0hSXw==" spinCount="100000" sheet="1" objects="1" scenarios="1" formatCells="0" formatColumns="0" formatRows="0" sort="0" autoFilter="0"/>
  <mergeCells count="174">
    <mergeCell ref="H1:K1"/>
    <mergeCell ref="S2:AC2"/>
    <mergeCell ref="F191:I191"/>
    <mergeCell ref="L191:M191"/>
    <mergeCell ref="N191:Q191"/>
    <mergeCell ref="N122:Q122"/>
    <mergeCell ref="N123:Q123"/>
    <mergeCell ref="N124:Q124"/>
    <mergeCell ref="N160:Q160"/>
    <mergeCell ref="N165:Q165"/>
    <mergeCell ref="N186:Q186"/>
    <mergeCell ref="F188:I188"/>
    <mergeCell ref="L188:M188"/>
    <mergeCell ref="N188:Q188"/>
    <mergeCell ref="F189:I189"/>
    <mergeCell ref="L189:M189"/>
    <mergeCell ref="N189:Q189"/>
    <mergeCell ref="F190:I190"/>
    <mergeCell ref="L190:M190"/>
    <mergeCell ref="N190:Q190"/>
    <mergeCell ref="F182:I182"/>
    <mergeCell ref="L182:M182"/>
    <mergeCell ref="N182:Q182"/>
    <mergeCell ref="F183:I183"/>
    <mergeCell ref="F184:I184"/>
    <mergeCell ref="F185:I185"/>
    <mergeCell ref="F187:I187"/>
    <mergeCell ref="L187:M187"/>
    <mergeCell ref="N187:Q187"/>
    <mergeCell ref="F175:I175"/>
    <mergeCell ref="F176:I176"/>
    <mergeCell ref="F177:I177"/>
    <mergeCell ref="F178:I178"/>
    <mergeCell ref="L178:M178"/>
    <mergeCell ref="N178:Q178"/>
    <mergeCell ref="F179:I179"/>
    <mergeCell ref="F180:I180"/>
    <mergeCell ref="F181:I181"/>
    <mergeCell ref="F170:I170"/>
    <mergeCell ref="L170:M170"/>
    <mergeCell ref="N170:Q170"/>
    <mergeCell ref="F171:I171"/>
    <mergeCell ref="F172:I172"/>
    <mergeCell ref="F173:I173"/>
    <mergeCell ref="F174:I174"/>
    <mergeCell ref="L174:M174"/>
    <mergeCell ref="N174:Q174"/>
    <mergeCell ref="F162:I162"/>
    <mergeCell ref="F163:I163"/>
    <mergeCell ref="F164:I164"/>
    <mergeCell ref="F166:I166"/>
    <mergeCell ref="L166:M166"/>
    <mergeCell ref="N166:Q166"/>
    <mergeCell ref="F167:I167"/>
    <mergeCell ref="F168:I168"/>
    <mergeCell ref="F169:I169"/>
    <mergeCell ref="F154:I154"/>
    <mergeCell ref="F155:I155"/>
    <mergeCell ref="F156:I156"/>
    <mergeCell ref="F157:I157"/>
    <mergeCell ref="F158:I158"/>
    <mergeCell ref="F159:I159"/>
    <mergeCell ref="F161:I161"/>
    <mergeCell ref="L161:M161"/>
    <mergeCell ref="N161:Q161"/>
    <mergeCell ref="F147:I147"/>
    <mergeCell ref="F148:I148"/>
    <mergeCell ref="F149:I149"/>
    <mergeCell ref="F150:I150"/>
    <mergeCell ref="L150:M150"/>
    <mergeCell ref="N150:Q150"/>
    <mergeCell ref="F151:I151"/>
    <mergeCell ref="F152:I152"/>
    <mergeCell ref="F153:I153"/>
    <mergeCell ref="F141:I141"/>
    <mergeCell ref="F142:I142"/>
    <mergeCell ref="F143:I143"/>
    <mergeCell ref="L143:M143"/>
    <mergeCell ref="N143:Q143"/>
    <mergeCell ref="F144:I144"/>
    <mergeCell ref="F145:I145"/>
    <mergeCell ref="F146:I146"/>
    <mergeCell ref="L146:M146"/>
    <mergeCell ref="N146:Q146"/>
    <mergeCell ref="F134:I134"/>
    <mergeCell ref="F135:I135"/>
    <mergeCell ref="L135:M135"/>
    <mergeCell ref="N135:Q135"/>
    <mergeCell ref="F136:I136"/>
    <mergeCell ref="F137:I137"/>
    <mergeCell ref="F138:I138"/>
    <mergeCell ref="F139:I139"/>
    <mergeCell ref="F140:I140"/>
    <mergeCell ref="F127:I127"/>
    <mergeCell ref="F128:I128"/>
    <mergeCell ref="F129:I129"/>
    <mergeCell ref="L129:M129"/>
    <mergeCell ref="N129:Q129"/>
    <mergeCell ref="F130:I130"/>
    <mergeCell ref="F131:I131"/>
    <mergeCell ref="F132:I132"/>
    <mergeCell ref="F133:I133"/>
    <mergeCell ref="M118:Q118"/>
    <mergeCell ref="M119:Q119"/>
    <mergeCell ref="F121:I121"/>
    <mergeCell ref="L121:M121"/>
    <mergeCell ref="N121:Q121"/>
    <mergeCell ref="F125:I125"/>
    <mergeCell ref="L125:M125"/>
    <mergeCell ref="N125:Q125"/>
    <mergeCell ref="F126:I126"/>
    <mergeCell ref="D101:H101"/>
    <mergeCell ref="N101:Q101"/>
    <mergeCell ref="N102:Q102"/>
    <mergeCell ref="L104:Q104"/>
    <mergeCell ref="C110:Q110"/>
    <mergeCell ref="F112:P112"/>
    <mergeCell ref="F113:P113"/>
    <mergeCell ref="F114:P114"/>
    <mergeCell ref="M116:P116"/>
    <mergeCell ref="N96:Q96"/>
    <mergeCell ref="D97:H97"/>
    <mergeCell ref="N97:Q97"/>
    <mergeCell ref="D98:H98"/>
    <mergeCell ref="N98:Q98"/>
    <mergeCell ref="D99:H99"/>
    <mergeCell ref="N99:Q99"/>
    <mergeCell ref="D100:H100"/>
    <mergeCell ref="N100:Q100"/>
    <mergeCell ref="M85:Q85"/>
    <mergeCell ref="C87:G87"/>
    <mergeCell ref="N87:Q87"/>
    <mergeCell ref="N89:Q89"/>
    <mergeCell ref="N90:Q90"/>
    <mergeCell ref="N91:Q91"/>
    <mergeCell ref="N92:Q92"/>
    <mergeCell ref="N93:Q93"/>
    <mergeCell ref="N94:Q94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O21:P21"/>
    <mergeCell ref="O22:P22"/>
    <mergeCell ref="E25:L25"/>
    <mergeCell ref="M28:P28"/>
    <mergeCell ref="M29:P29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dataValidations count="2">
    <dataValidation type="list" allowBlank="1" showInputMessage="1" showErrorMessage="1" error="Povoleny jsou hodnoty K, M." sqref="D187:D192">
      <formula1>"K, M"</formula1>
    </dataValidation>
    <dataValidation type="list" allowBlank="1" showInputMessage="1" showErrorMessage="1" error="Povoleny jsou hodnoty základní, snížená, zákl. přenesená, sníž. přenesená, nulová." sqref="U187:U192">
      <formula1>"základní, snížená, zákl. přenesená, sníž. přenesená, nulová"</formula1>
    </dataValidation>
  </dataValidations>
  <hyperlinks>
    <hyperlink ref="F1:G1" location="C2" display="1) Krycí list rozpočtu"/>
    <hyperlink ref="H1:K1" location="C87" display="2) Rekapitulace rozpočtu"/>
    <hyperlink ref="L1" location="C121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6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369"/>
  <sheetViews>
    <sheetView showGridLines="0" workbookViewId="0">
      <pane ySplit="1" topLeftCell="A2" activePane="bottomLeft" state="frozen"/>
      <selection pane="bottomLeft"/>
    </sheetView>
  </sheetViews>
  <sheetFormatPr defaultRowHeight="14.4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>
      <c r="A1" s="130"/>
      <c r="B1" s="16"/>
      <c r="C1" s="16"/>
      <c r="D1" s="17" t="s">
        <v>1</v>
      </c>
      <c r="E1" s="16"/>
      <c r="F1" s="18" t="s">
        <v>123</v>
      </c>
      <c r="G1" s="18"/>
      <c r="H1" s="321" t="s">
        <v>124</v>
      </c>
      <c r="I1" s="321"/>
      <c r="J1" s="321"/>
      <c r="K1" s="321"/>
      <c r="L1" s="18" t="s">
        <v>125</v>
      </c>
      <c r="M1" s="16"/>
      <c r="N1" s="16"/>
      <c r="O1" s="17" t="s">
        <v>126</v>
      </c>
      <c r="P1" s="16"/>
      <c r="Q1" s="16"/>
      <c r="R1" s="16"/>
      <c r="S1" s="18" t="s">
        <v>127</v>
      </c>
      <c r="T1" s="18"/>
      <c r="U1" s="130"/>
      <c r="V1" s="130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</row>
    <row r="2" spans="1:66" ht="36.9" customHeight="1">
      <c r="C2" s="227" t="s">
        <v>7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S2" s="275" t="s">
        <v>8</v>
      </c>
      <c r="T2" s="276"/>
      <c r="U2" s="276"/>
      <c r="V2" s="276"/>
      <c r="W2" s="276"/>
      <c r="X2" s="276"/>
      <c r="Y2" s="276"/>
      <c r="Z2" s="276"/>
      <c r="AA2" s="276"/>
      <c r="AB2" s="276"/>
      <c r="AC2" s="276"/>
      <c r="AT2" s="22" t="s">
        <v>96</v>
      </c>
    </row>
    <row r="3" spans="1:66" ht="6.9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AT3" s="22" t="s">
        <v>89</v>
      </c>
    </row>
    <row r="4" spans="1:66" ht="36.9" customHeight="1">
      <c r="B4" s="26"/>
      <c r="C4" s="229" t="s">
        <v>128</v>
      </c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7"/>
      <c r="T4" s="28" t="s">
        <v>13</v>
      </c>
      <c r="AT4" s="22" t="s">
        <v>6</v>
      </c>
    </row>
    <row r="5" spans="1:66" ht="6.9" customHeight="1">
      <c r="B5" s="26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7"/>
    </row>
    <row r="6" spans="1:66" ht="25.35" customHeight="1">
      <c r="B6" s="26"/>
      <c r="C6" s="30"/>
      <c r="D6" s="34" t="s">
        <v>19</v>
      </c>
      <c r="E6" s="30"/>
      <c r="F6" s="277" t="str">
        <f>'Rekapitulace stavby'!K6</f>
        <v>Doplnění chodníku v křižovatce ulic Sokolská a Sušilova - rozc.Kouty, Zábřeh</v>
      </c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30"/>
      <c r="R6" s="27"/>
    </row>
    <row r="7" spans="1:66" ht="25.35" customHeight="1">
      <c r="B7" s="26"/>
      <c r="C7" s="30"/>
      <c r="D7" s="34" t="s">
        <v>129</v>
      </c>
      <c r="E7" s="30"/>
      <c r="F7" s="277" t="s">
        <v>246</v>
      </c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30"/>
      <c r="R7" s="27"/>
    </row>
    <row r="8" spans="1:66" s="1" customFormat="1" ht="32.85" customHeight="1">
      <c r="B8" s="39"/>
      <c r="C8" s="40"/>
      <c r="D8" s="33" t="s">
        <v>131</v>
      </c>
      <c r="E8" s="40"/>
      <c r="F8" s="235" t="s">
        <v>247</v>
      </c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40"/>
      <c r="R8" s="41"/>
    </row>
    <row r="9" spans="1:66" s="1" customFormat="1" ht="14.4" customHeight="1">
      <c r="B9" s="39"/>
      <c r="C9" s="40"/>
      <c r="D9" s="34" t="s">
        <v>21</v>
      </c>
      <c r="E9" s="40"/>
      <c r="F9" s="32" t="s">
        <v>22</v>
      </c>
      <c r="G9" s="40"/>
      <c r="H9" s="40"/>
      <c r="I9" s="40"/>
      <c r="J9" s="40"/>
      <c r="K9" s="40"/>
      <c r="L9" s="40"/>
      <c r="M9" s="34" t="s">
        <v>23</v>
      </c>
      <c r="N9" s="40"/>
      <c r="O9" s="32" t="s">
        <v>22</v>
      </c>
      <c r="P9" s="40"/>
      <c r="Q9" s="40"/>
      <c r="R9" s="41"/>
    </row>
    <row r="10" spans="1:66" s="1" customFormat="1" ht="14.4" customHeight="1">
      <c r="B10" s="39"/>
      <c r="C10" s="40"/>
      <c r="D10" s="34" t="s">
        <v>24</v>
      </c>
      <c r="E10" s="40"/>
      <c r="F10" s="32" t="s">
        <v>25</v>
      </c>
      <c r="G10" s="40"/>
      <c r="H10" s="40"/>
      <c r="I10" s="40"/>
      <c r="J10" s="40"/>
      <c r="K10" s="40"/>
      <c r="L10" s="40"/>
      <c r="M10" s="34" t="s">
        <v>26</v>
      </c>
      <c r="N10" s="40"/>
      <c r="O10" s="280" t="str">
        <f>'Rekapitulace stavby'!AN8</f>
        <v>26. 12. 2018</v>
      </c>
      <c r="P10" s="281"/>
      <c r="Q10" s="40"/>
      <c r="R10" s="41"/>
    </row>
    <row r="11" spans="1:66" s="1" customFormat="1" ht="10.8" customHeight="1"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1"/>
    </row>
    <row r="12" spans="1:66" s="1" customFormat="1" ht="14.4" customHeight="1">
      <c r="B12" s="39"/>
      <c r="C12" s="40"/>
      <c r="D12" s="34" t="s">
        <v>28</v>
      </c>
      <c r="E12" s="40"/>
      <c r="F12" s="40"/>
      <c r="G12" s="40"/>
      <c r="H12" s="40"/>
      <c r="I12" s="40"/>
      <c r="J12" s="40"/>
      <c r="K12" s="40"/>
      <c r="L12" s="40"/>
      <c r="M12" s="34" t="s">
        <v>29</v>
      </c>
      <c r="N12" s="40"/>
      <c r="O12" s="233" t="str">
        <f>IF('Rekapitulace stavby'!AN10="","",'Rekapitulace stavby'!AN10)</f>
        <v/>
      </c>
      <c r="P12" s="233"/>
      <c r="Q12" s="40"/>
      <c r="R12" s="41"/>
    </row>
    <row r="13" spans="1:66" s="1" customFormat="1" ht="18" customHeight="1">
      <c r="B13" s="39"/>
      <c r="C13" s="40"/>
      <c r="D13" s="40"/>
      <c r="E13" s="32" t="str">
        <f>IF('Rekapitulace stavby'!E11="","",'Rekapitulace stavby'!E11)</f>
        <v xml:space="preserve"> </v>
      </c>
      <c r="F13" s="40"/>
      <c r="G13" s="40"/>
      <c r="H13" s="40"/>
      <c r="I13" s="40"/>
      <c r="J13" s="40"/>
      <c r="K13" s="40"/>
      <c r="L13" s="40"/>
      <c r="M13" s="34" t="s">
        <v>31</v>
      </c>
      <c r="N13" s="40"/>
      <c r="O13" s="233" t="str">
        <f>IF('Rekapitulace stavby'!AN11="","",'Rekapitulace stavby'!AN11)</f>
        <v/>
      </c>
      <c r="P13" s="233"/>
      <c r="Q13" s="40"/>
      <c r="R13" s="41"/>
    </row>
    <row r="14" spans="1:66" s="1" customFormat="1" ht="6.9" customHeight="1"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1"/>
    </row>
    <row r="15" spans="1:66" s="1" customFormat="1" ht="14.4" customHeight="1">
      <c r="B15" s="39"/>
      <c r="C15" s="40"/>
      <c r="D15" s="34" t="s">
        <v>32</v>
      </c>
      <c r="E15" s="40"/>
      <c r="F15" s="40"/>
      <c r="G15" s="40"/>
      <c r="H15" s="40"/>
      <c r="I15" s="40"/>
      <c r="J15" s="40"/>
      <c r="K15" s="40"/>
      <c r="L15" s="40"/>
      <c r="M15" s="34" t="s">
        <v>29</v>
      </c>
      <c r="N15" s="40"/>
      <c r="O15" s="282" t="str">
        <f>IF('Rekapitulace stavby'!AN13="","",'Rekapitulace stavby'!AN13)</f>
        <v>Vyplň údaj</v>
      </c>
      <c r="P15" s="233"/>
      <c r="Q15" s="40"/>
      <c r="R15" s="41"/>
    </row>
    <row r="16" spans="1:66" s="1" customFormat="1" ht="18" customHeight="1">
      <c r="B16" s="39"/>
      <c r="C16" s="40"/>
      <c r="D16" s="40"/>
      <c r="E16" s="282" t="str">
        <f>IF('Rekapitulace stavby'!E14="","",'Rekapitulace stavby'!E14)</f>
        <v>Vyplň údaj</v>
      </c>
      <c r="F16" s="283"/>
      <c r="G16" s="283"/>
      <c r="H16" s="283"/>
      <c r="I16" s="283"/>
      <c r="J16" s="283"/>
      <c r="K16" s="283"/>
      <c r="L16" s="283"/>
      <c r="M16" s="34" t="s">
        <v>31</v>
      </c>
      <c r="N16" s="40"/>
      <c r="O16" s="282" t="str">
        <f>IF('Rekapitulace stavby'!AN14="","",'Rekapitulace stavby'!AN14)</f>
        <v>Vyplň údaj</v>
      </c>
      <c r="P16" s="233"/>
      <c r="Q16" s="40"/>
      <c r="R16" s="41"/>
    </row>
    <row r="17" spans="2:18" s="1" customFormat="1" ht="6.9" customHeight="1"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1"/>
    </row>
    <row r="18" spans="2:18" s="1" customFormat="1" ht="14.4" customHeight="1">
      <c r="B18" s="39"/>
      <c r="C18" s="40"/>
      <c r="D18" s="34" t="s">
        <v>34</v>
      </c>
      <c r="E18" s="40"/>
      <c r="F18" s="40"/>
      <c r="G18" s="40"/>
      <c r="H18" s="40"/>
      <c r="I18" s="40"/>
      <c r="J18" s="40"/>
      <c r="K18" s="40"/>
      <c r="L18" s="40"/>
      <c r="M18" s="34" t="s">
        <v>29</v>
      </c>
      <c r="N18" s="40"/>
      <c r="O18" s="233" t="str">
        <f>IF('Rekapitulace stavby'!AN16="","",'Rekapitulace stavby'!AN16)</f>
        <v/>
      </c>
      <c r="P18" s="233"/>
      <c r="Q18" s="40"/>
      <c r="R18" s="41"/>
    </row>
    <row r="19" spans="2:18" s="1" customFormat="1" ht="18" customHeight="1">
      <c r="B19" s="39"/>
      <c r="C19" s="40"/>
      <c r="D19" s="40"/>
      <c r="E19" s="32" t="str">
        <f>IF('Rekapitulace stavby'!E17="","",'Rekapitulace stavby'!E17)</f>
        <v xml:space="preserve"> </v>
      </c>
      <c r="F19" s="40"/>
      <c r="G19" s="40"/>
      <c r="H19" s="40"/>
      <c r="I19" s="40"/>
      <c r="J19" s="40"/>
      <c r="K19" s="40"/>
      <c r="L19" s="40"/>
      <c r="M19" s="34" t="s">
        <v>31</v>
      </c>
      <c r="N19" s="40"/>
      <c r="O19" s="233" t="str">
        <f>IF('Rekapitulace stavby'!AN17="","",'Rekapitulace stavby'!AN17)</f>
        <v/>
      </c>
      <c r="P19" s="233"/>
      <c r="Q19" s="40"/>
      <c r="R19" s="41"/>
    </row>
    <row r="20" spans="2:18" s="1" customFormat="1" ht="6.9" customHeight="1"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1"/>
    </row>
    <row r="21" spans="2:18" s="1" customFormat="1" ht="14.4" customHeight="1">
      <c r="B21" s="39"/>
      <c r="C21" s="40"/>
      <c r="D21" s="34" t="s">
        <v>36</v>
      </c>
      <c r="E21" s="40"/>
      <c r="F21" s="40"/>
      <c r="G21" s="40"/>
      <c r="H21" s="40"/>
      <c r="I21" s="40"/>
      <c r="J21" s="40"/>
      <c r="K21" s="40"/>
      <c r="L21" s="40"/>
      <c r="M21" s="34" t="s">
        <v>29</v>
      </c>
      <c r="N21" s="40"/>
      <c r="O21" s="233" t="str">
        <f>IF('Rekapitulace stavby'!AN19="","",'Rekapitulace stavby'!AN19)</f>
        <v/>
      </c>
      <c r="P21" s="233"/>
      <c r="Q21" s="40"/>
      <c r="R21" s="41"/>
    </row>
    <row r="22" spans="2:18" s="1" customFormat="1" ht="18" customHeight="1">
      <c r="B22" s="39"/>
      <c r="C22" s="40"/>
      <c r="D22" s="40"/>
      <c r="E22" s="32" t="str">
        <f>IF('Rekapitulace stavby'!E20="","",'Rekapitulace stavby'!E20)</f>
        <v xml:space="preserve"> </v>
      </c>
      <c r="F22" s="40"/>
      <c r="G22" s="40"/>
      <c r="H22" s="40"/>
      <c r="I22" s="40"/>
      <c r="J22" s="40"/>
      <c r="K22" s="40"/>
      <c r="L22" s="40"/>
      <c r="M22" s="34" t="s">
        <v>31</v>
      </c>
      <c r="N22" s="40"/>
      <c r="O22" s="233" t="str">
        <f>IF('Rekapitulace stavby'!AN20="","",'Rekapitulace stavby'!AN20)</f>
        <v/>
      </c>
      <c r="P22" s="233"/>
      <c r="Q22" s="40"/>
      <c r="R22" s="41"/>
    </row>
    <row r="23" spans="2:18" s="1" customFormat="1" ht="6.9" customHeight="1"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1"/>
    </row>
    <row r="24" spans="2:18" s="1" customFormat="1" ht="14.4" customHeight="1">
      <c r="B24" s="39"/>
      <c r="C24" s="40"/>
      <c r="D24" s="34" t="s">
        <v>37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1"/>
    </row>
    <row r="25" spans="2:18" s="1" customFormat="1" ht="22.5" customHeight="1">
      <c r="B25" s="39"/>
      <c r="C25" s="40"/>
      <c r="D25" s="40"/>
      <c r="E25" s="238" t="s">
        <v>22</v>
      </c>
      <c r="F25" s="238"/>
      <c r="G25" s="238"/>
      <c r="H25" s="238"/>
      <c r="I25" s="238"/>
      <c r="J25" s="238"/>
      <c r="K25" s="238"/>
      <c r="L25" s="238"/>
      <c r="M25" s="40"/>
      <c r="N25" s="40"/>
      <c r="O25" s="40"/>
      <c r="P25" s="40"/>
      <c r="Q25" s="40"/>
      <c r="R25" s="41"/>
    </row>
    <row r="26" spans="2:18" s="1" customFormat="1" ht="6.9" customHeight="1"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1"/>
    </row>
    <row r="27" spans="2:18" s="1" customFormat="1" ht="6.9" customHeight="1">
      <c r="B27" s="39"/>
      <c r="C27" s="40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40"/>
      <c r="R27" s="41"/>
    </row>
    <row r="28" spans="2:18" s="1" customFormat="1" ht="14.4" customHeight="1">
      <c r="B28" s="39"/>
      <c r="C28" s="40"/>
      <c r="D28" s="131" t="s">
        <v>133</v>
      </c>
      <c r="E28" s="40"/>
      <c r="F28" s="40"/>
      <c r="G28" s="40"/>
      <c r="H28" s="40"/>
      <c r="I28" s="40"/>
      <c r="J28" s="40"/>
      <c r="K28" s="40"/>
      <c r="L28" s="40"/>
      <c r="M28" s="239">
        <f>N89</f>
        <v>0</v>
      </c>
      <c r="N28" s="239"/>
      <c r="O28" s="239"/>
      <c r="P28" s="239"/>
      <c r="Q28" s="40"/>
      <c r="R28" s="41"/>
    </row>
    <row r="29" spans="2:18" s="1" customFormat="1" ht="14.4" customHeight="1">
      <c r="B29" s="39"/>
      <c r="C29" s="40"/>
      <c r="D29" s="38" t="s">
        <v>110</v>
      </c>
      <c r="E29" s="40"/>
      <c r="F29" s="40"/>
      <c r="G29" s="40"/>
      <c r="H29" s="40"/>
      <c r="I29" s="40"/>
      <c r="J29" s="40"/>
      <c r="K29" s="40"/>
      <c r="L29" s="40"/>
      <c r="M29" s="239">
        <f>N100</f>
        <v>0</v>
      </c>
      <c r="N29" s="239"/>
      <c r="O29" s="239"/>
      <c r="P29" s="239"/>
      <c r="Q29" s="40"/>
      <c r="R29" s="41"/>
    </row>
    <row r="30" spans="2:18" s="1" customFormat="1" ht="6.9" customHeight="1"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1"/>
    </row>
    <row r="31" spans="2:18" s="1" customFormat="1" ht="25.35" customHeight="1">
      <c r="B31" s="39"/>
      <c r="C31" s="40"/>
      <c r="D31" s="132" t="s">
        <v>40</v>
      </c>
      <c r="E31" s="40"/>
      <c r="F31" s="40"/>
      <c r="G31" s="40"/>
      <c r="H31" s="40"/>
      <c r="I31" s="40"/>
      <c r="J31" s="40"/>
      <c r="K31" s="40"/>
      <c r="L31" s="40"/>
      <c r="M31" s="284">
        <f>ROUND(M28+M29,2)</f>
        <v>0</v>
      </c>
      <c r="N31" s="279"/>
      <c r="O31" s="279"/>
      <c r="P31" s="279"/>
      <c r="Q31" s="40"/>
      <c r="R31" s="41"/>
    </row>
    <row r="32" spans="2:18" s="1" customFormat="1" ht="6.9" customHeight="1">
      <c r="B32" s="39"/>
      <c r="C32" s="40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40"/>
      <c r="R32" s="41"/>
    </row>
    <row r="33" spans="2:18" s="1" customFormat="1" ht="14.4" customHeight="1">
      <c r="B33" s="39"/>
      <c r="C33" s="40"/>
      <c r="D33" s="46" t="s">
        <v>41</v>
      </c>
      <c r="E33" s="46" t="s">
        <v>42</v>
      </c>
      <c r="F33" s="47">
        <v>0.21</v>
      </c>
      <c r="G33" s="133" t="s">
        <v>43</v>
      </c>
      <c r="H33" s="285">
        <f>ROUND((((SUM(BE100:BE107)+SUM(BE126:BE362))+SUM(BE364:BE368))),2)</f>
        <v>0</v>
      </c>
      <c r="I33" s="279"/>
      <c r="J33" s="279"/>
      <c r="K33" s="40"/>
      <c r="L33" s="40"/>
      <c r="M33" s="285">
        <f>ROUND(((ROUND((SUM(BE100:BE107)+SUM(BE126:BE362)), 2)*F33)+SUM(BE364:BE368)*F33),2)</f>
        <v>0</v>
      </c>
      <c r="N33" s="279"/>
      <c r="O33" s="279"/>
      <c r="P33" s="279"/>
      <c r="Q33" s="40"/>
      <c r="R33" s="41"/>
    </row>
    <row r="34" spans="2:18" s="1" customFormat="1" ht="14.4" customHeight="1">
      <c r="B34" s="39"/>
      <c r="C34" s="40"/>
      <c r="D34" s="40"/>
      <c r="E34" s="46" t="s">
        <v>44</v>
      </c>
      <c r="F34" s="47">
        <v>0.15</v>
      </c>
      <c r="G34" s="133" t="s">
        <v>43</v>
      </c>
      <c r="H34" s="285">
        <f>ROUND((((SUM(BF100:BF107)+SUM(BF126:BF362))+SUM(BF364:BF368))),2)</f>
        <v>0</v>
      </c>
      <c r="I34" s="279"/>
      <c r="J34" s="279"/>
      <c r="K34" s="40"/>
      <c r="L34" s="40"/>
      <c r="M34" s="285">
        <f>ROUND(((ROUND((SUM(BF100:BF107)+SUM(BF126:BF362)), 2)*F34)+SUM(BF364:BF368)*F34),2)</f>
        <v>0</v>
      </c>
      <c r="N34" s="279"/>
      <c r="O34" s="279"/>
      <c r="P34" s="279"/>
      <c r="Q34" s="40"/>
      <c r="R34" s="41"/>
    </row>
    <row r="35" spans="2:18" s="1" customFormat="1" ht="14.4" hidden="1" customHeight="1">
      <c r="B35" s="39"/>
      <c r="C35" s="40"/>
      <c r="D35" s="40"/>
      <c r="E35" s="46" t="s">
        <v>45</v>
      </c>
      <c r="F35" s="47">
        <v>0.21</v>
      </c>
      <c r="G35" s="133" t="s">
        <v>43</v>
      </c>
      <c r="H35" s="285">
        <f>ROUND((((SUM(BG100:BG107)+SUM(BG126:BG362))+SUM(BG364:BG368))),2)</f>
        <v>0</v>
      </c>
      <c r="I35" s="279"/>
      <c r="J35" s="279"/>
      <c r="K35" s="40"/>
      <c r="L35" s="40"/>
      <c r="M35" s="285">
        <v>0</v>
      </c>
      <c r="N35" s="279"/>
      <c r="O35" s="279"/>
      <c r="P35" s="279"/>
      <c r="Q35" s="40"/>
      <c r="R35" s="41"/>
    </row>
    <row r="36" spans="2:18" s="1" customFormat="1" ht="14.4" hidden="1" customHeight="1">
      <c r="B36" s="39"/>
      <c r="C36" s="40"/>
      <c r="D36" s="40"/>
      <c r="E36" s="46" t="s">
        <v>46</v>
      </c>
      <c r="F36" s="47">
        <v>0.15</v>
      </c>
      <c r="G36" s="133" t="s">
        <v>43</v>
      </c>
      <c r="H36" s="285">
        <f>ROUND((((SUM(BH100:BH107)+SUM(BH126:BH362))+SUM(BH364:BH368))),2)</f>
        <v>0</v>
      </c>
      <c r="I36" s="279"/>
      <c r="J36" s="279"/>
      <c r="K36" s="40"/>
      <c r="L36" s="40"/>
      <c r="M36" s="285">
        <v>0</v>
      </c>
      <c r="N36" s="279"/>
      <c r="O36" s="279"/>
      <c r="P36" s="279"/>
      <c r="Q36" s="40"/>
      <c r="R36" s="41"/>
    </row>
    <row r="37" spans="2:18" s="1" customFormat="1" ht="14.4" hidden="1" customHeight="1">
      <c r="B37" s="39"/>
      <c r="C37" s="40"/>
      <c r="D37" s="40"/>
      <c r="E37" s="46" t="s">
        <v>47</v>
      </c>
      <c r="F37" s="47">
        <v>0</v>
      </c>
      <c r="G37" s="133" t="s">
        <v>43</v>
      </c>
      <c r="H37" s="285">
        <f>ROUND((((SUM(BI100:BI107)+SUM(BI126:BI362))+SUM(BI364:BI368))),2)</f>
        <v>0</v>
      </c>
      <c r="I37" s="279"/>
      <c r="J37" s="279"/>
      <c r="K37" s="40"/>
      <c r="L37" s="40"/>
      <c r="M37" s="285">
        <v>0</v>
      </c>
      <c r="N37" s="279"/>
      <c r="O37" s="279"/>
      <c r="P37" s="279"/>
      <c r="Q37" s="40"/>
      <c r="R37" s="41"/>
    </row>
    <row r="38" spans="2:18" s="1" customFormat="1" ht="6.9" customHeight="1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1"/>
    </row>
    <row r="39" spans="2:18" s="1" customFormat="1" ht="25.35" customHeight="1">
      <c r="B39" s="39"/>
      <c r="C39" s="129"/>
      <c r="D39" s="134" t="s">
        <v>48</v>
      </c>
      <c r="E39" s="83"/>
      <c r="F39" s="83"/>
      <c r="G39" s="135" t="s">
        <v>49</v>
      </c>
      <c r="H39" s="136" t="s">
        <v>50</v>
      </c>
      <c r="I39" s="83"/>
      <c r="J39" s="83"/>
      <c r="K39" s="83"/>
      <c r="L39" s="286">
        <f>SUM(M31:M37)</f>
        <v>0</v>
      </c>
      <c r="M39" s="286"/>
      <c r="N39" s="286"/>
      <c r="O39" s="286"/>
      <c r="P39" s="287"/>
      <c r="Q39" s="129"/>
      <c r="R39" s="41"/>
    </row>
    <row r="40" spans="2:18" s="1" customFormat="1" ht="14.4" customHeight="1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1"/>
    </row>
    <row r="41" spans="2:18" s="1" customFormat="1" ht="14.4" customHeight="1"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1"/>
    </row>
    <row r="42" spans="2:18" ht="12">
      <c r="B42" s="26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27"/>
    </row>
    <row r="43" spans="2:18" ht="12">
      <c r="B43" s="26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27"/>
    </row>
    <row r="44" spans="2:18" ht="12">
      <c r="B44" s="26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27"/>
    </row>
    <row r="45" spans="2:18" ht="12">
      <c r="B45" s="26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27"/>
    </row>
    <row r="46" spans="2:18" ht="12">
      <c r="B46" s="26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27"/>
    </row>
    <row r="47" spans="2:18" ht="12">
      <c r="B47" s="26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27"/>
    </row>
    <row r="48" spans="2:18" ht="12">
      <c r="B48" s="26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27"/>
    </row>
    <row r="49" spans="2:18" ht="12">
      <c r="B49" s="26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27"/>
    </row>
    <row r="50" spans="2:18" s="1" customFormat="1">
      <c r="B50" s="39"/>
      <c r="C50" s="40"/>
      <c r="D50" s="54" t="s">
        <v>51</v>
      </c>
      <c r="E50" s="55"/>
      <c r="F50" s="55"/>
      <c r="G50" s="55"/>
      <c r="H50" s="56"/>
      <c r="I50" s="40"/>
      <c r="J50" s="54" t="s">
        <v>52</v>
      </c>
      <c r="K50" s="55"/>
      <c r="L50" s="55"/>
      <c r="M50" s="55"/>
      <c r="N50" s="55"/>
      <c r="O50" s="55"/>
      <c r="P50" s="56"/>
      <c r="Q50" s="40"/>
      <c r="R50" s="41"/>
    </row>
    <row r="51" spans="2:18" ht="12">
      <c r="B51" s="26"/>
      <c r="C51" s="30"/>
      <c r="D51" s="57"/>
      <c r="E51" s="30"/>
      <c r="F51" s="30"/>
      <c r="G51" s="30"/>
      <c r="H51" s="58"/>
      <c r="I51" s="30"/>
      <c r="J51" s="57"/>
      <c r="K51" s="30"/>
      <c r="L51" s="30"/>
      <c r="M51" s="30"/>
      <c r="N51" s="30"/>
      <c r="O51" s="30"/>
      <c r="P51" s="58"/>
      <c r="Q51" s="30"/>
      <c r="R51" s="27"/>
    </row>
    <row r="52" spans="2:18" ht="12">
      <c r="B52" s="26"/>
      <c r="C52" s="30"/>
      <c r="D52" s="57"/>
      <c r="E52" s="30"/>
      <c r="F52" s="30"/>
      <c r="G52" s="30"/>
      <c r="H52" s="58"/>
      <c r="I52" s="30"/>
      <c r="J52" s="57"/>
      <c r="K52" s="30"/>
      <c r="L52" s="30"/>
      <c r="M52" s="30"/>
      <c r="N52" s="30"/>
      <c r="O52" s="30"/>
      <c r="P52" s="58"/>
      <c r="Q52" s="30"/>
      <c r="R52" s="27"/>
    </row>
    <row r="53" spans="2:18" ht="12">
      <c r="B53" s="26"/>
      <c r="C53" s="30"/>
      <c r="D53" s="57"/>
      <c r="E53" s="30"/>
      <c r="F53" s="30"/>
      <c r="G53" s="30"/>
      <c r="H53" s="58"/>
      <c r="I53" s="30"/>
      <c r="J53" s="57"/>
      <c r="K53" s="30"/>
      <c r="L53" s="30"/>
      <c r="M53" s="30"/>
      <c r="N53" s="30"/>
      <c r="O53" s="30"/>
      <c r="P53" s="58"/>
      <c r="Q53" s="30"/>
      <c r="R53" s="27"/>
    </row>
    <row r="54" spans="2:18" ht="12">
      <c r="B54" s="26"/>
      <c r="C54" s="30"/>
      <c r="D54" s="57"/>
      <c r="E54" s="30"/>
      <c r="F54" s="30"/>
      <c r="G54" s="30"/>
      <c r="H54" s="58"/>
      <c r="I54" s="30"/>
      <c r="J54" s="57"/>
      <c r="K54" s="30"/>
      <c r="L54" s="30"/>
      <c r="M54" s="30"/>
      <c r="N54" s="30"/>
      <c r="O54" s="30"/>
      <c r="P54" s="58"/>
      <c r="Q54" s="30"/>
      <c r="R54" s="27"/>
    </row>
    <row r="55" spans="2:18" ht="12">
      <c r="B55" s="26"/>
      <c r="C55" s="30"/>
      <c r="D55" s="57"/>
      <c r="E55" s="30"/>
      <c r="F55" s="30"/>
      <c r="G55" s="30"/>
      <c r="H55" s="58"/>
      <c r="I55" s="30"/>
      <c r="J55" s="57"/>
      <c r="K55" s="30"/>
      <c r="L55" s="30"/>
      <c r="M55" s="30"/>
      <c r="N55" s="30"/>
      <c r="O55" s="30"/>
      <c r="P55" s="58"/>
      <c r="Q55" s="30"/>
      <c r="R55" s="27"/>
    </row>
    <row r="56" spans="2:18" ht="12">
      <c r="B56" s="26"/>
      <c r="C56" s="30"/>
      <c r="D56" s="57"/>
      <c r="E56" s="30"/>
      <c r="F56" s="30"/>
      <c r="G56" s="30"/>
      <c r="H56" s="58"/>
      <c r="I56" s="30"/>
      <c r="J56" s="57"/>
      <c r="K56" s="30"/>
      <c r="L56" s="30"/>
      <c r="M56" s="30"/>
      <c r="N56" s="30"/>
      <c r="O56" s="30"/>
      <c r="P56" s="58"/>
      <c r="Q56" s="30"/>
      <c r="R56" s="27"/>
    </row>
    <row r="57" spans="2:18" ht="12">
      <c r="B57" s="26"/>
      <c r="C57" s="30"/>
      <c r="D57" s="57"/>
      <c r="E57" s="30"/>
      <c r="F57" s="30"/>
      <c r="G57" s="30"/>
      <c r="H57" s="58"/>
      <c r="I57" s="30"/>
      <c r="J57" s="57"/>
      <c r="K57" s="30"/>
      <c r="L57" s="30"/>
      <c r="M57" s="30"/>
      <c r="N57" s="30"/>
      <c r="O57" s="30"/>
      <c r="P57" s="58"/>
      <c r="Q57" s="30"/>
      <c r="R57" s="27"/>
    </row>
    <row r="58" spans="2:18" ht="12">
      <c r="B58" s="26"/>
      <c r="C58" s="30"/>
      <c r="D58" s="57"/>
      <c r="E58" s="30"/>
      <c r="F58" s="30"/>
      <c r="G58" s="30"/>
      <c r="H58" s="58"/>
      <c r="I58" s="30"/>
      <c r="J58" s="57"/>
      <c r="K58" s="30"/>
      <c r="L58" s="30"/>
      <c r="M58" s="30"/>
      <c r="N58" s="30"/>
      <c r="O58" s="30"/>
      <c r="P58" s="58"/>
      <c r="Q58" s="30"/>
      <c r="R58" s="27"/>
    </row>
    <row r="59" spans="2:18" s="1" customFormat="1">
      <c r="B59" s="39"/>
      <c r="C59" s="40"/>
      <c r="D59" s="59" t="s">
        <v>53</v>
      </c>
      <c r="E59" s="60"/>
      <c r="F59" s="60"/>
      <c r="G59" s="61" t="s">
        <v>54</v>
      </c>
      <c r="H59" s="62"/>
      <c r="I59" s="40"/>
      <c r="J59" s="59" t="s">
        <v>53</v>
      </c>
      <c r="K59" s="60"/>
      <c r="L59" s="60"/>
      <c r="M59" s="60"/>
      <c r="N59" s="61" t="s">
        <v>54</v>
      </c>
      <c r="O59" s="60"/>
      <c r="P59" s="62"/>
      <c r="Q59" s="40"/>
      <c r="R59" s="41"/>
    </row>
    <row r="60" spans="2:18" ht="12"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27"/>
    </row>
    <row r="61" spans="2:18" s="1" customFormat="1">
      <c r="B61" s="39"/>
      <c r="C61" s="40"/>
      <c r="D61" s="54" t="s">
        <v>55</v>
      </c>
      <c r="E61" s="55"/>
      <c r="F61" s="55"/>
      <c r="G61" s="55"/>
      <c r="H61" s="56"/>
      <c r="I61" s="40"/>
      <c r="J61" s="54" t="s">
        <v>56</v>
      </c>
      <c r="K61" s="55"/>
      <c r="L61" s="55"/>
      <c r="M61" s="55"/>
      <c r="N61" s="55"/>
      <c r="O61" s="55"/>
      <c r="P61" s="56"/>
      <c r="Q61" s="40"/>
      <c r="R61" s="41"/>
    </row>
    <row r="62" spans="2:18" ht="12">
      <c r="B62" s="26"/>
      <c r="C62" s="30"/>
      <c r="D62" s="57"/>
      <c r="E62" s="30"/>
      <c r="F62" s="30"/>
      <c r="G62" s="30"/>
      <c r="H62" s="58"/>
      <c r="I62" s="30"/>
      <c r="J62" s="57"/>
      <c r="K62" s="30"/>
      <c r="L62" s="30"/>
      <c r="M62" s="30"/>
      <c r="N62" s="30"/>
      <c r="O62" s="30"/>
      <c r="P62" s="58"/>
      <c r="Q62" s="30"/>
      <c r="R62" s="27"/>
    </row>
    <row r="63" spans="2:18" ht="12">
      <c r="B63" s="26"/>
      <c r="C63" s="30"/>
      <c r="D63" s="57"/>
      <c r="E63" s="30"/>
      <c r="F63" s="30"/>
      <c r="G63" s="30"/>
      <c r="H63" s="58"/>
      <c r="I63" s="30"/>
      <c r="J63" s="57"/>
      <c r="K63" s="30"/>
      <c r="L63" s="30"/>
      <c r="M63" s="30"/>
      <c r="N63" s="30"/>
      <c r="O63" s="30"/>
      <c r="P63" s="58"/>
      <c r="Q63" s="30"/>
      <c r="R63" s="27"/>
    </row>
    <row r="64" spans="2:18" ht="12">
      <c r="B64" s="26"/>
      <c r="C64" s="30"/>
      <c r="D64" s="57"/>
      <c r="E64" s="30"/>
      <c r="F64" s="30"/>
      <c r="G64" s="30"/>
      <c r="H64" s="58"/>
      <c r="I64" s="30"/>
      <c r="J64" s="57"/>
      <c r="K64" s="30"/>
      <c r="L64" s="30"/>
      <c r="M64" s="30"/>
      <c r="N64" s="30"/>
      <c r="O64" s="30"/>
      <c r="P64" s="58"/>
      <c r="Q64" s="30"/>
      <c r="R64" s="27"/>
    </row>
    <row r="65" spans="2:21" ht="12">
      <c r="B65" s="26"/>
      <c r="C65" s="30"/>
      <c r="D65" s="57"/>
      <c r="E65" s="30"/>
      <c r="F65" s="30"/>
      <c r="G65" s="30"/>
      <c r="H65" s="58"/>
      <c r="I65" s="30"/>
      <c r="J65" s="57"/>
      <c r="K65" s="30"/>
      <c r="L65" s="30"/>
      <c r="M65" s="30"/>
      <c r="N65" s="30"/>
      <c r="O65" s="30"/>
      <c r="P65" s="58"/>
      <c r="Q65" s="30"/>
      <c r="R65" s="27"/>
    </row>
    <row r="66" spans="2:21" ht="12">
      <c r="B66" s="26"/>
      <c r="C66" s="30"/>
      <c r="D66" s="57"/>
      <c r="E66" s="30"/>
      <c r="F66" s="30"/>
      <c r="G66" s="30"/>
      <c r="H66" s="58"/>
      <c r="I66" s="30"/>
      <c r="J66" s="57"/>
      <c r="K66" s="30"/>
      <c r="L66" s="30"/>
      <c r="M66" s="30"/>
      <c r="N66" s="30"/>
      <c r="O66" s="30"/>
      <c r="P66" s="58"/>
      <c r="Q66" s="30"/>
      <c r="R66" s="27"/>
    </row>
    <row r="67" spans="2:21" ht="12">
      <c r="B67" s="26"/>
      <c r="C67" s="30"/>
      <c r="D67" s="57"/>
      <c r="E67" s="30"/>
      <c r="F67" s="30"/>
      <c r="G67" s="30"/>
      <c r="H67" s="58"/>
      <c r="I67" s="30"/>
      <c r="J67" s="57"/>
      <c r="K67" s="30"/>
      <c r="L67" s="30"/>
      <c r="M67" s="30"/>
      <c r="N67" s="30"/>
      <c r="O67" s="30"/>
      <c r="P67" s="58"/>
      <c r="Q67" s="30"/>
      <c r="R67" s="27"/>
    </row>
    <row r="68" spans="2:21" ht="12">
      <c r="B68" s="26"/>
      <c r="C68" s="30"/>
      <c r="D68" s="57"/>
      <c r="E68" s="30"/>
      <c r="F68" s="30"/>
      <c r="G68" s="30"/>
      <c r="H68" s="58"/>
      <c r="I68" s="30"/>
      <c r="J68" s="57"/>
      <c r="K68" s="30"/>
      <c r="L68" s="30"/>
      <c r="M68" s="30"/>
      <c r="N68" s="30"/>
      <c r="O68" s="30"/>
      <c r="P68" s="58"/>
      <c r="Q68" s="30"/>
      <c r="R68" s="27"/>
    </row>
    <row r="69" spans="2:21" ht="12">
      <c r="B69" s="26"/>
      <c r="C69" s="30"/>
      <c r="D69" s="57"/>
      <c r="E69" s="30"/>
      <c r="F69" s="30"/>
      <c r="G69" s="30"/>
      <c r="H69" s="58"/>
      <c r="I69" s="30"/>
      <c r="J69" s="57"/>
      <c r="K69" s="30"/>
      <c r="L69" s="30"/>
      <c r="M69" s="30"/>
      <c r="N69" s="30"/>
      <c r="O69" s="30"/>
      <c r="P69" s="58"/>
      <c r="Q69" s="30"/>
      <c r="R69" s="27"/>
    </row>
    <row r="70" spans="2:21" s="1" customFormat="1">
      <c r="B70" s="39"/>
      <c r="C70" s="40"/>
      <c r="D70" s="59" t="s">
        <v>53</v>
      </c>
      <c r="E70" s="60"/>
      <c r="F70" s="60"/>
      <c r="G70" s="61" t="s">
        <v>54</v>
      </c>
      <c r="H70" s="62"/>
      <c r="I70" s="40"/>
      <c r="J70" s="59" t="s">
        <v>53</v>
      </c>
      <c r="K70" s="60"/>
      <c r="L70" s="60"/>
      <c r="M70" s="60"/>
      <c r="N70" s="61" t="s">
        <v>54</v>
      </c>
      <c r="O70" s="60"/>
      <c r="P70" s="62"/>
      <c r="Q70" s="40"/>
      <c r="R70" s="41"/>
    </row>
    <row r="71" spans="2:21" s="1" customFormat="1" ht="14.4" customHeight="1"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5"/>
    </row>
    <row r="75" spans="2:21" s="1" customFormat="1" ht="6.9" customHeight="1">
      <c r="B75" s="137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9"/>
    </row>
    <row r="76" spans="2:21" s="1" customFormat="1" ht="36.9" customHeight="1">
      <c r="B76" s="39"/>
      <c r="C76" s="229" t="s">
        <v>134</v>
      </c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41"/>
      <c r="T76" s="140"/>
      <c r="U76" s="140"/>
    </row>
    <row r="77" spans="2:21" s="1" customFormat="1" ht="6.9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1"/>
      <c r="T77" s="140"/>
      <c r="U77" s="140"/>
    </row>
    <row r="78" spans="2:21" s="1" customFormat="1" ht="30" customHeight="1">
      <c r="B78" s="39"/>
      <c r="C78" s="34" t="s">
        <v>19</v>
      </c>
      <c r="D78" s="40"/>
      <c r="E78" s="40"/>
      <c r="F78" s="277" t="str">
        <f>F6</f>
        <v>Doplnění chodníku v křižovatce ulic Sokolská a Sušilova - rozc.Kouty, Zábřeh</v>
      </c>
      <c r="G78" s="278"/>
      <c r="H78" s="278"/>
      <c r="I78" s="278"/>
      <c r="J78" s="278"/>
      <c r="K78" s="278"/>
      <c r="L78" s="278"/>
      <c r="M78" s="278"/>
      <c r="N78" s="278"/>
      <c r="O78" s="278"/>
      <c r="P78" s="278"/>
      <c r="Q78" s="40"/>
      <c r="R78" s="41"/>
      <c r="T78" s="140"/>
      <c r="U78" s="140"/>
    </row>
    <row r="79" spans="2:21" ht="30" customHeight="1">
      <c r="B79" s="26"/>
      <c r="C79" s="34" t="s">
        <v>129</v>
      </c>
      <c r="D79" s="30"/>
      <c r="E79" s="30"/>
      <c r="F79" s="277" t="s">
        <v>246</v>
      </c>
      <c r="G79" s="234"/>
      <c r="H79" s="234"/>
      <c r="I79" s="234"/>
      <c r="J79" s="234"/>
      <c r="K79" s="234"/>
      <c r="L79" s="234"/>
      <c r="M79" s="234"/>
      <c r="N79" s="234"/>
      <c r="O79" s="234"/>
      <c r="P79" s="234"/>
      <c r="Q79" s="30"/>
      <c r="R79" s="27"/>
      <c r="T79" s="141"/>
      <c r="U79" s="141"/>
    </row>
    <row r="80" spans="2:21" s="1" customFormat="1" ht="36.9" customHeight="1">
      <c r="B80" s="39"/>
      <c r="C80" s="73" t="s">
        <v>131</v>
      </c>
      <c r="D80" s="40"/>
      <c r="E80" s="40"/>
      <c r="F80" s="249" t="str">
        <f>F8</f>
        <v>SO 101 - SO 102 - Obrusná vrstva komunikace, chodníky a sjezdy</v>
      </c>
      <c r="G80" s="279"/>
      <c r="H80" s="279"/>
      <c r="I80" s="279"/>
      <c r="J80" s="279"/>
      <c r="K80" s="279"/>
      <c r="L80" s="279"/>
      <c r="M80" s="279"/>
      <c r="N80" s="279"/>
      <c r="O80" s="279"/>
      <c r="P80" s="279"/>
      <c r="Q80" s="40"/>
      <c r="R80" s="41"/>
      <c r="T80" s="140"/>
      <c r="U80" s="140"/>
    </row>
    <row r="81" spans="2:47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1"/>
      <c r="T81" s="140"/>
      <c r="U81" s="140"/>
    </row>
    <row r="82" spans="2:47" s="1" customFormat="1" ht="18" customHeight="1">
      <c r="B82" s="39"/>
      <c r="C82" s="34" t="s">
        <v>24</v>
      </c>
      <c r="D82" s="40"/>
      <c r="E82" s="40"/>
      <c r="F82" s="32" t="str">
        <f>F10</f>
        <v>Zábřeh</v>
      </c>
      <c r="G82" s="40"/>
      <c r="H82" s="40"/>
      <c r="I82" s="40"/>
      <c r="J82" s="40"/>
      <c r="K82" s="34" t="s">
        <v>26</v>
      </c>
      <c r="L82" s="40"/>
      <c r="M82" s="281" t="str">
        <f>IF(O10="","",O10)</f>
        <v>26. 12. 2018</v>
      </c>
      <c r="N82" s="281"/>
      <c r="O82" s="281"/>
      <c r="P82" s="281"/>
      <c r="Q82" s="40"/>
      <c r="R82" s="41"/>
      <c r="T82" s="140"/>
      <c r="U82" s="140"/>
    </row>
    <row r="83" spans="2:47" s="1" customFormat="1" ht="6.9" customHeight="1"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1"/>
      <c r="T83" s="140"/>
      <c r="U83" s="140"/>
    </row>
    <row r="84" spans="2:47" s="1" customFormat="1" ht="13.2">
      <c r="B84" s="39"/>
      <c r="C84" s="34" t="s">
        <v>28</v>
      </c>
      <c r="D84" s="40"/>
      <c r="E84" s="40"/>
      <c r="F84" s="32" t="str">
        <f>E13</f>
        <v xml:space="preserve"> </v>
      </c>
      <c r="G84" s="40"/>
      <c r="H84" s="40"/>
      <c r="I84" s="40"/>
      <c r="J84" s="40"/>
      <c r="K84" s="34" t="s">
        <v>34</v>
      </c>
      <c r="L84" s="40"/>
      <c r="M84" s="233" t="str">
        <f>E19</f>
        <v xml:space="preserve"> </v>
      </c>
      <c r="N84" s="233"/>
      <c r="O84" s="233"/>
      <c r="P84" s="233"/>
      <c r="Q84" s="233"/>
      <c r="R84" s="41"/>
      <c r="T84" s="140"/>
      <c r="U84" s="140"/>
    </row>
    <row r="85" spans="2:47" s="1" customFormat="1" ht="14.4" customHeight="1">
      <c r="B85" s="39"/>
      <c r="C85" s="34" t="s">
        <v>32</v>
      </c>
      <c r="D85" s="40"/>
      <c r="E85" s="40"/>
      <c r="F85" s="32" t="str">
        <f>IF(E16="","",E16)</f>
        <v>Vyplň údaj</v>
      </c>
      <c r="G85" s="40"/>
      <c r="H85" s="40"/>
      <c r="I85" s="40"/>
      <c r="J85" s="40"/>
      <c r="K85" s="34" t="s">
        <v>36</v>
      </c>
      <c r="L85" s="40"/>
      <c r="M85" s="233" t="str">
        <f>E22</f>
        <v xml:space="preserve"> </v>
      </c>
      <c r="N85" s="233"/>
      <c r="O85" s="233"/>
      <c r="P85" s="233"/>
      <c r="Q85" s="233"/>
      <c r="R85" s="41"/>
      <c r="T85" s="140"/>
      <c r="U85" s="140"/>
    </row>
    <row r="86" spans="2:47" s="1" customFormat="1" ht="10.35" customHeight="1"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1"/>
      <c r="T86" s="140"/>
      <c r="U86" s="140"/>
    </row>
    <row r="87" spans="2:47" s="1" customFormat="1" ht="29.25" customHeight="1">
      <c r="B87" s="39"/>
      <c r="C87" s="288" t="s">
        <v>135</v>
      </c>
      <c r="D87" s="289"/>
      <c r="E87" s="289"/>
      <c r="F87" s="289"/>
      <c r="G87" s="289"/>
      <c r="H87" s="129"/>
      <c r="I87" s="129"/>
      <c r="J87" s="129"/>
      <c r="K87" s="129"/>
      <c r="L87" s="129"/>
      <c r="M87" s="129"/>
      <c r="N87" s="288" t="s">
        <v>136</v>
      </c>
      <c r="O87" s="289"/>
      <c r="P87" s="289"/>
      <c r="Q87" s="289"/>
      <c r="R87" s="41"/>
      <c r="T87" s="140"/>
      <c r="U87" s="140"/>
    </row>
    <row r="88" spans="2:47" s="1" customFormat="1" ht="10.35" customHeight="1"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1"/>
      <c r="T88" s="140"/>
      <c r="U88" s="140"/>
    </row>
    <row r="89" spans="2:47" s="1" customFormat="1" ht="29.25" customHeight="1">
      <c r="B89" s="39"/>
      <c r="C89" s="142" t="s">
        <v>137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273">
        <f>N126</f>
        <v>0</v>
      </c>
      <c r="O89" s="290"/>
      <c r="P89" s="290"/>
      <c r="Q89" s="290"/>
      <c r="R89" s="41"/>
      <c r="T89" s="140"/>
      <c r="U89" s="140"/>
      <c r="AU89" s="22" t="s">
        <v>138</v>
      </c>
    </row>
    <row r="90" spans="2:47" s="7" customFormat="1" ht="24.9" customHeight="1">
      <c r="B90" s="143"/>
      <c r="C90" s="144"/>
      <c r="D90" s="145" t="s">
        <v>139</v>
      </c>
      <c r="E90" s="144"/>
      <c r="F90" s="144"/>
      <c r="G90" s="144"/>
      <c r="H90" s="144"/>
      <c r="I90" s="144"/>
      <c r="J90" s="144"/>
      <c r="K90" s="144"/>
      <c r="L90" s="144"/>
      <c r="M90" s="144"/>
      <c r="N90" s="291">
        <f>N127</f>
        <v>0</v>
      </c>
      <c r="O90" s="292"/>
      <c r="P90" s="292"/>
      <c r="Q90" s="292"/>
      <c r="R90" s="146"/>
      <c r="T90" s="147"/>
      <c r="U90" s="147"/>
    </row>
    <row r="91" spans="2:47" s="8" customFormat="1" ht="19.95" customHeight="1">
      <c r="B91" s="148"/>
      <c r="C91" s="107"/>
      <c r="D91" s="118" t="s">
        <v>140</v>
      </c>
      <c r="E91" s="107"/>
      <c r="F91" s="107"/>
      <c r="G91" s="107"/>
      <c r="H91" s="107"/>
      <c r="I91" s="107"/>
      <c r="J91" s="107"/>
      <c r="K91" s="107"/>
      <c r="L91" s="107"/>
      <c r="M91" s="107"/>
      <c r="N91" s="266">
        <f>N128</f>
        <v>0</v>
      </c>
      <c r="O91" s="267"/>
      <c r="P91" s="267"/>
      <c r="Q91" s="267"/>
      <c r="R91" s="149"/>
      <c r="T91" s="150"/>
      <c r="U91" s="150"/>
    </row>
    <row r="92" spans="2:47" s="8" customFormat="1" ht="19.95" customHeight="1">
      <c r="B92" s="148"/>
      <c r="C92" s="107"/>
      <c r="D92" s="118" t="s">
        <v>248</v>
      </c>
      <c r="E92" s="107"/>
      <c r="F92" s="107"/>
      <c r="G92" s="107"/>
      <c r="H92" s="107"/>
      <c r="I92" s="107"/>
      <c r="J92" s="107"/>
      <c r="K92" s="107"/>
      <c r="L92" s="107"/>
      <c r="M92" s="107"/>
      <c r="N92" s="266">
        <f>N170</f>
        <v>0</v>
      </c>
      <c r="O92" s="267"/>
      <c r="P92" s="267"/>
      <c r="Q92" s="267"/>
      <c r="R92" s="149"/>
      <c r="T92" s="150"/>
      <c r="U92" s="150"/>
    </row>
    <row r="93" spans="2:47" s="8" customFormat="1" ht="19.95" customHeight="1">
      <c r="B93" s="148"/>
      <c r="C93" s="107"/>
      <c r="D93" s="118" t="s">
        <v>249</v>
      </c>
      <c r="E93" s="107"/>
      <c r="F93" s="107"/>
      <c r="G93" s="107"/>
      <c r="H93" s="107"/>
      <c r="I93" s="107"/>
      <c r="J93" s="107"/>
      <c r="K93" s="107"/>
      <c r="L93" s="107"/>
      <c r="M93" s="107"/>
      <c r="N93" s="266">
        <f>N186</f>
        <v>0</v>
      </c>
      <c r="O93" s="267"/>
      <c r="P93" s="267"/>
      <c r="Q93" s="267"/>
      <c r="R93" s="149"/>
      <c r="T93" s="150"/>
      <c r="U93" s="150"/>
    </row>
    <row r="94" spans="2:47" s="8" customFormat="1" ht="19.95" customHeight="1">
      <c r="B94" s="148"/>
      <c r="C94" s="107"/>
      <c r="D94" s="118" t="s">
        <v>250</v>
      </c>
      <c r="E94" s="107"/>
      <c r="F94" s="107"/>
      <c r="G94" s="107"/>
      <c r="H94" s="107"/>
      <c r="I94" s="107"/>
      <c r="J94" s="107"/>
      <c r="K94" s="107"/>
      <c r="L94" s="107"/>
      <c r="M94" s="107"/>
      <c r="N94" s="266">
        <f>N191</f>
        <v>0</v>
      </c>
      <c r="O94" s="267"/>
      <c r="P94" s="267"/>
      <c r="Q94" s="267"/>
      <c r="R94" s="149"/>
      <c r="T94" s="150"/>
      <c r="U94" s="150"/>
    </row>
    <row r="95" spans="2:47" s="8" customFormat="1" ht="19.95" customHeight="1">
      <c r="B95" s="148"/>
      <c r="C95" s="107"/>
      <c r="D95" s="118" t="s">
        <v>251</v>
      </c>
      <c r="E95" s="107"/>
      <c r="F95" s="107"/>
      <c r="G95" s="107"/>
      <c r="H95" s="107"/>
      <c r="I95" s="107"/>
      <c r="J95" s="107"/>
      <c r="K95" s="107"/>
      <c r="L95" s="107"/>
      <c r="M95" s="107"/>
      <c r="N95" s="266">
        <f>N261</f>
        <v>0</v>
      </c>
      <c r="O95" s="267"/>
      <c r="P95" s="267"/>
      <c r="Q95" s="267"/>
      <c r="R95" s="149"/>
      <c r="T95" s="150"/>
      <c r="U95" s="150"/>
    </row>
    <row r="96" spans="2:47" s="8" customFormat="1" ht="19.95" customHeight="1">
      <c r="B96" s="148"/>
      <c r="C96" s="107"/>
      <c r="D96" s="118" t="s">
        <v>141</v>
      </c>
      <c r="E96" s="107"/>
      <c r="F96" s="107"/>
      <c r="G96" s="107"/>
      <c r="H96" s="107"/>
      <c r="I96" s="107"/>
      <c r="J96" s="107"/>
      <c r="K96" s="107"/>
      <c r="L96" s="107"/>
      <c r="M96" s="107"/>
      <c r="N96" s="266">
        <f>N293</f>
        <v>0</v>
      </c>
      <c r="O96" s="267"/>
      <c r="P96" s="267"/>
      <c r="Q96" s="267"/>
      <c r="R96" s="149"/>
      <c r="T96" s="150"/>
      <c r="U96" s="150"/>
    </row>
    <row r="97" spans="2:65" s="8" customFormat="1" ht="19.95" customHeight="1">
      <c r="B97" s="148"/>
      <c r="C97" s="107"/>
      <c r="D97" s="118" t="s">
        <v>252</v>
      </c>
      <c r="E97" s="107"/>
      <c r="F97" s="107"/>
      <c r="G97" s="107"/>
      <c r="H97" s="107"/>
      <c r="I97" s="107"/>
      <c r="J97" s="107"/>
      <c r="K97" s="107"/>
      <c r="L97" s="107"/>
      <c r="M97" s="107"/>
      <c r="N97" s="266">
        <f>N361</f>
        <v>0</v>
      </c>
      <c r="O97" s="267"/>
      <c r="P97" s="267"/>
      <c r="Q97" s="267"/>
      <c r="R97" s="149"/>
      <c r="T97" s="150"/>
      <c r="U97" s="150"/>
    </row>
    <row r="98" spans="2:65" s="7" customFormat="1" ht="21.75" customHeight="1">
      <c r="B98" s="143"/>
      <c r="C98" s="144"/>
      <c r="D98" s="145" t="s">
        <v>143</v>
      </c>
      <c r="E98" s="144"/>
      <c r="F98" s="144"/>
      <c r="G98" s="144"/>
      <c r="H98" s="144"/>
      <c r="I98" s="144"/>
      <c r="J98" s="144"/>
      <c r="K98" s="144"/>
      <c r="L98" s="144"/>
      <c r="M98" s="144"/>
      <c r="N98" s="293">
        <f>N363</f>
        <v>0</v>
      </c>
      <c r="O98" s="292"/>
      <c r="P98" s="292"/>
      <c r="Q98" s="292"/>
      <c r="R98" s="146"/>
      <c r="T98" s="147"/>
      <c r="U98" s="147"/>
    </row>
    <row r="99" spans="2:65" s="1" customFormat="1" ht="21.75" customHeight="1"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1"/>
      <c r="T99" s="140"/>
      <c r="U99" s="140"/>
    </row>
    <row r="100" spans="2:65" s="1" customFormat="1" ht="29.25" customHeight="1">
      <c r="B100" s="39"/>
      <c r="C100" s="142" t="s">
        <v>144</v>
      </c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290">
        <f>ROUND(N101+N102+N103+N104+N105+N106,2)</f>
        <v>0</v>
      </c>
      <c r="O100" s="294"/>
      <c r="P100" s="294"/>
      <c r="Q100" s="294"/>
      <c r="R100" s="41"/>
      <c r="T100" s="151"/>
      <c r="U100" s="152" t="s">
        <v>41</v>
      </c>
    </row>
    <row r="101" spans="2:65" s="1" customFormat="1" ht="18" customHeight="1">
      <c r="B101" s="39"/>
      <c r="C101" s="40"/>
      <c r="D101" s="270" t="s">
        <v>145</v>
      </c>
      <c r="E101" s="271"/>
      <c r="F101" s="271"/>
      <c r="G101" s="271"/>
      <c r="H101" s="271"/>
      <c r="I101" s="40"/>
      <c r="J101" s="40"/>
      <c r="K101" s="40"/>
      <c r="L101" s="40"/>
      <c r="M101" s="40"/>
      <c r="N101" s="269">
        <f>ROUND(N89*T101,2)</f>
        <v>0</v>
      </c>
      <c r="O101" s="266"/>
      <c r="P101" s="266"/>
      <c r="Q101" s="266"/>
      <c r="R101" s="41"/>
      <c r="S101" s="153"/>
      <c r="T101" s="154"/>
      <c r="U101" s="155" t="s">
        <v>42</v>
      </c>
      <c r="V101" s="156"/>
      <c r="W101" s="156"/>
      <c r="X101" s="156"/>
      <c r="Y101" s="156"/>
      <c r="Z101" s="156"/>
      <c r="AA101" s="156"/>
      <c r="AB101" s="156"/>
      <c r="AC101" s="156"/>
      <c r="AD101" s="156"/>
      <c r="AE101" s="156"/>
      <c r="AF101" s="156"/>
      <c r="AG101" s="156"/>
      <c r="AH101" s="156"/>
      <c r="AI101" s="156"/>
      <c r="AJ101" s="156"/>
      <c r="AK101" s="156"/>
      <c r="AL101" s="156"/>
      <c r="AM101" s="156"/>
      <c r="AN101" s="156"/>
      <c r="AO101" s="156"/>
      <c r="AP101" s="156"/>
      <c r="AQ101" s="156"/>
      <c r="AR101" s="156"/>
      <c r="AS101" s="156"/>
      <c r="AT101" s="156"/>
      <c r="AU101" s="156"/>
      <c r="AV101" s="156"/>
      <c r="AW101" s="156"/>
      <c r="AX101" s="156"/>
      <c r="AY101" s="157" t="s">
        <v>113</v>
      </c>
      <c r="AZ101" s="156"/>
      <c r="BA101" s="156"/>
      <c r="BB101" s="156"/>
      <c r="BC101" s="156"/>
      <c r="BD101" s="156"/>
      <c r="BE101" s="158">
        <f t="shared" ref="BE101:BE106" si="0">IF(U101="základní",N101,0)</f>
        <v>0</v>
      </c>
      <c r="BF101" s="158">
        <f t="shared" ref="BF101:BF106" si="1">IF(U101="snížená",N101,0)</f>
        <v>0</v>
      </c>
      <c r="BG101" s="158">
        <f t="shared" ref="BG101:BG106" si="2">IF(U101="zákl. přenesená",N101,0)</f>
        <v>0</v>
      </c>
      <c r="BH101" s="158">
        <f t="shared" ref="BH101:BH106" si="3">IF(U101="sníž. přenesená",N101,0)</f>
        <v>0</v>
      </c>
      <c r="BI101" s="158">
        <f t="shared" ref="BI101:BI106" si="4">IF(U101="nulová",N101,0)</f>
        <v>0</v>
      </c>
      <c r="BJ101" s="157" t="s">
        <v>84</v>
      </c>
      <c r="BK101" s="156"/>
      <c r="BL101" s="156"/>
      <c r="BM101" s="156"/>
    </row>
    <row r="102" spans="2:65" s="1" customFormat="1" ht="18" customHeight="1">
      <c r="B102" s="39"/>
      <c r="C102" s="40"/>
      <c r="D102" s="270" t="s">
        <v>146</v>
      </c>
      <c r="E102" s="271"/>
      <c r="F102" s="271"/>
      <c r="G102" s="271"/>
      <c r="H102" s="271"/>
      <c r="I102" s="40"/>
      <c r="J102" s="40"/>
      <c r="K102" s="40"/>
      <c r="L102" s="40"/>
      <c r="M102" s="40"/>
      <c r="N102" s="269">
        <f>ROUND(N89*T102,2)</f>
        <v>0</v>
      </c>
      <c r="O102" s="266"/>
      <c r="P102" s="266"/>
      <c r="Q102" s="266"/>
      <c r="R102" s="41"/>
      <c r="S102" s="153"/>
      <c r="T102" s="154"/>
      <c r="U102" s="155" t="s">
        <v>42</v>
      </c>
      <c r="V102" s="156"/>
      <c r="W102" s="156"/>
      <c r="X102" s="156"/>
      <c r="Y102" s="156"/>
      <c r="Z102" s="156"/>
      <c r="AA102" s="156"/>
      <c r="AB102" s="156"/>
      <c r="AC102" s="156"/>
      <c r="AD102" s="156"/>
      <c r="AE102" s="156"/>
      <c r="AF102" s="156"/>
      <c r="AG102" s="156"/>
      <c r="AH102" s="156"/>
      <c r="AI102" s="156"/>
      <c r="AJ102" s="156"/>
      <c r="AK102" s="156"/>
      <c r="AL102" s="156"/>
      <c r="AM102" s="156"/>
      <c r="AN102" s="156"/>
      <c r="AO102" s="156"/>
      <c r="AP102" s="156"/>
      <c r="AQ102" s="156"/>
      <c r="AR102" s="156"/>
      <c r="AS102" s="156"/>
      <c r="AT102" s="156"/>
      <c r="AU102" s="156"/>
      <c r="AV102" s="156"/>
      <c r="AW102" s="156"/>
      <c r="AX102" s="156"/>
      <c r="AY102" s="157" t="s">
        <v>113</v>
      </c>
      <c r="AZ102" s="156"/>
      <c r="BA102" s="156"/>
      <c r="BB102" s="156"/>
      <c r="BC102" s="156"/>
      <c r="BD102" s="156"/>
      <c r="BE102" s="158">
        <f t="shared" si="0"/>
        <v>0</v>
      </c>
      <c r="BF102" s="158">
        <f t="shared" si="1"/>
        <v>0</v>
      </c>
      <c r="BG102" s="158">
        <f t="shared" si="2"/>
        <v>0</v>
      </c>
      <c r="BH102" s="158">
        <f t="shared" si="3"/>
        <v>0</v>
      </c>
      <c r="BI102" s="158">
        <f t="shared" si="4"/>
        <v>0</v>
      </c>
      <c r="BJ102" s="157" t="s">
        <v>84</v>
      </c>
      <c r="BK102" s="156"/>
      <c r="BL102" s="156"/>
      <c r="BM102" s="156"/>
    </row>
    <row r="103" spans="2:65" s="1" customFormat="1" ht="18" customHeight="1">
      <c r="B103" s="39"/>
      <c r="C103" s="40"/>
      <c r="D103" s="270" t="s">
        <v>147</v>
      </c>
      <c r="E103" s="271"/>
      <c r="F103" s="271"/>
      <c r="G103" s="271"/>
      <c r="H103" s="271"/>
      <c r="I103" s="40"/>
      <c r="J103" s="40"/>
      <c r="K103" s="40"/>
      <c r="L103" s="40"/>
      <c r="M103" s="40"/>
      <c r="N103" s="269">
        <f>ROUND(N89*T103,2)</f>
        <v>0</v>
      </c>
      <c r="O103" s="266"/>
      <c r="P103" s="266"/>
      <c r="Q103" s="266"/>
      <c r="R103" s="41"/>
      <c r="S103" s="153"/>
      <c r="T103" s="154"/>
      <c r="U103" s="155" t="s">
        <v>42</v>
      </c>
      <c r="V103" s="156"/>
      <c r="W103" s="156"/>
      <c r="X103" s="156"/>
      <c r="Y103" s="156"/>
      <c r="Z103" s="156"/>
      <c r="AA103" s="156"/>
      <c r="AB103" s="156"/>
      <c r="AC103" s="156"/>
      <c r="AD103" s="156"/>
      <c r="AE103" s="156"/>
      <c r="AF103" s="156"/>
      <c r="AG103" s="156"/>
      <c r="AH103" s="156"/>
      <c r="AI103" s="156"/>
      <c r="AJ103" s="156"/>
      <c r="AK103" s="156"/>
      <c r="AL103" s="156"/>
      <c r="AM103" s="156"/>
      <c r="AN103" s="156"/>
      <c r="AO103" s="156"/>
      <c r="AP103" s="156"/>
      <c r="AQ103" s="156"/>
      <c r="AR103" s="156"/>
      <c r="AS103" s="156"/>
      <c r="AT103" s="156"/>
      <c r="AU103" s="156"/>
      <c r="AV103" s="156"/>
      <c r="AW103" s="156"/>
      <c r="AX103" s="156"/>
      <c r="AY103" s="157" t="s">
        <v>113</v>
      </c>
      <c r="AZ103" s="156"/>
      <c r="BA103" s="156"/>
      <c r="BB103" s="156"/>
      <c r="BC103" s="156"/>
      <c r="BD103" s="156"/>
      <c r="BE103" s="158">
        <f t="shared" si="0"/>
        <v>0</v>
      </c>
      <c r="BF103" s="158">
        <f t="shared" si="1"/>
        <v>0</v>
      </c>
      <c r="BG103" s="158">
        <f t="shared" si="2"/>
        <v>0</v>
      </c>
      <c r="BH103" s="158">
        <f t="shared" si="3"/>
        <v>0</v>
      </c>
      <c r="BI103" s="158">
        <f t="shared" si="4"/>
        <v>0</v>
      </c>
      <c r="BJ103" s="157" t="s">
        <v>84</v>
      </c>
      <c r="BK103" s="156"/>
      <c r="BL103" s="156"/>
      <c r="BM103" s="156"/>
    </row>
    <row r="104" spans="2:65" s="1" customFormat="1" ht="18" customHeight="1">
      <c r="B104" s="39"/>
      <c r="C104" s="40"/>
      <c r="D104" s="270" t="s">
        <v>148</v>
      </c>
      <c r="E104" s="271"/>
      <c r="F104" s="271"/>
      <c r="G104" s="271"/>
      <c r="H104" s="271"/>
      <c r="I104" s="40"/>
      <c r="J104" s="40"/>
      <c r="K104" s="40"/>
      <c r="L104" s="40"/>
      <c r="M104" s="40"/>
      <c r="N104" s="269">
        <f>ROUND(N89*T104,2)</f>
        <v>0</v>
      </c>
      <c r="O104" s="266"/>
      <c r="P104" s="266"/>
      <c r="Q104" s="266"/>
      <c r="R104" s="41"/>
      <c r="S104" s="153"/>
      <c r="T104" s="154"/>
      <c r="U104" s="155" t="s">
        <v>42</v>
      </c>
      <c r="V104" s="156"/>
      <c r="W104" s="156"/>
      <c r="X104" s="156"/>
      <c r="Y104" s="156"/>
      <c r="Z104" s="156"/>
      <c r="AA104" s="156"/>
      <c r="AB104" s="156"/>
      <c r="AC104" s="156"/>
      <c r="AD104" s="156"/>
      <c r="AE104" s="156"/>
      <c r="AF104" s="156"/>
      <c r="AG104" s="156"/>
      <c r="AH104" s="156"/>
      <c r="AI104" s="156"/>
      <c r="AJ104" s="156"/>
      <c r="AK104" s="156"/>
      <c r="AL104" s="156"/>
      <c r="AM104" s="156"/>
      <c r="AN104" s="156"/>
      <c r="AO104" s="156"/>
      <c r="AP104" s="156"/>
      <c r="AQ104" s="156"/>
      <c r="AR104" s="156"/>
      <c r="AS104" s="156"/>
      <c r="AT104" s="156"/>
      <c r="AU104" s="156"/>
      <c r="AV104" s="156"/>
      <c r="AW104" s="156"/>
      <c r="AX104" s="156"/>
      <c r="AY104" s="157" t="s">
        <v>113</v>
      </c>
      <c r="AZ104" s="156"/>
      <c r="BA104" s="156"/>
      <c r="BB104" s="156"/>
      <c r="BC104" s="156"/>
      <c r="BD104" s="156"/>
      <c r="BE104" s="158">
        <f t="shared" si="0"/>
        <v>0</v>
      </c>
      <c r="BF104" s="158">
        <f t="shared" si="1"/>
        <v>0</v>
      </c>
      <c r="BG104" s="158">
        <f t="shared" si="2"/>
        <v>0</v>
      </c>
      <c r="BH104" s="158">
        <f t="shared" si="3"/>
        <v>0</v>
      </c>
      <c r="BI104" s="158">
        <f t="shared" si="4"/>
        <v>0</v>
      </c>
      <c r="BJ104" s="157" t="s">
        <v>84</v>
      </c>
      <c r="BK104" s="156"/>
      <c r="BL104" s="156"/>
      <c r="BM104" s="156"/>
    </row>
    <row r="105" spans="2:65" s="1" customFormat="1" ht="18" customHeight="1">
      <c r="B105" s="39"/>
      <c r="C105" s="40"/>
      <c r="D105" s="270" t="s">
        <v>149</v>
      </c>
      <c r="E105" s="271"/>
      <c r="F105" s="271"/>
      <c r="G105" s="271"/>
      <c r="H105" s="271"/>
      <c r="I105" s="40"/>
      <c r="J105" s="40"/>
      <c r="K105" s="40"/>
      <c r="L105" s="40"/>
      <c r="M105" s="40"/>
      <c r="N105" s="269">
        <f>ROUND(N89*T105,2)</f>
        <v>0</v>
      </c>
      <c r="O105" s="266"/>
      <c r="P105" s="266"/>
      <c r="Q105" s="266"/>
      <c r="R105" s="41"/>
      <c r="S105" s="153"/>
      <c r="T105" s="154"/>
      <c r="U105" s="155" t="s">
        <v>42</v>
      </c>
      <c r="V105" s="156"/>
      <c r="W105" s="156"/>
      <c r="X105" s="156"/>
      <c r="Y105" s="156"/>
      <c r="Z105" s="156"/>
      <c r="AA105" s="156"/>
      <c r="AB105" s="156"/>
      <c r="AC105" s="156"/>
      <c r="AD105" s="156"/>
      <c r="AE105" s="156"/>
      <c r="AF105" s="156"/>
      <c r="AG105" s="156"/>
      <c r="AH105" s="156"/>
      <c r="AI105" s="156"/>
      <c r="AJ105" s="156"/>
      <c r="AK105" s="156"/>
      <c r="AL105" s="156"/>
      <c r="AM105" s="156"/>
      <c r="AN105" s="156"/>
      <c r="AO105" s="156"/>
      <c r="AP105" s="156"/>
      <c r="AQ105" s="156"/>
      <c r="AR105" s="156"/>
      <c r="AS105" s="156"/>
      <c r="AT105" s="156"/>
      <c r="AU105" s="156"/>
      <c r="AV105" s="156"/>
      <c r="AW105" s="156"/>
      <c r="AX105" s="156"/>
      <c r="AY105" s="157" t="s">
        <v>113</v>
      </c>
      <c r="AZ105" s="156"/>
      <c r="BA105" s="156"/>
      <c r="BB105" s="156"/>
      <c r="BC105" s="156"/>
      <c r="BD105" s="156"/>
      <c r="BE105" s="158">
        <f t="shared" si="0"/>
        <v>0</v>
      </c>
      <c r="BF105" s="158">
        <f t="shared" si="1"/>
        <v>0</v>
      </c>
      <c r="BG105" s="158">
        <f t="shared" si="2"/>
        <v>0</v>
      </c>
      <c r="BH105" s="158">
        <f t="shared" si="3"/>
        <v>0</v>
      </c>
      <c r="BI105" s="158">
        <f t="shared" si="4"/>
        <v>0</v>
      </c>
      <c r="BJ105" s="157" t="s">
        <v>84</v>
      </c>
      <c r="BK105" s="156"/>
      <c r="BL105" s="156"/>
      <c r="BM105" s="156"/>
    </row>
    <row r="106" spans="2:65" s="1" customFormat="1" ht="18" customHeight="1">
      <c r="B106" s="39"/>
      <c r="C106" s="40"/>
      <c r="D106" s="118" t="s">
        <v>150</v>
      </c>
      <c r="E106" s="40"/>
      <c r="F106" s="40"/>
      <c r="G106" s="40"/>
      <c r="H106" s="40"/>
      <c r="I106" s="40"/>
      <c r="J106" s="40"/>
      <c r="K106" s="40"/>
      <c r="L106" s="40"/>
      <c r="M106" s="40"/>
      <c r="N106" s="269">
        <f>ROUND(N89*T106,2)</f>
        <v>0</v>
      </c>
      <c r="O106" s="266"/>
      <c r="P106" s="266"/>
      <c r="Q106" s="266"/>
      <c r="R106" s="41"/>
      <c r="S106" s="153"/>
      <c r="T106" s="159"/>
      <c r="U106" s="160" t="s">
        <v>42</v>
      </c>
      <c r="V106" s="156"/>
      <c r="W106" s="156"/>
      <c r="X106" s="156"/>
      <c r="Y106" s="156"/>
      <c r="Z106" s="156"/>
      <c r="AA106" s="156"/>
      <c r="AB106" s="156"/>
      <c r="AC106" s="156"/>
      <c r="AD106" s="156"/>
      <c r="AE106" s="156"/>
      <c r="AF106" s="156"/>
      <c r="AG106" s="156"/>
      <c r="AH106" s="156"/>
      <c r="AI106" s="156"/>
      <c r="AJ106" s="156"/>
      <c r="AK106" s="156"/>
      <c r="AL106" s="156"/>
      <c r="AM106" s="156"/>
      <c r="AN106" s="156"/>
      <c r="AO106" s="156"/>
      <c r="AP106" s="156"/>
      <c r="AQ106" s="156"/>
      <c r="AR106" s="156"/>
      <c r="AS106" s="156"/>
      <c r="AT106" s="156"/>
      <c r="AU106" s="156"/>
      <c r="AV106" s="156"/>
      <c r="AW106" s="156"/>
      <c r="AX106" s="156"/>
      <c r="AY106" s="157" t="s">
        <v>151</v>
      </c>
      <c r="AZ106" s="156"/>
      <c r="BA106" s="156"/>
      <c r="BB106" s="156"/>
      <c r="BC106" s="156"/>
      <c r="BD106" s="156"/>
      <c r="BE106" s="158">
        <f t="shared" si="0"/>
        <v>0</v>
      </c>
      <c r="BF106" s="158">
        <f t="shared" si="1"/>
        <v>0</v>
      </c>
      <c r="BG106" s="158">
        <f t="shared" si="2"/>
        <v>0</v>
      </c>
      <c r="BH106" s="158">
        <f t="shared" si="3"/>
        <v>0</v>
      </c>
      <c r="BI106" s="158">
        <f t="shared" si="4"/>
        <v>0</v>
      </c>
      <c r="BJ106" s="157" t="s">
        <v>84</v>
      </c>
      <c r="BK106" s="156"/>
      <c r="BL106" s="156"/>
      <c r="BM106" s="156"/>
    </row>
    <row r="107" spans="2:65" s="1" customFormat="1" ht="12"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1"/>
      <c r="T107" s="140"/>
      <c r="U107" s="140"/>
    </row>
    <row r="108" spans="2:65" s="1" customFormat="1" ht="29.25" customHeight="1">
      <c r="B108" s="39"/>
      <c r="C108" s="128" t="s">
        <v>122</v>
      </c>
      <c r="D108" s="129"/>
      <c r="E108" s="129"/>
      <c r="F108" s="129"/>
      <c r="G108" s="129"/>
      <c r="H108" s="129"/>
      <c r="I108" s="129"/>
      <c r="J108" s="129"/>
      <c r="K108" s="129"/>
      <c r="L108" s="274">
        <f>ROUND(SUM(N89+N100),2)</f>
        <v>0</v>
      </c>
      <c r="M108" s="274"/>
      <c r="N108" s="274"/>
      <c r="O108" s="274"/>
      <c r="P108" s="274"/>
      <c r="Q108" s="274"/>
      <c r="R108" s="41"/>
      <c r="T108" s="140"/>
      <c r="U108" s="140"/>
    </row>
    <row r="109" spans="2:65" s="1" customFormat="1" ht="6.9" customHeight="1">
      <c r="B109" s="63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5"/>
      <c r="T109" s="140"/>
      <c r="U109" s="140"/>
    </row>
    <row r="113" spans="2:63" s="1" customFormat="1" ht="6.9" customHeight="1">
      <c r="B113" s="66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8"/>
    </row>
    <row r="114" spans="2:63" s="1" customFormat="1" ht="36.9" customHeight="1">
      <c r="B114" s="39"/>
      <c r="C114" s="229" t="s">
        <v>152</v>
      </c>
      <c r="D114" s="279"/>
      <c r="E114" s="279"/>
      <c r="F114" s="279"/>
      <c r="G114" s="279"/>
      <c r="H114" s="279"/>
      <c r="I114" s="279"/>
      <c r="J114" s="279"/>
      <c r="K114" s="279"/>
      <c r="L114" s="279"/>
      <c r="M114" s="279"/>
      <c r="N114" s="279"/>
      <c r="O114" s="279"/>
      <c r="P114" s="279"/>
      <c r="Q114" s="279"/>
      <c r="R114" s="41"/>
    </row>
    <row r="115" spans="2:63" s="1" customFormat="1" ht="6.9" customHeight="1"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1"/>
    </row>
    <row r="116" spans="2:63" s="1" customFormat="1" ht="30" customHeight="1">
      <c r="B116" s="39"/>
      <c r="C116" s="34" t="s">
        <v>19</v>
      </c>
      <c r="D116" s="40"/>
      <c r="E116" s="40"/>
      <c r="F116" s="277" t="str">
        <f>F6</f>
        <v>Doplnění chodníku v křižovatce ulic Sokolská a Sušilova - rozc.Kouty, Zábřeh</v>
      </c>
      <c r="G116" s="278"/>
      <c r="H116" s="278"/>
      <c r="I116" s="278"/>
      <c r="J116" s="278"/>
      <c r="K116" s="278"/>
      <c r="L116" s="278"/>
      <c r="M116" s="278"/>
      <c r="N116" s="278"/>
      <c r="O116" s="278"/>
      <c r="P116" s="278"/>
      <c r="Q116" s="40"/>
      <c r="R116" s="41"/>
    </row>
    <row r="117" spans="2:63" ht="30" customHeight="1">
      <c r="B117" s="26"/>
      <c r="C117" s="34" t="s">
        <v>129</v>
      </c>
      <c r="D117" s="30"/>
      <c r="E117" s="30"/>
      <c r="F117" s="277" t="s">
        <v>246</v>
      </c>
      <c r="G117" s="234"/>
      <c r="H117" s="234"/>
      <c r="I117" s="234"/>
      <c r="J117" s="234"/>
      <c r="K117" s="234"/>
      <c r="L117" s="234"/>
      <c r="M117" s="234"/>
      <c r="N117" s="234"/>
      <c r="O117" s="234"/>
      <c r="P117" s="234"/>
      <c r="Q117" s="30"/>
      <c r="R117" s="27"/>
    </row>
    <row r="118" spans="2:63" s="1" customFormat="1" ht="36.9" customHeight="1">
      <c r="B118" s="39"/>
      <c r="C118" s="73" t="s">
        <v>131</v>
      </c>
      <c r="D118" s="40"/>
      <c r="E118" s="40"/>
      <c r="F118" s="249" t="str">
        <f>F8</f>
        <v>SO 101 - SO 102 - Obrusná vrstva komunikace, chodníky a sjezdy</v>
      </c>
      <c r="G118" s="279"/>
      <c r="H118" s="279"/>
      <c r="I118" s="279"/>
      <c r="J118" s="279"/>
      <c r="K118" s="279"/>
      <c r="L118" s="279"/>
      <c r="M118" s="279"/>
      <c r="N118" s="279"/>
      <c r="O118" s="279"/>
      <c r="P118" s="279"/>
      <c r="Q118" s="40"/>
      <c r="R118" s="41"/>
    </row>
    <row r="119" spans="2:63" s="1" customFormat="1" ht="6.9" customHeight="1"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1"/>
    </row>
    <row r="120" spans="2:63" s="1" customFormat="1" ht="18" customHeight="1">
      <c r="B120" s="39"/>
      <c r="C120" s="34" t="s">
        <v>24</v>
      </c>
      <c r="D120" s="40"/>
      <c r="E120" s="40"/>
      <c r="F120" s="32" t="str">
        <f>F10</f>
        <v>Zábřeh</v>
      </c>
      <c r="G120" s="40"/>
      <c r="H120" s="40"/>
      <c r="I120" s="40"/>
      <c r="J120" s="40"/>
      <c r="K120" s="34" t="s">
        <v>26</v>
      </c>
      <c r="L120" s="40"/>
      <c r="M120" s="281" t="str">
        <f>IF(O10="","",O10)</f>
        <v>26. 12. 2018</v>
      </c>
      <c r="N120" s="281"/>
      <c r="O120" s="281"/>
      <c r="P120" s="281"/>
      <c r="Q120" s="40"/>
      <c r="R120" s="41"/>
    </row>
    <row r="121" spans="2:63" s="1" customFormat="1" ht="6.9" customHeight="1"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1"/>
    </row>
    <row r="122" spans="2:63" s="1" customFormat="1" ht="13.2">
      <c r="B122" s="39"/>
      <c r="C122" s="34" t="s">
        <v>28</v>
      </c>
      <c r="D122" s="40"/>
      <c r="E122" s="40"/>
      <c r="F122" s="32" t="str">
        <f>E13</f>
        <v xml:space="preserve"> </v>
      </c>
      <c r="G122" s="40"/>
      <c r="H122" s="40"/>
      <c r="I122" s="40"/>
      <c r="J122" s="40"/>
      <c r="K122" s="34" t="s">
        <v>34</v>
      </c>
      <c r="L122" s="40"/>
      <c r="M122" s="233" t="str">
        <f>E19</f>
        <v xml:space="preserve"> </v>
      </c>
      <c r="N122" s="233"/>
      <c r="O122" s="233"/>
      <c r="P122" s="233"/>
      <c r="Q122" s="233"/>
      <c r="R122" s="41"/>
    </row>
    <row r="123" spans="2:63" s="1" customFormat="1" ht="14.4" customHeight="1">
      <c r="B123" s="39"/>
      <c r="C123" s="34" t="s">
        <v>32</v>
      </c>
      <c r="D123" s="40"/>
      <c r="E123" s="40"/>
      <c r="F123" s="32" t="str">
        <f>IF(E16="","",E16)</f>
        <v>Vyplň údaj</v>
      </c>
      <c r="G123" s="40"/>
      <c r="H123" s="40"/>
      <c r="I123" s="40"/>
      <c r="J123" s="40"/>
      <c r="K123" s="34" t="s">
        <v>36</v>
      </c>
      <c r="L123" s="40"/>
      <c r="M123" s="233" t="str">
        <f>E22</f>
        <v xml:space="preserve"> </v>
      </c>
      <c r="N123" s="233"/>
      <c r="O123" s="233"/>
      <c r="P123" s="233"/>
      <c r="Q123" s="233"/>
      <c r="R123" s="41"/>
    </row>
    <row r="124" spans="2:63" s="1" customFormat="1" ht="10.35" customHeight="1"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1"/>
    </row>
    <row r="125" spans="2:63" s="9" customFormat="1" ht="29.25" customHeight="1">
      <c r="B125" s="161"/>
      <c r="C125" s="162" t="s">
        <v>153</v>
      </c>
      <c r="D125" s="163" t="s">
        <v>154</v>
      </c>
      <c r="E125" s="163" t="s">
        <v>59</v>
      </c>
      <c r="F125" s="295" t="s">
        <v>155</v>
      </c>
      <c r="G125" s="295"/>
      <c r="H125" s="295"/>
      <c r="I125" s="295"/>
      <c r="J125" s="163" t="s">
        <v>156</v>
      </c>
      <c r="K125" s="163" t="s">
        <v>157</v>
      </c>
      <c r="L125" s="296" t="s">
        <v>158</v>
      </c>
      <c r="M125" s="296"/>
      <c r="N125" s="295" t="s">
        <v>136</v>
      </c>
      <c r="O125" s="295"/>
      <c r="P125" s="295"/>
      <c r="Q125" s="297"/>
      <c r="R125" s="164"/>
      <c r="T125" s="84" t="s">
        <v>159</v>
      </c>
      <c r="U125" s="85" t="s">
        <v>41</v>
      </c>
      <c r="V125" s="85" t="s">
        <v>160</v>
      </c>
      <c r="W125" s="85" t="s">
        <v>161</v>
      </c>
      <c r="X125" s="85" t="s">
        <v>162</v>
      </c>
      <c r="Y125" s="85" t="s">
        <v>163</v>
      </c>
      <c r="Z125" s="85" t="s">
        <v>164</v>
      </c>
      <c r="AA125" s="86" t="s">
        <v>165</v>
      </c>
    </row>
    <row r="126" spans="2:63" s="1" customFormat="1" ht="29.25" customHeight="1">
      <c r="B126" s="39"/>
      <c r="C126" s="88" t="s">
        <v>133</v>
      </c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315">
        <f>BK126</f>
        <v>0</v>
      </c>
      <c r="O126" s="316"/>
      <c r="P126" s="316"/>
      <c r="Q126" s="316"/>
      <c r="R126" s="41"/>
      <c r="T126" s="87"/>
      <c r="U126" s="55"/>
      <c r="V126" s="55"/>
      <c r="W126" s="165">
        <f>W127+W363</f>
        <v>0</v>
      </c>
      <c r="X126" s="55"/>
      <c r="Y126" s="165">
        <f>Y127+Y363</f>
        <v>147.75452370000002</v>
      </c>
      <c r="Z126" s="55"/>
      <c r="AA126" s="166">
        <f>AA127+AA363</f>
        <v>7.6099999999999994</v>
      </c>
      <c r="AT126" s="22" t="s">
        <v>76</v>
      </c>
      <c r="AU126" s="22" t="s">
        <v>138</v>
      </c>
      <c r="BK126" s="167">
        <f>BK127+BK363</f>
        <v>0</v>
      </c>
    </row>
    <row r="127" spans="2:63" s="10" customFormat="1" ht="37.35" customHeight="1">
      <c r="B127" s="168"/>
      <c r="C127" s="169"/>
      <c r="D127" s="170" t="s">
        <v>139</v>
      </c>
      <c r="E127" s="170"/>
      <c r="F127" s="170"/>
      <c r="G127" s="170"/>
      <c r="H127" s="170"/>
      <c r="I127" s="170"/>
      <c r="J127" s="170"/>
      <c r="K127" s="170"/>
      <c r="L127" s="170"/>
      <c r="M127" s="170"/>
      <c r="N127" s="293">
        <f>BK127</f>
        <v>0</v>
      </c>
      <c r="O127" s="291"/>
      <c r="P127" s="291"/>
      <c r="Q127" s="291"/>
      <c r="R127" s="171"/>
      <c r="T127" s="172"/>
      <c r="U127" s="169"/>
      <c r="V127" s="169"/>
      <c r="W127" s="173">
        <f>W128+W170+W186+W191+W261+W293+W361</f>
        <v>0</v>
      </c>
      <c r="X127" s="169"/>
      <c r="Y127" s="173">
        <f>Y128+Y170+Y186+Y191+Y261+Y293+Y361</f>
        <v>147.75452370000002</v>
      </c>
      <c r="Z127" s="169"/>
      <c r="AA127" s="174">
        <f>AA128+AA170+AA186+AA191+AA261+AA293+AA361</f>
        <v>7.6099999999999994</v>
      </c>
      <c r="AR127" s="175" t="s">
        <v>84</v>
      </c>
      <c r="AT127" s="176" t="s">
        <v>76</v>
      </c>
      <c r="AU127" s="176" t="s">
        <v>77</v>
      </c>
      <c r="AY127" s="175" t="s">
        <v>166</v>
      </c>
      <c r="BK127" s="177">
        <f>BK128+BK170+BK186+BK191+BK261+BK293+BK361</f>
        <v>0</v>
      </c>
    </row>
    <row r="128" spans="2:63" s="10" customFormat="1" ht="19.95" customHeight="1">
      <c r="B128" s="168"/>
      <c r="C128" s="169"/>
      <c r="D128" s="178" t="s">
        <v>140</v>
      </c>
      <c r="E128" s="178"/>
      <c r="F128" s="178"/>
      <c r="G128" s="178"/>
      <c r="H128" s="178"/>
      <c r="I128" s="178"/>
      <c r="J128" s="178"/>
      <c r="K128" s="178"/>
      <c r="L128" s="178"/>
      <c r="M128" s="178"/>
      <c r="N128" s="317">
        <f>BK128</f>
        <v>0</v>
      </c>
      <c r="O128" s="318"/>
      <c r="P128" s="318"/>
      <c r="Q128" s="318"/>
      <c r="R128" s="171"/>
      <c r="T128" s="172"/>
      <c r="U128" s="169"/>
      <c r="V128" s="169"/>
      <c r="W128" s="173">
        <f>SUM(W129:W169)</f>
        <v>0</v>
      </c>
      <c r="X128" s="169"/>
      <c r="Y128" s="173">
        <f>SUM(Y129:Y169)</f>
        <v>5.5280000000000005</v>
      </c>
      <c r="Z128" s="169"/>
      <c r="AA128" s="174">
        <f>SUM(AA129:AA169)</f>
        <v>4.1099999999999994</v>
      </c>
      <c r="AR128" s="175" t="s">
        <v>84</v>
      </c>
      <c r="AT128" s="176" t="s">
        <v>76</v>
      </c>
      <c r="AU128" s="176" t="s">
        <v>84</v>
      </c>
      <c r="AY128" s="175" t="s">
        <v>166</v>
      </c>
      <c r="BK128" s="177">
        <f>SUM(BK129:BK169)</f>
        <v>0</v>
      </c>
    </row>
    <row r="129" spans="2:65" s="1" customFormat="1" ht="31.5" customHeight="1">
      <c r="B129" s="39"/>
      <c r="C129" s="179" t="s">
        <v>84</v>
      </c>
      <c r="D129" s="179" t="s">
        <v>167</v>
      </c>
      <c r="E129" s="180" t="s">
        <v>253</v>
      </c>
      <c r="F129" s="298" t="s">
        <v>254</v>
      </c>
      <c r="G129" s="298"/>
      <c r="H129" s="298"/>
      <c r="I129" s="298"/>
      <c r="J129" s="181" t="s">
        <v>170</v>
      </c>
      <c r="K129" s="182">
        <v>10</v>
      </c>
      <c r="L129" s="299">
        <v>0</v>
      </c>
      <c r="M129" s="300"/>
      <c r="N129" s="301">
        <f>ROUND(L129*K129,2)</f>
        <v>0</v>
      </c>
      <c r="O129" s="301"/>
      <c r="P129" s="301"/>
      <c r="Q129" s="301"/>
      <c r="R129" s="41"/>
      <c r="T129" s="183" t="s">
        <v>22</v>
      </c>
      <c r="U129" s="48" t="s">
        <v>42</v>
      </c>
      <c r="V129" s="40"/>
      <c r="W129" s="184">
        <f>V129*K129</f>
        <v>0</v>
      </c>
      <c r="X129" s="184">
        <v>0</v>
      </c>
      <c r="Y129" s="184">
        <f>X129*K129</f>
        <v>0</v>
      </c>
      <c r="Z129" s="184">
        <v>0.255</v>
      </c>
      <c r="AA129" s="185">
        <f>Z129*K129</f>
        <v>2.5499999999999998</v>
      </c>
      <c r="AR129" s="22" t="s">
        <v>171</v>
      </c>
      <c r="AT129" s="22" t="s">
        <v>167</v>
      </c>
      <c r="AU129" s="22" t="s">
        <v>89</v>
      </c>
      <c r="AY129" s="22" t="s">
        <v>166</v>
      </c>
      <c r="BE129" s="122">
        <f>IF(U129="základní",N129,0)</f>
        <v>0</v>
      </c>
      <c r="BF129" s="122">
        <f>IF(U129="snížená",N129,0)</f>
        <v>0</v>
      </c>
      <c r="BG129" s="122">
        <f>IF(U129="zákl. přenesená",N129,0)</f>
        <v>0</v>
      </c>
      <c r="BH129" s="122">
        <f>IF(U129="sníž. přenesená",N129,0)</f>
        <v>0</v>
      </c>
      <c r="BI129" s="122">
        <f>IF(U129="nulová",N129,0)</f>
        <v>0</v>
      </c>
      <c r="BJ129" s="22" t="s">
        <v>84</v>
      </c>
      <c r="BK129" s="122">
        <f>ROUND(L129*K129,2)</f>
        <v>0</v>
      </c>
      <c r="BL129" s="22" t="s">
        <v>171</v>
      </c>
      <c r="BM129" s="22" t="s">
        <v>255</v>
      </c>
    </row>
    <row r="130" spans="2:65" s="11" customFormat="1" ht="22.5" customHeight="1">
      <c r="B130" s="186"/>
      <c r="C130" s="187"/>
      <c r="D130" s="187"/>
      <c r="E130" s="188" t="s">
        <v>22</v>
      </c>
      <c r="F130" s="302" t="s">
        <v>256</v>
      </c>
      <c r="G130" s="303"/>
      <c r="H130" s="303"/>
      <c r="I130" s="303"/>
      <c r="J130" s="187"/>
      <c r="K130" s="189" t="s">
        <v>22</v>
      </c>
      <c r="L130" s="187"/>
      <c r="M130" s="187"/>
      <c r="N130" s="187"/>
      <c r="O130" s="187"/>
      <c r="P130" s="187"/>
      <c r="Q130" s="187"/>
      <c r="R130" s="190"/>
      <c r="T130" s="191"/>
      <c r="U130" s="187"/>
      <c r="V130" s="187"/>
      <c r="W130" s="187"/>
      <c r="X130" s="187"/>
      <c r="Y130" s="187"/>
      <c r="Z130" s="187"/>
      <c r="AA130" s="192"/>
      <c r="AT130" s="193" t="s">
        <v>174</v>
      </c>
      <c r="AU130" s="193" t="s">
        <v>89</v>
      </c>
      <c r="AV130" s="11" t="s">
        <v>84</v>
      </c>
      <c r="AW130" s="11" t="s">
        <v>35</v>
      </c>
      <c r="AX130" s="11" t="s">
        <v>77</v>
      </c>
      <c r="AY130" s="193" t="s">
        <v>166</v>
      </c>
    </row>
    <row r="131" spans="2:65" s="12" customFormat="1" ht="22.5" customHeight="1">
      <c r="B131" s="194"/>
      <c r="C131" s="195"/>
      <c r="D131" s="195"/>
      <c r="E131" s="196" t="s">
        <v>22</v>
      </c>
      <c r="F131" s="304" t="s">
        <v>229</v>
      </c>
      <c r="G131" s="305"/>
      <c r="H131" s="305"/>
      <c r="I131" s="305"/>
      <c r="J131" s="195"/>
      <c r="K131" s="197">
        <v>10</v>
      </c>
      <c r="L131" s="195"/>
      <c r="M131" s="195"/>
      <c r="N131" s="195"/>
      <c r="O131" s="195"/>
      <c r="P131" s="195"/>
      <c r="Q131" s="195"/>
      <c r="R131" s="198"/>
      <c r="T131" s="199"/>
      <c r="U131" s="195"/>
      <c r="V131" s="195"/>
      <c r="W131" s="195"/>
      <c r="X131" s="195"/>
      <c r="Y131" s="195"/>
      <c r="Z131" s="195"/>
      <c r="AA131" s="200"/>
      <c r="AT131" s="201" t="s">
        <v>174</v>
      </c>
      <c r="AU131" s="201" t="s">
        <v>89</v>
      </c>
      <c r="AV131" s="12" t="s">
        <v>89</v>
      </c>
      <c r="AW131" s="12" t="s">
        <v>35</v>
      </c>
      <c r="AX131" s="12" t="s">
        <v>77</v>
      </c>
      <c r="AY131" s="201" t="s">
        <v>166</v>
      </c>
    </row>
    <row r="132" spans="2:65" s="13" customFormat="1" ht="22.5" customHeight="1">
      <c r="B132" s="202"/>
      <c r="C132" s="203"/>
      <c r="D132" s="203"/>
      <c r="E132" s="204" t="s">
        <v>22</v>
      </c>
      <c r="F132" s="306" t="s">
        <v>176</v>
      </c>
      <c r="G132" s="307"/>
      <c r="H132" s="307"/>
      <c r="I132" s="307"/>
      <c r="J132" s="203"/>
      <c r="K132" s="205">
        <v>10</v>
      </c>
      <c r="L132" s="203"/>
      <c r="M132" s="203"/>
      <c r="N132" s="203"/>
      <c r="O132" s="203"/>
      <c r="P132" s="203"/>
      <c r="Q132" s="203"/>
      <c r="R132" s="206"/>
      <c r="T132" s="207"/>
      <c r="U132" s="203"/>
      <c r="V132" s="203"/>
      <c r="W132" s="203"/>
      <c r="X132" s="203"/>
      <c r="Y132" s="203"/>
      <c r="Z132" s="203"/>
      <c r="AA132" s="208"/>
      <c r="AT132" s="209" t="s">
        <v>174</v>
      </c>
      <c r="AU132" s="209" t="s">
        <v>89</v>
      </c>
      <c r="AV132" s="13" t="s">
        <v>171</v>
      </c>
      <c r="AW132" s="13" t="s">
        <v>35</v>
      </c>
      <c r="AX132" s="13" t="s">
        <v>84</v>
      </c>
      <c r="AY132" s="209" t="s">
        <v>166</v>
      </c>
    </row>
    <row r="133" spans="2:65" s="1" customFormat="1" ht="31.5" customHeight="1">
      <c r="B133" s="39"/>
      <c r="C133" s="179" t="s">
        <v>89</v>
      </c>
      <c r="D133" s="179" t="s">
        <v>167</v>
      </c>
      <c r="E133" s="180" t="s">
        <v>257</v>
      </c>
      <c r="F133" s="298" t="s">
        <v>258</v>
      </c>
      <c r="G133" s="298"/>
      <c r="H133" s="298"/>
      <c r="I133" s="298"/>
      <c r="J133" s="181" t="s">
        <v>170</v>
      </c>
      <c r="K133" s="182">
        <v>6</v>
      </c>
      <c r="L133" s="299">
        <v>0</v>
      </c>
      <c r="M133" s="300"/>
      <c r="N133" s="301">
        <f>ROUND(L133*K133,2)</f>
        <v>0</v>
      </c>
      <c r="O133" s="301"/>
      <c r="P133" s="301"/>
      <c r="Q133" s="301"/>
      <c r="R133" s="41"/>
      <c r="T133" s="183" t="s">
        <v>22</v>
      </c>
      <c r="U133" s="48" t="s">
        <v>42</v>
      </c>
      <c r="V133" s="40"/>
      <c r="W133" s="184">
        <f>V133*K133</f>
        <v>0</v>
      </c>
      <c r="X133" s="184">
        <v>0</v>
      </c>
      <c r="Y133" s="184">
        <f>X133*K133</f>
        <v>0</v>
      </c>
      <c r="Z133" s="184">
        <v>0.26</v>
      </c>
      <c r="AA133" s="185">
        <f>Z133*K133</f>
        <v>1.56</v>
      </c>
      <c r="AR133" s="22" t="s">
        <v>171</v>
      </c>
      <c r="AT133" s="22" t="s">
        <v>167</v>
      </c>
      <c r="AU133" s="22" t="s">
        <v>89</v>
      </c>
      <c r="AY133" s="22" t="s">
        <v>166</v>
      </c>
      <c r="BE133" s="122">
        <f>IF(U133="základní",N133,0)</f>
        <v>0</v>
      </c>
      <c r="BF133" s="122">
        <f>IF(U133="snížená",N133,0)</f>
        <v>0</v>
      </c>
      <c r="BG133" s="122">
        <f>IF(U133="zákl. přenesená",N133,0)</f>
        <v>0</v>
      </c>
      <c r="BH133" s="122">
        <f>IF(U133="sníž. přenesená",N133,0)</f>
        <v>0</v>
      </c>
      <c r="BI133" s="122">
        <f>IF(U133="nulová",N133,0)</f>
        <v>0</v>
      </c>
      <c r="BJ133" s="22" t="s">
        <v>84</v>
      </c>
      <c r="BK133" s="122">
        <f>ROUND(L133*K133,2)</f>
        <v>0</v>
      </c>
      <c r="BL133" s="22" t="s">
        <v>171</v>
      </c>
      <c r="BM133" s="22" t="s">
        <v>259</v>
      </c>
    </row>
    <row r="134" spans="2:65" s="11" customFormat="1" ht="22.5" customHeight="1">
      <c r="B134" s="186"/>
      <c r="C134" s="187"/>
      <c r="D134" s="187"/>
      <c r="E134" s="188" t="s">
        <v>22</v>
      </c>
      <c r="F134" s="302" t="s">
        <v>260</v>
      </c>
      <c r="G134" s="303"/>
      <c r="H134" s="303"/>
      <c r="I134" s="303"/>
      <c r="J134" s="187"/>
      <c r="K134" s="189" t="s">
        <v>22</v>
      </c>
      <c r="L134" s="187"/>
      <c r="M134" s="187"/>
      <c r="N134" s="187"/>
      <c r="O134" s="187"/>
      <c r="P134" s="187"/>
      <c r="Q134" s="187"/>
      <c r="R134" s="190"/>
      <c r="T134" s="191"/>
      <c r="U134" s="187"/>
      <c r="V134" s="187"/>
      <c r="W134" s="187"/>
      <c r="X134" s="187"/>
      <c r="Y134" s="187"/>
      <c r="Z134" s="187"/>
      <c r="AA134" s="192"/>
      <c r="AT134" s="193" t="s">
        <v>174</v>
      </c>
      <c r="AU134" s="193" t="s">
        <v>89</v>
      </c>
      <c r="AV134" s="11" t="s">
        <v>84</v>
      </c>
      <c r="AW134" s="11" t="s">
        <v>35</v>
      </c>
      <c r="AX134" s="11" t="s">
        <v>77</v>
      </c>
      <c r="AY134" s="193" t="s">
        <v>166</v>
      </c>
    </row>
    <row r="135" spans="2:65" s="12" customFormat="1" ht="22.5" customHeight="1">
      <c r="B135" s="194"/>
      <c r="C135" s="195"/>
      <c r="D135" s="195"/>
      <c r="E135" s="196" t="s">
        <v>22</v>
      </c>
      <c r="F135" s="304" t="s">
        <v>205</v>
      </c>
      <c r="G135" s="305"/>
      <c r="H135" s="305"/>
      <c r="I135" s="305"/>
      <c r="J135" s="195"/>
      <c r="K135" s="197">
        <v>6</v>
      </c>
      <c r="L135" s="195"/>
      <c r="M135" s="195"/>
      <c r="N135" s="195"/>
      <c r="O135" s="195"/>
      <c r="P135" s="195"/>
      <c r="Q135" s="195"/>
      <c r="R135" s="198"/>
      <c r="T135" s="199"/>
      <c r="U135" s="195"/>
      <c r="V135" s="195"/>
      <c r="W135" s="195"/>
      <c r="X135" s="195"/>
      <c r="Y135" s="195"/>
      <c r="Z135" s="195"/>
      <c r="AA135" s="200"/>
      <c r="AT135" s="201" t="s">
        <v>174</v>
      </c>
      <c r="AU135" s="201" t="s">
        <v>89</v>
      </c>
      <c r="AV135" s="12" t="s">
        <v>89</v>
      </c>
      <c r="AW135" s="12" t="s">
        <v>35</v>
      </c>
      <c r="AX135" s="12" t="s">
        <v>77</v>
      </c>
      <c r="AY135" s="201" t="s">
        <v>166</v>
      </c>
    </row>
    <row r="136" spans="2:65" s="13" customFormat="1" ht="22.5" customHeight="1">
      <c r="B136" s="202"/>
      <c r="C136" s="203"/>
      <c r="D136" s="203"/>
      <c r="E136" s="204" t="s">
        <v>22</v>
      </c>
      <c r="F136" s="306" t="s">
        <v>176</v>
      </c>
      <c r="G136" s="307"/>
      <c r="H136" s="307"/>
      <c r="I136" s="307"/>
      <c r="J136" s="203"/>
      <c r="K136" s="205">
        <v>6</v>
      </c>
      <c r="L136" s="203"/>
      <c r="M136" s="203"/>
      <c r="N136" s="203"/>
      <c r="O136" s="203"/>
      <c r="P136" s="203"/>
      <c r="Q136" s="203"/>
      <c r="R136" s="206"/>
      <c r="T136" s="207"/>
      <c r="U136" s="203"/>
      <c r="V136" s="203"/>
      <c r="W136" s="203"/>
      <c r="X136" s="203"/>
      <c r="Y136" s="203"/>
      <c r="Z136" s="203"/>
      <c r="AA136" s="208"/>
      <c r="AT136" s="209" t="s">
        <v>174</v>
      </c>
      <c r="AU136" s="209" t="s">
        <v>89</v>
      </c>
      <c r="AV136" s="13" t="s">
        <v>171</v>
      </c>
      <c r="AW136" s="13" t="s">
        <v>35</v>
      </c>
      <c r="AX136" s="13" t="s">
        <v>84</v>
      </c>
      <c r="AY136" s="209" t="s">
        <v>166</v>
      </c>
    </row>
    <row r="137" spans="2:65" s="1" customFormat="1" ht="31.5" customHeight="1">
      <c r="B137" s="39"/>
      <c r="C137" s="179" t="s">
        <v>185</v>
      </c>
      <c r="D137" s="179" t="s">
        <v>167</v>
      </c>
      <c r="E137" s="180" t="s">
        <v>261</v>
      </c>
      <c r="F137" s="298" t="s">
        <v>262</v>
      </c>
      <c r="G137" s="298"/>
      <c r="H137" s="298"/>
      <c r="I137" s="298"/>
      <c r="J137" s="181" t="s">
        <v>179</v>
      </c>
      <c r="K137" s="182">
        <v>4.32</v>
      </c>
      <c r="L137" s="299">
        <v>0</v>
      </c>
      <c r="M137" s="300"/>
      <c r="N137" s="301">
        <f>ROUND(L137*K137,2)</f>
        <v>0</v>
      </c>
      <c r="O137" s="301"/>
      <c r="P137" s="301"/>
      <c r="Q137" s="301"/>
      <c r="R137" s="41"/>
      <c r="T137" s="183" t="s">
        <v>22</v>
      </c>
      <c r="U137" s="48" t="s">
        <v>42</v>
      </c>
      <c r="V137" s="40"/>
      <c r="W137" s="184">
        <f>V137*K137</f>
        <v>0</v>
      </c>
      <c r="X137" s="184">
        <v>0</v>
      </c>
      <c r="Y137" s="184">
        <f>X137*K137</f>
        <v>0</v>
      </c>
      <c r="Z137" s="184">
        <v>0</v>
      </c>
      <c r="AA137" s="185">
        <f>Z137*K137</f>
        <v>0</v>
      </c>
      <c r="AR137" s="22" t="s">
        <v>171</v>
      </c>
      <c r="AT137" s="22" t="s">
        <v>167</v>
      </c>
      <c r="AU137" s="22" t="s">
        <v>89</v>
      </c>
      <c r="AY137" s="22" t="s">
        <v>166</v>
      </c>
      <c r="BE137" s="122">
        <f>IF(U137="základní",N137,0)</f>
        <v>0</v>
      </c>
      <c r="BF137" s="122">
        <f>IF(U137="snížená",N137,0)</f>
        <v>0</v>
      </c>
      <c r="BG137" s="122">
        <f>IF(U137="zákl. přenesená",N137,0)</f>
        <v>0</v>
      </c>
      <c r="BH137" s="122">
        <f>IF(U137="sníž. přenesená",N137,0)</f>
        <v>0</v>
      </c>
      <c r="BI137" s="122">
        <f>IF(U137="nulová",N137,0)</f>
        <v>0</v>
      </c>
      <c r="BJ137" s="22" t="s">
        <v>84</v>
      </c>
      <c r="BK137" s="122">
        <f>ROUND(L137*K137,2)</f>
        <v>0</v>
      </c>
      <c r="BL137" s="22" t="s">
        <v>171</v>
      </c>
      <c r="BM137" s="22" t="s">
        <v>263</v>
      </c>
    </row>
    <row r="138" spans="2:65" s="11" customFormat="1" ht="22.5" customHeight="1">
      <c r="B138" s="186"/>
      <c r="C138" s="187"/>
      <c r="D138" s="187"/>
      <c r="E138" s="188" t="s">
        <v>22</v>
      </c>
      <c r="F138" s="302" t="s">
        <v>264</v>
      </c>
      <c r="G138" s="303"/>
      <c r="H138" s="303"/>
      <c r="I138" s="303"/>
      <c r="J138" s="187"/>
      <c r="K138" s="189" t="s">
        <v>22</v>
      </c>
      <c r="L138" s="187"/>
      <c r="M138" s="187"/>
      <c r="N138" s="187"/>
      <c r="O138" s="187"/>
      <c r="P138" s="187"/>
      <c r="Q138" s="187"/>
      <c r="R138" s="190"/>
      <c r="T138" s="191"/>
      <c r="U138" s="187"/>
      <c r="V138" s="187"/>
      <c r="W138" s="187"/>
      <c r="X138" s="187"/>
      <c r="Y138" s="187"/>
      <c r="Z138" s="187"/>
      <c r="AA138" s="192"/>
      <c r="AT138" s="193" t="s">
        <v>174</v>
      </c>
      <c r="AU138" s="193" t="s">
        <v>89</v>
      </c>
      <c r="AV138" s="11" t="s">
        <v>84</v>
      </c>
      <c r="AW138" s="11" t="s">
        <v>35</v>
      </c>
      <c r="AX138" s="11" t="s">
        <v>77</v>
      </c>
      <c r="AY138" s="193" t="s">
        <v>166</v>
      </c>
    </row>
    <row r="139" spans="2:65" s="12" customFormat="1" ht="22.5" customHeight="1">
      <c r="B139" s="194"/>
      <c r="C139" s="195"/>
      <c r="D139" s="195"/>
      <c r="E139" s="196" t="s">
        <v>22</v>
      </c>
      <c r="F139" s="304" t="s">
        <v>265</v>
      </c>
      <c r="G139" s="305"/>
      <c r="H139" s="305"/>
      <c r="I139" s="305"/>
      <c r="J139" s="195"/>
      <c r="K139" s="197">
        <v>4.32</v>
      </c>
      <c r="L139" s="195"/>
      <c r="M139" s="195"/>
      <c r="N139" s="195"/>
      <c r="O139" s="195"/>
      <c r="P139" s="195"/>
      <c r="Q139" s="195"/>
      <c r="R139" s="198"/>
      <c r="T139" s="199"/>
      <c r="U139" s="195"/>
      <c r="V139" s="195"/>
      <c r="W139" s="195"/>
      <c r="X139" s="195"/>
      <c r="Y139" s="195"/>
      <c r="Z139" s="195"/>
      <c r="AA139" s="200"/>
      <c r="AT139" s="201" t="s">
        <v>174</v>
      </c>
      <c r="AU139" s="201" t="s">
        <v>89</v>
      </c>
      <c r="AV139" s="12" t="s">
        <v>89</v>
      </c>
      <c r="AW139" s="12" t="s">
        <v>35</v>
      </c>
      <c r="AX139" s="12" t="s">
        <v>77</v>
      </c>
      <c r="AY139" s="201" t="s">
        <v>166</v>
      </c>
    </row>
    <row r="140" spans="2:65" s="13" customFormat="1" ht="22.5" customHeight="1">
      <c r="B140" s="202"/>
      <c r="C140" s="203"/>
      <c r="D140" s="203"/>
      <c r="E140" s="204" t="s">
        <v>22</v>
      </c>
      <c r="F140" s="306" t="s">
        <v>176</v>
      </c>
      <c r="G140" s="307"/>
      <c r="H140" s="307"/>
      <c r="I140" s="307"/>
      <c r="J140" s="203"/>
      <c r="K140" s="205">
        <v>4.32</v>
      </c>
      <c r="L140" s="203"/>
      <c r="M140" s="203"/>
      <c r="N140" s="203"/>
      <c r="O140" s="203"/>
      <c r="P140" s="203"/>
      <c r="Q140" s="203"/>
      <c r="R140" s="206"/>
      <c r="T140" s="207"/>
      <c r="U140" s="203"/>
      <c r="V140" s="203"/>
      <c r="W140" s="203"/>
      <c r="X140" s="203"/>
      <c r="Y140" s="203"/>
      <c r="Z140" s="203"/>
      <c r="AA140" s="208"/>
      <c r="AT140" s="209" t="s">
        <v>174</v>
      </c>
      <c r="AU140" s="209" t="s">
        <v>89</v>
      </c>
      <c r="AV140" s="13" t="s">
        <v>171</v>
      </c>
      <c r="AW140" s="13" t="s">
        <v>35</v>
      </c>
      <c r="AX140" s="13" t="s">
        <v>84</v>
      </c>
      <c r="AY140" s="209" t="s">
        <v>166</v>
      </c>
    </row>
    <row r="141" spans="2:65" s="1" customFormat="1" ht="31.5" customHeight="1">
      <c r="B141" s="39"/>
      <c r="C141" s="179" t="s">
        <v>171</v>
      </c>
      <c r="D141" s="179" t="s">
        <v>167</v>
      </c>
      <c r="E141" s="180" t="s">
        <v>266</v>
      </c>
      <c r="F141" s="298" t="s">
        <v>267</v>
      </c>
      <c r="G141" s="298"/>
      <c r="H141" s="298"/>
      <c r="I141" s="298"/>
      <c r="J141" s="181" t="s">
        <v>179</v>
      </c>
      <c r="K141" s="182">
        <v>2.16</v>
      </c>
      <c r="L141" s="299">
        <v>0</v>
      </c>
      <c r="M141" s="300"/>
      <c r="N141" s="301">
        <f>ROUND(L141*K141,2)</f>
        <v>0</v>
      </c>
      <c r="O141" s="301"/>
      <c r="P141" s="301"/>
      <c r="Q141" s="301"/>
      <c r="R141" s="41"/>
      <c r="T141" s="183" t="s">
        <v>22</v>
      </c>
      <c r="U141" s="48" t="s">
        <v>42</v>
      </c>
      <c r="V141" s="40"/>
      <c r="W141" s="184">
        <f>V141*K141</f>
        <v>0</v>
      </c>
      <c r="X141" s="184">
        <v>0</v>
      </c>
      <c r="Y141" s="184">
        <f>X141*K141</f>
        <v>0</v>
      </c>
      <c r="Z141" s="184">
        <v>0</v>
      </c>
      <c r="AA141" s="185">
        <f>Z141*K141</f>
        <v>0</v>
      </c>
      <c r="AR141" s="22" t="s">
        <v>171</v>
      </c>
      <c r="AT141" s="22" t="s">
        <v>167</v>
      </c>
      <c r="AU141" s="22" t="s">
        <v>89</v>
      </c>
      <c r="AY141" s="22" t="s">
        <v>166</v>
      </c>
      <c r="BE141" s="122">
        <f>IF(U141="základní",N141,0)</f>
        <v>0</v>
      </c>
      <c r="BF141" s="122">
        <f>IF(U141="snížená",N141,0)</f>
        <v>0</v>
      </c>
      <c r="BG141" s="122">
        <f>IF(U141="zákl. přenesená",N141,0)</f>
        <v>0</v>
      </c>
      <c r="BH141" s="122">
        <f>IF(U141="sníž. přenesená",N141,0)</f>
        <v>0</v>
      </c>
      <c r="BI141" s="122">
        <f>IF(U141="nulová",N141,0)</f>
        <v>0</v>
      </c>
      <c r="BJ141" s="22" t="s">
        <v>84</v>
      </c>
      <c r="BK141" s="122">
        <f>ROUND(L141*K141,2)</f>
        <v>0</v>
      </c>
      <c r="BL141" s="22" t="s">
        <v>171</v>
      </c>
      <c r="BM141" s="22" t="s">
        <v>268</v>
      </c>
    </row>
    <row r="142" spans="2:65" s="12" customFormat="1" ht="22.5" customHeight="1">
      <c r="B142" s="194"/>
      <c r="C142" s="195"/>
      <c r="D142" s="195"/>
      <c r="E142" s="196" t="s">
        <v>22</v>
      </c>
      <c r="F142" s="310" t="s">
        <v>269</v>
      </c>
      <c r="G142" s="311"/>
      <c r="H142" s="311"/>
      <c r="I142" s="311"/>
      <c r="J142" s="195"/>
      <c r="K142" s="197">
        <v>2.16</v>
      </c>
      <c r="L142" s="195"/>
      <c r="M142" s="195"/>
      <c r="N142" s="195"/>
      <c r="O142" s="195"/>
      <c r="P142" s="195"/>
      <c r="Q142" s="195"/>
      <c r="R142" s="198"/>
      <c r="T142" s="199"/>
      <c r="U142" s="195"/>
      <c r="V142" s="195"/>
      <c r="W142" s="195"/>
      <c r="X142" s="195"/>
      <c r="Y142" s="195"/>
      <c r="Z142" s="195"/>
      <c r="AA142" s="200"/>
      <c r="AT142" s="201" t="s">
        <v>174</v>
      </c>
      <c r="AU142" s="201" t="s">
        <v>89</v>
      </c>
      <c r="AV142" s="12" t="s">
        <v>89</v>
      </c>
      <c r="AW142" s="12" t="s">
        <v>35</v>
      </c>
      <c r="AX142" s="12" t="s">
        <v>77</v>
      </c>
      <c r="AY142" s="201" t="s">
        <v>166</v>
      </c>
    </row>
    <row r="143" spans="2:65" s="13" customFormat="1" ht="22.5" customHeight="1">
      <c r="B143" s="202"/>
      <c r="C143" s="203"/>
      <c r="D143" s="203"/>
      <c r="E143" s="204" t="s">
        <v>22</v>
      </c>
      <c r="F143" s="306" t="s">
        <v>176</v>
      </c>
      <c r="G143" s="307"/>
      <c r="H143" s="307"/>
      <c r="I143" s="307"/>
      <c r="J143" s="203"/>
      <c r="K143" s="205">
        <v>2.16</v>
      </c>
      <c r="L143" s="203"/>
      <c r="M143" s="203"/>
      <c r="N143" s="203"/>
      <c r="O143" s="203"/>
      <c r="P143" s="203"/>
      <c r="Q143" s="203"/>
      <c r="R143" s="206"/>
      <c r="T143" s="207"/>
      <c r="U143" s="203"/>
      <c r="V143" s="203"/>
      <c r="W143" s="203"/>
      <c r="X143" s="203"/>
      <c r="Y143" s="203"/>
      <c r="Z143" s="203"/>
      <c r="AA143" s="208"/>
      <c r="AT143" s="209" t="s">
        <v>174</v>
      </c>
      <c r="AU143" s="209" t="s">
        <v>89</v>
      </c>
      <c r="AV143" s="13" t="s">
        <v>171</v>
      </c>
      <c r="AW143" s="13" t="s">
        <v>35</v>
      </c>
      <c r="AX143" s="13" t="s">
        <v>84</v>
      </c>
      <c r="AY143" s="209" t="s">
        <v>166</v>
      </c>
    </row>
    <row r="144" spans="2:65" s="1" customFormat="1" ht="31.5" customHeight="1">
      <c r="B144" s="39"/>
      <c r="C144" s="179" t="s">
        <v>199</v>
      </c>
      <c r="D144" s="179" t="s">
        <v>167</v>
      </c>
      <c r="E144" s="180" t="s">
        <v>200</v>
      </c>
      <c r="F144" s="298" t="s">
        <v>201</v>
      </c>
      <c r="G144" s="298"/>
      <c r="H144" s="298"/>
      <c r="I144" s="298"/>
      <c r="J144" s="181" t="s">
        <v>179</v>
      </c>
      <c r="K144" s="182">
        <v>4.32</v>
      </c>
      <c r="L144" s="299">
        <v>0</v>
      </c>
      <c r="M144" s="300"/>
      <c r="N144" s="301">
        <f>ROUND(L144*K144,2)</f>
        <v>0</v>
      </c>
      <c r="O144" s="301"/>
      <c r="P144" s="301"/>
      <c r="Q144" s="301"/>
      <c r="R144" s="41"/>
      <c r="T144" s="183" t="s">
        <v>22</v>
      </c>
      <c r="U144" s="48" t="s">
        <v>42</v>
      </c>
      <c r="V144" s="40"/>
      <c r="W144" s="184">
        <f>V144*K144</f>
        <v>0</v>
      </c>
      <c r="X144" s="184">
        <v>0</v>
      </c>
      <c r="Y144" s="184">
        <f>X144*K144</f>
        <v>0</v>
      </c>
      <c r="Z144" s="184">
        <v>0</v>
      </c>
      <c r="AA144" s="185">
        <f>Z144*K144</f>
        <v>0</v>
      </c>
      <c r="AR144" s="22" t="s">
        <v>171</v>
      </c>
      <c r="AT144" s="22" t="s">
        <v>167</v>
      </c>
      <c r="AU144" s="22" t="s">
        <v>89</v>
      </c>
      <c r="AY144" s="22" t="s">
        <v>166</v>
      </c>
      <c r="BE144" s="122">
        <f>IF(U144="základní",N144,0)</f>
        <v>0</v>
      </c>
      <c r="BF144" s="122">
        <f>IF(U144="snížená",N144,0)</f>
        <v>0</v>
      </c>
      <c r="BG144" s="122">
        <f>IF(U144="zákl. přenesená",N144,0)</f>
        <v>0</v>
      </c>
      <c r="BH144" s="122">
        <f>IF(U144="sníž. přenesená",N144,0)</f>
        <v>0</v>
      </c>
      <c r="BI144" s="122">
        <f>IF(U144="nulová",N144,0)</f>
        <v>0</v>
      </c>
      <c r="BJ144" s="22" t="s">
        <v>84</v>
      </c>
      <c r="BK144" s="122">
        <f>ROUND(L144*K144,2)</f>
        <v>0</v>
      </c>
      <c r="BL144" s="22" t="s">
        <v>171</v>
      </c>
      <c r="BM144" s="22" t="s">
        <v>270</v>
      </c>
    </row>
    <row r="145" spans="2:65" s="11" customFormat="1" ht="22.5" customHeight="1">
      <c r="B145" s="186"/>
      <c r="C145" s="187"/>
      <c r="D145" s="187"/>
      <c r="E145" s="188" t="s">
        <v>22</v>
      </c>
      <c r="F145" s="302" t="s">
        <v>271</v>
      </c>
      <c r="G145" s="303"/>
      <c r="H145" s="303"/>
      <c r="I145" s="303"/>
      <c r="J145" s="187"/>
      <c r="K145" s="189" t="s">
        <v>22</v>
      </c>
      <c r="L145" s="187"/>
      <c r="M145" s="187"/>
      <c r="N145" s="187"/>
      <c r="O145" s="187"/>
      <c r="P145" s="187"/>
      <c r="Q145" s="187"/>
      <c r="R145" s="190"/>
      <c r="T145" s="191"/>
      <c r="U145" s="187"/>
      <c r="V145" s="187"/>
      <c r="W145" s="187"/>
      <c r="X145" s="187"/>
      <c r="Y145" s="187"/>
      <c r="Z145" s="187"/>
      <c r="AA145" s="192"/>
      <c r="AT145" s="193" t="s">
        <v>174</v>
      </c>
      <c r="AU145" s="193" t="s">
        <v>89</v>
      </c>
      <c r="AV145" s="11" t="s">
        <v>84</v>
      </c>
      <c r="AW145" s="11" t="s">
        <v>35</v>
      </c>
      <c r="AX145" s="11" t="s">
        <v>77</v>
      </c>
      <c r="AY145" s="193" t="s">
        <v>166</v>
      </c>
    </row>
    <row r="146" spans="2:65" s="12" customFormat="1" ht="22.5" customHeight="1">
      <c r="B146" s="194"/>
      <c r="C146" s="195"/>
      <c r="D146" s="195"/>
      <c r="E146" s="196" t="s">
        <v>22</v>
      </c>
      <c r="F146" s="304" t="s">
        <v>272</v>
      </c>
      <c r="G146" s="305"/>
      <c r="H146" s="305"/>
      <c r="I146" s="305"/>
      <c r="J146" s="195"/>
      <c r="K146" s="197">
        <v>4.32</v>
      </c>
      <c r="L146" s="195"/>
      <c r="M146" s="195"/>
      <c r="N146" s="195"/>
      <c r="O146" s="195"/>
      <c r="P146" s="195"/>
      <c r="Q146" s="195"/>
      <c r="R146" s="198"/>
      <c r="T146" s="199"/>
      <c r="U146" s="195"/>
      <c r="V146" s="195"/>
      <c r="W146" s="195"/>
      <c r="X146" s="195"/>
      <c r="Y146" s="195"/>
      <c r="Z146" s="195"/>
      <c r="AA146" s="200"/>
      <c r="AT146" s="201" t="s">
        <v>174</v>
      </c>
      <c r="AU146" s="201" t="s">
        <v>89</v>
      </c>
      <c r="AV146" s="12" t="s">
        <v>89</v>
      </c>
      <c r="AW146" s="12" t="s">
        <v>35</v>
      </c>
      <c r="AX146" s="12" t="s">
        <v>77</v>
      </c>
      <c r="AY146" s="201" t="s">
        <v>166</v>
      </c>
    </row>
    <row r="147" spans="2:65" s="13" customFormat="1" ht="22.5" customHeight="1">
      <c r="B147" s="202"/>
      <c r="C147" s="203"/>
      <c r="D147" s="203"/>
      <c r="E147" s="204" t="s">
        <v>22</v>
      </c>
      <c r="F147" s="306" t="s">
        <v>176</v>
      </c>
      <c r="G147" s="307"/>
      <c r="H147" s="307"/>
      <c r="I147" s="307"/>
      <c r="J147" s="203"/>
      <c r="K147" s="205">
        <v>4.32</v>
      </c>
      <c r="L147" s="203"/>
      <c r="M147" s="203"/>
      <c r="N147" s="203"/>
      <c r="O147" s="203"/>
      <c r="P147" s="203"/>
      <c r="Q147" s="203"/>
      <c r="R147" s="206"/>
      <c r="T147" s="207"/>
      <c r="U147" s="203"/>
      <c r="V147" s="203"/>
      <c r="W147" s="203"/>
      <c r="X147" s="203"/>
      <c r="Y147" s="203"/>
      <c r="Z147" s="203"/>
      <c r="AA147" s="208"/>
      <c r="AT147" s="209" t="s">
        <v>174</v>
      </c>
      <c r="AU147" s="209" t="s">
        <v>89</v>
      </c>
      <c r="AV147" s="13" t="s">
        <v>171</v>
      </c>
      <c r="AW147" s="13" t="s">
        <v>35</v>
      </c>
      <c r="AX147" s="13" t="s">
        <v>84</v>
      </c>
      <c r="AY147" s="209" t="s">
        <v>166</v>
      </c>
    </row>
    <row r="148" spans="2:65" s="1" customFormat="1" ht="22.5" customHeight="1">
      <c r="B148" s="39"/>
      <c r="C148" s="179" t="s">
        <v>205</v>
      </c>
      <c r="D148" s="179" t="s">
        <v>167</v>
      </c>
      <c r="E148" s="180" t="s">
        <v>206</v>
      </c>
      <c r="F148" s="298" t="s">
        <v>207</v>
      </c>
      <c r="G148" s="298"/>
      <c r="H148" s="298"/>
      <c r="I148" s="298"/>
      <c r="J148" s="181" t="s">
        <v>179</v>
      </c>
      <c r="K148" s="182">
        <v>4.32</v>
      </c>
      <c r="L148" s="299">
        <v>0</v>
      </c>
      <c r="M148" s="300"/>
      <c r="N148" s="301">
        <f>ROUND(L148*K148,2)</f>
        <v>0</v>
      </c>
      <c r="O148" s="301"/>
      <c r="P148" s="301"/>
      <c r="Q148" s="301"/>
      <c r="R148" s="41"/>
      <c r="T148" s="183" t="s">
        <v>22</v>
      </c>
      <c r="U148" s="48" t="s">
        <v>42</v>
      </c>
      <c r="V148" s="40"/>
      <c r="W148" s="184">
        <f>V148*K148</f>
        <v>0</v>
      </c>
      <c r="X148" s="184">
        <v>0</v>
      </c>
      <c r="Y148" s="184">
        <f>X148*K148</f>
        <v>0</v>
      </c>
      <c r="Z148" s="184">
        <v>0</v>
      </c>
      <c r="AA148" s="185">
        <f>Z148*K148</f>
        <v>0</v>
      </c>
      <c r="AR148" s="22" t="s">
        <v>171</v>
      </c>
      <c r="AT148" s="22" t="s">
        <v>167</v>
      </c>
      <c r="AU148" s="22" t="s">
        <v>89</v>
      </c>
      <c r="AY148" s="22" t="s">
        <v>166</v>
      </c>
      <c r="BE148" s="122">
        <f>IF(U148="základní",N148,0)</f>
        <v>0</v>
      </c>
      <c r="BF148" s="122">
        <f>IF(U148="snížená",N148,0)</f>
        <v>0</v>
      </c>
      <c r="BG148" s="122">
        <f>IF(U148="zákl. přenesená",N148,0)</f>
        <v>0</v>
      </c>
      <c r="BH148" s="122">
        <f>IF(U148="sníž. přenesená",N148,0)</f>
        <v>0</v>
      </c>
      <c r="BI148" s="122">
        <f>IF(U148="nulová",N148,0)</f>
        <v>0</v>
      </c>
      <c r="BJ148" s="22" t="s">
        <v>84</v>
      </c>
      <c r="BK148" s="122">
        <f>ROUND(L148*K148,2)</f>
        <v>0</v>
      </c>
      <c r="BL148" s="22" t="s">
        <v>171</v>
      </c>
      <c r="BM148" s="22" t="s">
        <v>273</v>
      </c>
    </row>
    <row r="149" spans="2:65" s="11" customFormat="1" ht="22.5" customHeight="1">
      <c r="B149" s="186"/>
      <c r="C149" s="187"/>
      <c r="D149" s="187"/>
      <c r="E149" s="188" t="s">
        <v>22</v>
      </c>
      <c r="F149" s="302" t="s">
        <v>211</v>
      </c>
      <c r="G149" s="303"/>
      <c r="H149" s="303"/>
      <c r="I149" s="303"/>
      <c r="J149" s="187"/>
      <c r="K149" s="189" t="s">
        <v>22</v>
      </c>
      <c r="L149" s="187"/>
      <c r="M149" s="187"/>
      <c r="N149" s="187"/>
      <c r="O149" s="187"/>
      <c r="P149" s="187"/>
      <c r="Q149" s="187"/>
      <c r="R149" s="190"/>
      <c r="T149" s="191"/>
      <c r="U149" s="187"/>
      <c r="V149" s="187"/>
      <c r="W149" s="187"/>
      <c r="X149" s="187"/>
      <c r="Y149" s="187"/>
      <c r="Z149" s="187"/>
      <c r="AA149" s="192"/>
      <c r="AT149" s="193" t="s">
        <v>174</v>
      </c>
      <c r="AU149" s="193" t="s">
        <v>89</v>
      </c>
      <c r="AV149" s="11" t="s">
        <v>84</v>
      </c>
      <c r="AW149" s="11" t="s">
        <v>35</v>
      </c>
      <c r="AX149" s="11" t="s">
        <v>77</v>
      </c>
      <c r="AY149" s="193" t="s">
        <v>166</v>
      </c>
    </row>
    <row r="150" spans="2:65" s="12" customFormat="1" ht="22.5" customHeight="1">
      <c r="B150" s="194"/>
      <c r="C150" s="195"/>
      <c r="D150" s="195"/>
      <c r="E150" s="196" t="s">
        <v>22</v>
      </c>
      <c r="F150" s="304" t="s">
        <v>272</v>
      </c>
      <c r="G150" s="305"/>
      <c r="H150" s="305"/>
      <c r="I150" s="305"/>
      <c r="J150" s="195"/>
      <c r="K150" s="197">
        <v>4.32</v>
      </c>
      <c r="L150" s="195"/>
      <c r="M150" s="195"/>
      <c r="N150" s="195"/>
      <c r="O150" s="195"/>
      <c r="P150" s="195"/>
      <c r="Q150" s="195"/>
      <c r="R150" s="198"/>
      <c r="T150" s="199"/>
      <c r="U150" s="195"/>
      <c r="V150" s="195"/>
      <c r="W150" s="195"/>
      <c r="X150" s="195"/>
      <c r="Y150" s="195"/>
      <c r="Z150" s="195"/>
      <c r="AA150" s="200"/>
      <c r="AT150" s="201" t="s">
        <v>174</v>
      </c>
      <c r="AU150" s="201" t="s">
        <v>89</v>
      </c>
      <c r="AV150" s="12" t="s">
        <v>89</v>
      </c>
      <c r="AW150" s="12" t="s">
        <v>35</v>
      </c>
      <c r="AX150" s="12" t="s">
        <v>77</v>
      </c>
      <c r="AY150" s="201" t="s">
        <v>166</v>
      </c>
    </row>
    <row r="151" spans="2:65" s="13" customFormat="1" ht="22.5" customHeight="1">
      <c r="B151" s="202"/>
      <c r="C151" s="203"/>
      <c r="D151" s="203"/>
      <c r="E151" s="204" t="s">
        <v>22</v>
      </c>
      <c r="F151" s="306" t="s">
        <v>176</v>
      </c>
      <c r="G151" s="307"/>
      <c r="H151" s="307"/>
      <c r="I151" s="307"/>
      <c r="J151" s="203"/>
      <c r="K151" s="205">
        <v>4.32</v>
      </c>
      <c r="L151" s="203"/>
      <c r="M151" s="203"/>
      <c r="N151" s="203"/>
      <c r="O151" s="203"/>
      <c r="P151" s="203"/>
      <c r="Q151" s="203"/>
      <c r="R151" s="206"/>
      <c r="T151" s="207"/>
      <c r="U151" s="203"/>
      <c r="V151" s="203"/>
      <c r="W151" s="203"/>
      <c r="X151" s="203"/>
      <c r="Y151" s="203"/>
      <c r="Z151" s="203"/>
      <c r="AA151" s="208"/>
      <c r="AT151" s="209" t="s">
        <v>174</v>
      </c>
      <c r="AU151" s="209" t="s">
        <v>89</v>
      </c>
      <c r="AV151" s="13" t="s">
        <v>171</v>
      </c>
      <c r="AW151" s="13" t="s">
        <v>35</v>
      </c>
      <c r="AX151" s="13" t="s">
        <v>84</v>
      </c>
      <c r="AY151" s="209" t="s">
        <v>166</v>
      </c>
    </row>
    <row r="152" spans="2:65" s="1" customFormat="1" ht="31.5" customHeight="1">
      <c r="B152" s="39"/>
      <c r="C152" s="179" t="s">
        <v>212</v>
      </c>
      <c r="D152" s="179" t="s">
        <v>167</v>
      </c>
      <c r="E152" s="180" t="s">
        <v>274</v>
      </c>
      <c r="F152" s="298" t="s">
        <v>275</v>
      </c>
      <c r="G152" s="298"/>
      <c r="H152" s="298"/>
      <c r="I152" s="298"/>
      <c r="J152" s="181" t="s">
        <v>179</v>
      </c>
      <c r="K152" s="182">
        <v>1.26</v>
      </c>
      <c r="L152" s="299">
        <v>0</v>
      </c>
      <c r="M152" s="300"/>
      <c r="N152" s="301">
        <f>ROUND(L152*K152,2)</f>
        <v>0</v>
      </c>
      <c r="O152" s="301"/>
      <c r="P152" s="301"/>
      <c r="Q152" s="301"/>
      <c r="R152" s="41"/>
      <c r="T152" s="183" t="s">
        <v>22</v>
      </c>
      <c r="U152" s="48" t="s">
        <v>42</v>
      </c>
      <c r="V152" s="40"/>
      <c r="W152" s="184">
        <f>V152*K152</f>
        <v>0</v>
      </c>
      <c r="X152" s="184">
        <v>0</v>
      </c>
      <c r="Y152" s="184">
        <f>X152*K152</f>
        <v>0</v>
      </c>
      <c r="Z152" s="184">
        <v>0</v>
      </c>
      <c r="AA152" s="185">
        <f>Z152*K152</f>
        <v>0</v>
      </c>
      <c r="AR152" s="22" t="s">
        <v>171</v>
      </c>
      <c r="AT152" s="22" t="s">
        <v>167</v>
      </c>
      <c r="AU152" s="22" t="s">
        <v>89</v>
      </c>
      <c r="AY152" s="22" t="s">
        <v>166</v>
      </c>
      <c r="BE152" s="122">
        <f>IF(U152="základní",N152,0)</f>
        <v>0</v>
      </c>
      <c r="BF152" s="122">
        <f>IF(U152="snížená",N152,0)</f>
        <v>0</v>
      </c>
      <c r="BG152" s="122">
        <f>IF(U152="zákl. přenesená",N152,0)</f>
        <v>0</v>
      </c>
      <c r="BH152" s="122">
        <f>IF(U152="sníž. přenesená",N152,0)</f>
        <v>0</v>
      </c>
      <c r="BI152" s="122">
        <f>IF(U152="nulová",N152,0)</f>
        <v>0</v>
      </c>
      <c r="BJ152" s="22" t="s">
        <v>84</v>
      </c>
      <c r="BK152" s="122">
        <f>ROUND(L152*K152,2)</f>
        <v>0</v>
      </c>
      <c r="BL152" s="22" t="s">
        <v>171</v>
      </c>
      <c r="BM152" s="22" t="s">
        <v>276</v>
      </c>
    </row>
    <row r="153" spans="2:65" s="11" customFormat="1" ht="22.5" customHeight="1">
      <c r="B153" s="186"/>
      <c r="C153" s="187"/>
      <c r="D153" s="187"/>
      <c r="E153" s="188" t="s">
        <v>22</v>
      </c>
      <c r="F153" s="302" t="s">
        <v>277</v>
      </c>
      <c r="G153" s="303"/>
      <c r="H153" s="303"/>
      <c r="I153" s="303"/>
      <c r="J153" s="187"/>
      <c r="K153" s="189" t="s">
        <v>22</v>
      </c>
      <c r="L153" s="187"/>
      <c r="M153" s="187"/>
      <c r="N153" s="187"/>
      <c r="O153" s="187"/>
      <c r="P153" s="187"/>
      <c r="Q153" s="187"/>
      <c r="R153" s="190"/>
      <c r="T153" s="191"/>
      <c r="U153" s="187"/>
      <c r="V153" s="187"/>
      <c r="W153" s="187"/>
      <c r="X153" s="187"/>
      <c r="Y153" s="187"/>
      <c r="Z153" s="187"/>
      <c r="AA153" s="192"/>
      <c r="AT153" s="193" t="s">
        <v>174</v>
      </c>
      <c r="AU153" s="193" t="s">
        <v>89</v>
      </c>
      <c r="AV153" s="11" t="s">
        <v>84</v>
      </c>
      <c r="AW153" s="11" t="s">
        <v>35</v>
      </c>
      <c r="AX153" s="11" t="s">
        <v>77</v>
      </c>
      <c r="AY153" s="193" t="s">
        <v>166</v>
      </c>
    </row>
    <row r="154" spans="2:65" s="12" customFormat="1" ht="22.5" customHeight="1">
      <c r="B154" s="194"/>
      <c r="C154" s="195"/>
      <c r="D154" s="195"/>
      <c r="E154" s="196" t="s">
        <v>22</v>
      </c>
      <c r="F154" s="304" t="s">
        <v>278</v>
      </c>
      <c r="G154" s="305"/>
      <c r="H154" s="305"/>
      <c r="I154" s="305"/>
      <c r="J154" s="195"/>
      <c r="K154" s="197">
        <v>1.26</v>
      </c>
      <c r="L154" s="195"/>
      <c r="M154" s="195"/>
      <c r="N154" s="195"/>
      <c r="O154" s="195"/>
      <c r="P154" s="195"/>
      <c r="Q154" s="195"/>
      <c r="R154" s="198"/>
      <c r="T154" s="199"/>
      <c r="U154" s="195"/>
      <c r="V154" s="195"/>
      <c r="W154" s="195"/>
      <c r="X154" s="195"/>
      <c r="Y154" s="195"/>
      <c r="Z154" s="195"/>
      <c r="AA154" s="200"/>
      <c r="AT154" s="201" t="s">
        <v>174</v>
      </c>
      <c r="AU154" s="201" t="s">
        <v>89</v>
      </c>
      <c r="AV154" s="12" t="s">
        <v>89</v>
      </c>
      <c r="AW154" s="12" t="s">
        <v>35</v>
      </c>
      <c r="AX154" s="12" t="s">
        <v>77</v>
      </c>
      <c r="AY154" s="201" t="s">
        <v>166</v>
      </c>
    </row>
    <row r="155" spans="2:65" s="13" customFormat="1" ht="22.5" customHeight="1">
      <c r="B155" s="202"/>
      <c r="C155" s="203"/>
      <c r="D155" s="203"/>
      <c r="E155" s="204" t="s">
        <v>22</v>
      </c>
      <c r="F155" s="306" t="s">
        <v>176</v>
      </c>
      <c r="G155" s="307"/>
      <c r="H155" s="307"/>
      <c r="I155" s="307"/>
      <c r="J155" s="203"/>
      <c r="K155" s="205">
        <v>1.26</v>
      </c>
      <c r="L155" s="203"/>
      <c r="M155" s="203"/>
      <c r="N155" s="203"/>
      <c r="O155" s="203"/>
      <c r="P155" s="203"/>
      <c r="Q155" s="203"/>
      <c r="R155" s="206"/>
      <c r="T155" s="207"/>
      <c r="U155" s="203"/>
      <c r="V155" s="203"/>
      <c r="W155" s="203"/>
      <c r="X155" s="203"/>
      <c r="Y155" s="203"/>
      <c r="Z155" s="203"/>
      <c r="AA155" s="208"/>
      <c r="AT155" s="209" t="s">
        <v>174</v>
      </c>
      <c r="AU155" s="209" t="s">
        <v>89</v>
      </c>
      <c r="AV155" s="13" t="s">
        <v>171</v>
      </c>
      <c r="AW155" s="13" t="s">
        <v>35</v>
      </c>
      <c r="AX155" s="13" t="s">
        <v>84</v>
      </c>
      <c r="AY155" s="209" t="s">
        <v>166</v>
      </c>
    </row>
    <row r="156" spans="2:65" s="1" customFormat="1" ht="22.5" customHeight="1">
      <c r="B156" s="39"/>
      <c r="C156" s="223" t="s">
        <v>217</v>
      </c>
      <c r="D156" s="223" t="s">
        <v>279</v>
      </c>
      <c r="E156" s="224" t="s">
        <v>280</v>
      </c>
      <c r="F156" s="322" t="s">
        <v>281</v>
      </c>
      <c r="G156" s="322"/>
      <c r="H156" s="322"/>
      <c r="I156" s="322"/>
      <c r="J156" s="225" t="s">
        <v>220</v>
      </c>
      <c r="K156" s="226">
        <v>2.4700000000000002</v>
      </c>
      <c r="L156" s="323">
        <v>0</v>
      </c>
      <c r="M156" s="324"/>
      <c r="N156" s="325">
        <f>ROUND(L156*K156,2)</f>
        <v>0</v>
      </c>
      <c r="O156" s="301"/>
      <c r="P156" s="301"/>
      <c r="Q156" s="301"/>
      <c r="R156" s="41"/>
      <c r="T156" s="183" t="s">
        <v>22</v>
      </c>
      <c r="U156" s="48" t="s">
        <v>42</v>
      </c>
      <c r="V156" s="40"/>
      <c r="W156" s="184">
        <f>V156*K156</f>
        <v>0</v>
      </c>
      <c r="X156" s="184">
        <v>1</v>
      </c>
      <c r="Y156" s="184">
        <f>X156*K156</f>
        <v>2.4700000000000002</v>
      </c>
      <c r="Z156" s="184">
        <v>0</v>
      </c>
      <c r="AA156" s="185">
        <f>Z156*K156</f>
        <v>0</v>
      </c>
      <c r="AR156" s="22" t="s">
        <v>217</v>
      </c>
      <c r="AT156" s="22" t="s">
        <v>279</v>
      </c>
      <c r="AU156" s="22" t="s">
        <v>89</v>
      </c>
      <c r="AY156" s="22" t="s">
        <v>166</v>
      </c>
      <c r="BE156" s="122">
        <f>IF(U156="základní",N156,0)</f>
        <v>0</v>
      </c>
      <c r="BF156" s="122">
        <f>IF(U156="snížená",N156,0)</f>
        <v>0</v>
      </c>
      <c r="BG156" s="122">
        <f>IF(U156="zákl. přenesená",N156,0)</f>
        <v>0</v>
      </c>
      <c r="BH156" s="122">
        <f>IF(U156="sníž. přenesená",N156,0)</f>
        <v>0</v>
      </c>
      <c r="BI156" s="122">
        <f>IF(U156="nulová",N156,0)</f>
        <v>0</v>
      </c>
      <c r="BJ156" s="22" t="s">
        <v>84</v>
      </c>
      <c r="BK156" s="122">
        <f>ROUND(L156*K156,2)</f>
        <v>0</v>
      </c>
      <c r="BL156" s="22" t="s">
        <v>171</v>
      </c>
      <c r="BM156" s="22" t="s">
        <v>282</v>
      </c>
    </row>
    <row r="157" spans="2:65" s="11" customFormat="1" ht="22.5" customHeight="1">
      <c r="B157" s="186"/>
      <c r="C157" s="187"/>
      <c r="D157" s="187"/>
      <c r="E157" s="188" t="s">
        <v>22</v>
      </c>
      <c r="F157" s="302" t="s">
        <v>277</v>
      </c>
      <c r="G157" s="303"/>
      <c r="H157" s="303"/>
      <c r="I157" s="303"/>
      <c r="J157" s="187"/>
      <c r="K157" s="189" t="s">
        <v>22</v>
      </c>
      <c r="L157" s="187"/>
      <c r="M157" s="187"/>
      <c r="N157" s="187"/>
      <c r="O157" s="187"/>
      <c r="P157" s="187"/>
      <c r="Q157" s="187"/>
      <c r="R157" s="190"/>
      <c r="T157" s="191"/>
      <c r="U157" s="187"/>
      <c r="V157" s="187"/>
      <c r="W157" s="187"/>
      <c r="X157" s="187"/>
      <c r="Y157" s="187"/>
      <c r="Z157" s="187"/>
      <c r="AA157" s="192"/>
      <c r="AT157" s="193" t="s">
        <v>174</v>
      </c>
      <c r="AU157" s="193" t="s">
        <v>89</v>
      </c>
      <c r="AV157" s="11" t="s">
        <v>84</v>
      </c>
      <c r="AW157" s="11" t="s">
        <v>35</v>
      </c>
      <c r="AX157" s="11" t="s">
        <v>77</v>
      </c>
      <c r="AY157" s="193" t="s">
        <v>166</v>
      </c>
    </row>
    <row r="158" spans="2:65" s="12" customFormat="1" ht="22.5" customHeight="1">
      <c r="B158" s="194"/>
      <c r="C158" s="195"/>
      <c r="D158" s="195"/>
      <c r="E158" s="196" t="s">
        <v>22</v>
      </c>
      <c r="F158" s="304" t="s">
        <v>283</v>
      </c>
      <c r="G158" s="305"/>
      <c r="H158" s="305"/>
      <c r="I158" s="305"/>
      <c r="J158" s="195"/>
      <c r="K158" s="197">
        <v>2.4700000000000002</v>
      </c>
      <c r="L158" s="195"/>
      <c r="M158" s="195"/>
      <c r="N158" s="195"/>
      <c r="O158" s="195"/>
      <c r="P158" s="195"/>
      <c r="Q158" s="195"/>
      <c r="R158" s="198"/>
      <c r="T158" s="199"/>
      <c r="U158" s="195"/>
      <c r="V158" s="195"/>
      <c r="W158" s="195"/>
      <c r="X158" s="195"/>
      <c r="Y158" s="195"/>
      <c r="Z158" s="195"/>
      <c r="AA158" s="200"/>
      <c r="AT158" s="201" t="s">
        <v>174</v>
      </c>
      <c r="AU158" s="201" t="s">
        <v>89</v>
      </c>
      <c r="AV158" s="12" t="s">
        <v>89</v>
      </c>
      <c r="AW158" s="12" t="s">
        <v>35</v>
      </c>
      <c r="AX158" s="12" t="s">
        <v>77</v>
      </c>
      <c r="AY158" s="201" t="s">
        <v>166</v>
      </c>
    </row>
    <row r="159" spans="2:65" s="13" customFormat="1" ht="22.5" customHeight="1">
      <c r="B159" s="202"/>
      <c r="C159" s="203"/>
      <c r="D159" s="203"/>
      <c r="E159" s="204" t="s">
        <v>22</v>
      </c>
      <c r="F159" s="306" t="s">
        <v>176</v>
      </c>
      <c r="G159" s="307"/>
      <c r="H159" s="307"/>
      <c r="I159" s="307"/>
      <c r="J159" s="203"/>
      <c r="K159" s="205">
        <v>2.4700000000000002</v>
      </c>
      <c r="L159" s="203"/>
      <c r="M159" s="203"/>
      <c r="N159" s="203"/>
      <c r="O159" s="203"/>
      <c r="P159" s="203"/>
      <c r="Q159" s="203"/>
      <c r="R159" s="206"/>
      <c r="T159" s="207"/>
      <c r="U159" s="203"/>
      <c r="V159" s="203"/>
      <c r="W159" s="203"/>
      <c r="X159" s="203"/>
      <c r="Y159" s="203"/>
      <c r="Z159" s="203"/>
      <c r="AA159" s="208"/>
      <c r="AT159" s="209" t="s">
        <v>174</v>
      </c>
      <c r="AU159" s="209" t="s">
        <v>89</v>
      </c>
      <c r="AV159" s="13" t="s">
        <v>171</v>
      </c>
      <c r="AW159" s="13" t="s">
        <v>35</v>
      </c>
      <c r="AX159" s="13" t="s">
        <v>84</v>
      </c>
      <c r="AY159" s="209" t="s">
        <v>166</v>
      </c>
    </row>
    <row r="160" spans="2:65" s="1" customFormat="1" ht="31.5" customHeight="1">
      <c r="B160" s="39"/>
      <c r="C160" s="179" t="s">
        <v>224</v>
      </c>
      <c r="D160" s="179" t="s">
        <v>167</v>
      </c>
      <c r="E160" s="180" t="s">
        <v>284</v>
      </c>
      <c r="F160" s="298" t="s">
        <v>285</v>
      </c>
      <c r="G160" s="298"/>
      <c r="H160" s="298"/>
      <c r="I160" s="298"/>
      <c r="J160" s="181" t="s">
        <v>179</v>
      </c>
      <c r="K160" s="182">
        <v>1.514</v>
      </c>
      <c r="L160" s="299">
        <v>0</v>
      </c>
      <c r="M160" s="300"/>
      <c r="N160" s="301">
        <f>ROUND(L160*K160,2)</f>
        <v>0</v>
      </c>
      <c r="O160" s="301"/>
      <c r="P160" s="301"/>
      <c r="Q160" s="301"/>
      <c r="R160" s="41"/>
      <c r="T160" s="183" t="s">
        <v>22</v>
      </c>
      <c r="U160" s="48" t="s">
        <v>42</v>
      </c>
      <c r="V160" s="40"/>
      <c r="W160" s="184">
        <f>V160*K160</f>
        <v>0</v>
      </c>
      <c r="X160" s="184">
        <v>0</v>
      </c>
      <c r="Y160" s="184">
        <f>X160*K160</f>
        <v>0</v>
      </c>
      <c r="Z160" s="184">
        <v>0</v>
      </c>
      <c r="AA160" s="185">
        <f>Z160*K160</f>
        <v>0</v>
      </c>
      <c r="AR160" s="22" t="s">
        <v>171</v>
      </c>
      <c r="AT160" s="22" t="s">
        <v>167</v>
      </c>
      <c r="AU160" s="22" t="s">
        <v>89</v>
      </c>
      <c r="AY160" s="22" t="s">
        <v>166</v>
      </c>
      <c r="BE160" s="122">
        <f>IF(U160="základní",N160,0)</f>
        <v>0</v>
      </c>
      <c r="BF160" s="122">
        <f>IF(U160="snížená",N160,0)</f>
        <v>0</v>
      </c>
      <c r="BG160" s="122">
        <f>IF(U160="zákl. přenesená",N160,0)</f>
        <v>0</v>
      </c>
      <c r="BH160" s="122">
        <f>IF(U160="sníž. přenesená",N160,0)</f>
        <v>0</v>
      </c>
      <c r="BI160" s="122">
        <f>IF(U160="nulová",N160,0)</f>
        <v>0</v>
      </c>
      <c r="BJ160" s="22" t="s">
        <v>84</v>
      </c>
      <c r="BK160" s="122">
        <f>ROUND(L160*K160,2)</f>
        <v>0</v>
      </c>
      <c r="BL160" s="22" t="s">
        <v>171</v>
      </c>
      <c r="BM160" s="22" t="s">
        <v>286</v>
      </c>
    </row>
    <row r="161" spans="2:65" s="11" customFormat="1" ht="31.5" customHeight="1">
      <c r="B161" s="186"/>
      <c r="C161" s="187"/>
      <c r="D161" s="187"/>
      <c r="E161" s="188" t="s">
        <v>22</v>
      </c>
      <c r="F161" s="302" t="s">
        <v>287</v>
      </c>
      <c r="G161" s="303"/>
      <c r="H161" s="303"/>
      <c r="I161" s="303"/>
      <c r="J161" s="187"/>
      <c r="K161" s="189" t="s">
        <v>22</v>
      </c>
      <c r="L161" s="187"/>
      <c r="M161" s="187"/>
      <c r="N161" s="187"/>
      <c r="O161" s="187"/>
      <c r="P161" s="187"/>
      <c r="Q161" s="187"/>
      <c r="R161" s="190"/>
      <c r="T161" s="191"/>
      <c r="U161" s="187"/>
      <c r="V161" s="187"/>
      <c r="W161" s="187"/>
      <c r="X161" s="187"/>
      <c r="Y161" s="187"/>
      <c r="Z161" s="187"/>
      <c r="AA161" s="192"/>
      <c r="AT161" s="193" t="s">
        <v>174</v>
      </c>
      <c r="AU161" s="193" t="s">
        <v>89</v>
      </c>
      <c r="AV161" s="11" t="s">
        <v>84</v>
      </c>
      <c r="AW161" s="11" t="s">
        <v>35</v>
      </c>
      <c r="AX161" s="11" t="s">
        <v>77</v>
      </c>
      <c r="AY161" s="193" t="s">
        <v>166</v>
      </c>
    </row>
    <row r="162" spans="2:65" s="12" customFormat="1" ht="22.5" customHeight="1">
      <c r="B162" s="194"/>
      <c r="C162" s="195"/>
      <c r="D162" s="195"/>
      <c r="E162" s="196" t="s">
        <v>22</v>
      </c>
      <c r="F162" s="304" t="s">
        <v>288</v>
      </c>
      <c r="G162" s="305"/>
      <c r="H162" s="305"/>
      <c r="I162" s="305"/>
      <c r="J162" s="195"/>
      <c r="K162" s="197">
        <v>1.62</v>
      </c>
      <c r="L162" s="195"/>
      <c r="M162" s="195"/>
      <c r="N162" s="195"/>
      <c r="O162" s="195"/>
      <c r="P162" s="195"/>
      <c r="Q162" s="195"/>
      <c r="R162" s="198"/>
      <c r="T162" s="199"/>
      <c r="U162" s="195"/>
      <c r="V162" s="195"/>
      <c r="W162" s="195"/>
      <c r="X162" s="195"/>
      <c r="Y162" s="195"/>
      <c r="Z162" s="195"/>
      <c r="AA162" s="200"/>
      <c r="AT162" s="201" t="s">
        <v>174</v>
      </c>
      <c r="AU162" s="201" t="s">
        <v>89</v>
      </c>
      <c r="AV162" s="12" t="s">
        <v>89</v>
      </c>
      <c r="AW162" s="12" t="s">
        <v>35</v>
      </c>
      <c r="AX162" s="12" t="s">
        <v>77</v>
      </c>
      <c r="AY162" s="201" t="s">
        <v>166</v>
      </c>
    </row>
    <row r="163" spans="2:65" s="12" customFormat="1" ht="22.5" customHeight="1">
      <c r="B163" s="194"/>
      <c r="C163" s="195"/>
      <c r="D163" s="195"/>
      <c r="E163" s="196" t="s">
        <v>22</v>
      </c>
      <c r="F163" s="304" t="s">
        <v>289</v>
      </c>
      <c r="G163" s="305"/>
      <c r="H163" s="305"/>
      <c r="I163" s="305"/>
      <c r="J163" s="195"/>
      <c r="K163" s="197">
        <v>-0.106</v>
      </c>
      <c r="L163" s="195"/>
      <c r="M163" s="195"/>
      <c r="N163" s="195"/>
      <c r="O163" s="195"/>
      <c r="P163" s="195"/>
      <c r="Q163" s="195"/>
      <c r="R163" s="198"/>
      <c r="T163" s="199"/>
      <c r="U163" s="195"/>
      <c r="V163" s="195"/>
      <c r="W163" s="195"/>
      <c r="X163" s="195"/>
      <c r="Y163" s="195"/>
      <c r="Z163" s="195"/>
      <c r="AA163" s="200"/>
      <c r="AT163" s="201" t="s">
        <v>174</v>
      </c>
      <c r="AU163" s="201" t="s">
        <v>89</v>
      </c>
      <c r="AV163" s="12" t="s">
        <v>89</v>
      </c>
      <c r="AW163" s="12" t="s">
        <v>35</v>
      </c>
      <c r="AX163" s="12" t="s">
        <v>77</v>
      </c>
      <c r="AY163" s="201" t="s">
        <v>166</v>
      </c>
    </row>
    <row r="164" spans="2:65" s="13" customFormat="1" ht="22.5" customHeight="1">
      <c r="B164" s="202"/>
      <c r="C164" s="203"/>
      <c r="D164" s="203"/>
      <c r="E164" s="204" t="s">
        <v>22</v>
      </c>
      <c r="F164" s="306" t="s">
        <v>176</v>
      </c>
      <c r="G164" s="307"/>
      <c r="H164" s="307"/>
      <c r="I164" s="307"/>
      <c r="J164" s="203"/>
      <c r="K164" s="205">
        <v>1.514</v>
      </c>
      <c r="L164" s="203"/>
      <c r="M164" s="203"/>
      <c r="N164" s="203"/>
      <c r="O164" s="203"/>
      <c r="P164" s="203"/>
      <c r="Q164" s="203"/>
      <c r="R164" s="206"/>
      <c r="T164" s="207"/>
      <c r="U164" s="203"/>
      <c r="V164" s="203"/>
      <c r="W164" s="203"/>
      <c r="X164" s="203"/>
      <c r="Y164" s="203"/>
      <c r="Z164" s="203"/>
      <c r="AA164" s="208"/>
      <c r="AT164" s="209" t="s">
        <v>174</v>
      </c>
      <c r="AU164" s="209" t="s">
        <v>89</v>
      </c>
      <c r="AV164" s="13" t="s">
        <v>171</v>
      </c>
      <c r="AW164" s="13" t="s">
        <v>35</v>
      </c>
      <c r="AX164" s="13" t="s">
        <v>84</v>
      </c>
      <c r="AY164" s="209" t="s">
        <v>166</v>
      </c>
    </row>
    <row r="165" spans="2:65" s="1" customFormat="1" ht="22.5" customHeight="1">
      <c r="B165" s="39"/>
      <c r="C165" s="223" t="s">
        <v>229</v>
      </c>
      <c r="D165" s="223" t="s">
        <v>279</v>
      </c>
      <c r="E165" s="224" t="s">
        <v>290</v>
      </c>
      <c r="F165" s="322" t="s">
        <v>291</v>
      </c>
      <c r="G165" s="322"/>
      <c r="H165" s="322"/>
      <c r="I165" s="322"/>
      <c r="J165" s="225" t="s">
        <v>220</v>
      </c>
      <c r="K165" s="226">
        <v>3.0579999999999998</v>
      </c>
      <c r="L165" s="323">
        <v>0</v>
      </c>
      <c r="M165" s="324"/>
      <c r="N165" s="325">
        <f>ROUND(L165*K165,2)</f>
        <v>0</v>
      </c>
      <c r="O165" s="301"/>
      <c r="P165" s="301"/>
      <c r="Q165" s="301"/>
      <c r="R165" s="41"/>
      <c r="T165" s="183" t="s">
        <v>22</v>
      </c>
      <c r="U165" s="48" t="s">
        <v>42</v>
      </c>
      <c r="V165" s="40"/>
      <c r="W165" s="184">
        <f>V165*K165</f>
        <v>0</v>
      </c>
      <c r="X165" s="184">
        <v>1</v>
      </c>
      <c r="Y165" s="184">
        <f>X165*K165</f>
        <v>3.0579999999999998</v>
      </c>
      <c r="Z165" s="184">
        <v>0</v>
      </c>
      <c r="AA165" s="185">
        <f>Z165*K165</f>
        <v>0</v>
      </c>
      <c r="AR165" s="22" t="s">
        <v>217</v>
      </c>
      <c r="AT165" s="22" t="s">
        <v>279</v>
      </c>
      <c r="AU165" s="22" t="s">
        <v>89</v>
      </c>
      <c r="AY165" s="22" t="s">
        <v>166</v>
      </c>
      <c r="BE165" s="122">
        <f>IF(U165="základní",N165,0)</f>
        <v>0</v>
      </c>
      <c r="BF165" s="122">
        <f>IF(U165="snížená",N165,0)</f>
        <v>0</v>
      </c>
      <c r="BG165" s="122">
        <f>IF(U165="zákl. přenesená",N165,0)</f>
        <v>0</v>
      </c>
      <c r="BH165" s="122">
        <f>IF(U165="sníž. přenesená",N165,0)</f>
        <v>0</v>
      </c>
      <c r="BI165" s="122">
        <f>IF(U165="nulová",N165,0)</f>
        <v>0</v>
      </c>
      <c r="BJ165" s="22" t="s">
        <v>84</v>
      </c>
      <c r="BK165" s="122">
        <f>ROUND(L165*K165,2)</f>
        <v>0</v>
      </c>
      <c r="BL165" s="22" t="s">
        <v>171</v>
      </c>
      <c r="BM165" s="22" t="s">
        <v>292</v>
      </c>
    </row>
    <row r="166" spans="2:65" s="11" customFormat="1" ht="31.5" customHeight="1">
      <c r="B166" s="186"/>
      <c r="C166" s="187"/>
      <c r="D166" s="187"/>
      <c r="E166" s="188" t="s">
        <v>22</v>
      </c>
      <c r="F166" s="302" t="s">
        <v>287</v>
      </c>
      <c r="G166" s="303"/>
      <c r="H166" s="303"/>
      <c r="I166" s="303"/>
      <c r="J166" s="187"/>
      <c r="K166" s="189" t="s">
        <v>22</v>
      </c>
      <c r="L166" s="187"/>
      <c r="M166" s="187"/>
      <c r="N166" s="187"/>
      <c r="O166" s="187"/>
      <c r="P166" s="187"/>
      <c r="Q166" s="187"/>
      <c r="R166" s="190"/>
      <c r="T166" s="191"/>
      <c r="U166" s="187"/>
      <c r="V166" s="187"/>
      <c r="W166" s="187"/>
      <c r="X166" s="187"/>
      <c r="Y166" s="187"/>
      <c r="Z166" s="187"/>
      <c r="AA166" s="192"/>
      <c r="AT166" s="193" t="s">
        <v>174</v>
      </c>
      <c r="AU166" s="193" t="s">
        <v>89</v>
      </c>
      <c r="AV166" s="11" t="s">
        <v>84</v>
      </c>
      <c r="AW166" s="11" t="s">
        <v>35</v>
      </c>
      <c r="AX166" s="11" t="s">
        <v>77</v>
      </c>
      <c r="AY166" s="193" t="s">
        <v>166</v>
      </c>
    </row>
    <row r="167" spans="2:65" s="12" customFormat="1" ht="22.5" customHeight="1">
      <c r="B167" s="194"/>
      <c r="C167" s="195"/>
      <c r="D167" s="195"/>
      <c r="E167" s="196" t="s">
        <v>22</v>
      </c>
      <c r="F167" s="304" t="s">
        <v>293</v>
      </c>
      <c r="G167" s="305"/>
      <c r="H167" s="305"/>
      <c r="I167" s="305"/>
      <c r="J167" s="195"/>
      <c r="K167" s="197">
        <v>3.2719999999999998</v>
      </c>
      <c r="L167" s="195"/>
      <c r="M167" s="195"/>
      <c r="N167" s="195"/>
      <c r="O167" s="195"/>
      <c r="P167" s="195"/>
      <c r="Q167" s="195"/>
      <c r="R167" s="198"/>
      <c r="T167" s="199"/>
      <c r="U167" s="195"/>
      <c r="V167" s="195"/>
      <c r="W167" s="195"/>
      <c r="X167" s="195"/>
      <c r="Y167" s="195"/>
      <c r="Z167" s="195"/>
      <c r="AA167" s="200"/>
      <c r="AT167" s="201" t="s">
        <v>174</v>
      </c>
      <c r="AU167" s="201" t="s">
        <v>89</v>
      </c>
      <c r="AV167" s="12" t="s">
        <v>89</v>
      </c>
      <c r="AW167" s="12" t="s">
        <v>35</v>
      </c>
      <c r="AX167" s="12" t="s">
        <v>77</v>
      </c>
      <c r="AY167" s="201" t="s">
        <v>166</v>
      </c>
    </row>
    <row r="168" spans="2:65" s="12" customFormat="1" ht="22.5" customHeight="1">
      <c r="B168" s="194"/>
      <c r="C168" s="195"/>
      <c r="D168" s="195"/>
      <c r="E168" s="196" t="s">
        <v>22</v>
      </c>
      <c r="F168" s="304" t="s">
        <v>294</v>
      </c>
      <c r="G168" s="305"/>
      <c r="H168" s="305"/>
      <c r="I168" s="305"/>
      <c r="J168" s="195"/>
      <c r="K168" s="197">
        <v>-0.214</v>
      </c>
      <c r="L168" s="195"/>
      <c r="M168" s="195"/>
      <c r="N168" s="195"/>
      <c r="O168" s="195"/>
      <c r="P168" s="195"/>
      <c r="Q168" s="195"/>
      <c r="R168" s="198"/>
      <c r="T168" s="199"/>
      <c r="U168" s="195"/>
      <c r="V168" s="195"/>
      <c r="W168" s="195"/>
      <c r="X168" s="195"/>
      <c r="Y168" s="195"/>
      <c r="Z168" s="195"/>
      <c r="AA168" s="200"/>
      <c r="AT168" s="201" t="s">
        <v>174</v>
      </c>
      <c r="AU168" s="201" t="s">
        <v>89</v>
      </c>
      <c r="AV168" s="12" t="s">
        <v>89</v>
      </c>
      <c r="AW168" s="12" t="s">
        <v>35</v>
      </c>
      <c r="AX168" s="12" t="s">
        <v>77</v>
      </c>
      <c r="AY168" s="201" t="s">
        <v>166</v>
      </c>
    </row>
    <row r="169" spans="2:65" s="13" customFormat="1" ht="22.5" customHeight="1">
      <c r="B169" s="202"/>
      <c r="C169" s="203"/>
      <c r="D169" s="203"/>
      <c r="E169" s="204" t="s">
        <v>22</v>
      </c>
      <c r="F169" s="306" t="s">
        <v>176</v>
      </c>
      <c r="G169" s="307"/>
      <c r="H169" s="307"/>
      <c r="I169" s="307"/>
      <c r="J169" s="203"/>
      <c r="K169" s="205">
        <v>3.0579999999999998</v>
      </c>
      <c r="L169" s="203"/>
      <c r="M169" s="203"/>
      <c r="N169" s="203"/>
      <c r="O169" s="203"/>
      <c r="P169" s="203"/>
      <c r="Q169" s="203"/>
      <c r="R169" s="206"/>
      <c r="T169" s="207"/>
      <c r="U169" s="203"/>
      <c r="V169" s="203"/>
      <c r="W169" s="203"/>
      <c r="X169" s="203"/>
      <c r="Y169" s="203"/>
      <c r="Z169" s="203"/>
      <c r="AA169" s="208"/>
      <c r="AT169" s="209" t="s">
        <v>174</v>
      </c>
      <c r="AU169" s="209" t="s">
        <v>89</v>
      </c>
      <c r="AV169" s="13" t="s">
        <v>171</v>
      </c>
      <c r="AW169" s="13" t="s">
        <v>35</v>
      </c>
      <c r="AX169" s="13" t="s">
        <v>84</v>
      </c>
      <c r="AY169" s="209" t="s">
        <v>166</v>
      </c>
    </row>
    <row r="170" spans="2:65" s="10" customFormat="1" ht="29.85" customHeight="1">
      <c r="B170" s="168"/>
      <c r="C170" s="169"/>
      <c r="D170" s="178" t="s">
        <v>248</v>
      </c>
      <c r="E170" s="178"/>
      <c r="F170" s="178"/>
      <c r="G170" s="178"/>
      <c r="H170" s="178"/>
      <c r="I170" s="178"/>
      <c r="J170" s="178"/>
      <c r="K170" s="178"/>
      <c r="L170" s="178"/>
      <c r="M170" s="178"/>
      <c r="N170" s="317">
        <f>BK170</f>
        <v>0</v>
      </c>
      <c r="O170" s="318"/>
      <c r="P170" s="318"/>
      <c r="Q170" s="318"/>
      <c r="R170" s="171"/>
      <c r="T170" s="172"/>
      <c r="U170" s="169"/>
      <c r="V170" s="169"/>
      <c r="W170" s="173">
        <f>SUM(W171:W185)</f>
        <v>0</v>
      </c>
      <c r="X170" s="169"/>
      <c r="Y170" s="173">
        <f>SUM(Y171:Y185)</f>
        <v>0</v>
      </c>
      <c r="Z170" s="169"/>
      <c r="AA170" s="174">
        <f>SUM(AA171:AA185)</f>
        <v>0</v>
      </c>
      <c r="AR170" s="175" t="s">
        <v>84</v>
      </c>
      <c r="AT170" s="176" t="s">
        <v>76</v>
      </c>
      <c r="AU170" s="176" t="s">
        <v>84</v>
      </c>
      <c r="AY170" s="175" t="s">
        <v>166</v>
      </c>
      <c r="BK170" s="177">
        <f>SUM(BK171:BK185)</f>
        <v>0</v>
      </c>
    </row>
    <row r="171" spans="2:65" s="1" customFormat="1" ht="31.5" customHeight="1">
      <c r="B171" s="39"/>
      <c r="C171" s="179" t="s">
        <v>235</v>
      </c>
      <c r="D171" s="179" t="s">
        <v>167</v>
      </c>
      <c r="E171" s="180" t="s">
        <v>295</v>
      </c>
      <c r="F171" s="298" t="s">
        <v>296</v>
      </c>
      <c r="G171" s="298"/>
      <c r="H171" s="298"/>
      <c r="I171" s="298"/>
      <c r="J171" s="181" t="s">
        <v>170</v>
      </c>
      <c r="K171" s="182">
        <v>241.65</v>
      </c>
      <c r="L171" s="299">
        <v>0</v>
      </c>
      <c r="M171" s="300"/>
      <c r="N171" s="301">
        <f>ROUND(L171*K171,2)</f>
        <v>0</v>
      </c>
      <c r="O171" s="301"/>
      <c r="P171" s="301"/>
      <c r="Q171" s="301"/>
      <c r="R171" s="41"/>
      <c r="T171" s="183" t="s">
        <v>22</v>
      </c>
      <c r="U171" s="48" t="s">
        <v>42</v>
      </c>
      <c r="V171" s="40"/>
      <c r="W171" s="184">
        <f>V171*K171</f>
        <v>0</v>
      </c>
      <c r="X171" s="184">
        <v>0</v>
      </c>
      <c r="Y171" s="184">
        <f>X171*K171</f>
        <v>0</v>
      </c>
      <c r="Z171" s="184">
        <v>0</v>
      </c>
      <c r="AA171" s="185">
        <f>Z171*K171</f>
        <v>0</v>
      </c>
      <c r="AR171" s="22" t="s">
        <v>171</v>
      </c>
      <c r="AT171" s="22" t="s">
        <v>167</v>
      </c>
      <c r="AU171" s="22" t="s">
        <v>89</v>
      </c>
      <c r="AY171" s="22" t="s">
        <v>166</v>
      </c>
      <c r="BE171" s="122">
        <f>IF(U171="základní",N171,0)</f>
        <v>0</v>
      </c>
      <c r="BF171" s="122">
        <f>IF(U171="snížená",N171,0)</f>
        <v>0</v>
      </c>
      <c r="BG171" s="122">
        <f>IF(U171="zákl. přenesená",N171,0)</f>
        <v>0</v>
      </c>
      <c r="BH171" s="122">
        <f>IF(U171="sníž. přenesená",N171,0)</f>
        <v>0</v>
      </c>
      <c r="BI171" s="122">
        <f>IF(U171="nulová",N171,0)</f>
        <v>0</v>
      </c>
      <c r="BJ171" s="22" t="s">
        <v>84</v>
      </c>
      <c r="BK171" s="122">
        <f>ROUND(L171*K171,2)</f>
        <v>0</v>
      </c>
      <c r="BL171" s="22" t="s">
        <v>171</v>
      </c>
      <c r="BM171" s="22" t="s">
        <v>297</v>
      </c>
    </row>
    <row r="172" spans="2:65" s="11" customFormat="1" ht="22.5" customHeight="1">
      <c r="B172" s="186"/>
      <c r="C172" s="187"/>
      <c r="D172" s="187"/>
      <c r="E172" s="188" t="s">
        <v>22</v>
      </c>
      <c r="F172" s="302" t="s">
        <v>298</v>
      </c>
      <c r="G172" s="303"/>
      <c r="H172" s="303"/>
      <c r="I172" s="303"/>
      <c r="J172" s="187"/>
      <c r="K172" s="189" t="s">
        <v>22</v>
      </c>
      <c r="L172" s="187"/>
      <c r="M172" s="187"/>
      <c r="N172" s="187"/>
      <c r="O172" s="187"/>
      <c r="P172" s="187"/>
      <c r="Q172" s="187"/>
      <c r="R172" s="190"/>
      <c r="T172" s="191"/>
      <c r="U172" s="187"/>
      <c r="V172" s="187"/>
      <c r="W172" s="187"/>
      <c r="X172" s="187"/>
      <c r="Y172" s="187"/>
      <c r="Z172" s="187"/>
      <c r="AA172" s="192"/>
      <c r="AT172" s="193" t="s">
        <v>174</v>
      </c>
      <c r="AU172" s="193" t="s">
        <v>89</v>
      </c>
      <c r="AV172" s="11" t="s">
        <v>84</v>
      </c>
      <c r="AW172" s="11" t="s">
        <v>35</v>
      </c>
      <c r="AX172" s="11" t="s">
        <v>77</v>
      </c>
      <c r="AY172" s="193" t="s">
        <v>166</v>
      </c>
    </row>
    <row r="173" spans="2:65" s="12" customFormat="1" ht="22.5" customHeight="1">
      <c r="B173" s="194"/>
      <c r="C173" s="195"/>
      <c r="D173" s="195"/>
      <c r="E173" s="196" t="s">
        <v>22</v>
      </c>
      <c r="F173" s="304" t="s">
        <v>299</v>
      </c>
      <c r="G173" s="305"/>
      <c r="H173" s="305"/>
      <c r="I173" s="305"/>
      <c r="J173" s="195"/>
      <c r="K173" s="197">
        <v>3.6</v>
      </c>
      <c r="L173" s="195"/>
      <c r="M173" s="195"/>
      <c r="N173" s="195"/>
      <c r="O173" s="195"/>
      <c r="P173" s="195"/>
      <c r="Q173" s="195"/>
      <c r="R173" s="198"/>
      <c r="T173" s="199"/>
      <c r="U173" s="195"/>
      <c r="V173" s="195"/>
      <c r="W173" s="195"/>
      <c r="X173" s="195"/>
      <c r="Y173" s="195"/>
      <c r="Z173" s="195"/>
      <c r="AA173" s="200"/>
      <c r="AT173" s="201" t="s">
        <v>174</v>
      </c>
      <c r="AU173" s="201" t="s">
        <v>89</v>
      </c>
      <c r="AV173" s="12" t="s">
        <v>89</v>
      </c>
      <c r="AW173" s="12" t="s">
        <v>35</v>
      </c>
      <c r="AX173" s="12" t="s">
        <v>77</v>
      </c>
      <c r="AY173" s="201" t="s">
        <v>166</v>
      </c>
    </row>
    <row r="174" spans="2:65" s="11" customFormat="1" ht="22.5" customHeight="1">
      <c r="B174" s="186"/>
      <c r="C174" s="187"/>
      <c r="D174" s="187"/>
      <c r="E174" s="188" t="s">
        <v>22</v>
      </c>
      <c r="F174" s="308" t="s">
        <v>300</v>
      </c>
      <c r="G174" s="309"/>
      <c r="H174" s="309"/>
      <c r="I174" s="309"/>
      <c r="J174" s="187"/>
      <c r="K174" s="189" t="s">
        <v>22</v>
      </c>
      <c r="L174" s="187"/>
      <c r="M174" s="187"/>
      <c r="N174" s="187"/>
      <c r="O174" s="187"/>
      <c r="P174" s="187"/>
      <c r="Q174" s="187"/>
      <c r="R174" s="190"/>
      <c r="T174" s="191"/>
      <c r="U174" s="187"/>
      <c r="V174" s="187"/>
      <c r="W174" s="187"/>
      <c r="X174" s="187"/>
      <c r="Y174" s="187"/>
      <c r="Z174" s="187"/>
      <c r="AA174" s="192"/>
      <c r="AT174" s="193" t="s">
        <v>174</v>
      </c>
      <c r="AU174" s="193" t="s">
        <v>89</v>
      </c>
      <c r="AV174" s="11" t="s">
        <v>84</v>
      </c>
      <c r="AW174" s="11" t="s">
        <v>35</v>
      </c>
      <c r="AX174" s="11" t="s">
        <v>77</v>
      </c>
      <c r="AY174" s="193" t="s">
        <v>166</v>
      </c>
    </row>
    <row r="175" spans="2:65" s="12" customFormat="1" ht="22.5" customHeight="1">
      <c r="B175" s="194"/>
      <c r="C175" s="195"/>
      <c r="D175" s="195"/>
      <c r="E175" s="196" t="s">
        <v>22</v>
      </c>
      <c r="F175" s="304" t="s">
        <v>301</v>
      </c>
      <c r="G175" s="305"/>
      <c r="H175" s="305"/>
      <c r="I175" s="305"/>
      <c r="J175" s="195"/>
      <c r="K175" s="197">
        <v>178.5</v>
      </c>
      <c r="L175" s="195"/>
      <c r="M175" s="195"/>
      <c r="N175" s="195"/>
      <c r="O175" s="195"/>
      <c r="P175" s="195"/>
      <c r="Q175" s="195"/>
      <c r="R175" s="198"/>
      <c r="T175" s="199"/>
      <c r="U175" s="195"/>
      <c r="V175" s="195"/>
      <c r="W175" s="195"/>
      <c r="X175" s="195"/>
      <c r="Y175" s="195"/>
      <c r="Z175" s="195"/>
      <c r="AA175" s="200"/>
      <c r="AT175" s="201" t="s">
        <v>174</v>
      </c>
      <c r="AU175" s="201" t="s">
        <v>89</v>
      </c>
      <c r="AV175" s="12" t="s">
        <v>89</v>
      </c>
      <c r="AW175" s="12" t="s">
        <v>35</v>
      </c>
      <c r="AX175" s="12" t="s">
        <v>77</v>
      </c>
      <c r="AY175" s="201" t="s">
        <v>166</v>
      </c>
    </row>
    <row r="176" spans="2:65" s="12" customFormat="1" ht="22.5" customHeight="1">
      <c r="B176" s="194"/>
      <c r="C176" s="195"/>
      <c r="D176" s="195"/>
      <c r="E176" s="196" t="s">
        <v>22</v>
      </c>
      <c r="F176" s="304" t="s">
        <v>302</v>
      </c>
      <c r="G176" s="305"/>
      <c r="H176" s="305"/>
      <c r="I176" s="305"/>
      <c r="J176" s="195"/>
      <c r="K176" s="197">
        <v>21</v>
      </c>
      <c r="L176" s="195"/>
      <c r="M176" s="195"/>
      <c r="N176" s="195"/>
      <c r="O176" s="195"/>
      <c r="P176" s="195"/>
      <c r="Q176" s="195"/>
      <c r="R176" s="198"/>
      <c r="T176" s="199"/>
      <c r="U176" s="195"/>
      <c r="V176" s="195"/>
      <c r="W176" s="195"/>
      <c r="X176" s="195"/>
      <c r="Y176" s="195"/>
      <c r="Z176" s="195"/>
      <c r="AA176" s="200"/>
      <c r="AT176" s="201" t="s">
        <v>174</v>
      </c>
      <c r="AU176" s="201" t="s">
        <v>89</v>
      </c>
      <c r="AV176" s="12" t="s">
        <v>89</v>
      </c>
      <c r="AW176" s="12" t="s">
        <v>35</v>
      </c>
      <c r="AX176" s="12" t="s">
        <v>77</v>
      </c>
      <c r="AY176" s="201" t="s">
        <v>166</v>
      </c>
    </row>
    <row r="177" spans="2:65" s="11" customFormat="1" ht="22.5" customHeight="1">
      <c r="B177" s="186"/>
      <c r="C177" s="187"/>
      <c r="D177" s="187"/>
      <c r="E177" s="188" t="s">
        <v>22</v>
      </c>
      <c r="F177" s="308" t="s">
        <v>303</v>
      </c>
      <c r="G177" s="309"/>
      <c r="H177" s="309"/>
      <c r="I177" s="309"/>
      <c r="J177" s="187"/>
      <c r="K177" s="189" t="s">
        <v>22</v>
      </c>
      <c r="L177" s="187"/>
      <c r="M177" s="187"/>
      <c r="N177" s="187"/>
      <c r="O177" s="187"/>
      <c r="P177" s="187"/>
      <c r="Q177" s="187"/>
      <c r="R177" s="190"/>
      <c r="T177" s="191"/>
      <c r="U177" s="187"/>
      <c r="V177" s="187"/>
      <c r="W177" s="187"/>
      <c r="X177" s="187"/>
      <c r="Y177" s="187"/>
      <c r="Z177" s="187"/>
      <c r="AA177" s="192"/>
      <c r="AT177" s="193" t="s">
        <v>174</v>
      </c>
      <c r="AU177" s="193" t="s">
        <v>89</v>
      </c>
      <c r="AV177" s="11" t="s">
        <v>84</v>
      </c>
      <c r="AW177" s="11" t="s">
        <v>35</v>
      </c>
      <c r="AX177" s="11" t="s">
        <v>77</v>
      </c>
      <c r="AY177" s="193" t="s">
        <v>166</v>
      </c>
    </row>
    <row r="178" spans="2:65" s="12" customFormat="1" ht="22.5" customHeight="1">
      <c r="B178" s="194"/>
      <c r="C178" s="195"/>
      <c r="D178" s="195"/>
      <c r="E178" s="196" t="s">
        <v>22</v>
      </c>
      <c r="F178" s="304" t="s">
        <v>304</v>
      </c>
      <c r="G178" s="305"/>
      <c r="H178" s="305"/>
      <c r="I178" s="305"/>
      <c r="J178" s="195"/>
      <c r="K178" s="197">
        <v>8.4</v>
      </c>
      <c r="L178" s="195"/>
      <c r="M178" s="195"/>
      <c r="N178" s="195"/>
      <c r="O178" s="195"/>
      <c r="P178" s="195"/>
      <c r="Q178" s="195"/>
      <c r="R178" s="198"/>
      <c r="T178" s="199"/>
      <c r="U178" s="195"/>
      <c r="V178" s="195"/>
      <c r="W178" s="195"/>
      <c r="X178" s="195"/>
      <c r="Y178" s="195"/>
      <c r="Z178" s="195"/>
      <c r="AA178" s="200"/>
      <c r="AT178" s="201" t="s">
        <v>174</v>
      </c>
      <c r="AU178" s="201" t="s">
        <v>89</v>
      </c>
      <c r="AV178" s="12" t="s">
        <v>89</v>
      </c>
      <c r="AW178" s="12" t="s">
        <v>35</v>
      </c>
      <c r="AX178" s="12" t="s">
        <v>77</v>
      </c>
      <c r="AY178" s="201" t="s">
        <v>166</v>
      </c>
    </row>
    <row r="179" spans="2:65" s="11" customFormat="1" ht="22.5" customHeight="1">
      <c r="B179" s="186"/>
      <c r="C179" s="187"/>
      <c r="D179" s="187"/>
      <c r="E179" s="188" t="s">
        <v>22</v>
      </c>
      <c r="F179" s="308" t="s">
        <v>305</v>
      </c>
      <c r="G179" s="309"/>
      <c r="H179" s="309"/>
      <c r="I179" s="309"/>
      <c r="J179" s="187"/>
      <c r="K179" s="189" t="s">
        <v>22</v>
      </c>
      <c r="L179" s="187"/>
      <c r="M179" s="187"/>
      <c r="N179" s="187"/>
      <c r="O179" s="187"/>
      <c r="P179" s="187"/>
      <c r="Q179" s="187"/>
      <c r="R179" s="190"/>
      <c r="T179" s="191"/>
      <c r="U179" s="187"/>
      <c r="V179" s="187"/>
      <c r="W179" s="187"/>
      <c r="X179" s="187"/>
      <c r="Y179" s="187"/>
      <c r="Z179" s="187"/>
      <c r="AA179" s="192"/>
      <c r="AT179" s="193" t="s">
        <v>174</v>
      </c>
      <c r="AU179" s="193" t="s">
        <v>89</v>
      </c>
      <c r="AV179" s="11" t="s">
        <v>84</v>
      </c>
      <c r="AW179" s="11" t="s">
        <v>35</v>
      </c>
      <c r="AX179" s="11" t="s">
        <v>77</v>
      </c>
      <c r="AY179" s="193" t="s">
        <v>166</v>
      </c>
    </row>
    <row r="180" spans="2:65" s="12" customFormat="1" ht="22.5" customHeight="1">
      <c r="B180" s="194"/>
      <c r="C180" s="195"/>
      <c r="D180" s="195"/>
      <c r="E180" s="196" t="s">
        <v>22</v>
      </c>
      <c r="F180" s="304" t="s">
        <v>306</v>
      </c>
      <c r="G180" s="305"/>
      <c r="H180" s="305"/>
      <c r="I180" s="305"/>
      <c r="J180" s="195"/>
      <c r="K180" s="197">
        <v>17.850000000000001</v>
      </c>
      <c r="L180" s="195"/>
      <c r="M180" s="195"/>
      <c r="N180" s="195"/>
      <c r="O180" s="195"/>
      <c r="P180" s="195"/>
      <c r="Q180" s="195"/>
      <c r="R180" s="198"/>
      <c r="T180" s="199"/>
      <c r="U180" s="195"/>
      <c r="V180" s="195"/>
      <c r="W180" s="195"/>
      <c r="X180" s="195"/>
      <c r="Y180" s="195"/>
      <c r="Z180" s="195"/>
      <c r="AA180" s="200"/>
      <c r="AT180" s="201" t="s">
        <v>174</v>
      </c>
      <c r="AU180" s="201" t="s">
        <v>89</v>
      </c>
      <c r="AV180" s="12" t="s">
        <v>89</v>
      </c>
      <c r="AW180" s="12" t="s">
        <v>35</v>
      </c>
      <c r="AX180" s="12" t="s">
        <v>77</v>
      </c>
      <c r="AY180" s="201" t="s">
        <v>166</v>
      </c>
    </row>
    <row r="181" spans="2:65" s="11" customFormat="1" ht="22.5" customHeight="1">
      <c r="B181" s="186"/>
      <c r="C181" s="187"/>
      <c r="D181" s="187"/>
      <c r="E181" s="188" t="s">
        <v>22</v>
      </c>
      <c r="F181" s="308" t="s">
        <v>307</v>
      </c>
      <c r="G181" s="309"/>
      <c r="H181" s="309"/>
      <c r="I181" s="309"/>
      <c r="J181" s="187"/>
      <c r="K181" s="189" t="s">
        <v>22</v>
      </c>
      <c r="L181" s="187"/>
      <c r="M181" s="187"/>
      <c r="N181" s="187"/>
      <c r="O181" s="187"/>
      <c r="P181" s="187"/>
      <c r="Q181" s="187"/>
      <c r="R181" s="190"/>
      <c r="T181" s="191"/>
      <c r="U181" s="187"/>
      <c r="V181" s="187"/>
      <c r="W181" s="187"/>
      <c r="X181" s="187"/>
      <c r="Y181" s="187"/>
      <c r="Z181" s="187"/>
      <c r="AA181" s="192"/>
      <c r="AT181" s="193" t="s">
        <v>174</v>
      </c>
      <c r="AU181" s="193" t="s">
        <v>89</v>
      </c>
      <c r="AV181" s="11" t="s">
        <v>84</v>
      </c>
      <c r="AW181" s="11" t="s">
        <v>35</v>
      </c>
      <c r="AX181" s="11" t="s">
        <v>77</v>
      </c>
      <c r="AY181" s="193" t="s">
        <v>166</v>
      </c>
    </row>
    <row r="182" spans="2:65" s="12" customFormat="1" ht="22.5" customHeight="1">
      <c r="B182" s="194"/>
      <c r="C182" s="195"/>
      <c r="D182" s="195"/>
      <c r="E182" s="196" t="s">
        <v>22</v>
      </c>
      <c r="F182" s="304" t="s">
        <v>308</v>
      </c>
      <c r="G182" s="305"/>
      <c r="H182" s="305"/>
      <c r="I182" s="305"/>
      <c r="J182" s="195"/>
      <c r="K182" s="197">
        <v>6.3</v>
      </c>
      <c r="L182" s="195"/>
      <c r="M182" s="195"/>
      <c r="N182" s="195"/>
      <c r="O182" s="195"/>
      <c r="P182" s="195"/>
      <c r="Q182" s="195"/>
      <c r="R182" s="198"/>
      <c r="T182" s="199"/>
      <c r="U182" s="195"/>
      <c r="V182" s="195"/>
      <c r="W182" s="195"/>
      <c r="X182" s="195"/>
      <c r="Y182" s="195"/>
      <c r="Z182" s="195"/>
      <c r="AA182" s="200"/>
      <c r="AT182" s="201" t="s">
        <v>174</v>
      </c>
      <c r="AU182" s="201" t="s">
        <v>89</v>
      </c>
      <c r="AV182" s="12" t="s">
        <v>89</v>
      </c>
      <c r="AW182" s="12" t="s">
        <v>35</v>
      </c>
      <c r="AX182" s="12" t="s">
        <v>77</v>
      </c>
      <c r="AY182" s="201" t="s">
        <v>166</v>
      </c>
    </row>
    <row r="183" spans="2:65" s="11" customFormat="1" ht="22.5" customHeight="1">
      <c r="B183" s="186"/>
      <c r="C183" s="187"/>
      <c r="D183" s="187"/>
      <c r="E183" s="188" t="s">
        <v>22</v>
      </c>
      <c r="F183" s="308" t="s">
        <v>309</v>
      </c>
      <c r="G183" s="309"/>
      <c r="H183" s="309"/>
      <c r="I183" s="309"/>
      <c r="J183" s="187"/>
      <c r="K183" s="189" t="s">
        <v>22</v>
      </c>
      <c r="L183" s="187"/>
      <c r="M183" s="187"/>
      <c r="N183" s="187"/>
      <c r="O183" s="187"/>
      <c r="P183" s="187"/>
      <c r="Q183" s="187"/>
      <c r="R183" s="190"/>
      <c r="T183" s="191"/>
      <c r="U183" s="187"/>
      <c r="V183" s="187"/>
      <c r="W183" s="187"/>
      <c r="X183" s="187"/>
      <c r="Y183" s="187"/>
      <c r="Z183" s="187"/>
      <c r="AA183" s="192"/>
      <c r="AT183" s="193" t="s">
        <v>174</v>
      </c>
      <c r="AU183" s="193" t="s">
        <v>89</v>
      </c>
      <c r="AV183" s="11" t="s">
        <v>84</v>
      </c>
      <c r="AW183" s="11" t="s">
        <v>35</v>
      </c>
      <c r="AX183" s="11" t="s">
        <v>77</v>
      </c>
      <c r="AY183" s="193" t="s">
        <v>166</v>
      </c>
    </row>
    <row r="184" spans="2:65" s="12" customFormat="1" ht="22.5" customHeight="1">
      <c r="B184" s="194"/>
      <c r="C184" s="195"/>
      <c r="D184" s="195"/>
      <c r="E184" s="196" t="s">
        <v>22</v>
      </c>
      <c r="F184" s="304" t="s">
        <v>310</v>
      </c>
      <c r="G184" s="305"/>
      <c r="H184" s="305"/>
      <c r="I184" s="305"/>
      <c r="J184" s="195"/>
      <c r="K184" s="197">
        <v>6</v>
      </c>
      <c r="L184" s="195"/>
      <c r="M184" s="195"/>
      <c r="N184" s="195"/>
      <c r="O184" s="195"/>
      <c r="P184" s="195"/>
      <c r="Q184" s="195"/>
      <c r="R184" s="198"/>
      <c r="T184" s="199"/>
      <c r="U184" s="195"/>
      <c r="V184" s="195"/>
      <c r="W184" s="195"/>
      <c r="X184" s="195"/>
      <c r="Y184" s="195"/>
      <c r="Z184" s="195"/>
      <c r="AA184" s="200"/>
      <c r="AT184" s="201" t="s">
        <v>174</v>
      </c>
      <c r="AU184" s="201" t="s">
        <v>89</v>
      </c>
      <c r="AV184" s="12" t="s">
        <v>89</v>
      </c>
      <c r="AW184" s="12" t="s">
        <v>35</v>
      </c>
      <c r="AX184" s="12" t="s">
        <v>77</v>
      </c>
      <c r="AY184" s="201" t="s">
        <v>166</v>
      </c>
    </row>
    <row r="185" spans="2:65" s="13" customFormat="1" ht="22.5" customHeight="1">
      <c r="B185" s="202"/>
      <c r="C185" s="203"/>
      <c r="D185" s="203"/>
      <c r="E185" s="204" t="s">
        <v>22</v>
      </c>
      <c r="F185" s="306" t="s">
        <v>176</v>
      </c>
      <c r="G185" s="307"/>
      <c r="H185" s="307"/>
      <c r="I185" s="307"/>
      <c r="J185" s="203"/>
      <c r="K185" s="205">
        <v>241.65</v>
      </c>
      <c r="L185" s="203"/>
      <c r="M185" s="203"/>
      <c r="N185" s="203"/>
      <c r="O185" s="203"/>
      <c r="P185" s="203"/>
      <c r="Q185" s="203"/>
      <c r="R185" s="206"/>
      <c r="T185" s="207"/>
      <c r="U185" s="203"/>
      <c r="V185" s="203"/>
      <c r="W185" s="203"/>
      <c r="X185" s="203"/>
      <c r="Y185" s="203"/>
      <c r="Z185" s="203"/>
      <c r="AA185" s="208"/>
      <c r="AT185" s="209" t="s">
        <v>174</v>
      </c>
      <c r="AU185" s="209" t="s">
        <v>89</v>
      </c>
      <c r="AV185" s="13" t="s">
        <v>171</v>
      </c>
      <c r="AW185" s="13" t="s">
        <v>35</v>
      </c>
      <c r="AX185" s="13" t="s">
        <v>84</v>
      </c>
      <c r="AY185" s="209" t="s">
        <v>166</v>
      </c>
    </row>
    <row r="186" spans="2:65" s="10" customFormat="1" ht="29.85" customHeight="1">
      <c r="B186" s="168"/>
      <c r="C186" s="169"/>
      <c r="D186" s="178" t="s">
        <v>249</v>
      </c>
      <c r="E186" s="178"/>
      <c r="F186" s="178"/>
      <c r="G186" s="178"/>
      <c r="H186" s="178"/>
      <c r="I186" s="178"/>
      <c r="J186" s="178"/>
      <c r="K186" s="178"/>
      <c r="L186" s="178"/>
      <c r="M186" s="178"/>
      <c r="N186" s="317">
        <f>BK186</f>
        <v>0</v>
      </c>
      <c r="O186" s="318"/>
      <c r="P186" s="318"/>
      <c r="Q186" s="318"/>
      <c r="R186" s="171"/>
      <c r="T186" s="172"/>
      <c r="U186" s="169"/>
      <c r="V186" s="169"/>
      <c r="W186" s="173">
        <f>SUM(W187:W190)</f>
        <v>0</v>
      </c>
      <c r="X186" s="169"/>
      <c r="Y186" s="173">
        <f>SUM(Y187:Y190)</f>
        <v>0.68067719999999998</v>
      </c>
      <c r="Z186" s="169"/>
      <c r="AA186" s="174">
        <f>SUM(AA187:AA190)</f>
        <v>0</v>
      </c>
      <c r="AR186" s="175" t="s">
        <v>84</v>
      </c>
      <c r="AT186" s="176" t="s">
        <v>76</v>
      </c>
      <c r="AU186" s="176" t="s">
        <v>84</v>
      </c>
      <c r="AY186" s="175" t="s">
        <v>166</v>
      </c>
      <c r="BK186" s="177">
        <f>SUM(BK187:BK190)</f>
        <v>0</v>
      </c>
    </row>
    <row r="187" spans="2:65" s="1" customFormat="1" ht="22.5" customHeight="1">
      <c r="B187" s="39"/>
      <c r="C187" s="179" t="s">
        <v>240</v>
      </c>
      <c r="D187" s="179" t="s">
        <v>167</v>
      </c>
      <c r="E187" s="180" t="s">
        <v>311</v>
      </c>
      <c r="F187" s="298" t="s">
        <v>312</v>
      </c>
      <c r="G187" s="298"/>
      <c r="H187" s="298"/>
      <c r="I187" s="298"/>
      <c r="J187" s="181" t="s">
        <v>179</v>
      </c>
      <c r="K187" s="182">
        <v>0.36</v>
      </c>
      <c r="L187" s="299">
        <v>0</v>
      </c>
      <c r="M187" s="300"/>
      <c r="N187" s="301">
        <f>ROUND(L187*K187,2)</f>
        <v>0</v>
      </c>
      <c r="O187" s="301"/>
      <c r="P187" s="301"/>
      <c r="Q187" s="301"/>
      <c r="R187" s="41"/>
      <c r="T187" s="183" t="s">
        <v>22</v>
      </c>
      <c r="U187" s="48" t="s">
        <v>42</v>
      </c>
      <c r="V187" s="40"/>
      <c r="W187" s="184">
        <f>V187*K187</f>
        <v>0</v>
      </c>
      <c r="X187" s="184">
        <v>1.8907700000000001</v>
      </c>
      <c r="Y187" s="184">
        <f>X187*K187</f>
        <v>0.68067719999999998</v>
      </c>
      <c r="Z187" s="184">
        <v>0</v>
      </c>
      <c r="AA187" s="185">
        <f>Z187*K187</f>
        <v>0</v>
      </c>
      <c r="AR187" s="22" t="s">
        <v>171</v>
      </c>
      <c r="AT187" s="22" t="s">
        <v>167</v>
      </c>
      <c r="AU187" s="22" t="s">
        <v>89</v>
      </c>
      <c r="AY187" s="22" t="s">
        <v>166</v>
      </c>
      <c r="BE187" s="122">
        <f>IF(U187="základní",N187,0)</f>
        <v>0</v>
      </c>
      <c r="BF187" s="122">
        <f>IF(U187="snížená",N187,0)</f>
        <v>0</v>
      </c>
      <c r="BG187" s="122">
        <f>IF(U187="zákl. přenesená",N187,0)</f>
        <v>0</v>
      </c>
      <c r="BH187" s="122">
        <f>IF(U187="sníž. přenesená",N187,0)</f>
        <v>0</v>
      </c>
      <c r="BI187" s="122">
        <f>IF(U187="nulová",N187,0)</f>
        <v>0</v>
      </c>
      <c r="BJ187" s="22" t="s">
        <v>84</v>
      </c>
      <c r="BK187" s="122">
        <f>ROUND(L187*K187,2)</f>
        <v>0</v>
      </c>
      <c r="BL187" s="22" t="s">
        <v>171</v>
      </c>
      <c r="BM187" s="22" t="s">
        <v>313</v>
      </c>
    </row>
    <row r="188" spans="2:65" s="11" customFormat="1" ht="22.5" customHeight="1">
      <c r="B188" s="186"/>
      <c r="C188" s="187"/>
      <c r="D188" s="187"/>
      <c r="E188" s="188" t="s">
        <v>22</v>
      </c>
      <c r="F188" s="302" t="s">
        <v>264</v>
      </c>
      <c r="G188" s="303"/>
      <c r="H188" s="303"/>
      <c r="I188" s="303"/>
      <c r="J188" s="187"/>
      <c r="K188" s="189" t="s">
        <v>22</v>
      </c>
      <c r="L188" s="187"/>
      <c r="M188" s="187"/>
      <c r="N188" s="187"/>
      <c r="O188" s="187"/>
      <c r="P188" s="187"/>
      <c r="Q188" s="187"/>
      <c r="R188" s="190"/>
      <c r="T188" s="191"/>
      <c r="U188" s="187"/>
      <c r="V188" s="187"/>
      <c r="W188" s="187"/>
      <c r="X188" s="187"/>
      <c r="Y188" s="187"/>
      <c r="Z188" s="187"/>
      <c r="AA188" s="192"/>
      <c r="AT188" s="193" t="s">
        <v>174</v>
      </c>
      <c r="AU188" s="193" t="s">
        <v>89</v>
      </c>
      <c r="AV188" s="11" t="s">
        <v>84</v>
      </c>
      <c r="AW188" s="11" t="s">
        <v>35</v>
      </c>
      <c r="AX188" s="11" t="s">
        <v>77</v>
      </c>
      <c r="AY188" s="193" t="s">
        <v>166</v>
      </c>
    </row>
    <row r="189" spans="2:65" s="12" customFormat="1" ht="22.5" customHeight="1">
      <c r="B189" s="194"/>
      <c r="C189" s="195"/>
      <c r="D189" s="195"/>
      <c r="E189" s="196" t="s">
        <v>22</v>
      </c>
      <c r="F189" s="304" t="s">
        <v>314</v>
      </c>
      <c r="G189" s="305"/>
      <c r="H189" s="305"/>
      <c r="I189" s="305"/>
      <c r="J189" s="195"/>
      <c r="K189" s="197">
        <v>0.36</v>
      </c>
      <c r="L189" s="195"/>
      <c r="M189" s="195"/>
      <c r="N189" s="195"/>
      <c r="O189" s="195"/>
      <c r="P189" s="195"/>
      <c r="Q189" s="195"/>
      <c r="R189" s="198"/>
      <c r="T189" s="199"/>
      <c r="U189" s="195"/>
      <c r="V189" s="195"/>
      <c r="W189" s="195"/>
      <c r="X189" s="195"/>
      <c r="Y189" s="195"/>
      <c r="Z189" s="195"/>
      <c r="AA189" s="200"/>
      <c r="AT189" s="201" t="s">
        <v>174</v>
      </c>
      <c r="AU189" s="201" t="s">
        <v>89</v>
      </c>
      <c r="AV189" s="12" t="s">
        <v>89</v>
      </c>
      <c r="AW189" s="12" t="s">
        <v>35</v>
      </c>
      <c r="AX189" s="12" t="s">
        <v>77</v>
      </c>
      <c r="AY189" s="201" t="s">
        <v>166</v>
      </c>
    </row>
    <row r="190" spans="2:65" s="13" customFormat="1" ht="22.5" customHeight="1">
      <c r="B190" s="202"/>
      <c r="C190" s="203"/>
      <c r="D190" s="203"/>
      <c r="E190" s="204" t="s">
        <v>22</v>
      </c>
      <c r="F190" s="306" t="s">
        <v>176</v>
      </c>
      <c r="G190" s="307"/>
      <c r="H190" s="307"/>
      <c r="I190" s="307"/>
      <c r="J190" s="203"/>
      <c r="K190" s="205">
        <v>0.36</v>
      </c>
      <c r="L190" s="203"/>
      <c r="M190" s="203"/>
      <c r="N190" s="203"/>
      <c r="O190" s="203"/>
      <c r="P190" s="203"/>
      <c r="Q190" s="203"/>
      <c r="R190" s="206"/>
      <c r="T190" s="207"/>
      <c r="U190" s="203"/>
      <c r="V190" s="203"/>
      <c r="W190" s="203"/>
      <c r="X190" s="203"/>
      <c r="Y190" s="203"/>
      <c r="Z190" s="203"/>
      <c r="AA190" s="208"/>
      <c r="AT190" s="209" t="s">
        <v>174</v>
      </c>
      <c r="AU190" s="209" t="s">
        <v>89</v>
      </c>
      <c r="AV190" s="13" t="s">
        <v>171</v>
      </c>
      <c r="AW190" s="13" t="s">
        <v>35</v>
      </c>
      <c r="AX190" s="13" t="s">
        <v>84</v>
      </c>
      <c r="AY190" s="209" t="s">
        <v>166</v>
      </c>
    </row>
    <row r="191" spans="2:65" s="10" customFormat="1" ht="29.85" customHeight="1">
      <c r="B191" s="168"/>
      <c r="C191" s="169"/>
      <c r="D191" s="178" t="s">
        <v>250</v>
      </c>
      <c r="E191" s="178"/>
      <c r="F191" s="178"/>
      <c r="G191" s="178"/>
      <c r="H191" s="178"/>
      <c r="I191" s="178"/>
      <c r="J191" s="178"/>
      <c r="K191" s="178"/>
      <c r="L191" s="178"/>
      <c r="M191" s="178"/>
      <c r="N191" s="317">
        <f>BK191</f>
        <v>0</v>
      </c>
      <c r="O191" s="318"/>
      <c r="P191" s="318"/>
      <c r="Q191" s="318"/>
      <c r="R191" s="171"/>
      <c r="T191" s="172"/>
      <c r="U191" s="169"/>
      <c r="V191" s="169"/>
      <c r="W191" s="173">
        <f>SUM(W192:W260)</f>
        <v>0</v>
      </c>
      <c r="X191" s="169"/>
      <c r="Y191" s="173">
        <f>SUM(Y192:Y260)</f>
        <v>52.092602500000005</v>
      </c>
      <c r="Z191" s="169"/>
      <c r="AA191" s="174">
        <f>SUM(AA192:AA260)</f>
        <v>0</v>
      </c>
      <c r="AR191" s="175" t="s">
        <v>84</v>
      </c>
      <c r="AT191" s="176" t="s">
        <v>76</v>
      </c>
      <c r="AU191" s="176" t="s">
        <v>84</v>
      </c>
      <c r="AY191" s="175" t="s">
        <v>166</v>
      </c>
      <c r="BK191" s="177">
        <f>SUM(BK192:BK260)</f>
        <v>0</v>
      </c>
    </row>
    <row r="192" spans="2:65" s="1" customFormat="1" ht="22.5" customHeight="1">
      <c r="B192" s="39"/>
      <c r="C192" s="179" t="s">
        <v>315</v>
      </c>
      <c r="D192" s="179" t="s">
        <v>167</v>
      </c>
      <c r="E192" s="180" t="s">
        <v>316</v>
      </c>
      <c r="F192" s="298" t="s">
        <v>317</v>
      </c>
      <c r="G192" s="298"/>
      <c r="H192" s="298"/>
      <c r="I192" s="298"/>
      <c r="J192" s="181" t="s">
        <v>170</v>
      </c>
      <c r="K192" s="182">
        <v>115.5</v>
      </c>
      <c r="L192" s="299">
        <v>0</v>
      </c>
      <c r="M192" s="300"/>
      <c r="N192" s="301">
        <f>ROUND(L192*K192,2)</f>
        <v>0</v>
      </c>
      <c r="O192" s="301"/>
      <c r="P192" s="301"/>
      <c r="Q192" s="301"/>
      <c r="R192" s="41"/>
      <c r="T192" s="183" t="s">
        <v>22</v>
      </c>
      <c r="U192" s="48" t="s">
        <v>42</v>
      </c>
      <c r="V192" s="40"/>
      <c r="W192" s="184">
        <f>V192*K192</f>
        <v>0</v>
      </c>
      <c r="X192" s="184">
        <v>0</v>
      </c>
      <c r="Y192" s="184">
        <f>X192*K192</f>
        <v>0</v>
      </c>
      <c r="Z192" s="184">
        <v>0</v>
      </c>
      <c r="AA192" s="185">
        <f>Z192*K192</f>
        <v>0</v>
      </c>
      <c r="AR192" s="22" t="s">
        <v>171</v>
      </c>
      <c r="AT192" s="22" t="s">
        <v>167</v>
      </c>
      <c r="AU192" s="22" t="s">
        <v>89</v>
      </c>
      <c r="AY192" s="22" t="s">
        <v>166</v>
      </c>
      <c r="BE192" s="122">
        <f>IF(U192="základní",N192,0)</f>
        <v>0</v>
      </c>
      <c r="BF192" s="122">
        <f>IF(U192="snížená",N192,0)</f>
        <v>0</v>
      </c>
      <c r="BG192" s="122">
        <f>IF(U192="zákl. přenesená",N192,0)</f>
        <v>0</v>
      </c>
      <c r="BH192" s="122">
        <f>IF(U192="sníž. přenesená",N192,0)</f>
        <v>0</v>
      </c>
      <c r="BI192" s="122">
        <f>IF(U192="nulová",N192,0)</f>
        <v>0</v>
      </c>
      <c r="BJ192" s="22" t="s">
        <v>84</v>
      </c>
      <c r="BK192" s="122">
        <f>ROUND(L192*K192,2)</f>
        <v>0</v>
      </c>
      <c r="BL192" s="22" t="s">
        <v>171</v>
      </c>
      <c r="BM192" s="22" t="s">
        <v>318</v>
      </c>
    </row>
    <row r="193" spans="2:65" s="11" customFormat="1" ht="22.5" customHeight="1">
      <c r="B193" s="186"/>
      <c r="C193" s="187"/>
      <c r="D193" s="187"/>
      <c r="E193" s="188" t="s">
        <v>22</v>
      </c>
      <c r="F193" s="302" t="s">
        <v>319</v>
      </c>
      <c r="G193" s="303"/>
      <c r="H193" s="303"/>
      <c r="I193" s="303"/>
      <c r="J193" s="187"/>
      <c r="K193" s="189" t="s">
        <v>22</v>
      </c>
      <c r="L193" s="187"/>
      <c r="M193" s="187"/>
      <c r="N193" s="187"/>
      <c r="O193" s="187"/>
      <c r="P193" s="187"/>
      <c r="Q193" s="187"/>
      <c r="R193" s="190"/>
      <c r="T193" s="191"/>
      <c r="U193" s="187"/>
      <c r="V193" s="187"/>
      <c r="W193" s="187"/>
      <c r="X193" s="187"/>
      <c r="Y193" s="187"/>
      <c r="Z193" s="187"/>
      <c r="AA193" s="192"/>
      <c r="AT193" s="193" t="s">
        <v>174</v>
      </c>
      <c r="AU193" s="193" t="s">
        <v>89</v>
      </c>
      <c r="AV193" s="11" t="s">
        <v>84</v>
      </c>
      <c r="AW193" s="11" t="s">
        <v>35</v>
      </c>
      <c r="AX193" s="11" t="s">
        <v>77</v>
      </c>
      <c r="AY193" s="193" t="s">
        <v>166</v>
      </c>
    </row>
    <row r="194" spans="2:65" s="12" customFormat="1" ht="22.5" customHeight="1">
      <c r="B194" s="194"/>
      <c r="C194" s="195"/>
      <c r="D194" s="195"/>
      <c r="E194" s="196" t="s">
        <v>22</v>
      </c>
      <c r="F194" s="304" t="s">
        <v>320</v>
      </c>
      <c r="G194" s="305"/>
      <c r="H194" s="305"/>
      <c r="I194" s="305"/>
      <c r="J194" s="195"/>
      <c r="K194" s="197">
        <v>115.5</v>
      </c>
      <c r="L194" s="195"/>
      <c r="M194" s="195"/>
      <c r="N194" s="195"/>
      <c r="O194" s="195"/>
      <c r="P194" s="195"/>
      <c r="Q194" s="195"/>
      <c r="R194" s="198"/>
      <c r="T194" s="199"/>
      <c r="U194" s="195"/>
      <c r="V194" s="195"/>
      <c r="W194" s="195"/>
      <c r="X194" s="195"/>
      <c r="Y194" s="195"/>
      <c r="Z194" s="195"/>
      <c r="AA194" s="200"/>
      <c r="AT194" s="201" t="s">
        <v>174</v>
      </c>
      <c r="AU194" s="201" t="s">
        <v>89</v>
      </c>
      <c r="AV194" s="12" t="s">
        <v>89</v>
      </c>
      <c r="AW194" s="12" t="s">
        <v>35</v>
      </c>
      <c r="AX194" s="12" t="s">
        <v>77</v>
      </c>
      <c r="AY194" s="201" t="s">
        <v>166</v>
      </c>
    </row>
    <row r="195" spans="2:65" s="13" customFormat="1" ht="22.5" customHeight="1">
      <c r="B195" s="202"/>
      <c r="C195" s="203"/>
      <c r="D195" s="203"/>
      <c r="E195" s="204" t="s">
        <v>22</v>
      </c>
      <c r="F195" s="306" t="s">
        <v>176</v>
      </c>
      <c r="G195" s="307"/>
      <c r="H195" s="307"/>
      <c r="I195" s="307"/>
      <c r="J195" s="203"/>
      <c r="K195" s="205">
        <v>115.5</v>
      </c>
      <c r="L195" s="203"/>
      <c r="M195" s="203"/>
      <c r="N195" s="203"/>
      <c r="O195" s="203"/>
      <c r="P195" s="203"/>
      <c r="Q195" s="203"/>
      <c r="R195" s="206"/>
      <c r="T195" s="207"/>
      <c r="U195" s="203"/>
      <c r="V195" s="203"/>
      <c r="W195" s="203"/>
      <c r="X195" s="203"/>
      <c r="Y195" s="203"/>
      <c r="Z195" s="203"/>
      <c r="AA195" s="208"/>
      <c r="AT195" s="209" t="s">
        <v>174</v>
      </c>
      <c r="AU195" s="209" t="s">
        <v>89</v>
      </c>
      <c r="AV195" s="13" t="s">
        <v>171</v>
      </c>
      <c r="AW195" s="13" t="s">
        <v>35</v>
      </c>
      <c r="AX195" s="13" t="s">
        <v>84</v>
      </c>
      <c r="AY195" s="209" t="s">
        <v>166</v>
      </c>
    </row>
    <row r="196" spans="2:65" s="1" customFormat="1" ht="22.5" customHeight="1">
      <c r="B196" s="39"/>
      <c r="C196" s="179" t="s">
        <v>321</v>
      </c>
      <c r="D196" s="179" t="s">
        <v>167</v>
      </c>
      <c r="E196" s="180" t="s">
        <v>322</v>
      </c>
      <c r="F196" s="298" t="s">
        <v>323</v>
      </c>
      <c r="G196" s="298"/>
      <c r="H196" s="298"/>
      <c r="I196" s="298"/>
      <c r="J196" s="181" t="s">
        <v>170</v>
      </c>
      <c r="K196" s="182">
        <v>120.75</v>
      </c>
      <c r="L196" s="299">
        <v>0</v>
      </c>
      <c r="M196" s="300"/>
      <c r="N196" s="301">
        <f>ROUND(L196*K196,2)</f>
        <v>0</v>
      </c>
      <c r="O196" s="301"/>
      <c r="P196" s="301"/>
      <c r="Q196" s="301"/>
      <c r="R196" s="41"/>
      <c r="T196" s="183" t="s">
        <v>22</v>
      </c>
      <c r="U196" s="48" t="s">
        <v>42</v>
      </c>
      <c r="V196" s="40"/>
      <c r="W196" s="184">
        <f>V196*K196</f>
        <v>0</v>
      </c>
      <c r="X196" s="184">
        <v>0</v>
      </c>
      <c r="Y196" s="184">
        <f>X196*K196</f>
        <v>0</v>
      </c>
      <c r="Z196" s="184">
        <v>0</v>
      </c>
      <c r="AA196" s="185">
        <f>Z196*K196</f>
        <v>0</v>
      </c>
      <c r="AR196" s="22" t="s">
        <v>171</v>
      </c>
      <c r="AT196" s="22" t="s">
        <v>167</v>
      </c>
      <c r="AU196" s="22" t="s">
        <v>89</v>
      </c>
      <c r="AY196" s="22" t="s">
        <v>166</v>
      </c>
      <c r="BE196" s="122">
        <f>IF(U196="základní",N196,0)</f>
        <v>0</v>
      </c>
      <c r="BF196" s="122">
        <f>IF(U196="snížená",N196,0)</f>
        <v>0</v>
      </c>
      <c r="BG196" s="122">
        <f>IF(U196="zákl. přenesená",N196,0)</f>
        <v>0</v>
      </c>
      <c r="BH196" s="122">
        <f>IF(U196="sníž. přenesená",N196,0)</f>
        <v>0</v>
      </c>
      <c r="BI196" s="122">
        <f>IF(U196="nulová",N196,0)</f>
        <v>0</v>
      </c>
      <c r="BJ196" s="22" t="s">
        <v>84</v>
      </c>
      <c r="BK196" s="122">
        <f>ROUND(L196*K196,2)</f>
        <v>0</v>
      </c>
      <c r="BL196" s="22" t="s">
        <v>171</v>
      </c>
      <c r="BM196" s="22" t="s">
        <v>324</v>
      </c>
    </row>
    <row r="197" spans="2:65" s="11" customFormat="1" ht="22.5" customHeight="1">
      <c r="B197" s="186"/>
      <c r="C197" s="187"/>
      <c r="D197" s="187"/>
      <c r="E197" s="188" t="s">
        <v>22</v>
      </c>
      <c r="F197" s="302" t="s">
        <v>319</v>
      </c>
      <c r="G197" s="303"/>
      <c r="H197" s="303"/>
      <c r="I197" s="303"/>
      <c r="J197" s="187"/>
      <c r="K197" s="189" t="s">
        <v>22</v>
      </c>
      <c r="L197" s="187"/>
      <c r="M197" s="187"/>
      <c r="N197" s="187"/>
      <c r="O197" s="187"/>
      <c r="P197" s="187"/>
      <c r="Q197" s="187"/>
      <c r="R197" s="190"/>
      <c r="T197" s="191"/>
      <c r="U197" s="187"/>
      <c r="V197" s="187"/>
      <c r="W197" s="187"/>
      <c r="X197" s="187"/>
      <c r="Y197" s="187"/>
      <c r="Z197" s="187"/>
      <c r="AA197" s="192"/>
      <c r="AT197" s="193" t="s">
        <v>174</v>
      </c>
      <c r="AU197" s="193" t="s">
        <v>89</v>
      </c>
      <c r="AV197" s="11" t="s">
        <v>84</v>
      </c>
      <c r="AW197" s="11" t="s">
        <v>35</v>
      </c>
      <c r="AX197" s="11" t="s">
        <v>77</v>
      </c>
      <c r="AY197" s="193" t="s">
        <v>166</v>
      </c>
    </row>
    <row r="198" spans="2:65" s="12" customFormat="1" ht="22.5" customHeight="1">
      <c r="B198" s="194"/>
      <c r="C198" s="195"/>
      <c r="D198" s="195"/>
      <c r="E198" s="196" t="s">
        <v>22</v>
      </c>
      <c r="F198" s="304" t="s">
        <v>325</v>
      </c>
      <c r="G198" s="305"/>
      <c r="H198" s="305"/>
      <c r="I198" s="305"/>
      <c r="J198" s="195"/>
      <c r="K198" s="197">
        <v>120.75</v>
      </c>
      <c r="L198" s="195"/>
      <c r="M198" s="195"/>
      <c r="N198" s="195"/>
      <c r="O198" s="195"/>
      <c r="P198" s="195"/>
      <c r="Q198" s="195"/>
      <c r="R198" s="198"/>
      <c r="T198" s="199"/>
      <c r="U198" s="195"/>
      <c r="V198" s="195"/>
      <c r="W198" s="195"/>
      <c r="X198" s="195"/>
      <c r="Y198" s="195"/>
      <c r="Z198" s="195"/>
      <c r="AA198" s="200"/>
      <c r="AT198" s="201" t="s">
        <v>174</v>
      </c>
      <c r="AU198" s="201" t="s">
        <v>89</v>
      </c>
      <c r="AV198" s="12" t="s">
        <v>89</v>
      </c>
      <c r="AW198" s="12" t="s">
        <v>35</v>
      </c>
      <c r="AX198" s="12" t="s">
        <v>77</v>
      </c>
      <c r="AY198" s="201" t="s">
        <v>166</v>
      </c>
    </row>
    <row r="199" spans="2:65" s="13" customFormat="1" ht="22.5" customHeight="1">
      <c r="B199" s="202"/>
      <c r="C199" s="203"/>
      <c r="D199" s="203"/>
      <c r="E199" s="204" t="s">
        <v>22</v>
      </c>
      <c r="F199" s="306" t="s">
        <v>176</v>
      </c>
      <c r="G199" s="307"/>
      <c r="H199" s="307"/>
      <c r="I199" s="307"/>
      <c r="J199" s="203"/>
      <c r="K199" s="205">
        <v>120.75</v>
      </c>
      <c r="L199" s="203"/>
      <c r="M199" s="203"/>
      <c r="N199" s="203"/>
      <c r="O199" s="203"/>
      <c r="P199" s="203"/>
      <c r="Q199" s="203"/>
      <c r="R199" s="206"/>
      <c r="T199" s="207"/>
      <c r="U199" s="203"/>
      <c r="V199" s="203"/>
      <c r="W199" s="203"/>
      <c r="X199" s="203"/>
      <c r="Y199" s="203"/>
      <c r="Z199" s="203"/>
      <c r="AA199" s="208"/>
      <c r="AT199" s="209" t="s">
        <v>174</v>
      </c>
      <c r="AU199" s="209" t="s">
        <v>89</v>
      </c>
      <c r="AV199" s="13" t="s">
        <v>171</v>
      </c>
      <c r="AW199" s="13" t="s">
        <v>35</v>
      </c>
      <c r="AX199" s="13" t="s">
        <v>84</v>
      </c>
      <c r="AY199" s="209" t="s">
        <v>166</v>
      </c>
    </row>
    <row r="200" spans="2:65" s="1" customFormat="1" ht="22.5" customHeight="1">
      <c r="B200" s="39"/>
      <c r="C200" s="179" t="s">
        <v>11</v>
      </c>
      <c r="D200" s="179" t="s">
        <v>167</v>
      </c>
      <c r="E200" s="180" t="s">
        <v>326</v>
      </c>
      <c r="F200" s="298" t="s">
        <v>327</v>
      </c>
      <c r="G200" s="298"/>
      <c r="H200" s="298"/>
      <c r="I200" s="298"/>
      <c r="J200" s="181" t="s">
        <v>170</v>
      </c>
      <c r="K200" s="182">
        <v>225.75</v>
      </c>
      <c r="L200" s="299">
        <v>0</v>
      </c>
      <c r="M200" s="300"/>
      <c r="N200" s="301">
        <f>ROUND(L200*K200,2)</f>
        <v>0</v>
      </c>
      <c r="O200" s="301"/>
      <c r="P200" s="301"/>
      <c r="Q200" s="301"/>
      <c r="R200" s="41"/>
      <c r="T200" s="183" t="s">
        <v>22</v>
      </c>
      <c r="U200" s="48" t="s">
        <v>42</v>
      </c>
      <c r="V200" s="40"/>
      <c r="W200" s="184">
        <f>V200*K200</f>
        <v>0</v>
      </c>
      <c r="X200" s="184">
        <v>0</v>
      </c>
      <c r="Y200" s="184">
        <f>X200*K200</f>
        <v>0</v>
      </c>
      <c r="Z200" s="184">
        <v>0</v>
      </c>
      <c r="AA200" s="185">
        <f>Z200*K200</f>
        <v>0</v>
      </c>
      <c r="AR200" s="22" t="s">
        <v>171</v>
      </c>
      <c r="AT200" s="22" t="s">
        <v>167</v>
      </c>
      <c r="AU200" s="22" t="s">
        <v>89</v>
      </c>
      <c r="AY200" s="22" t="s">
        <v>166</v>
      </c>
      <c r="BE200" s="122">
        <f>IF(U200="základní",N200,0)</f>
        <v>0</v>
      </c>
      <c r="BF200" s="122">
        <f>IF(U200="snížená",N200,0)</f>
        <v>0</v>
      </c>
      <c r="BG200" s="122">
        <f>IF(U200="zákl. přenesená",N200,0)</f>
        <v>0</v>
      </c>
      <c r="BH200" s="122">
        <f>IF(U200="sníž. přenesená",N200,0)</f>
        <v>0</v>
      </c>
      <c r="BI200" s="122">
        <f>IF(U200="nulová",N200,0)</f>
        <v>0</v>
      </c>
      <c r="BJ200" s="22" t="s">
        <v>84</v>
      </c>
      <c r="BK200" s="122">
        <f>ROUND(L200*K200,2)</f>
        <v>0</v>
      </c>
      <c r="BL200" s="22" t="s">
        <v>171</v>
      </c>
      <c r="BM200" s="22" t="s">
        <v>328</v>
      </c>
    </row>
    <row r="201" spans="2:65" s="11" customFormat="1" ht="22.5" customHeight="1">
      <c r="B201" s="186"/>
      <c r="C201" s="187"/>
      <c r="D201" s="187"/>
      <c r="E201" s="188" t="s">
        <v>22</v>
      </c>
      <c r="F201" s="302" t="s">
        <v>300</v>
      </c>
      <c r="G201" s="303"/>
      <c r="H201" s="303"/>
      <c r="I201" s="303"/>
      <c r="J201" s="187"/>
      <c r="K201" s="189" t="s">
        <v>22</v>
      </c>
      <c r="L201" s="187"/>
      <c r="M201" s="187"/>
      <c r="N201" s="187"/>
      <c r="O201" s="187"/>
      <c r="P201" s="187"/>
      <c r="Q201" s="187"/>
      <c r="R201" s="190"/>
      <c r="T201" s="191"/>
      <c r="U201" s="187"/>
      <c r="V201" s="187"/>
      <c r="W201" s="187"/>
      <c r="X201" s="187"/>
      <c r="Y201" s="187"/>
      <c r="Z201" s="187"/>
      <c r="AA201" s="192"/>
      <c r="AT201" s="193" t="s">
        <v>174</v>
      </c>
      <c r="AU201" s="193" t="s">
        <v>89</v>
      </c>
      <c r="AV201" s="11" t="s">
        <v>84</v>
      </c>
      <c r="AW201" s="11" t="s">
        <v>35</v>
      </c>
      <c r="AX201" s="11" t="s">
        <v>77</v>
      </c>
      <c r="AY201" s="193" t="s">
        <v>166</v>
      </c>
    </row>
    <row r="202" spans="2:65" s="12" customFormat="1" ht="22.5" customHeight="1">
      <c r="B202" s="194"/>
      <c r="C202" s="195"/>
      <c r="D202" s="195"/>
      <c r="E202" s="196" t="s">
        <v>22</v>
      </c>
      <c r="F202" s="304" t="s">
        <v>301</v>
      </c>
      <c r="G202" s="305"/>
      <c r="H202" s="305"/>
      <c r="I202" s="305"/>
      <c r="J202" s="195"/>
      <c r="K202" s="197">
        <v>178.5</v>
      </c>
      <c r="L202" s="195"/>
      <c r="M202" s="195"/>
      <c r="N202" s="195"/>
      <c r="O202" s="195"/>
      <c r="P202" s="195"/>
      <c r="Q202" s="195"/>
      <c r="R202" s="198"/>
      <c r="T202" s="199"/>
      <c r="U202" s="195"/>
      <c r="V202" s="195"/>
      <c r="W202" s="195"/>
      <c r="X202" s="195"/>
      <c r="Y202" s="195"/>
      <c r="Z202" s="195"/>
      <c r="AA202" s="200"/>
      <c r="AT202" s="201" t="s">
        <v>174</v>
      </c>
      <c r="AU202" s="201" t="s">
        <v>89</v>
      </c>
      <c r="AV202" s="12" t="s">
        <v>89</v>
      </c>
      <c r="AW202" s="12" t="s">
        <v>35</v>
      </c>
      <c r="AX202" s="12" t="s">
        <v>77</v>
      </c>
      <c r="AY202" s="201" t="s">
        <v>166</v>
      </c>
    </row>
    <row r="203" spans="2:65" s="12" customFormat="1" ht="22.5" customHeight="1">
      <c r="B203" s="194"/>
      <c r="C203" s="195"/>
      <c r="D203" s="195"/>
      <c r="E203" s="196" t="s">
        <v>22</v>
      </c>
      <c r="F203" s="304" t="s">
        <v>302</v>
      </c>
      <c r="G203" s="305"/>
      <c r="H203" s="305"/>
      <c r="I203" s="305"/>
      <c r="J203" s="195"/>
      <c r="K203" s="197">
        <v>21</v>
      </c>
      <c r="L203" s="195"/>
      <c r="M203" s="195"/>
      <c r="N203" s="195"/>
      <c r="O203" s="195"/>
      <c r="P203" s="195"/>
      <c r="Q203" s="195"/>
      <c r="R203" s="198"/>
      <c r="T203" s="199"/>
      <c r="U203" s="195"/>
      <c r="V203" s="195"/>
      <c r="W203" s="195"/>
      <c r="X203" s="195"/>
      <c r="Y203" s="195"/>
      <c r="Z203" s="195"/>
      <c r="AA203" s="200"/>
      <c r="AT203" s="201" t="s">
        <v>174</v>
      </c>
      <c r="AU203" s="201" t="s">
        <v>89</v>
      </c>
      <c r="AV203" s="12" t="s">
        <v>89</v>
      </c>
      <c r="AW203" s="12" t="s">
        <v>35</v>
      </c>
      <c r="AX203" s="12" t="s">
        <v>77</v>
      </c>
      <c r="AY203" s="201" t="s">
        <v>166</v>
      </c>
    </row>
    <row r="204" spans="2:65" s="11" customFormat="1" ht="22.5" customHeight="1">
      <c r="B204" s="186"/>
      <c r="C204" s="187"/>
      <c r="D204" s="187"/>
      <c r="E204" s="188" t="s">
        <v>22</v>
      </c>
      <c r="F204" s="308" t="s">
        <v>303</v>
      </c>
      <c r="G204" s="309"/>
      <c r="H204" s="309"/>
      <c r="I204" s="309"/>
      <c r="J204" s="187"/>
      <c r="K204" s="189" t="s">
        <v>22</v>
      </c>
      <c r="L204" s="187"/>
      <c r="M204" s="187"/>
      <c r="N204" s="187"/>
      <c r="O204" s="187"/>
      <c r="P204" s="187"/>
      <c r="Q204" s="187"/>
      <c r="R204" s="190"/>
      <c r="T204" s="191"/>
      <c r="U204" s="187"/>
      <c r="V204" s="187"/>
      <c r="W204" s="187"/>
      <c r="X204" s="187"/>
      <c r="Y204" s="187"/>
      <c r="Z204" s="187"/>
      <c r="AA204" s="192"/>
      <c r="AT204" s="193" t="s">
        <v>174</v>
      </c>
      <c r="AU204" s="193" t="s">
        <v>89</v>
      </c>
      <c r="AV204" s="11" t="s">
        <v>84</v>
      </c>
      <c r="AW204" s="11" t="s">
        <v>35</v>
      </c>
      <c r="AX204" s="11" t="s">
        <v>77</v>
      </c>
      <c r="AY204" s="193" t="s">
        <v>166</v>
      </c>
    </row>
    <row r="205" spans="2:65" s="12" customFormat="1" ht="22.5" customHeight="1">
      <c r="B205" s="194"/>
      <c r="C205" s="195"/>
      <c r="D205" s="195"/>
      <c r="E205" s="196" t="s">
        <v>22</v>
      </c>
      <c r="F205" s="304" t="s">
        <v>304</v>
      </c>
      <c r="G205" s="305"/>
      <c r="H205" s="305"/>
      <c r="I205" s="305"/>
      <c r="J205" s="195"/>
      <c r="K205" s="197">
        <v>8.4</v>
      </c>
      <c r="L205" s="195"/>
      <c r="M205" s="195"/>
      <c r="N205" s="195"/>
      <c r="O205" s="195"/>
      <c r="P205" s="195"/>
      <c r="Q205" s="195"/>
      <c r="R205" s="198"/>
      <c r="T205" s="199"/>
      <c r="U205" s="195"/>
      <c r="V205" s="195"/>
      <c r="W205" s="195"/>
      <c r="X205" s="195"/>
      <c r="Y205" s="195"/>
      <c r="Z205" s="195"/>
      <c r="AA205" s="200"/>
      <c r="AT205" s="201" t="s">
        <v>174</v>
      </c>
      <c r="AU205" s="201" t="s">
        <v>89</v>
      </c>
      <c r="AV205" s="12" t="s">
        <v>89</v>
      </c>
      <c r="AW205" s="12" t="s">
        <v>35</v>
      </c>
      <c r="AX205" s="12" t="s">
        <v>77</v>
      </c>
      <c r="AY205" s="201" t="s">
        <v>166</v>
      </c>
    </row>
    <row r="206" spans="2:65" s="11" customFormat="1" ht="22.5" customHeight="1">
      <c r="B206" s="186"/>
      <c r="C206" s="187"/>
      <c r="D206" s="187"/>
      <c r="E206" s="188" t="s">
        <v>22</v>
      </c>
      <c r="F206" s="308" t="s">
        <v>305</v>
      </c>
      <c r="G206" s="309"/>
      <c r="H206" s="309"/>
      <c r="I206" s="309"/>
      <c r="J206" s="187"/>
      <c r="K206" s="189" t="s">
        <v>22</v>
      </c>
      <c r="L206" s="187"/>
      <c r="M206" s="187"/>
      <c r="N206" s="187"/>
      <c r="O206" s="187"/>
      <c r="P206" s="187"/>
      <c r="Q206" s="187"/>
      <c r="R206" s="190"/>
      <c r="T206" s="191"/>
      <c r="U206" s="187"/>
      <c r="V206" s="187"/>
      <c r="W206" s="187"/>
      <c r="X206" s="187"/>
      <c r="Y206" s="187"/>
      <c r="Z206" s="187"/>
      <c r="AA206" s="192"/>
      <c r="AT206" s="193" t="s">
        <v>174</v>
      </c>
      <c r="AU206" s="193" t="s">
        <v>89</v>
      </c>
      <c r="AV206" s="11" t="s">
        <v>84</v>
      </c>
      <c r="AW206" s="11" t="s">
        <v>35</v>
      </c>
      <c r="AX206" s="11" t="s">
        <v>77</v>
      </c>
      <c r="AY206" s="193" t="s">
        <v>166</v>
      </c>
    </row>
    <row r="207" spans="2:65" s="12" customFormat="1" ht="22.5" customHeight="1">
      <c r="B207" s="194"/>
      <c r="C207" s="195"/>
      <c r="D207" s="195"/>
      <c r="E207" s="196" t="s">
        <v>22</v>
      </c>
      <c r="F207" s="304" t="s">
        <v>306</v>
      </c>
      <c r="G207" s="305"/>
      <c r="H207" s="305"/>
      <c r="I207" s="305"/>
      <c r="J207" s="195"/>
      <c r="K207" s="197">
        <v>17.850000000000001</v>
      </c>
      <c r="L207" s="195"/>
      <c r="M207" s="195"/>
      <c r="N207" s="195"/>
      <c r="O207" s="195"/>
      <c r="P207" s="195"/>
      <c r="Q207" s="195"/>
      <c r="R207" s="198"/>
      <c r="T207" s="199"/>
      <c r="U207" s="195"/>
      <c r="V207" s="195"/>
      <c r="W207" s="195"/>
      <c r="X207" s="195"/>
      <c r="Y207" s="195"/>
      <c r="Z207" s="195"/>
      <c r="AA207" s="200"/>
      <c r="AT207" s="201" t="s">
        <v>174</v>
      </c>
      <c r="AU207" s="201" t="s">
        <v>89</v>
      </c>
      <c r="AV207" s="12" t="s">
        <v>89</v>
      </c>
      <c r="AW207" s="12" t="s">
        <v>35</v>
      </c>
      <c r="AX207" s="12" t="s">
        <v>77</v>
      </c>
      <c r="AY207" s="201" t="s">
        <v>166</v>
      </c>
    </row>
    <row r="208" spans="2:65" s="13" customFormat="1" ht="22.5" customHeight="1">
      <c r="B208" s="202"/>
      <c r="C208" s="203"/>
      <c r="D208" s="203"/>
      <c r="E208" s="204" t="s">
        <v>22</v>
      </c>
      <c r="F208" s="306" t="s">
        <v>176</v>
      </c>
      <c r="G208" s="307"/>
      <c r="H208" s="307"/>
      <c r="I208" s="307"/>
      <c r="J208" s="203"/>
      <c r="K208" s="205">
        <v>225.75</v>
      </c>
      <c r="L208" s="203"/>
      <c r="M208" s="203"/>
      <c r="N208" s="203"/>
      <c r="O208" s="203"/>
      <c r="P208" s="203"/>
      <c r="Q208" s="203"/>
      <c r="R208" s="206"/>
      <c r="T208" s="207"/>
      <c r="U208" s="203"/>
      <c r="V208" s="203"/>
      <c r="W208" s="203"/>
      <c r="X208" s="203"/>
      <c r="Y208" s="203"/>
      <c r="Z208" s="203"/>
      <c r="AA208" s="208"/>
      <c r="AT208" s="209" t="s">
        <v>174</v>
      </c>
      <c r="AU208" s="209" t="s">
        <v>89</v>
      </c>
      <c r="AV208" s="13" t="s">
        <v>171</v>
      </c>
      <c r="AW208" s="13" t="s">
        <v>35</v>
      </c>
      <c r="AX208" s="13" t="s">
        <v>84</v>
      </c>
      <c r="AY208" s="209" t="s">
        <v>166</v>
      </c>
    </row>
    <row r="209" spans="2:65" s="1" customFormat="1" ht="31.5" customHeight="1">
      <c r="B209" s="39"/>
      <c r="C209" s="179" t="s">
        <v>329</v>
      </c>
      <c r="D209" s="179" t="s">
        <v>167</v>
      </c>
      <c r="E209" s="180" t="s">
        <v>330</v>
      </c>
      <c r="F209" s="298" t="s">
        <v>331</v>
      </c>
      <c r="G209" s="298"/>
      <c r="H209" s="298"/>
      <c r="I209" s="298"/>
      <c r="J209" s="181" t="s">
        <v>170</v>
      </c>
      <c r="K209" s="182">
        <v>115.5</v>
      </c>
      <c r="L209" s="299">
        <v>0</v>
      </c>
      <c r="M209" s="300"/>
      <c r="N209" s="301">
        <f>ROUND(L209*K209,2)</f>
        <v>0</v>
      </c>
      <c r="O209" s="301"/>
      <c r="P209" s="301"/>
      <c r="Q209" s="301"/>
      <c r="R209" s="41"/>
      <c r="T209" s="183" t="s">
        <v>22</v>
      </c>
      <c r="U209" s="48" t="s">
        <v>42</v>
      </c>
      <c r="V209" s="40"/>
      <c r="W209" s="184">
        <f>V209*K209</f>
        <v>0</v>
      </c>
      <c r="X209" s="184">
        <v>6.0099999999999997E-3</v>
      </c>
      <c r="Y209" s="184">
        <f>X209*K209</f>
        <v>0.69415499999999997</v>
      </c>
      <c r="Z209" s="184">
        <v>0</v>
      </c>
      <c r="AA209" s="185">
        <f>Z209*K209</f>
        <v>0</v>
      </c>
      <c r="AR209" s="22" t="s">
        <v>171</v>
      </c>
      <c r="AT209" s="22" t="s">
        <v>167</v>
      </c>
      <c r="AU209" s="22" t="s">
        <v>89</v>
      </c>
      <c r="AY209" s="22" t="s">
        <v>166</v>
      </c>
      <c r="BE209" s="122">
        <f>IF(U209="základní",N209,0)</f>
        <v>0</v>
      </c>
      <c r="BF209" s="122">
        <f>IF(U209="snížená",N209,0)</f>
        <v>0</v>
      </c>
      <c r="BG209" s="122">
        <f>IF(U209="zákl. přenesená",N209,0)</f>
        <v>0</v>
      </c>
      <c r="BH209" s="122">
        <f>IF(U209="sníž. přenesená",N209,0)</f>
        <v>0</v>
      </c>
      <c r="BI209" s="122">
        <f>IF(U209="nulová",N209,0)</f>
        <v>0</v>
      </c>
      <c r="BJ209" s="22" t="s">
        <v>84</v>
      </c>
      <c r="BK209" s="122">
        <f>ROUND(L209*K209,2)</f>
        <v>0</v>
      </c>
      <c r="BL209" s="22" t="s">
        <v>171</v>
      </c>
      <c r="BM209" s="22" t="s">
        <v>332</v>
      </c>
    </row>
    <row r="210" spans="2:65" s="11" customFormat="1" ht="22.5" customHeight="1">
      <c r="B210" s="186"/>
      <c r="C210" s="187"/>
      <c r="D210" s="187"/>
      <c r="E210" s="188" t="s">
        <v>22</v>
      </c>
      <c r="F210" s="302" t="s">
        <v>319</v>
      </c>
      <c r="G210" s="303"/>
      <c r="H210" s="303"/>
      <c r="I210" s="303"/>
      <c r="J210" s="187"/>
      <c r="K210" s="189" t="s">
        <v>22</v>
      </c>
      <c r="L210" s="187"/>
      <c r="M210" s="187"/>
      <c r="N210" s="187"/>
      <c r="O210" s="187"/>
      <c r="P210" s="187"/>
      <c r="Q210" s="187"/>
      <c r="R210" s="190"/>
      <c r="T210" s="191"/>
      <c r="U210" s="187"/>
      <c r="V210" s="187"/>
      <c r="W210" s="187"/>
      <c r="X210" s="187"/>
      <c r="Y210" s="187"/>
      <c r="Z210" s="187"/>
      <c r="AA210" s="192"/>
      <c r="AT210" s="193" t="s">
        <v>174</v>
      </c>
      <c r="AU210" s="193" t="s">
        <v>89</v>
      </c>
      <c r="AV210" s="11" t="s">
        <v>84</v>
      </c>
      <c r="AW210" s="11" t="s">
        <v>35</v>
      </c>
      <c r="AX210" s="11" t="s">
        <v>77</v>
      </c>
      <c r="AY210" s="193" t="s">
        <v>166</v>
      </c>
    </row>
    <row r="211" spans="2:65" s="12" customFormat="1" ht="22.5" customHeight="1">
      <c r="B211" s="194"/>
      <c r="C211" s="195"/>
      <c r="D211" s="195"/>
      <c r="E211" s="196" t="s">
        <v>22</v>
      </c>
      <c r="F211" s="304" t="s">
        <v>320</v>
      </c>
      <c r="G211" s="305"/>
      <c r="H211" s="305"/>
      <c r="I211" s="305"/>
      <c r="J211" s="195"/>
      <c r="K211" s="197">
        <v>115.5</v>
      </c>
      <c r="L211" s="195"/>
      <c r="M211" s="195"/>
      <c r="N211" s="195"/>
      <c r="O211" s="195"/>
      <c r="P211" s="195"/>
      <c r="Q211" s="195"/>
      <c r="R211" s="198"/>
      <c r="T211" s="199"/>
      <c r="U211" s="195"/>
      <c r="V211" s="195"/>
      <c r="W211" s="195"/>
      <c r="X211" s="195"/>
      <c r="Y211" s="195"/>
      <c r="Z211" s="195"/>
      <c r="AA211" s="200"/>
      <c r="AT211" s="201" t="s">
        <v>174</v>
      </c>
      <c r="AU211" s="201" t="s">
        <v>89</v>
      </c>
      <c r="AV211" s="12" t="s">
        <v>89</v>
      </c>
      <c r="AW211" s="12" t="s">
        <v>35</v>
      </c>
      <c r="AX211" s="12" t="s">
        <v>77</v>
      </c>
      <c r="AY211" s="201" t="s">
        <v>166</v>
      </c>
    </row>
    <row r="212" spans="2:65" s="13" customFormat="1" ht="22.5" customHeight="1">
      <c r="B212" s="202"/>
      <c r="C212" s="203"/>
      <c r="D212" s="203"/>
      <c r="E212" s="204" t="s">
        <v>22</v>
      </c>
      <c r="F212" s="306" t="s">
        <v>176</v>
      </c>
      <c r="G212" s="307"/>
      <c r="H212" s="307"/>
      <c r="I212" s="307"/>
      <c r="J212" s="203"/>
      <c r="K212" s="205">
        <v>115.5</v>
      </c>
      <c r="L212" s="203"/>
      <c r="M212" s="203"/>
      <c r="N212" s="203"/>
      <c r="O212" s="203"/>
      <c r="P212" s="203"/>
      <c r="Q212" s="203"/>
      <c r="R212" s="206"/>
      <c r="T212" s="207"/>
      <c r="U212" s="203"/>
      <c r="V212" s="203"/>
      <c r="W212" s="203"/>
      <c r="X212" s="203"/>
      <c r="Y212" s="203"/>
      <c r="Z212" s="203"/>
      <c r="AA212" s="208"/>
      <c r="AT212" s="209" t="s">
        <v>174</v>
      </c>
      <c r="AU212" s="209" t="s">
        <v>89</v>
      </c>
      <c r="AV212" s="13" t="s">
        <v>171</v>
      </c>
      <c r="AW212" s="13" t="s">
        <v>35</v>
      </c>
      <c r="AX212" s="13" t="s">
        <v>84</v>
      </c>
      <c r="AY212" s="209" t="s">
        <v>166</v>
      </c>
    </row>
    <row r="213" spans="2:65" s="1" customFormat="1" ht="31.5" customHeight="1">
      <c r="B213" s="39"/>
      <c r="C213" s="179" t="s">
        <v>333</v>
      </c>
      <c r="D213" s="179" t="s">
        <v>167</v>
      </c>
      <c r="E213" s="180" t="s">
        <v>334</v>
      </c>
      <c r="F213" s="298" t="s">
        <v>335</v>
      </c>
      <c r="G213" s="298"/>
      <c r="H213" s="298"/>
      <c r="I213" s="298"/>
      <c r="J213" s="181" t="s">
        <v>170</v>
      </c>
      <c r="K213" s="182">
        <v>110.25</v>
      </c>
      <c r="L213" s="299">
        <v>0</v>
      </c>
      <c r="M213" s="300"/>
      <c r="N213" s="301">
        <f>ROUND(L213*K213,2)</f>
        <v>0</v>
      </c>
      <c r="O213" s="301"/>
      <c r="P213" s="301"/>
      <c r="Q213" s="301"/>
      <c r="R213" s="41"/>
      <c r="T213" s="183" t="s">
        <v>22</v>
      </c>
      <c r="U213" s="48" t="s">
        <v>42</v>
      </c>
      <c r="V213" s="40"/>
      <c r="W213" s="184">
        <f>V213*K213</f>
        <v>0</v>
      </c>
      <c r="X213" s="184">
        <v>5.1000000000000004E-4</v>
      </c>
      <c r="Y213" s="184">
        <f>X213*K213</f>
        <v>5.6227500000000007E-2</v>
      </c>
      <c r="Z213" s="184">
        <v>0</v>
      </c>
      <c r="AA213" s="185">
        <f>Z213*K213</f>
        <v>0</v>
      </c>
      <c r="AR213" s="22" t="s">
        <v>171</v>
      </c>
      <c r="AT213" s="22" t="s">
        <v>167</v>
      </c>
      <c r="AU213" s="22" t="s">
        <v>89</v>
      </c>
      <c r="AY213" s="22" t="s">
        <v>166</v>
      </c>
      <c r="BE213" s="122">
        <f>IF(U213="základní",N213,0)</f>
        <v>0</v>
      </c>
      <c r="BF213" s="122">
        <f>IF(U213="snížená",N213,0)</f>
        <v>0</v>
      </c>
      <c r="BG213" s="122">
        <f>IF(U213="zákl. přenesená",N213,0)</f>
        <v>0</v>
      </c>
      <c r="BH213" s="122">
        <f>IF(U213="sníž. přenesená",N213,0)</f>
        <v>0</v>
      </c>
      <c r="BI213" s="122">
        <f>IF(U213="nulová",N213,0)</f>
        <v>0</v>
      </c>
      <c r="BJ213" s="22" t="s">
        <v>84</v>
      </c>
      <c r="BK213" s="122">
        <f>ROUND(L213*K213,2)</f>
        <v>0</v>
      </c>
      <c r="BL213" s="22" t="s">
        <v>171</v>
      </c>
      <c r="BM213" s="22" t="s">
        <v>336</v>
      </c>
    </row>
    <row r="214" spans="2:65" s="11" customFormat="1" ht="22.5" customHeight="1">
      <c r="B214" s="186"/>
      <c r="C214" s="187"/>
      <c r="D214" s="187"/>
      <c r="E214" s="188" t="s">
        <v>22</v>
      </c>
      <c r="F214" s="302" t="s">
        <v>337</v>
      </c>
      <c r="G214" s="303"/>
      <c r="H214" s="303"/>
      <c r="I214" s="303"/>
      <c r="J214" s="187"/>
      <c r="K214" s="189" t="s">
        <v>22</v>
      </c>
      <c r="L214" s="187"/>
      <c r="M214" s="187"/>
      <c r="N214" s="187"/>
      <c r="O214" s="187"/>
      <c r="P214" s="187"/>
      <c r="Q214" s="187"/>
      <c r="R214" s="190"/>
      <c r="T214" s="191"/>
      <c r="U214" s="187"/>
      <c r="V214" s="187"/>
      <c r="W214" s="187"/>
      <c r="X214" s="187"/>
      <c r="Y214" s="187"/>
      <c r="Z214" s="187"/>
      <c r="AA214" s="192"/>
      <c r="AT214" s="193" t="s">
        <v>174</v>
      </c>
      <c r="AU214" s="193" t="s">
        <v>89</v>
      </c>
      <c r="AV214" s="11" t="s">
        <v>84</v>
      </c>
      <c r="AW214" s="11" t="s">
        <v>35</v>
      </c>
      <c r="AX214" s="11" t="s">
        <v>77</v>
      </c>
      <c r="AY214" s="193" t="s">
        <v>166</v>
      </c>
    </row>
    <row r="215" spans="2:65" s="12" customFormat="1" ht="22.5" customHeight="1">
      <c r="B215" s="194"/>
      <c r="C215" s="195"/>
      <c r="D215" s="195"/>
      <c r="E215" s="196" t="s">
        <v>22</v>
      </c>
      <c r="F215" s="304" t="s">
        <v>338</v>
      </c>
      <c r="G215" s="305"/>
      <c r="H215" s="305"/>
      <c r="I215" s="305"/>
      <c r="J215" s="195"/>
      <c r="K215" s="197">
        <v>110.25</v>
      </c>
      <c r="L215" s="195"/>
      <c r="M215" s="195"/>
      <c r="N215" s="195"/>
      <c r="O215" s="195"/>
      <c r="P215" s="195"/>
      <c r="Q215" s="195"/>
      <c r="R215" s="198"/>
      <c r="T215" s="199"/>
      <c r="U215" s="195"/>
      <c r="V215" s="195"/>
      <c r="W215" s="195"/>
      <c r="X215" s="195"/>
      <c r="Y215" s="195"/>
      <c r="Z215" s="195"/>
      <c r="AA215" s="200"/>
      <c r="AT215" s="201" t="s">
        <v>174</v>
      </c>
      <c r="AU215" s="201" t="s">
        <v>89</v>
      </c>
      <c r="AV215" s="12" t="s">
        <v>89</v>
      </c>
      <c r="AW215" s="12" t="s">
        <v>35</v>
      </c>
      <c r="AX215" s="12" t="s">
        <v>77</v>
      </c>
      <c r="AY215" s="201" t="s">
        <v>166</v>
      </c>
    </row>
    <row r="216" spans="2:65" s="13" customFormat="1" ht="22.5" customHeight="1">
      <c r="B216" s="202"/>
      <c r="C216" s="203"/>
      <c r="D216" s="203"/>
      <c r="E216" s="204" t="s">
        <v>22</v>
      </c>
      <c r="F216" s="306" t="s">
        <v>176</v>
      </c>
      <c r="G216" s="307"/>
      <c r="H216" s="307"/>
      <c r="I216" s="307"/>
      <c r="J216" s="203"/>
      <c r="K216" s="205">
        <v>110.25</v>
      </c>
      <c r="L216" s="203"/>
      <c r="M216" s="203"/>
      <c r="N216" s="203"/>
      <c r="O216" s="203"/>
      <c r="P216" s="203"/>
      <c r="Q216" s="203"/>
      <c r="R216" s="206"/>
      <c r="T216" s="207"/>
      <c r="U216" s="203"/>
      <c r="V216" s="203"/>
      <c r="W216" s="203"/>
      <c r="X216" s="203"/>
      <c r="Y216" s="203"/>
      <c r="Z216" s="203"/>
      <c r="AA216" s="208"/>
      <c r="AT216" s="209" t="s">
        <v>174</v>
      </c>
      <c r="AU216" s="209" t="s">
        <v>89</v>
      </c>
      <c r="AV216" s="13" t="s">
        <v>171</v>
      </c>
      <c r="AW216" s="13" t="s">
        <v>35</v>
      </c>
      <c r="AX216" s="13" t="s">
        <v>84</v>
      </c>
      <c r="AY216" s="209" t="s">
        <v>166</v>
      </c>
    </row>
    <row r="217" spans="2:65" s="1" customFormat="1" ht="31.5" customHeight="1">
      <c r="B217" s="39"/>
      <c r="C217" s="179" t="s">
        <v>339</v>
      </c>
      <c r="D217" s="179" t="s">
        <v>167</v>
      </c>
      <c r="E217" s="180" t="s">
        <v>340</v>
      </c>
      <c r="F217" s="298" t="s">
        <v>341</v>
      </c>
      <c r="G217" s="298"/>
      <c r="H217" s="298"/>
      <c r="I217" s="298"/>
      <c r="J217" s="181" t="s">
        <v>170</v>
      </c>
      <c r="K217" s="182">
        <v>105</v>
      </c>
      <c r="L217" s="299">
        <v>0</v>
      </c>
      <c r="M217" s="300"/>
      <c r="N217" s="301">
        <f>ROUND(L217*K217,2)</f>
        <v>0</v>
      </c>
      <c r="O217" s="301"/>
      <c r="P217" s="301"/>
      <c r="Q217" s="301"/>
      <c r="R217" s="41"/>
      <c r="T217" s="183" t="s">
        <v>22</v>
      </c>
      <c r="U217" s="48" t="s">
        <v>42</v>
      </c>
      <c r="V217" s="40"/>
      <c r="W217" s="184">
        <f>V217*K217</f>
        <v>0</v>
      </c>
      <c r="X217" s="184">
        <v>0</v>
      </c>
      <c r="Y217" s="184">
        <f>X217*K217</f>
        <v>0</v>
      </c>
      <c r="Z217" s="184">
        <v>0</v>
      </c>
      <c r="AA217" s="185">
        <f>Z217*K217</f>
        <v>0</v>
      </c>
      <c r="AR217" s="22" t="s">
        <v>171</v>
      </c>
      <c r="AT217" s="22" t="s">
        <v>167</v>
      </c>
      <c r="AU217" s="22" t="s">
        <v>89</v>
      </c>
      <c r="AY217" s="22" t="s">
        <v>166</v>
      </c>
      <c r="BE217" s="122">
        <f>IF(U217="základní",N217,0)</f>
        <v>0</v>
      </c>
      <c r="BF217" s="122">
        <f>IF(U217="snížená",N217,0)</f>
        <v>0</v>
      </c>
      <c r="BG217" s="122">
        <f>IF(U217="zákl. přenesená",N217,0)</f>
        <v>0</v>
      </c>
      <c r="BH217" s="122">
        <f>IF(U217="sníž. přenesená",N217,0)</f>
        <v>0</v>
      </c>
      <c r="BI217" s="122">
        <f>IF(U217="nulová",N217,0)</f>
        <v>0</v>
      </c>
      <c r="BJ217" s="22" t="s">
        <v>84</v>
      </c>
      <c r="BK217" s="122">
        <f>ROUND(L217*K217,2)</f>
        <v>0</v>
      </c>
      <c r="BL217" s="22" t="s">
        <v>171</v>
      </c>
      <c r="BM217" s="22" t="s">
        <v>342</v>
      </c>
    </row>
    <row r="218" spans="2:65" s="11" customFormat="1" ht="22.5" customHeight="1">
      <c r="B218" s="186"/>
      <c r="C218" s="187"/>
      <c r="D218" s="187"/>
      <c r="E218" s="188" t="s">
        <v>22</v>
      </c>
      <c r="F218" s="302" t="s">
        <v>337</v>
      </c>
      <c r="G218" s="303"/>
      <c r="H218" s="303"/>
      <c r="I218" s="303"/>
      <c r="J218" s="187"/>
      <c r="K218" s="189" t="s">
        <v>22</v>
      </c>
      <c r="L218" s="187"/>
      <c r="M218" s="187"/>
      <c r="N218" s="187"/>
      <c r="O218" s="187"/>
      <c r="P218" s="187"/>
      <c r="Q218" s="187"/>
      <c r="R218" s="190"/>
      <c r="T218" s="191"/>
      <c r="U218" s="187"/>
      <c r="V218" s="187"/>
      <c r="W218" s="187"/>
      <c r="X218" s="187"/>
      <c r="Y218" s="187"/>
      <c r="Z218" s="187"/>
      <c r="AA218" s="192"/>
      <c r="AT218" s="193" t="s">
        <v>174</v>
      </c>
      <c r="AU218" s="193" t="s">
        <v>89</v>
      </c>
      <c r="AV218" s="11" t="s">
        <v>84</v>
      </c>
      <c r="AW218" s="11" t="s">
        <v>35</v>
      </c>
      <c r="AX218" s="11" t="s">
        <v>77</v>
      </c>
      <c r="AY218" s="193" t="s">
        <v>166</v>
      </c>
    </row>
    <row r="219" spans="2:65" s="12" customFormat="1" ht="22.5" customHeight="1">
      <c r="B219" s="194"/>
      <c r="C219" s="195"/>
      <c r="D219" s="195"/>
      <c r="E219" s="196" t="s">
        <v>22</v>
      </c>
      <c r="F219" s="304" t="s">
        <v>343</v>
      </c>
      <c r="G219" s="305"/>
      <c r="H219" s="305"/>
      <c r="I219" s="305"/>
      <c r="J219" s="195"/>
      <c r="K219" s="197">
        <v>105</v>
      </c>
      <c r="L219" s="195"/>
      <c r="M219" s="195"/>
      <c r="N219" s="195"/>
      <c r="O219" s="195"/>
      <c r="P219" s="195"/>
      <c r="Q219" s="195"/>
      <c r="R219" s="198"/>
      <c r="T219" s="199"/>
      <c r="U219" s="195"/>
      <c r="V219" s="195"/>
      <c r="W219" s="195"/>
      <c r="X219" s="195"/>
      <c r="Y219" s="195"/>
      <c r="Z219" s="195"/>
      <c r="AA219" s="200"/>
      <c r="AT219" s="201" t="s">
        <v>174</v>
      </c>
      <c r="AU219" s="201" t="s">
        <v>89</v>
      </c>
      <c r="AV219" s="12" t="s">
        <v>89</v>
      </c>
      <c r="AW219" s="12" t="s">
        <v>35</v>
      </c>
      <c r="AX219" s="12" t="s">
        <v>77</v>
      </c>
      <c r="AY219" s="201" t="s">
        <v>166</v>
      </c>
    </row>
    <row r="220" spans="2:65" s="13" customFormat="1" ht="22.5" customHeight="1">
      <c r="B220" s="202"/>
      <c r="C220" s="203"/>
      <c r="D220" s="203"/>
      <c r="E220" s="204" t="s">
        <v>22</v>
      </c>
      <c r="F220" s="306" t="s">
        <v>176</v>
      </c>
      <c r="G220" s="307"/>
      <c r="H220" s="307"/>
      <c r="I220" s="307"/>
      <c r="J220" s="203"/>
      <c r="K220" s="205">
        <v>105</v>
      </c>
      <c r="L220" s="203"/>
      <c r="M220" s="203"/>
      <c r="N220" s="203"/>
      <c r="O220" s="203"/>
      <c r="P220" s="203"/>
      <c r="Q220" s="203"/>
      <c r="R220" s="206"/>
      <c r="T220" s="207"/>
      <c r="U220" s="203"/>
      <c r="V220" s="203"/>
      <c r="W220" s="203"/>
      <c r="X220" s="203"/>
      <c r="Y220" s="203"/>
      <c r="Z220" s="203"/>
      <c r="AA220" s="208"/>
      <c r="AT220" s="209" t="s">
        <v>174</v>
      </c>
      <c r="AU220" s="209" t="s">
        <v>89</v>
      </c>
      <c r="AV220" s="13" t="s">
        <v>171</v>
      </c>
      <c r="AW220" s="13" t="s">
        <v>35</v>
      </c>
      <c r="AX220" s="13" t="s">
        <v>84</v>
      </c>
      <c r="AY220" s="209" t="s">
        <v>166</v>
      </c>
    </row>
    <row r="221" spans="2:65" s="1" customFormat="1" ht="31.5" customHeight="1">
      <c r="B221" s="39"/>
      <c r="C221" s="179" t="s">
        <v>344</v>
      </c>
      <c r="D221" s="179" t="s">
        <v>167</v>
      </c>
      <c r="E221" s="180" t="s">
        <v>345</v>
      </c>
      <c r="F221" s="298" t="s">
        <v>346</v>
      </c>
      <c r="G221" s="298"/>
      <c r="H221" s="298"/>
      <c r="I221" s="298"/>
      <c r="J221" s="181" t="s">
        <v>170</v>
      </c>
      <c r="K221" s="182">
        <v>105</v>
      </c>
      <c r="L221" s="299">
        <v>0</v>
      </c>
      <c r="M221" s="300"/>
      <c r="N221" s="301">
        <f>ROUND(L221*K221,2)</f>
        <v>0</v>
      </c>
      <c r="O221" s="301"/>
      <c r="P221" s="301"/>
      <c r="Q221" s="301"/>
      <c r="R221" s="41"/>
      <c r="T221" s="183" t="s">
        <v>22</v>
      </c>
      <c r="U221" s="48" t="s">
        <v>42</v>
      </c>
      <c r="V221" s="40"/>
      <c r="W221" s="184">
        <f>V221*K221</f>
        <v>0</v>
      </c>
      <c r="X221" s="184">
        <v>0</v>
      </c>
      <c r="Y221" s="184">
        <f>X221*K221</f>
        <v>0</v>
      </c>
      <c r="Z221" s="184">
        <v>0</v>
      </c>
      <c r="AA221" s="185">
        <f>Z221*K221</f>
        <v>0</v>
      </c>
      <c r="AR221" s="22" t="s">
        <v>171</v>
      </c>
      <c r="AT221" s="22" t="s">
        <v>167</v>
      </c>
      <c r="AU221" s="22" t="s">
        <v>89</v>
      </c>
      <c r="AY221" s="22" t="s">
        <v>166</v>
      </c>
      <c r="BE221" s="122">
        <f>IF(U221="základní",N221,0)</f>
        <v>0</v>
      </c>
      <c r="BF221" s="122">
        <f>IF(U221="snížená",N221,0)</f>
        <v>0</v>
      </c>
      <c r="BG221" s="122">
        <f>IF(U221="zákl. přenesená",N221,0)</f>
        <v>0</v>
      </c>
      <c r="BH221" s="122">
        <f>IF(U221="sníž. přenesená",N221,0)</f>
        <v>0</v>
      </c>
      <c r="BI221" s="122">
        <f>IF(U221="nulová",N221,0)</f>
        <v>0</v>
      </c>
      <c r="BJ221" s="22" t="s">
        <v>84</v>
      </c>
      <c r="BK221" s="122">
        <f>ROUND(L221*K221,2)</f>
        <v>0</v>
      </c>
      <c r="BL221" s="22" t="s">
        <v>171</v>
      </c>
      <c r="BM221" s="22" t="s">
        <v>347</v>
      </c>
    </row>
    <row r="222" spans="2:65" s="11" customFormat="1" ht="22.5" customHeight="1">
      <c r="B222" s="186"/>
      <c r="C222" s="187"/>
      <c r="D222" s="187"/>
      <c r="E222" s="188" t="s">
        <v>22</v>
      </c>
      <c r="F222" s="302" t="s">
        <v>337</v>
      </c>
      <c r="G222" s="303"/>
      <c r="H222" s="303"/>
      <c r="I222" s="303"/>
      <c r="J222" s="187"/>
      <c r="K222" s="189" t="s">
        <v>22</v>
      </c>
      <c r="L222" s="187"/>
      <c r="M222" s="187"/>
      <c r="N222" s="187"/>
      <c r="O222" s="187"/>
      <c r="P222" s="187"/>
      <c r="Q222" s="187"/>
      <c r="R222" s="190"/>
      <c r="T222" s="191"/>
      <c r="U222" s="187"/>
      <c r="V222" s="187"/>
      <c r="W222" s="187"/>
      <c r="X222" s="187"/>
      <c r="Y222" s="187"/>
      <c r="Z222" s="187"/>
      <c r="AA222" s="192"/>
      <c r="AT222" s="193" t="s">
        <v>174</v>
      </c>
      <c r="AU222" s="193" t="s">
        <v>89</v>
      </c>
      <c r="AV222" s="11" t="s">
        <v>84</v>
      </c>
      <c r="AW222" s="11" t="s">
        <v>35</v>
      </c>
      <c r="AX222" s="11" t="s">
        <v>77</v>
      </c>
      <c r="AY222" s="193" t="s">
        <v>166</v>
      </c>
    </row>
    <row r="223" spans="2:65" s="12" customFormat="1" ht="22.5" customHeight="1">
      <c r="B223" s="194"/>
      <c r="C223" s="195"/>
      <c r="D223" s="195"/>
      <c r="E223" s="196" t="s">
        <v>22</v>
      </c>
      <c r="F223" s="304" t="s">
        <v>348</v>
      </c>
      <c r="G223" s="305"/>
      <c r="H223" s="305"/>
      <c r="I223" s="305"/>
      <c r="J223" s="195"/>
      <c r="K223" s="197">
        <v>105</v>
      </c>
      <c r="L223" s="195"/>
      <c r="M223" s="195"/>
      <c r="N223" s="195"/>
      <c r="O223" s="195"/>
      <c r="P223" s="195"/>
      <c r="Q223" s="195"/>
      <c r="R223" s="198"/>
      <c r="T223" s="199"/>
      <c r="U223" s="195"/>
      <c r="V223" s="195"/>
      <c r="W223" s="195"/>
      <c r="X223" s="195"/>
      <c r="Y223" s="195"/>
      <c r="Z223" s="195"/>
      <c r="AA223" s="200"/>
      <c r="AT223" s="201" t="s">
        <v>174</v>
      </c>
      <c r="AU223" s="201" t="s">
        <v>89</v>
      </c>
      <c r="AV223" s="12" t="s">
        <v>89</v>
      </c>
      <c r="AW223" s="12" t="s">
        <v>35</v>
      </c>
      <c r="AX223" s="12" t="s">
        <v>77</v>
      </c>
      <c r="AY223" s="201" t="s">
        <v>166</v>
      </c>
    </row>
    <row r="224" spans="2:65" s="13" customFormat="1" ht="22.5" customHeight="1">
      <c r="B224" s="202"/>
      <c r="C224" s="203"/>
      <c r="D224" s="203"/>
      <c r="E224" s="204" t="s">
        <v>22</v>
      </c>
      <c r="F224" s="306" t="s">
        <v>176</v>
      </c>
      <c r="G224" s="307"/>
      <c r="H224" s="307"/>
      <c r="I224" s="307"/>
      <c r="J224" s="203"/>
      <c r="K224" s="205">
        <v>105</v>
      </c>
      <c r="L224" s="203"/>
      <c r="M224" s="203"/>
      <c r="N224" s="203"/>
      <c r="O224" s="203"/>
      <c r="P224" s="203"/>
      <c r="Q224" s="203"/>
      <c r="R224" s="206"/>
      <c r="T224" s="207"/>
      <c r="U224" s="203"/>
      <c r="V224" s="203"/>
      <c r="W224" s="203"/>
      <c r="X224" s="203"/>
      <c r="Y224" s="203"/>
      <c r="Z224" s="203"/>
      <c r="AA224" s="208"/>
      <c r="AT224" s="209" t="s">
        <v>174</v>
      </c>
      <c r="AU224" s="209" t="s">
        <v>89</v>
      </c>
      <c r="AV224" s="13" t="s">
        <v>171</v>
      </c>
      <c r="AW224" s="13" t="s">
        <v>35</v>
      </c>
      <c r="AX224" s="13" t="s">
        <v>84</v>
      </c>
      <c r="AY224" s="209" t="s">
        <v>166</v>
      </c>
    </row>
    <row r="225" spans="2:65" s="1" customFormat="1" ht="31.5" customHeight="1">
      <c r="B225" s="39"/>
      <c r="C225" s="179" t="s">
        <v>349</v>
      </c>
      <c r="D225" s="179" t="s">
        <v>167</v>
      </c>
      <c r="E225" s="180" t="s">
        <v>350</v>
      </c>
      <c r="F225" s="298" t="s">
        <v>351</v>
      </c>
      <c r="G225" s="298"/>
      <c r="H225" s="298"/>
      <c r="I225" s="298"/>
      <c r="J225" s="181" t="s">
        <v>170</v>
      </c>
      <c r="K225" s="182">
        <v>26</v>
      </c>
      <c r="L225" s="299">
        <v>0</v>
      </c>
      <c r="M225" s="300"/>
      <c r="N225" s="301">
        <f>ROUND(L225*K225,2)</f>
        <v>0</v>
      </c>
      <c r="O225" s="301"/>
      <c r="P225" s="301"/>
      <c r="Q225" s="301"/>
      <c r="R225" s="41"/>
      <c r="T225" s="183" t="s">
        <v>22</v>
      </c>
      <c r="U225" s="48" t="s">
        <v>42</v>
      </c>
      <c r="V225" s="40"/>
      <c r="W225" s="184">
        <f>V225*K225</f>
        <v>0</v>
      </c>
      <c r="X225" s="184">
        <v>8.4250000000000005E-2</v>
      </c>
      <c r="Y225" s="184">
        <f>X225*K225</f>
        <v>2.1905000000000001</v>
      </c>
      <c r="Z225" s="184">
        <v>0</v>
      </c>
      <c r="AA225" s="185">
        <f>Z225*K225</f>
        <v>0</v>
      </c>
      <c r="AR225" s="22" t="s">
        <v>171</v>
      </c>
      <c r="AT225" s="22" t="s">
        <v>167</v>
      </c>
      <c r="AU225" s="22" t="s">
        <v>89</v>
      </c>
      <c r="AY225" s="22" t="s">
        <v>166</v>
      </c>
      <c r="BE225" s="122">
        <f>IF(U225="základní",N225,0)</f>
        <v>0</v>
      </c>
      <c r="BF225" s="122">
        <f>IF(U225="snížená",N225,0)</f>
        <v>0</v>
      </c>
      <c r="BG225" s="122">
        <f>IF(U225="zákl. přenesená",N225,0)</f>
        <v>0</v>
      </c>
      <c r="BH225" s="122">
        <f>IF(U225="sníž. přenesená",N225,0)</f>
        <v>0</v>
      </c>
      <c r="BI225" s="122">
        <f>IF(U225="nulová",N225,0)</f>
        <v>0</v>
      </c>
      <c r="BJ225" s="22" t="s">
        <v>84</v>
      </c>
      <c r="BK225" s="122">
        <f>ROUND(L225*K225,2)</f>
        <v>0</v>
      </c>
      <c r="BL225" s="22" t="s">
        <v>171</v>
      </c>
      <c r="BM225" s="22" t="s">
        <v>352</v>
      </c>
    </row>
    <row r="226" spans="2:65" s="11" customFormat="1" ht="22.5" customHeight="1">
      <c r="B226" s="186"/>
      <c r="C226" s="187"/>
      <c r="D226" s="187"/>
      <c r="E226" s="188" t="s">
        <v>22</v>
      </c>
      <c r="F226" s="302" t="s">
        <v>353</v>
      </c>
      <c r="G226" s="303"/>
      <c r="H226" s="303"/>
      <c r="I226" s="303"/>
      <c r="J226" s="187"/>
      <c r="K226" s="189" t="s">
        <v>22</v>
      </c>
      <c r="L226" s="187"/>
      <c r="M226" s="187"/>
      <c r="N226" s="187"/>
      <c r="O226" s="187"/>
      <c r="P226" s="187"/>
      <c r="Q226" s="187"/>
      <c r="R226" s="190"/>
      <c r="T226" s="191"/>
      <c r="U226" s="187"/>
      <c r="V226" s="187"/>
      <c r="W226" s="187"/>
      <c r="X226" s="187"/>
      <c r="Y226" s="187"/>
      <c r="Z226" s="187"/>
      <c r="AA226" s="192"/>
      <c r="AT226" s="193" t="s">
        <v>174</v>
      </c>
      <c r="AU226" s="193" t="s">
        <v>89</v>
      </c>
      <c r="AV226" s="11" t="s">
        <v>84</v>
      </c>
      <c r="AW226" s="11" t="s">
        <v>35</v>
      </c>
      <c r="AX226" s="11" t="s">
        <v>77</v>
      </c>
      <c r="AY226" s="193" t="s">
        <v>166</v>
      </c>
    </row>
    <row r="227" spans="2:65" s="12" customFormat="1" ht="22.5" customHeight="1">
      <c r="B227" s="194"/>
      <c r="C227" s="195"/>
      <c r="D227" s="195"/>
      <c r="E227" s="196" t="s">
        <v>22</v>
      </c>
      <c r="F227" s="304" t="s">
        <v>349</v>
      </c>
      <c r="G227" s="305"/>
      <c r="H227" s="305"/>
      <c r="I227" s="305"/>
      <c r="J227" s="195"/>
      <c r="K227" s="197">
        <v>20</v>
      </c>
      <c r="L227" s="195"/>
      <c r="M227" s="195"/>
      <c r="N227" s="195"/>
      <c r="O227" s="195"/>
      <c r="P227" s="195"/>
      <c r="Q227" s="195"/>
      <c r="R227" s="198"/>
      <c r="T227" s="199"/>
      <c r="U227" s="195"/>
      <c r="V227" s="195"/>
      <c r="W227" s="195"/>
      <c r="X227" s="195"/>
      <c r="Y227" s="195"/>
      <c r="Z227" s="195"/>
      <c r="AA227" s="200"/>
      <c r="AT227" s="201" t="s">
        <v>174</v>
      </c>
      <c r="AU227" s="201" t="s">
        <v>89</v>
      </c>
      <c r="AV227" s="12" t="s">
        <v>89</v>
      </c>
      <c r="AW227" s="12" t="s">
        <v>35</v>
      </c>
      <c r="AX227" s="12" t="s">
        <v>77</v>
      </c>
      <c r="AY227" s="201" t="s">
        <v>166</v>
      </c>
    </row>
    <row r="228" spans="2:65" s="11" customFormat="1" ht="22.5" customHeight="1">
      <c r="B228" s="186"/>
      <c r="C228" s="187"/>
      <c r="D228" s="187"/>
      <c r="E228" s="188" t="s">
        <v>22</v>
      </c>
      <c r="F228" s="308" t="s">
        <v>354</v>
      </c>
      <c r="G228" s="309"/>
      <c r="H228" s="309"/>
      <c r="I228" s="309"/>
      <c r="J228" s="187"/>
      <c r="K228" s="189" t="s">
        <v>22</v>
      </c>
      <c r="L228" s="187"/>
      <c r="M228" s="187"/>
      <c r="N228" s="187"/>
      <c r="O228" s="187"/>
      <c r="P228" s="187"/>
      <c r="Q228" s="187"/>
      <c r="R228" s="190"/>
      <c r="T228" s="191"/>
      <c r="U228" s="187"/>
      <c r="V228" s="187"/>
      <c r="W228" s="187"/>
      <c r="X228" s="187"/>
      <c r="Y228" s="187"/>
      <c r="Z228" s="187"/>
      <c r="AA228" s="192"/>
      <c r="AT228" s="193" t="s">
        <v>174</v>
      </c>
      <c r="AU228" s="193" t="s">
        <v>89</v>
      </c>
      <c r="AV228" s="11" t="s">
        <v>84</v>
      </c>
      <c r="AW228" s="11" t="s">
        <v>35</v>
      </c>
      <c r="AX228" s="11" t="s">
        <v>77</v>
      </c>
      <c r="AY228" s="193" t="s">
        <v>166</v>
      </c>
    </row>
    <row r="229" spans="2:65" s="12" customFormat="1" ht="22.5" customHeight="1">
      <c r="B229" s="194"/>
      <c r="C229" s="195"/>
      <c r="D229" s="195"/>
      <c r="E229" s="196" t="s">
        <v>22</v>
      </c>
      <c r="F229" s="304" t="s">
        <v>205</v>
      </c>
      <c r="G229" s="305"/>
      <c r="H229" s="305"/>
      <c r="I229" s="305"/>
      <c r="J229" s="195"/>
      <c r="K229" s="197">
        <v>6</v>
      </c>
      <c r="L229" s="195"/>
      <c r="M229" s="195"/>
      <c r="N229" s="195"/>
      <c r="O229" s="195"/>
      <c r="P229" s="195"/>
      <c r="Q229" s="195"/>
      <c r="R229" s="198"/>
      <c r="T229" s="199"/>
      <c r="U229" s="195"/>
      <c r="V229" s="195"/>
      <c r="W229" s="195"/>
      <c r="X229" s="195"/>
      <c r="Y229" s="195"/>
      <c r="Z229" s="195"/>
      <c r="AA229" s="200"/>
      <c r="AT229" s="201" t="s">
        <v>174</v>
      </c>
      <c r="AU229" s="201" t="s">
        <v>89</v>
      </c>
      <c r="AV229" s="12" t="s">
        <v>89</v>
      </c>
      <c r="AW229" s="12" t="s">
        <v>35</v>
      </c>
      <c r="AX229" s="12" t="s">
        <v>77</v>
      </c>
      <c r="AY229" s="201" t="s">
        <v>166</v>
      </c>
    </row>
    <row r="230" spans="2:65" s="13" customFormat="1" ht="22.5" customHeight="1">
      <c r="B230" s="202"/>
      <c r="C230" s="203"/>
      <c r="D230" s="203"/>
      <c r="E230" s="204" t="s">
        <v>22</v>
      </c>
      <c r="F230" s="306" t="s">
        <v>176</v>
      </c>
      <c r="G230" s="307"/>
      <c r="H230" s="307"/>
      <c r="I230" s="307"/>
      <c r="J230" s="203"/>
      <c r="K230" s="205">
        <v>26</v>
      </c>
      <c r="L230" s="203"/>
      <c r="M230" s="203"/>
      <c r="N230" s="203"/>
      <c r="O230" s="203"/>
      <c r="P230" s="203"/>
      <c r="Q230" s="203"/>
      <c r="R230" s="206"/>
      <c r="T230" s="207"/>
      <c r="U230" s="203"/>
      <c r="V230" s="203"/>
      <c r="W230" s="203"/>
      <c r="X230" s="203"/>
      <c r="Y230" s="203"/>
      <c r="Z230" s="203"/>
      <c r="AA230" s="208"/>
      <c r="AT230" s="209" t="s">
        <v>174</v>
      </c>
      <c r="AU230" s="209" t="s">
        <v>89</v>
      </c>
      <c r="AV230" s="13" t="s">
        <v>171</v>
      </c>
      <c r="AW230" s="13" t="s">
        <v>35</v>
      </c>
      <c r="AX230" s="13" t="s">
        <v>84</v>
      </c>
      <c r="AY230" s="209" t="s">
        <v>166</v>
      </c>
    </row>
    <row r="231" spans="2:65" s="1" customFormat="1" ht="22.5" customHeight="1">
      <c r="B231" s="39"/>
      <c r="C231" s="223" t="s">
        <v>10</v>
      </c>
      <c r="D231" s="223" t="s">
        <v>279</v>
      </c>
      <c r="E231" s="224" t="s">
        <v>355</v>
      </c>
      <c r="F231" s="322" t="s">
        <v>356</v>
      </c>
      <c r="G231" s="322"/>
      <c r="H231" s="322"/>
      <c r="I231" s="322"/>
      <c r="J231" s="225" t="s">
        <v>170</v>
      </c>
      <c r="K231" s="226">
        <v>20.399999999999999</v>
      </c>
      <c r="L231" s="323">
        <v>0</v>
      </c>
      <c r="M231" s="324"/>
      <c r="N231" s="325">
        <f>ROUND(L231*K231,2)</f>
        <v>0</v>
      </c>
      <c r="O231" s="301"/>
      <c r="P231" s="301"/>
      <c r="Q231" s="301"/>
      <c r="R231" s="41"/>
      <c r="T231" s="183" t="s">
        <v>22</v>
      </c>
      <c r="U231" s="48" t="s">
        <v>42</v>
      </c>
      <c r="V231" s="40"/>
      <c r="W231" s="184">
        <f>V231*K231</f>
        <v>0</v>
      </c>
      <c r="X231" s="184">
        <v>0.14000000000000001</v>
      </c>
      <c r="Y231" s="184">
        <f>X231*K231</f>
        <v>2.8559999999999999</v>
      </c>
      <c r="Z231" s="184">
        <v>0</v>
      </c>
      <c r="AA231" s="185">
        <f>Z231*K231</f>
        <v>0</v>
      </c>
      <c r="AR231" s="22" t="s">
        <v>217</v>
      </c>
      <c r="AT231" s="22" t="s">
        <v>279</v>
      </c>
      <c r="AU231" s="22" t="s">
        <v>89</v>
      </c>
      <c r="AY231" s="22" t="s">
        <v>166</v>
      </c>
      <c r="BE231" s="122">
        <f>IF(U231="základní",N231,0)</f>
        <v>0</v>
      </c>
      <c r="BF231" s="122">
        <f>IF(U231="snížená",N231,0)</f>
        <v>0</v>
      </c>
      <c r="BG231" s="122">
        <f>IF(U231="zákl. přenesená",N231,0)</f>
        <v>0</v>
      </c>
      <c r="BH231" s="122">
        <f>IF(U231="sníž. přenesená",N231,0)</f>
        <v>0</v>
      </c>
      <c r="BI231" s="122">
        <f>IF(U231="nulová",N231,0)</f>
        <v>0</v>
      </c>
      <c r="BJ231" s="22" t="s">
        <v>84</v>
      </c>
      <c r="BK231" s="122">
        <f>ROUND(L231*K231,2)</f>
        <v>0</v>
      </c>
      <c r="BL231" s="22" t="s">
        <v>171</v>
      </c>
      <c r="BM231" s="22" t="s">
        <v>357</v>
      </c>
    </row>
    <row r="232" spans="2:65" s="11" customFormat="1" ht="22.5" customHeight="1">
      <c r="B232" s="186"/>
      <c r="C232" s="187"/>
      <c r="D232" s="187"/>
      <c r="E232" s="188" t="s">
        <v>22</v>
      </c>
      <c r="F232" s="302" t="s">
        <v>353</v>
      </c>
      <c r="G232" s="303"/>
      <c r="H232" s="303"/>
      <c r="I232" s="303"/>
      <c r="J232" s="187"/>
      <c r="K232" s="189" t="s">
        <v>22</v>
      </c>
      <c r="L232" s="187"/>
      <c r="M232" s="187"/>
      <c r="N232" s="187"/>
      <c r="O232" s="187"/>
      <c r="P232" s="187"/>
      <c r="Q232" s="187"/>
      <c r="R232" s="190"/>
      <c r="T232" s="191"/>
      <c r="U232" s="187"/>
      <c r="V232" s="187"/>
      <c r="W232" s="187"/>
      <c r="X232" s="187"/>
      <c r="Y232" s="187"/>
      <c r="Z232" s="187"/>
      <c r="AA232" s="192"/>
      <c r="AT232" s="193" t="s">
        <v>174</v>
      </c>
      <c r="AU232" s="193" t="s">
        <v>89</v>
      </c>
      <c r="AV232" s="11" t="s">
        <v>84</v>
      </c>
      <c r="AW232" s="11" t="s">
        <v>35</v>
      </c>
      <c r="AX232" s="11" t="s">
        <v>77</v>
      </c>
      <c r="AY232" s="193" t="s">
        <v>166</v>
      </c>
    </row>
    <row r="233" spans="2:65" s="12" customFormat="1" ht="22.5" customHeight="1">
      <c r="B233" s="194"/>
      <c r="C233" s="195"/>
      <c r="D233" s="195"/>
      <c r="E233" s="196" t="s">
        <v>22</v>
      </c>
      <c r="F233" s="304" t="s">
        <v>358</v>
      </c>
      <c r="G233" s="305"/>
      <c r="H233" s="305"/>
      <c r="I233" s="305"/>
      <c r="J233" s="195"/>
      <c r="K233" s="197">
        <v>20.399999999999999</v>
      </c>
      <c r="L233" s="195"/>
      <c r="M233" s="195"/>
      <c r="N233" s="195"/>
      <c r="O233" s="195"/>
      <c r="P233" s="195"/>
      <c r="Q233" s="195"/>
      <c r="R233" s="198"/>
      <c r="T233" s="199"/>
      <c r="U233" s="195"/>
      <c r="V233" s="195"/>
      <c r="W233" s="195"/>
      <c r="X233" s="195"/>
      <c r="Y233" s="195"/>
      <c r="Z233" s="195"/>
      <c r="AA233" s="200"/>
      <c r="AT233" s="201" t="s">
        <v>174</v>
      </c>
      <c r="AU233" s="201" t="s">
        <v>89</v>
      </c>
      <c r="AV233" s="12" t="s">
        <v>89</v>
      </c>
      <c r="AW233" s="12" t="s">
        <v>35</v>
      </c>
      <c r="AX233" s="12" t="s">
        <v>77</v>
      </c>
      <c r="AY233" s="201" t="s">
        <v>166</v>
      </c>
    </row>
    <row r="234" spans="2:65" s="13" customFormat="1" ht="22.5" customHeight="1">
      <c r="B234" s="202"/>
      <c r="C234" s="203"/>
      <c r="D234" s="203"/>
      <c r="E234" s="204" t="s">
        <v>22</v>
      </c>
      <c r="F234" s="306" t="s">
        <v>176</v>
      </c>
      <c r="G234" s="307"/>
      <c r="H234" s="307"/>
      <c r="I234" s="307"/>
      <c r="J234" s="203"/>
      <c r="K234" s="205">
        <v>20.399999999999999</v>
      </c>
      <c r="L234" s="203"/>
      <c r="M234" s="203"/>
      <c r="N234" s="203"/>
      <c r="O234" s="203"/>
      <c r="P234" s="203"/>
      <c r="Q234" s="203"/>
      <c r="R234" s="206"/>
      <c r="T234" s="207"/>
      <c r="U234" s="203"/>
      <c r="V234" s="203"/>
      <c r="W234" s="203"/>
      <c r="X234" s="203"/>
      <c r="Y234" s="203"/>
      <c r="Z234" s="203"/>
      <c r="AA234" s="208"/>
      <c r="AT234" s="209" t="s">
        <v>174</v>
      </c>
      <c r="AU234" s="209" t="s">
        <v>89</v>
      </c>
      <c r="AV234" s="13" t="s">
        <v>171</v>
      </c>
      <c r="AW234" s="13" t="s">
        <v>35</v>
      </c>
      <c r="AX234" s="13" t="s">
        <v>84</v>
      </c>
      <c r="AY234" s="209" t="s">
        <v>166</v>
      </c>
    </row>
    <row r="235" spans="2:65" s="1" customFormat="1" ht="31.5" customHeight="1">
      <c r="B235" s="39"/>
      <c r="C235" s="179" t="s">
        <v>359</v>
      </c>
      <c r="D235" s="179" t="s">
        <v>167</v>
      </c>
      <c r="E235" s="180" t="s">
        <v>360</v>
      </c>
      <c r="F235" s="298" t="s">
        <v>361</v>
      </c>
      <c r="G235" s="298"/>
      <c r="H235" s="298"/>
      <c r="I235" s="298"/>
      <c r="J235" s="181" t="s">
        <v>170</v>
      </c>
      <c r="K235" s="182">
        <v>170</v>
      </c>
      <c r="L235" s="299">
        <v>0</v>
      </c>
      <c r="M235" s="300"/>
      <c r="N235" s="301">
        <f>ROUND(L235*K235,2)</f>
        <v>0</v>
      </c>
      <c r="O235" s="301"/>
      <c r="P235" s="301"/>
      <c r="Q235" s="301"/>
      <c r="R235" s="41"/>
      <c r="T235" s="183" t="s">
        <v>22</v>
      </c>
      <c r="U235" s="48" t="s">
        <v>42</v>
      </c>
      <c r="V235" s="40"/>
      <c r="W235" s="184">
        <f>V235*K235</f>
        <v>0</v>
      </c>
      <c r="X235" s="184">
        <v>8.4250000000000005E-2</v>
      </c>
      <c r="Y235" s="184">
        <f>X235*K235</f>
        <v>14.322500000000002</v>
      </c>
      <c r="Z235" s="184">
        <v>0</v>
      </c>
      <c r="AA235" s="185">
        <f>Z235*K235</f>
        <v>0</v>
      </c>
      <c r="AR235" s="22" t="s">
        <v>171</v>
      </c>
      <c r="AT235" s="22" t="s">
        <v>167</v>
      </c>
      <c r="AU235" s="22" t="s">
        <v>89</v>
      </c>
      <c r="AY235" s="22" t="s">
        <v>166</v>
      </c>
      <c r="BE235" s="122">
        <f>IF(U235="základní",N235,0)</f>
        <v>0</v>
      </c>
      <c r="BF235" s="122">
        <f>IF(U235="snížená",N235,0)</f>
        <v>0</v>
      </c>
      <c r="BG235" s="122">
        <f>IF(U235="zákl. přenesená",N235,0)</f>
        <v>0</v>
      </c>
      <c r="BH235" s="122">
        <f>IF(U235="sníž. přenesená",N235,0)</f>
        <v>0</v>
      </c>
      <c r="BI235" s="122">
        <f>IF(U235="nulová",N235,0)</f>
        <v>0</v>
      </c>
      <c r="BJ235" s="22" t="s">
        <v>84</v>
      </c>
      <c r="BK235" s="122">
        <f>ROUND(L235*K235,2)</f>
        <v>0</v>
      </c>
      <c r="BL235" s="22" t="s">
        <v>171</v>
      </c>
      <c r="BM235" s="22" t="s">
        <v>362</v>
      </c>
    </row>
    <row r="236" spans="2:65" s="11" customFormat="1" ht="22.5" customHeight="1">
      <c r="B236" s="186"/>
      <c r="C236" s="187"/>
      <c r="D236" s="187"/>
      <c r="E236" s="188" t="s">
        <v>22</v>
      </c>
      <c r="F236" s="302" t="s">
        <v>353</v>
      </c>
      <c r="G236" s="303"/>
      <c r="H236" s="303"/>
      <c r="I236" s="303"/>
      <c r="J236" s="187"/>
      <c r="K236" s="189" t="s">
        <v>22</v>
      </c>
      <c r="L236" s="187"/>
      <c r="M236" s="187"/>
      <c r="N236" s="187"/>
      <c r="O236" s="187"/>
      <c r="P236" s="187"/>
      <c r="Q236" s="187"/>
      <c r="R236" s="190"/>
      <c r="T236" s="191"/>
      <c r="U236" s="187"/>
      <c r="V236" s="187"/>
      <c r="W236" s="187"/>
      <c r="X236" s="187"/>
      <c r="Y236" s="187"/>
      <c r="Z236" s="187"/>
      <c r="AA236" s="192"/>
      <c r="AT236" s="193" t="s">
        <v>174</v>
      </c>
      <c r="AU236" s="193" t="s">
        <v>89</v>
      </c>
      <c r="AV236" s="11" t="s">
        <v>84</v>
      </c>
      <c r="AW236" s="11" t="s">
        <v>35</v>
      </c>
      <c r="AX236" s="11" t="s">
        <v>77</v>
      </c>
      <c r="AY236" s="193" t="s">
        <v>166</v>
      </c>
    </row>
    <row r="237" spans="2:65" s="12" customFormat="1" ht="22.5" customHeight="1">
      <c r="B237" s="194"/>
      <c r="C237" s="195"/>
      <c r="D237" s="195"/>
      <c r="E237" s="196" t="s">
        <v>22</v>
      </c>
      <c r="F237" s="304" t="s">
        <v>363</v>
      </c>
      <c r="G237" s="305"/>
      <c r="H237" s="305"/>
      <c r="I237" s="305"/>
      <c r="J237" s="195"/>
      <c r="K237" s="197">
        <v>170</v>
      </c>
      <c r="L237" s="195"/>
      <c r="M237" s="195"/>
      <c r="N237" s="195"/>
      <c r="O237" s="195"/>
      <c r="P237" s="195"/>
      <c r="Q237" s="195"/>
      <c r="R237" s="198"/>
      <c r="T237" s="199"/>
      <c r="U237" s="195"/>
      <c r="V237" s="195"/>
      <c r="W237" s="195"/>
      <c r="X237" s="195"/>
      <c r="Y237" s="195"/>
      <c r="Z237" s="195"/>
      <c r="AA237" s="200"/>
      <c r="AT237" s="201" t="s">
        <v>174</v>
      </c>
      <c r="AU237" s="201" t="s">
        <v>89</v>
      </c>
      <c r="AV237" s="12" t="s">
        <v>89</v>
      </c>
      <c r="AW237" s="12" t="s">
        <v>35</v>
      </c>
      <c r="AX237" s="12" t="s">
        <v>77</v>
      </c>
      <c r="AY237" s="201" t="s">
        <v>166</v>
      </c>
    </row>
    <row r="238" spans="2:65" s="13" customFormat="1" ht="22.5" customHeight="1">
      <c r="B238" s="202"/>
      <c r="C238" s="203"/>
      <c r="D238" s="203"/>
      <c r="E238" s="204" t="s">
        <v>22</v>
      </c>
      <c r="F238" s="306" t="s">
        <v>176</v>
      </c>
      <c r="G238" s="307"/>
      <c r="H238" s="307"/>
      <c r="I238" s="307"/>
      <c r="J238" s="203"/>
      <c r="K238" s="205">
        <v>170</v>
      </c>
      <c r="L238" s="203"/>
      <c r="M238" s="203"/>
      <c r="N238" s="203"/>
      <c r="O238" s="203"/>
      <c r="P238" s="203"/>
      <c r="Q238" s="203"/>
      <c r="R238" s="206"/>
      <c r="T238" s="207"/>
      <c r="U238" s="203"/>
      <c r="V238" s="203"/>
      <c r="W238" s="203"/>
      <c r="X238" s="203"/>
      <c r="Y238" s="203"/>
      <c r="Z238" s="203"/>
      <c r="AA238" s="208"/>
      <c r="AT238" s="209" t="s">
        <v>174</v>
      </c>
      <c r="AU238" s="209" t="s">
        <v>89</v>
      </c>
      <c r="AV238" s="13" t="s">
        <v>171</v>
      </c>
      <c r="AW238" s="13" t="s">
        <v>35</v>
      </c>
      <c r="AX238" s="13" t="s">
        <v>84</v>
      </c>
      <c r="AY238" s="209" t="s">
        <v>166</v>
      </c>
    </row>
    <row r="239" spans="2:65" s="1" customFormat="1" ht="22.5" customHeight="1">
      <c r="B239" s="39"/>
      <c r="C239" s="223" t="s">
        <v>364</v>
      </c>
      <c r="D239" s="223" t="s">
        <v>279</v>
      </c>
      <c r="E239" s="224" t="s">
        <v>365</v>
      </c>
      <c r="F239" s="322" t="s">
        <v>366</v>
      </c>
      <c r="G239" s="322"/>
      <c r="H239" s="322"/>
      <c r="I239" s="322"/>
      <c r="J239" s="225" t="s">
        <v>170</v>
      </c>
      <c r="K239" s="226">
        <v>173.4</v>
      </c>
      <c r="L239" s="323">
        <v>0</v>
      </c>
      <c r="M239" s="324"/>
      <c r="N239" s="325">
        <f>ROUND(L239*K239,2)</f>
        <v>0</v>
      </c>
      <c r="O239" s="301"/>
      <c r="P239" s="301"/>
      <c r="Q239" s="301"/>
      <c r="R239" s="41"/>
      <c r="T239" s="183" t="s">
        <v>22</v>
      </c>
      <c r="U239" s="48" t="s">
        <v>42</v>
      </c>
      <c r="V239" s="40"/>
      <c r="W239" s="184">
        <f>V239*K239</f>
        <v>0</v>
      </c>
      <c r="X239" s="184">
        <v>0.14000000000000001</v>
      </c>
      <c r="Y239" s="184">
        <f>X239*K239</f>
        <v>24.276000000000003</v>
      </c>
      <c r="Z239" s="184">
        <v>0</v>
      </c>
      <c r="AA239" s="185">
        <f>Z239*K239</f>
        <v>0</v>
      </c>
      <c r="AR239" s="22" t="s">
        <v>217</v>
      </c>
      <c r="AT239" s="22" t="s">
        <v>279</v>
      </c>
      <c r="AU239" s="22" t="s">
        <v>89</v>
      </c>
      <c r="AY239" s="22" t="s">
        <v>166</v>
      </c>
      <c r="BE239" s="122">
        <f>IF(U239="základní",N239,0)</f>
        <v>0</v>
      </c>
      <c r="BF239" s="122">
        <f>IF(U239="snížená",N239,0)</f>
        <v>0</v>
      </c>
      <c r="BG239" s="122">
        <f>IF(U239="zákl. přenesená",N239,0)</f>
        <v>0</v>
      </c>
      <c r="BH239" s="122">
        <f>IF(U239="sníž. přenesená",N239,0)</f>
        <v>0</v>
      </c>
      <c r="BI239" s="122">
        <f>IF(U239="nulová",N239,0)</f>
        <v>0</v>
      </c>
      <c r="BJ239" s="22" t="s">
        <v>84</v>
      </c>
      <c r="BK239" s="122">
        <f>ROUND(L239*K239,2)</f>
        <v>0</v>
      </c>
      <c r="BL239" s="22" t="s">
        <v>171</v>
      </c>
      <c r="BM239" s="22" t="s">
        <v>367</v>
      </c>
    </row>
    <row r="240" spans="2:65" s="11" customFormat="1" ht="22.5" customHeight="1">
      <c r="B240" s="186"/>
      <c r="C240" s="187"/>
      <c r="D240" s="187"/>
      <c r="E240" s="188" t="s">
        <v>22</v>
      </c>
      <c r="F240" s="302" t="s">
        <v>353</v>
      </c>
      <c r="G240" s="303"/>
      <c r="H240" s="303"/>
      <c r="I240" s="303"/>
      <c r="J240" s="187"/>
      <c r="K240" s="189" t="s">
        <v>22</v>
      </c>
      <c r="L240" s="187"/>
      <c r="M240" s="187"/>
      <c r="N240" s="187"/>
      <c r="O240" s="187"/>
      <c r="P240" s="187"/>
      <c r="Q240" s="187"/>
      <c r="R240" s="190"/>
      <c r="T240" s="191"/>
      <c r="U240" s="187"/>
      <c r="V240" s="187"/>
      <c r="W240" s="187"/>
      <c r="X240" s="187"/>
      <c r="Y240" s="187"/>
      <c r="Z240" s="187"/>
      <c r="AA240" s="192"/>
      <c r="AT240" s="193" t="s">
        <v>174</v>
      </c>
      <c r="AU240" s="193" t="s">
        <v>89</v>
      </c>
      <c r="AV240" s="11" t="s">
        <v>84</v>
      </c>
      <c r="AW240" s="11" t="s">
        <v>35</v>
      </c>
      <c r="AX240" s="11" t="s">
        <v>77</v>
      </c>
      <c r="AY240" s="193" t="s">
        <v>166</v>
      </c>
    </row>
    <row r="241" spans="2:65" s="12" customFormat="1" ht="22.5" customHeight="1">
      <c r="B241" s="194"/>
      <c r="C241" s="195"/>
      <c r="D241" s="195"/>
      <c r="E241" s="196" t="s">
        <v>22</v>
      </c>
      <c r="F241" s="304" t="s">
        <v>368</v>
      </c>
      <c r="G241" s="305"/>
      <c r="H241" s="305"/>
      <c r="I241" s="305"/>
      <c r="J241" s="195"/>
      <c r="K241" s="197">
        <v>173.4</v>
      </c>
      <c r="L241" s="195"/>
      <c r="M241" s="195"/>
      <c r="N241" s="195"/>
      <c r="O241" s="195"/>
      <c r="P241" s="195"/>
      <c r="Q241" s="195"/>
      <c r="R241" s="198"/>
      <c r="T241" s="199"/>
      <c r="U241" s="195"/>
      <c r="V241" s="195"/>
      <c r="W241" s="195"/>
      <c r="X241" s="195"/>
      <c r="Y241" s="195"/>
      <c r="Z241" s="195"/>
      <c r="AA241" s="200"/>
      <c r="AT241" s="201" t="s">
        <v>174</v>
      </c>
      <c r="AU241" s="201" t="s">
        <v>89</v>
      </c>
      <c r="AV241" s="12" t="s">
        <v>89</v>
      </c>
      <c r="AW241" s="12" t="s">
        <v>35</v>
      </c>
      <c r="AX241" s="12" t="s">
        <v>77</v>
      </c>
      <c r="AY241" s="201" t="s">
        <v>166</v>
      </c>
    </row>
    <row r="242" spans="2:65" s="13" customFormat="1" ht="22.5" customHeight="1">
      <c r="B242" s="202"/>
      <c r="C242" s="203"/>
      <c r="D242" s="203"/>
      <c r="E242" s="204" t="s">
        <v>22</v>
      </c>
      <c r="F242" s="306" t="s">
        <v>176</v>
      </c>
      <c r="G242" s="307"/>
      <c r="H242" s="307"/>
      <c r="I242" s="307"/>
      <c r="J242" s="203"/>
      <c r="K242" s="205">
        <v>173.4</v>
      </c>
      <c r="L242" s="203"/>
      <c r="M242" s="203"/>
      <c r="N242" s="203"/>
      <c r="O242" s="203"/>
      <c r="P242" s="203"/>
      <c r="Q242" s="203"/>
      <c r="R242" s="206"/>
      <c r="T242" s="207"/>
      <c r="U242" s="203"/>
      <c r="V242" s="203"/>
      <c r="W242" s="203"/>
      <c r="X242" s="203"/>
      <c r="Y242" s="203"/>
      <c r="Z242" s="203"/>
      <c r="AA242" s="208"/>
      <c r="AT242" s="209" t="s">
        <v>174</v>
      </c>
      <c r="AU242" s="209" t="s">
        <v>89</v>
      </c>
      <c r="AV242" s="13" t="s">
        <v>171</v>
      </c>
      <c r="AW242" s="13" t="s">
        <v>35</v>
      </c>
      <c r="AX242" s="13" t="s">
        <v>84</v>
      </c>
      <c r="AY242" s="209" t="s">
        <v>166</v>
      </c>
    </row>
    <row r="243" spans="2:65" s="1" customFormat="1" ht="31.5" customHeight="1">
      <c r="B243" s="39"/>
      <c r="C243" s="179" t="s">
        <v>369</v>
      </c>
      <c r="D243" s="179" t="s">
        <v>167</v>
      </c>
      <c r="E243" s="180" t="s">
        <v>370</v>
      </c>
      <c r="F243" s="298" t="s">
        <v>371</v>
      </c>
      <c r="G243" s="298"/>
      <c r="H243" s="298"/>
      <c r="I243" s="298"/>
      <c r="J243" s="181" t="s">
        <v>170</v>
      </c>
      <c r="K243" s="182">
        <v>25</v>
      </c>
      <c r="L243" s="299">
        <v>0</v>
      </c>
      <c r="M243" s="300"/>
      <c r="N243" s="301">
        <f>ROUND(L243*K243,2)</f>
        <v>0</v>
      </c>
      <c r="O243" s="301"/>
      <c r="P243" s="301"/>
      <c r="Q243" s="301"/>
      <c r="R243" s="41"/>
      <c r="T243" s="183" t="s">
        <v>22</v>
      </c>
      <c r="U243" s="48" t="s">
        <v>42</v>
      </c>
      <c r="V243" s="40"/>
      <c r="W243" s="184">
        <f>V243*K243</f>
        <v>0</v>
      </c>
      <c r="X243" s="184">
        <v>0.10362</v>
      </c>
      <c r="Y243" s="184">
        <f>X243*K243</f>
        <v>2.5905</v>
      </c>
      <c r="Z243" s="184">
        <v>0</v>
      </c>
      <c r="AA243" s="185">
        <f>Z243*K243</f>
        <v>0</v>
      </c>
      <c r="AR243" s="22" t="s">
        <v>171</v>
      </c>
      <c r="AT243" s="22" t="s">
        <v>167</v>
      </c>
      <c r="AU243" s="22" t="s">
        <v>89</v>
      </c>
      <c r="AY243" s="22" t="s">
        <v>166</v>
      </c>
      <c r="BE243" s="122">
        <f>IF(U243="základní",N243,0)</f>
        <v>0</v>
      </c>
      <c r="BF243" s="122">
        <f>IF(U243="snížená",N243,0)</f>
        <v>0</v>
      </c>
      <c r="BG243" s="122">
        <f>IF(U243="zákl. přenesená",N243,0)</f>
        <v>0</v>
      </c>
      <c r="BH243" s="122">
        <f>IF(U243="sníž. přenesená",N243,0)</f>
        <v>0</v>
      </c>
      <c r="BI243" s="122">
        <f>IF(U243="nulová",N243,0)</f>
        <v>0</v>
      </c>
      <c r="BJ243" s="22" t="s">
        <v>84</v>
      </c>
      <c r="BK243" s="122">
        <f>ROUND(L243*K243,2)</f>
        <v>0</v>
      </c>
      <c r="BL243" s="22" t="s">
        <v>171</v>
      </c>
      <c r="BM243" s="22" t="s">
        <v>372</v>
      </c>
    </row>
    <row r="244" spans="2:65" s="11" customFormat="1" ht="22.5" customHeight="1">
      <c r="B244" s="186"/>
      <c r="C244" s="187"/>
      <c r="D244" s="187"/>
      <c r="E244" s="188" t="s">
        <v>22</v>
      </c>
      <c r="F244" s="302" t="s">
        <v>373</v>
      </c>
      <c r="G244" s="303"/>
      <c r="H244" s="303"/>
      <c r="I244" s="303"/>
      <c r="J244" s="187"/>
      <c r="K244" s="189" t="s">
        <v>22</v>
      </c>
      <c r="L244" s="187"/>
      <c r="M244" s="187"/>
      <c r="N244" s="187"/>
      <c r="O244" s="187"/>
      <c r="P244" s="187"/>
      <c r="Q244" s="187"/>
      <c r="R244" s="190"/>
      <c r="T244" s="191"/>
      <c r="U244" s="187"/>
      <c r="V244" s="187"/>
      <c r="W244" s="187"/>
      <c r="X244" s="187"/>
      <c r="Y244" s="187"/>
      <c r="Z244" s="187"/>
      <c r="AA244" s="192"/>
      <c r="AT244" s="193" t="s">
        <v>174</v>
      </c>
      <c r="AU244" s="193" t="s">
        <v>89</v>
      </c>
      <c r="AV244" s="11" t="s">
        <v>84</v>
      </c>
      <c r="AW244" s="11" t="s">
        <v>35</v>
      </c>
      <c r="AX244" s="11" t="s">
        <v>77</v>
      </c>
      <c r="AY244" s="193" t="s">
        <v>166</v>
      </c>
    </row>
    <row r="245" spans="2:65" s="12" customFormat="1" ht="22.5" customHeight="1">
      <c r="B245" s="194"/>
      <c r="C245" s="195"/>
      <c r="D245" s="195"/>
      <c r="E245" s="196" t="s">
        <v>22</v>
      </c>
      <c r="F245" s="304" t="s">
        <v>333</v>
      </c>
      <c r="G245" s="305"/>
      <c r="H245" s="305"/>
      <c r="I245" s="305"/>
      <c r="J245" s="195"/>
      <c r="K245" s="197">
        <v>17</v>
      </c>
      <c r="L245" s="195"/>
      <c r="M245" s="195"/>
      <c r="N245" s="195"/>
      <c r="O245" s="195"/>
      <c r="P245" s="195"/>
      <c r="Q245" s="195"/>
      <c r="R245" s="198"/>
      <c r="T245" s="199"/>
      <c r="U245" s="195"/>
      <c r="V245" s="195"/>
      <c r="W245" s="195"/>
      <c r="X245" s="195"/>
      <c r="Y245" s="195"/>
      <c r="Z245" s="195"/>
      <c r="AA245" s="200"/>
      <c r="AT245" s="201" t="s">
        <v>174</v>
      </c>
      <c r="AU245" s="201" t="s">
        <v>89</v>
      </c>
      <c r="AV245" s="12" t="s">
        <v>89</v>
      </c>
      <c r="AW245" s="12" t="s">
        <v>35</v>
      </c>
      <c r="AX245" s="12" t="s">
        <v>77</v>
      </c>
      <c r="AY245" s="201" t="s">
        <v>166</v>
      </c>
    </row>
    <row r="246" spans="2:65" s="11" customFormat="1" ht="22.5" customHeight="1">
      <c r="B246" s="186"/>
      <c r="C246" s="187"/>
      <c r="D246" s="187"/>
      <c r="E246" s="188" t="s">
        <v>22</v>
      </c>
      <c r="F246" s="308" t="s">
        <v>374</v>
      </c>
      <c r="G246" s="309"/>
      <c r="H246" s="309"/>
      <c r="I246" s="309"/>
      <c r="J246" s="187"/>
      <c r="K246" s="189" t="s">
        <v>22</v>
      </c>
      <c r="L246" s="187"/>
      <c r="M246" s="187"/>
      <c r="N246" s="187"/>
      <c r="O246" s="187"/>
      <c r="P246" s="187"/>
      <c r="Q246" s="187"/>
      <c r="R246" s="190"/>
      <c r="T246" s="191"/>
      <c r="U246" s="187"/>
      <c r="V246" s="187"/>
      <c r="W246" s="187"/>
      <c r="X246" s="187"/>
      <c r="Y246" s="187"/>
      <c r="Z246" s="187"/>
      <c r="AA246" s="192"/>
      <c r="AT246" s="193" t="s">
        <v>174</v>
      </c>
      <c r="AU246" s="193" t="s">
        <v>89</v>
      </c>
      <c r="AV246" s="11" t="s">
        <v>84</v>
      </c>
      <c r="AW246" s="11" t="s">
        <v>35</v>
      </c>
      <c r="AX246" s="11" t="s">
        <v>77</v>
      </c>
      <c r="AY246" s="193" t="s">
        <v>166</v>
      </c>
    </row>
    <row r="247" spans="2:65" s="12" customFormat="1" ht="22.5" customHeight="1">
      <c r="B247" s="194"/>
      <c r="C247" s="195"/>
      <c r="D247" s="195"/>
      <c r="E247" s="196" t="s">
        <v>22</v>
      </c>
      <c r="F247" s="304" t="s">
        <v>217</v>
      </c>
      <c r="G247" s="305"/>
      <c r="H247" s="305"/>
      <c r="I247" s="305"/>
      <c r="J247" s="195"/>
      <c r="K247" s="197">
        <v>8</v>
      </c>
      <c r="L247" s="195"/>
      <c r="M247" s="195"/>
      <c r="N247" s="195"/>
      <c r="O247" s="195"/>
      <c r="P247" s="195"/>
      <c r="Q247" s="195"/>
      <c r="R247" s="198"/>
      <c r="T247" s="199"/>
      <c r="U247" s="195"/>
      <c r="V247" s="195"/>
      <c r="W247" s="195"/>
      <c r="X247" s="195"/>
      <c r="Y247" s="195"/>
      <c r="Z247" s="195"/>
      <c r="AA247" s="200"/>
      <c r="AT247" s="201" t="s">
        <v>174</v>
      </c>
      <c r="AU247" s="201" t="s">
        <v>89</v>
      </c>
      <c r="AV247" s="12" t="s">
        <v>89</v>
      </c>
      <c r="AW247" s="12" t="s">
        <v>35</v>
      </c>
      <c r="AX247" s="12" t="s">
        <v>77</v>
      </c>
      <c r="AY247" s="201" t="s">
        <v>166</v>
      </c>
    </row>
    <row r="248" spans="2:65" s="13" customFormat="1" ht="22.5" customHeight="1">
      <c r="B248" s="202"/>
      <c r="C248" s="203"/>
      <c r="D248" s="203"/>
      <c r="E248" s="204" t="s">
        <v>22</v>
      </c>
      <c r="F248" s="306" t="s">
        <v>176</v>
      </c>
      <c r="G248" s="307"/>
      <c r="H248" s="307"/>
      <c r="I248" s="307"/>
      <c r="J248" s="203"/>
      <c r="K248" s="205">
        <v>25</v>
      </c>
      <c r="L248" s="203"/>
      <c r="M248" s="203"/>
      <c r="N248" s="203"/>
      <c r="O248" s="203"/>
      <c r="P248" s="203"/>
      <c r="Q248" s="203"/>
      <c r="R248" s="206"/>
      <c r="T248" s="207"/>
      <c r="U248" s="203"/>
      <c r="V248" s="203"/>
      <c r="W248" s="203"/>
      <c r="X248" s="203"/>
      <c r="Y248" s="203"/>
      <c r="Z248" s="203"/>
      <c r="AA248" s="208"/>
      <c r="AT248" s="209" t="s">
        <v>174</v>
      </c>
      <c r="AU248" s="209" t="s">
        <v>89</v>
      </c>
      <c r="AV248" s="13" t="s">
        <v>171</v>
      </c>
      <c r="AW248" s="13" t="s">
        <v>35</v>
      </c>
      <c r="AX248" s="13" t="s">
        <v>84</v>
      </c>
      <c r="AY248" s="209" t="s">
        <v>166</v>
      </c>
    </row>
    <row r="249" spans="2:65" s="1" customFormat="1" ht="22.5" customHeight="1">
      <c r="B249" s="39"/>
      <c r="C249" s="223" t="s">
        <v>375</v>
      </c>
      <c r="D249" s="223" t="s">
        <v>279</v>
      </c>
      <c r="E249" s="224" t="s">
        <v>376</v>
      </c>
      <c r="F249" s="322" t="s">
        <v>377</v>
      </c>
      <c r="G249" s="322"/>
      <c r="H249" s="322"/>
      <c r="I249" s="322"/>
      <c r="J249" s="225" t="s">
        <v>170</v>
      </c>
      <c r="K249" s="226">
        <v>8.16</v>
      </c>
      <c r="L249" s="323">
        <v>0</v>
      </c>
      <c r="M249" s="324"/>
      <c r="N249" s="325">
        <f>ROUND(L249*K249,2)</f>
        <v>0</v>
      </c>
      <c r="O249" s="301"/>
      <c r="P249" s="301"/>
      <c r="Q249" s="301"/>
      <c r="R249" s="41"/>
      <c r="T249" s="183" t="s">
        <v>22</v>
      </c>
      <c r="U249" s="48" t="s">
        <v>42</v>
      </c>
      <c r="V249" s="40"/>
      <c r="W249" s="184">
        <f>V249*K249</f>
        <v>0</v>
      </c>
      <c r="X249" s="184">
        <v>0.19700000000000001</v>
      </c>
      <c r="Y249" s="184">
        <f>X249*K249</f>
        <v>1.6075200000000001</v>
      </c>
      <c r="Z249" s="184">
        <v>0</v>
      </c>
      <c r="AA249" s="185">
        <f>Z249*K249</f>
        <v>0</v>
      </c>
      <c r="AR249" s="22" t="s">
        <v>217</v>
      </c>
      <c r="AT249" s="22" t="s">
        <v>279</v>
      </c>
      <c r="AU249" s="22" t="s">
        <v>89</v>
      </c>
      <c r="AY249" s="22" t="s">
        <v>166</v>
      </c>
      <c r="BE249" s="122">
        <f>IF(U249="základní",N249,0)</f>
        <v>0</v>
      </c>
      <c r="BF249" s="122">
        <f>IF(U249="snížená",N249,0)</f>
        <v>0</v>
      </c>
      <c r="BG249" s="122">
        <f>IF(U249="zákl. přenesená",N249,0)</f>
        <v>0</v>
      </c>
      <c r="BH249" s="122">
        <f>IF(U249="sníž. přenesená",N249,0)</f>
        <v>0</v>
      </c>
      <c r="BI249" s="122">
        <f>IF(U249="nulová",N249,0)</f>
        <v>0</v>
      </c>
      <c r="BJ249" s="22" t="s">
        <v>84</v>
      </c>
      <c r="BK249" s="122">
        <f>ROUND(L249*K249,2)</f>
        <v>0</v>
      </c>
      <c r="BL249" s="22" t="s">
        <v>171</v>
      </c>
      <c r="BM249" s="22" t="s">
        <v>378</v>
      </c>
    </row>
    <row r="250" spans="2:65" s="11" customFormat="1" ht="22.5" customHeight="1">
      <c r="B250" s="186"/>
      <c r="C250" s="187"/>
      <c r="D250" s="187"/>
      <c r="E250" s="188" t="s">
        <v>22</v>
      </c>
      <c r="F250" s="302" t="s">
        <v>374</v>
      </c>
      <c r="G250" s="303"/>
      <c r="H250" s="303"/>
      <c r="I250" s="303"/>
      <c r="J250" s="187"/>
      <c r="K250" s="189" t="s">
        <v>22</v>
      </c>
      <c r="L250" s="187"/>
      <c r="M250" s="187"/>
      <c r="N250" s="187"/>
      <c r="O250" s="187"/>
      <c r="P250" s="187"/>
      <c r="Q250" s="187"/>
      <c r="R250" s="190"/>
      <c r="T250" s="191"/>
      <c r="U250" s="187"/>
      <c r="V250" s="187"/>
      <c r="W250" s="187"/>
      <c r="X250" s="187"/>
      <c r="Y250" s="187"/>
      <c r="Z250" s="187"/>
      <c r="AA250" s="192"/>
      <c r="AT250" s="193" t="s">
        <v>174</v>
      </c>
      <c r="AU250" s="193" t="s">
        <v>89</v>
      </c>
      <c r="AV250" s="11" t="s">
        <v>84</v>
      </c>
      <c r="AW250" s="11" t="s">
        <v>35</v>
      </c>
      <c r="AX250" s="11" t="s">
        <v>77</v>
      </c>
      <c r="AY250" s="193" t="s">
        <v>166</v>
      </c>
    </row>
    <row r="251" spans="2:65" s="12" customFormat="1" ht="22.5" customHeight="1">
      <c r="B251" s="194"/>
      <c r="C251" s="195"/>
      <c r="D251" s="195"/>
      <c r="E251" s="196" t="s">
        <v>22</v>
      </c>
      <c r="F251" s="304" t="s">
        <v>379</v>
      </c>
      <c r="G251" s="305"/>
      <c r="H251" s="305"/>
      <c r="I251" s="305"/>
      <c r="J251" s="195"/>
      <c r="K251" s="197">
        <v>8.16</v>
      </c>
      <c r="L251" s="195"/>
      <c r="M251" s="195"/>
      <c r="N251" s="195"/>
      <c r="O251" s="195"/>
      <c r="P251" s="195"/>
      <c r="Q251" s="195"/>
      <c r="R251" s="198"/>
      <c r="T251" s="199"/>
      <c r="U251" s="195"/>
      <c r="V251" s="195"/>
      <c r="W251" s="195"/>
      <c r="X251" s="195"/>
      <c r="Y251" s="195"/>
      <c r="Z251" s="195"/>
      <c r="AA251" s="200"/>
      <c r="AT251" s="201" t="s">
        <v>174</v>
      </c>
      <c r="AU251" s="201" t="s">
        <v>89</v>
      </c>
      <c r="AV251" s="12" t="s">
        <v>89</v>
      </c>
      <c r="AW251" s="12" t="s">
        <v>35</v>
      </c>
      <c r="AX251" s="12" t="s">
        <v>77</v>
      </c>
      <c r="AY251" s="201" t="s">
        <v>166</v>
      </c>
    </row>
    <row r="252" spans="2:65" s="13" customFormat="1" ht="22.5" customHeight="1">
      <c r="B252" s="202"/>
      <c r="C252" s="203"/>
      <c r="D252" s="203"/>
      <c r="E252" s="204" t="s">
        <v>22</v>
      </c>
      <c r="F252" s="306" t="s">
        <v>176</v>
      </c>
      <c r="G252" s="307"/>
      <c r="H252" s="307"/>
      <c r="I252" s="307"/>
      <c r="J252" s="203"/>
      <c r="K252" s="205">
        <v>8.16</v>
      </c>
      <c r="L252" s="203"/>
      <c r="M252" s="203"/>
      <c r="N252" s="203"/>
      <c r="O252" s="203"/>
      <c r="P252" s="203"/>
      <c r="Q252" s="203"/>
      <c r="R252" s="206"/>
      <c r="T252" s="207"/>
      <c r="U252" s="203"/>
      <c r="V252" s="203"/>
      <c r="W252" s="203"/>
      <c r="X252" s="203"/>
      <c r="Y252" s="203"/>
      <c r="Z252" s="203"/>
      <c r="AA252" s="208"/>
      <c r="AT252" s="209" t="s">
        <v>174</v>
      </c>
      <c r="AU252" s="209" t="s">
        <v>89</v>
      </c>
      <c r="AV252" s="13" t="s">
        <v>171</v>
      </c>
      <c r="AW252" s="13" t="s">
        <v>35</v>
      </c>
      <c r="AX252" s="13" t="s">
        <v>84</v>
      </c>
      <c r="AY252" s="209" t="s">
        <v>166</v>
      </c>
    </row>
    <row r="253" spans="2:65" s="1" customFormat="1" ht="22.5" customHeight="1">
      <c r="B253" s="39"/>
      <c r="C253" s="223" t="s">
        <v>380</v>
      </c>
      <c r="D253" s="223" t="s">
        <v>279</v>
      </c>
      <c r="E253" s="224" t="s">
        <v>381</v>
      </c>
      <c r="F253" s="322" t="s">
        <v>382</v>
      </c>
      <c r="G253" s="322"/>
      <c r="H253" s="322"/>
      <c r="I253" s="322"/>
      <c r="J253" s="225" t="s">
        <v>170</v>
      </c>
      <c r="K253" s="226">
        <v>17.34</v>
      </c>
      <c r="L253" s="323">
        <v>0</v>
      </c>
      <c r="M253" s="324"/>
      <c r="N253" s="325">
        <f>ROUND(L253*K253,2)</f>
        <v>0</v>
      </c>
      <c r="O253" s="301"/>
      <c r="P253" s="301"/>
      <c r="Q253" s="301"/>
      <c r="R253" s="41"/>
      <c r="T253" s="183" t="s">
        <v>22</v>
      </c>
      <c r="U253" s="48" t="s">
        <v>42</v>
      </c>
      <c r="V253" s="40"/>
      <c r="W253" s="184">
        <f>V253*K253</f>
        <v>0</v>
      </c>
      <c r="X253" s="184">
        <v>0.18</v>
      </c>
      <c r="Y253" s="184">
        <f>X253*K253</f>
        <v>3.1212</v>
      </c>
      <c r="Z253" s="184">
        <v>0</v>
      </c>
      <c r="AA253" s="185">
        <f>Z253*K253</f>
        <v>0</v>
      </c>
      <c r="AR253" s="22" t="s">
        <v>217</v>
      </c>
      <c r="AT253" s="22" t="s">
        <v>279</v>
      </c>
      <c r="AU253" s="22" t="s">
        <v>89</v>
      </c>
      <c r="AY253" s="22" t="s">
        <v>166</v>
      </c>
      <c r="BE253" s="122">
        <f>IF(U253="základní",N253,0)</f>
        <v>0</v>
      </c>
      <c r="BF253" s="122">
        <f>IF(U253="snížená",N253,0)</f>
        <v>0</v>
      </c>
      <c r="BG253" s="122">
        <f>IF(U253="zákl. přenesená",N253,0)</f>
        <v>0</v>
      </c>
      <c r="BH253" s="122">
        <f>IF(U253="sníž. přenesená",N253,0)</f>
        <v>0</v>
      </c>
      <c r="BI253" s="122">
        <f>IF(U253="nulová",N253,0)</f>
        <v>0</v>
      </c>
      <c r="BJ253" s="22" t="s">
        <v>84</v>
      </c>
      <c r="BK253" s="122">
        <f>ROUND(L253*K253,2)</f>
        <v>0</v>
      </c>
      <c r="BL253" s="22" t="s">
        <v>171</v>
      </c>
      <c r="BM253" s="22" t="s">
        <v>383</v>
      </c>
    </row>
    <row r="254" spans="2:65" s="11" customFormat="1" ht="22.5" customHeight="1">
      <c r="B254" s="186"/>
      <c r="C254" s="187"/>
      <c r="D254" s="187"/>
      <c r="E254" s="188" t="s">
        <v>22</v>
      </c>
      <c r="F254" s="302" t="s">
        <v>384</v>
      </c>
      <c r="G254" s="303"/>
      <c r="H254" s="303"/>
      <c r="I254" s="303"/>
      <c r="J254" s="187"/>
      <c r="K254" s="189" t="s">
        <v>22</v>
      </c>
      <c r="L254" s="187"/>
      <c r="M254" s="187"/>
      <c r="N254" s="187"/>
      <c r="O254" s="187"/>
      <c r="P254" s="187"/>
      <c r="Q254" s="187"/>
      <c r="R254" s="190"/>
      <c r="T254" s="191"/>
      <c r="U254" s="187"/>
      <c r="V254" s="187"/>
      <c r="W254" s="187"/>
      <c r="X254" s="187"/>
      <c r="Y254" s="187"/>
      <c r="Z254" s="187"/>
      <c r="AA254" s="192"/>
      <c r="AT254" s="193" t="s">
        <v>174</v>
      </c>
      <c r="AU254" s="193" t="s">
        <v>89</v>
      </c>
      <c r="AV254" s="11" t="s">
        <v>84</v>
      </c>
      <c r="AW254" s="11" t="s">
        <v>35</v>
      </c>
      <c r="AX254" s="11" t="s">
        <v>77</v>
      </c>
      <c r="AY254" s="193" t="s">
        <v>166</v>
      </c>
    </row>
    <row r="255" spans="2:65" s="12" customFormat="1" ht="22.5" customHeight="1">
      <c r="B255" s="194"/>
      <c r="C255" s="195"/>
      <c r="D255" s="195"/>
      <c r="E255" s="196" t="s">
        <v>22</v>
      </c>
      <c r="F255" s="304" t="s">
        <v>385</v>
      </c>
      <c r="G255" s="305"/>
      <c r="H255" s="305"/>
      <c r="I255" s="305"/>
      <c r="J255" s="195"/>
      <c r="K255" s="197">
        <v>17.34</v>
      </c>
      <c r="L255" s="195"/>
      <c r="M255" s="195"/>
      <c r="N255" s="195"/>
      <c r="O255" s="195"/>
      <c r="P255" s="195"/>
      <c r="Q255" s="195"/>
      <c r="R255" s="198"/>
      <c r="T255" s="199"/>
      <c r="U255" s="195"/>
      <c r="V255" s="195"/>
      <c r="W255" s="195"/>
      <c r="X255" s="195"/>
      <c r="Y255" s="195"/>
      <c r="Z255" s="195"/>
      <c r="AA255" s="200"/>
      <c r="AT255" s="201" t="s">
        <v>174</v>
      </c>
      <c r="AU255" s="201" t="s">
        <v>89</v>
      </c>
      <c r="AV255" s="12" t="s">
        <v>89</v>
      </c>
      <c r="AW255" s="12" t="s">
        <v>35</v>
      </c>
      <c r="AX255" s="12" t="s">
        <v>77</v>
      </c>
      <c r="AY255" s="201" t="s">
        <v>166</v>
      </c>
    </row>
    <row r="256" spans="2:65" s="13" customFormat="1" ht="22.5" customHeight="1">
      <c r="B256" s="202"/>
      <c r="C256" s="203"/>
      <c r="D256" s="203"/>
      <c r="E256" s="204" t="s">
        <v>22</v>
      </c>
      <c r="F256" s="306" t="s">
        <v>176</v>
      </c>
      <c r="G256" s="307"/>
      <c r="H256" s="307"/>
      <c r="I256" s="307"/>
      <c r="J256" s="203"/>
      <c r="K256" s="205">
        <v>17.34</v>
      </c>
      <c r="L256" s="203"/>
      <c r="M256" s="203"/>
      <c r="N256" s="203"/>
      <c r="O256" s="203"/>
      <c r="P256" s="203"/>
      <c r="Q256" s="203"/>
      <c r="R256" s="206"/>
      <c r="T256" s="207"/>
      <c r="U256" s="203"/>
      <c r="V256" s="203"/>
      <c r="W256" s="203"/>
      <c r="X256" s="203"/>
      <c r="Y256" s="203"/>
      <c r="Z256" s="203"/>
      <c r="AA256" s="208"/>
      <c r="AT256" s="209" t="s">
        <v>174</v>
      </c>
      <c r="AU256" s="209" t="s">
        <v>89</v>
      </c>
      <c r="AV256" s="13" t="s">
        <v>171</v>
      </c>
      <c r="AW256" s="13" t="s">
        <v>35</v>
      </c>
      <c r="AX256" s="13" t="s">
        <v>84</v>
      </c>
      <c r="AY256" s="209" t="s">
        <v>166</v>
      </c>
    </row>
    <row r="257" spans="2:65" s="1" customFormat="1" ht="31.5" customHeight="1">
      <c r="B257" s="39"/>
      <c r="C257" s="179" t="s">
        <v>386</v>
      </c>
      <c r="D257" s="179" t="s">
        <v>167</v>
      </c>
      <c r="E257" s="180" t="s">
        <v>387</v>
      </c>
      <c r="F257" s="298" t="s">
        <v>388</v>
      </c>
      <c r="G257" s="298"/>
      <c r="H257" s="298"/>
      <c r="I257" s="298"/>
      <c r="J257" s="181" t="s">
        <v>389</v>
      </c>
      <c r="K257" s="182">
        <v>105</v>
      </c>
      <c r="L257" s="299">
        <v>0</v>
      </c>
      <c r="M257" s="300"/>
      <c r="N257" s="301">
        <f>ROUND(L257*K257,2)</f>
        <v>0</v>
      </c>
      <c r="O257" s="301"/>
      <c r="P257" s="301"/>
      <c r="Q257" s="301"/>
      <c r="R257" s="41"/>
      <c r="T257" s="183" t="s">
        <v>22</v>
      </c>
      <c r="U257" s="48" t="s">
        <v>42</v>
      </c>
      <c r="V257" s="40"/>
      <c r="W257" s="184">
        <f>V257*K257</f>
        <v>0</v>
      </c>
      <c r="X257" s="184">
        <v>3.5999999999999999E-3</v>
      </c>
      <c r="Y257" s="184">
        <f>X257*K257</f>
        <v>0.378</v>
      </c>
      <c r="Z257" s="184">
        <v>0</v>
      </c>
      <c r="AA257" s="185">
        <f>Z257*K257</f>
        <v>0</v>
      </c>
      <c r="AR257" s="22" t="s">
        <v>171</v>
      </c>
      <c r="AT257" s="22" t="s">
        <v>167</v>
      </c>
      <c r="AU257" s="22" t="s">
        <v>89</v>
      </c>
      <c r="AY257" s="22" t="s">
        <v>166</v>
      </c>
      <c r="BE257" s="122">
        <f>IF(U257="základní",N257,0)</f>
        <v>0</v>
      </c>
      <c r="BF257" s="122">
        <f>IF(U257="snížená",N257,0)</f>
        <v>0</v>
      </c>
      <c r="BG257" s="122">
        <f>IF(U257="zákl. přenesená",N257,0)</f>
        <v>0</v>
      </c>
      <c r="BH257" s="122">
        <f>IF(U257="sníž. přenesená",N257,0)</f>
        <v>0</v>
      </c>
      <c r="BI257" s="122">
        <f>IF(U257="nulová",N257,0)</f>
        <v>0</v>
      </c>
      <c r="BJ257" s="22" t="s">
        <v>84</v>
      </c>
      <c r="BK257" s="122">
        <f>ROUND(L257*K257,2)</f>
        <v>0</v>
      </c>
      <c r="BL257" s="22" t="s">
        <v>171</v>
      </c>
      <c r="BM257" s="22" t="s">
        <v>390</v>
      </c>
    </row>
    <row r="258" spans="2:65" s="11" customFormat="1" ht="31.5" customHeight="1">
      <c r="B258" s="186"/>
      <c r="C258" s="187"/>
      <c r="D258" s="187"/>
      <c r="E258" s="188" t="s">
        <v>22</v>
      </c>
      <c r="F258" s="302" t="s">
        <v>391</v>
      </c>
      <c r="G258" s="303"/>
      <c r="H258" s="303"/>
      <c r="I258" s="303"/>
      <c r="J258" s="187"/>
      <c r="K258" s="189" t="s">
        <v>22</v>
      </c>
      <c r="L258" s="187"/>
      <c r="M258" s="187"/>
      <c r="N258" s="187"/>
      <c r="O258" s="187"/>
      <c r="P258" s="187"/>
      <c r="Q258" s="187"/>
      <c r="R258" s="190"/>
      <c r="T258" s="191"/>
      <c r="U258" s="187"/>
      <c r="V258" s="187"/>
      <c r="W258" s="187"/>
      <c r="X258" s="187"/>
      <c r="Y258" s="187"/>
      <c r="Z258" s="187"/>
      <c r="AA258" s="192"/>
      <c r="AT258" s="193" t="s">
        <v>174</v>
      </c>
      <c r="AU258" s="193" t="s">
        <v>89</v>
      </c>
      <c r="AV258" s="11" t="s">
        <v>84</v>
      </c>
      <c r="AW258" s="11" t="s">
        <v>35</v>
      </c>
      <c r="AX258" s="11" t="s">
        <v>77</v>
      </c>
      <c r="AY258" s="193" t="s">
        <v>166</v>
      </c>
    </row>
    <row r="259" spans="2:65" s="12" customFormat="1" ht="22.5" customHeight="1">
      <c r="B259" s="194"/>
      <c r="C259" s="195"/>
      <c r="D259" s="195"/>
      <c r="E259" s="196" t="s">
        <v>22</v>
      </c>
      <c r="F259" s="304" t="s">
        <v>348</v>
      </c>
      <c r="G259" s="305"/>
      <c r="H259" s="305"/>
      <c r="I259" s="305"/>
      <c r="J259" s="195"/>
      <c r="K259" s="197">
        <v>105</v>
      </c>
      <c r="L259" s="195"/>
      <c r="M259" s="195"/>
      <c r="N259" s="195"/>
      <c r="O259" s="195"/>
      <c r="P259" s="195"/>
      <c r="Q259" s="195"/>
      <c r="R259" s="198"/>
      <c r="T259" s="199"/>
      <c r="U259" s="195"/>
      <c r="V259" s="195"/>
      <c r="W259" s="195"/>
      <c r="X259" s="195"/>
      <c r="Y259" s="195"/>
      <c r="Z259" s="195"/>
      <c r="AA259" s="200"/>
      <c r="AT259" s="201" t="s">
        <v>174</v>
      </c>
      <c r="AU259" s="201" t="s">
        <v>89</v>
      </c>
      <c r="AV259" s="12" t="s">
        <v>89</v>
      </c>
      <c r="AW259" s="12" t="s">
        <v>35</v>
      </c>
      <c r="AX259" s="12" t="s">
        <v>77</v>
      </c>
      <c r="AY259" s="201" t="s">
        <v>166</v>
      </c>
    </row>
    <row r="260" spans="2:65" s="13" customFormat="1" ht="22.5" customHeight="1">
      <c r="B260" s="202"/>
      <c r="C260" s="203"/>
      <c r="D260" s="203"/>
      <c r="E260" s="204" t="s">
        <v>22</v>
      </c>
      <c r="F260" s="306" t="s">
        <v>176</v>
      </c>
      <c r="G260" s="307"/>
      <c r="H260" s="307"/>
      <c r="I260" s="307"/>
      <c r="J260" s="203"/>
      <c r="K260" s="205">
        <v>105</v>
      </c>
      <c r="L260" s="203"/>
      <c r="M260" s="203"/>
      <c r="N260" s="203"/>
      <c r="O260" s="203"/>
      <c r="P260" s="203"/>
      <c r="Q260" s="203"/>
      <c r="R260" s="206"/>
      <c r="T260" s="207"/>
      <c r="U260" s="203"/>
      <c r="V260" s="203"/>
      <c r="W260" s="203"/>
      <c r="X260" s="203"/>
      <c r="Y260" s="203"/>
      <c r="Z260" s="203"/>
      <c r="AA260" s="208"/>
      <c r="AT260" s="209" t="s">
        <v>174</v>
      </c>
      <c r="AU260" s="209" t="s">
        <v>89</v>
      </c>
      <c r="AV260" s="13" t="s">
        <v>171</v>
      </c>
      <c r="AW260" s="13" t="s">
        <v>35</v>
      </c>
      <c r="AX260" s="13" t="s">
        <v>84</v>
      </c>
      <c r="AY260" s="209" t="s">
        <v>166</v>
      </c>
    </row>
    <row r="261" spans="2:65" s="10" customFormat="1" ht="29.85" customHeight="1">
      <c r="B261" s="168"/>
      <c r="C261" s="169"/>
      <c r="D261" s="178" t="s">
        <v>251</v>
      </c>
      <c r="E261" s="178"/>
      <c r="F261" s="178"/>
      <c r="G261" s="178"/>
      <c r="H261" s="178"/>
      <c r="I261" s="178"/>
      <c r="J261" s="178"/>
      <c r="K261" s="178"/>
      <c r="L261" s="178"/>
      <c r="M261" s="178"/>
      <c r="N261" s="317">
        <f>BK261</f>
        <v>0</v>
      </c>
      <c r="O261" s="318"/>
      <c r="P261" s="318"/>
      <c r="Q261" s="318"/>
      <c r="R261" s="171"/>
      <c r="T261" s="172"/>
      <c r="U261" s="169"/>
      <c r="V261" s="169"/>
      <c r="W261" s="173">
        <f>SUM(W262:W292)</f>
        <v>0</v>
      </c>
      <c r="X261" s="169"/>
      <c r="Y261" s="173">
        <f>SUM(Y262:Y292)</f>
        <v>1.7810100000000002</v>
      </c>
      <c r="Z261" s="169"/>
      <c r="AA261" s="174">
        <f>SUM(AA262:AA292)</f>
        <v>0</v>
      </c>
      <c r="AR261" s="175" t="s">
        <v>84</v>
      </c>
      <c r="AT261" s="176" t="s">
        <v>76</v>
      </c>
      <c r="AU261" s="176" t="s">
        <v>84</v>
      </c>
      <c r="AY261" s="175" t="s">
        <v>166</v>
      </c>
      <c r="BK261" s="177">
        <f>SUM(BK262:BK292)</f>
        <v>0</v>
      </c>
    </row>
    <row r="262" spans="2:65" s="1" customFormat="1" ht="31.5" customHeight="1">
      <c r="B262" s="39"/>
      <c r="C262" s="179" t="s">
        <v>392</v>
      </c>
      <c r="D262" s="179" t="s">
        <v>167</v>
      </c>
      <c r="E262" s="180" t="s">
        <v>393</v>
      </c>
      <c r="F262" s="298" t="s">
        <v>394</v>
      </c>
      <c r="G262" s="298"/>
      <c r="H262" s="298"/>
      <c r="I262" s="298"/>
      <c r="J262" s="181" t="s">
        <v>389</v>
      </c>
      <c r="K262" s="182">
        <v>6</v>
      </c>
      <c r="L262" s="299">
        <v>0</v>
      </c>
      <c r="M262" s="300"/>
      <c r="N262" s="301">
        <f>ROUND(L262*K262,2)</f>
        <v>0</v>
      </c>
      <c r="O262" s="301"/>
      <c r="P262" s="301"/>
      <c r="Q262" s="301"/>
      <c r="R262" s="41"/>
      <c r="T262" s="183" t="s">
        <v>22</v>
      </c>
      <c r="U262" s="48" t="s">
        <v>42</v>
      </c>
      <c r="V262" s="40"/>
      <c r="W262" s="184">
        <f>V262*K262</f>
        <v>0</v>
      </c>
      <c r="X262" s="184">
        <v>1.1E-5</v>
      </c>
      <c r="Y262" s="184">
        <f>X262*K262</f>
        <v>6.6000000000000005E-5</v>
      </c>
      <c r="Z262" s="184">
        <v>0</v>
      </c>
      <c r="AA262" s="185">
        <f>Z262*K262</f>
        <v>0</v>
      </c>
      <c r="AR262" s="22" t="s">
        <v>171</v>
      </c>
      <c r="AT262" s="22" t="s">
        <v>167</v>
      </c>
      <c r="AU262" s="22" t="s">
        <v>89</v>
      </c>
      <c r="AY262" s="22" t="s">
        <v>166</v>
      </c>
      <c r="BE262" s="122">
        <f>IF(U262="základní",N262,0)</f>
        <v>0</v>
      </c>
      <c r="BF262" s="122">
        <f>IF(U262="snížená",N262,0)</f>
        <v>0</v>
      </c>
      <c r="BG262" s="122">
        <f>IF(U262="zákl. přenesená",N262,0)</f>
        <v>0</v>
      </c>
      <c r="BH262" s="122">
        <f>IF(U262="sníž. přenesená",N262,0)</f>
        <v>0</v>
      </c>
      <c r="BI262" s="122">
        <f>IF(U262="nulová",N262,0)</f>
        <v>0</v>
      </c>
      <c r="BJ262" s="22" t="s">
        <v>84</v>
      </c>
      <c r="BK262" s="122">
        <f>ROUND(L262*K262,2)</f>
        <v>0</v>
      </c>
      <c r="BL262" s="22" t="s">
        <v>171</v>
      </c>
      <c r="BM262" s="22" t="s">
        <v>395</v>
      </c>
    </row>
    <row r="263" spans="2:65" s="11" customFormat="1" ht="22.5" customHeight="1">
      <c r="B263" s="186"/>
      <c r="C263" s="187"/>
      <c r="D263" s="187"/>
      <c r="E263" s="188" t="s">
        <v>22</v>
      </c>
      <c r="F263" s="302" t="s">
        <v>396</v>
      </c>
      <c r="G263" s="303"/>
      <c r="H263" s="303"/>
      <c r="I263" s="303"/>
      <c r="J263" s="187"/>
      <c r="K263" s="189" t="s">
        <v>22</v>
      </c>
      <c r="L263" s="187"/>
      <c r="M263" s="187"/>
      <c r="N263" s="187"/>
      <c r="O263" s="187"/>
      <c r="P263" s="187"/>
      <c r="Q263" s="187"/>
      <c r="R263" s="190"/>
      <c r="T263" s="191"/>
      <c r="U263" s="187"/>
      <c r="V263" s="187"/>
      <c r="W263" s="187"/>
      <c r="X263" s="187"/>
      <c r="Y263" s="187"/>
      <c r="Z263" s="187"/>
      <c r="AA263" s="192"/>
      <c r="AT263" s="193" t="s">
        <v>174</v>
      </c>
      <c r="AU263" s="193" t="s">
        <v>89</v>
      </c>
      <c r="AV263" s="11" t="s">
        <v>84</v>
      </c>
      <c r="AW263" s="11" t="s">
        <v>35</v>
      </c>
      <c r="AX263" s="11" t="s">
        <v>77</v>
      </c>
      <c r="AY263" s="193" t="s">
        <v>166</v>
      </c>
    </row>
    <row r="264" spans="2:65" s="12" customFormat="1" ht="22.5" customHeight="1">
      <c r="B264" s="194"/>
      <c r="C264" s="195"/>
      <c r="D264" s="195"/>
      <c r="E264" s="196" t="s">
        <v>22</v>
      </c>
      <c r="F264" s="304" t="s">
        <v>205</v>
      </c>
      <c r="G264" s="305"/>
      <c r="H264" s="305"/>
      <c r="I264" s="305"/>
      <c r="J264" s="195"/>
      <c r="K264" s="197">
        <v>6</v>
      </c>
      <c r="L264" s="195"/>
      <c r="M264" s="195"/>
      <c r="N264" s="195"/>
      <c r="O264" s="195"/>
      <c r="P264" s="195"/>
      <c r="Q264" s="195"/>
      <c r="R264" s="198"/>
      <c r="T264" s="199"/>
      <c r="U264" s="195"/>
      <c r="V264" s="195"/>
      <c r="W264" s="195"/>
      <c r="X264" s="195"/>
      <c r="Y264" s="195"/>
      <c r="Z264" s="195"/>
      <c r="AA264" s="200"/>
      <c r="AT264" s="201" t="s">
        <v>174</v>
      </c>
      <c r="AU264" s="201" t="s">
        <v>89</v>
      </c>
      <c r="AV264" s="12" t="s">
        <v>89</v>
      </c>
      <c r="AW264" s="12" t="s">
        <v>35</v>
      </c>
      <c r="AX264" s="12" t="s">
        <v>77</v>
      </c>
      <c r="AY264" s="201" t="s">
        <v>166</v>
      </c>
    </row>
    <row r="265" spans="2:65" s="13" customFormat="1" ht="22.5" customHeight="1">
      <c r="B265" s="202"/>
      <c r="C265" s="203"/>
      <c r="D265" s="203"/>
      <c r="E265" s="204" t="s">
        <v>22</v>
      </c>
      <c r="F265" s="306" t="s">
        <v>176</v>
      </c>
      <c r="G265" s="307"/>
      <c r="H265" s="307"/>
      <c r="I265" s="307"/>
      <c r="J265" s="203"/>
      <c r="K265" s="205">
        <v>6</v>
      </c>
      <c r="L265" s="203"/>
      <c r="M265" s="203"/>
      <c r="N265" s="203"/>
      <c r="O265" s="203"/>
      <c r="P265" s="203"/>
      <c r="Q265" s="203"/>
      <c r="R265" s="206"/>
      <c r="T265" s="207"/>
      <c r="U265" s="203"/>
      <c r="V265" s="203"/>
      <c r="W265" s="203"/>
      <c r="X265" s="203"/>
      <c r="Y265" s="203"/>
      <c r="Z265" s="203"/>
      <c r="AA265" s="208"/>
      <c r="AT265" s="209" t="s">
        <v>174</v>
      </c>
      <c r="AU265" s="209" t="s">
        <v>89</v>
      </c>
      <c r="AV265" s="13" t="s">
        <v>171</v>
      </c>
      <c r="AW265" s="13" t="s">
        <v>35</v>
      </c>
      <c r="AX265" s="13" t="s">
        <v>84</v>
      </c>
      <c r="AY265" s="209" t="s">
        <v>166</v>
      </c>
    </row>
    <row r="266" spans="2:65" s="1" customFormat="1" ht="31.5" customHeight="1">
      <c r="B266" s="39"/>
      <c r="C266" s="223" t="s">
        <v>397</v>
      </c>
      <c r="D266" s="223" t="s">
        <v>279</v>
      </c>
      <c r="E266" s="224" t="s">
        <v>398</v>
      </c>
      <c r="F266" s="322" t="s">
        <v>399</v>
      </c>
      <c r="G266" s="322"/>
      <c r="H266" s="322"/>
      <c r="I266" s="322"/>
      <c r="J266" s="225" t="s">
        <v>400</v>
      </c>
      <c r="K266" s="226">
        <v>1.26</v>
      </c>
      <c r="L266" s="323">
        <v>0</v>
      </c>
      <c r="M266" s="324"/>
      <c r="N266" s="325">
        <f>ROUND(L266*K266,2)</f>
        <v>0</v>
      </c>
      <c r="O266" s="301"/>
      <c r="P266" s="301"/>
      <c r="Q266" s="301"/>
      <c r="R266" s="41"/>
      <c r="T266" s="183" t="s">
        <v>22</v>
      </c>
      <c r="U266" s="48" t="s">
        <v>42</v>
      </c>
      <c r="V266" s="40"/>
      <c r="W266" s="184">
        <f>V266*K266</f>
        <v>0</v>
      </c>
      <c r="X266" s="184">
        <v>1.2999999999999999E-2</v>
      </c>
      <c r="Y266" s="184">
        <f>X266*K266</f>
        <v>1.6379999999999999E-2</v>
      </c>
      <c r="Z266" s="184">
        <v>0</v>
      </c>
      <c r="AA266" s="185">
        <f>Z266*K266</f>
        <v>0</v>
      </c>
      <c r="AR266" s="22" t="s">
        <v>217</v>
      </c>
      <c r="AT266" s="22" t="s">
        <v>279</v>
      </c>
      <c r="AU266" s="22" t="s">
        <v>89</v>
      </c>
      <c r="AY266" s="22" t="s">
        <v>166</v>
      </c>
      <c r="BE266" s="122">
        <f>IF(U266="základní",N266,0)</f>
        <v>0</v>
      </c>
      <c r="BF266" s="122">
        <f>IF(U266="snížená",N266,0)</f>
        <v>0</v>
      </c>
      <c r="BG266" s="122">
        <f>IF(U266="zákl. přenesená",N266,0)</f>
        <v>0</v>
      </c>
      <c r="BH266" s="122">
        <f>IF(U266="sníž. přenesená",N266,0)</f>
        <v>0</v>
      </c>
      <c r="BI266" s="122">
        <f>IF(U266="nulová",N266,0)</f>
        <v>0</v>
      </c>
      <c r="BJ266" s="22" t="s">
        <v>84</v>
      </c>
      <c r="BK266" s="122">
        <f>ROUND(L266*K266,2)</f>
        <v>0</v>
      </c>
      <c r="BL266" s="22" t="s">
        <v>171</v>
      </c>
      <c r="BM266" s="22" t="s">
        <v>401</v>
      </c>
    </row>
    <row r="267" spans="2:65" s="11" customFormat="1" ht="22.5" customHeight="1">
      <c r="B267" s="186"/>
      <c r="C267" s="187"/>
      <c r="D267" s="187"/>
      <c r="E267" s="188" t="s">
        <v>22</v>
      </c>
      <c r="F267" s="302" t="s">
        <v>396</v>
      </c>
      <c r="G267" s="303"/>
      <c r="H267" s="303"/>
      <c r="I267" s="303"/>
      <c r="J267" s="187"/>
      <c r="K267" s="189" t="s">
        <v>22</v>
      </c>
      <c r="L267" s="187"/>
      <c r="M267" s="187"/>
      <c r="N267" s="187"/>
      <c r="O267" s="187"/>
      <c r="P267" s="187"/>
      <c r="Q267" s="187"/>
      <c r="R267" s="190"/>
      <c r="T267" s="191"/>
      <c r="U267" s="187"/>
      <c r="V267" s="187"/>
      <c r="W267" s="187"/>
      <c r="X267" s="187"/>
      <c r="Y267" s="187"/>
      <c r="Z267" s="187"/>
      <c r="AA267" s="192"/>
      <c r="AT267" s="193" t="s">
        <v>174</v>
      </c>
      <c r="AU267" s="193" t="s">
        <v>89</v>
      </c>
      <c r="AV267" s="11" t="s">
        <v>84</v>
      </c>
      <c r="AW267" s="11" t="s">
        <v>35</v>
      </c>
      <c r="AX267" s="11" t="s">
        <v>77</v>
      </c>
      <c r="AY267" s="193" t="s">
        <v>166</v>
      </c>
    </row>
    <row r="268" spans="2:65" s="12" customFormat="1" ht="22.5" customHeight="1">
      <c r="B268" s="194"/>
      <c r="C268" s="195"/>
      <c r="D268" s="195"/>
      <c r="E268" s="196" t="s">
        <v>22</v>
      </c>
      <c r="F268" s="304" t="s">
        <v>402</v>
      </c>
      <c r="G268" s="305"/>
      <c r="H268" s="305"/>
      <c r="I268" s="305"/>
      <c r="J268" s="195"/>
      <c r="K268" s="197">
        <v>1.26</v>
      </c>
      <c r="L268" s="195"/>
      <c r="M268" s="195"/>
      <c r="N268" s="195"/>
      <c r="O268" s="195"/>
      <c r="P268" s="195"/>
      <c r="Q268" s="195"/>
      <c r="R268" s="198"/>
      <c r="T268" s="199"/>
      <c r="U268" s="195"/>
      <c r="V268" s="195"/>
      <c r="W268" s="195"/>
      <c r="X268" s="195"/>
      <c r="Y268" s="195"/>
      <c r="Z268" s="195"/>
      <c r="AA268" s="200"/>
      <c r="AT268" s="201" t="s">
        <v>174</v>
      </c>
      <c r="AU268" s="201" t="s">
        <v>89</v>
      </c>
      <c r="AV268" s="12" t="s">
        <v>89</v>
      </c>
      <c r="AW268" s="12" t="s">
        <v>35</v>
      </c>
      <c r="AX268" s="12" t="s">
        <v>77</v>
      </c>
      <c r="AY268" s="201" t="s">
        <v>166</v>
      </c>
    </row>
    <row r="269" spans="2:65" s="13" customFormat="1" ht="22.5" customHeight="1">
      <c r="B269" s="202"/>
      <c r="C269" s="203"/>
      <c r="D269" s="203"/>
      <c r="E269" s="204" t="s">
        <v>22</v>
      </c>
      <c r="F269" s="306" t="s">
        <v>176</v>
      </c>
      <c r="G269" s="307"/>
      <c r="H269" s="307"/>
      <c r="I269" s="307"/>
      <c r="J269" s="203"/>
      <c r="K269" s="205">
        <v>1.26</v>
      </c>
      <c r="L269" s="203"/>
      <c r="M269" s="203"/>
      <c r="N269" s="203"/>
      <c r="O269" s="203"/>
      <c r="P269" s="203"/>
      <c r="Q269" s="203"/>
      <c r="R269" s="206"/>
      <c r="T269" s="207"/>
      <c r="U269" s="203"/>
      <c r="V269" s="203"/>
      <c r="W269" s="203"/>
      <c r="X269" s="203"/>
      <c r="Y269" s="203"/>
      <c r="Z269" s="203"/>
      <c r="AA269" s="208"/>
      <c r="AT269" s="209" t="s">
        <v>174</v>
      </c>
      <c r="AU269" s="209" t="s">
        <v>89</v>
      </c>
      <c r="AV269" s="13" t="s">
        <v>171</v>
      </c>
      <c r="AW269" s="13" t="s">
        <v>35</v>
      </c>
      <c r="AX269" s="13" t="s">
        <v>84</v>
      </c>
      <c r="AY269" s="209" t="s">
        <v>166</v>
      </c>
    </row>
    <row r="270" spans="2:65" s="1" customFormat="1" ht="44.25" customHeight="1">
      <c r="B270" s="39"/>
      <c r="C270" s="179" t="s">
        <v>403</v>
      </c>
      <c r="D270" s="179" t="s">
        <v>167</v>
      </c>
      <c r="E270" s="180" t="s">
        <v>404</v>
      </c>
      <c r="F270" s="298" t="s">
        <v>405</v>
      </c>
      <c r="G270" s="298"/>
      <c r="H270" s="298"/>
      <c r="I270" s="298"/>
      <c r="J270" s="181" t="s">
        <v>406</v>
      </c>
      <c r="K270" s="182">
        <v>1</v>
      </c>
      <c r="L270" s="299">
        <v>0</v>
      </c>
      <c r="M270" s="300"/>
      <c r="N270" s="301">
        <f>ROUND(L270*K270,2)</f>
        <v>0</v>
      </c>
      <c r="O270" s="301"/>
      <c r="P270" s="301"/>
      <c r="Q270" s="301"/>
      <c r="R270" s="41"/>
      <c r="T270" s="183" t="s">
        <v>22</v>
      </c>
      <c r="U270" s="48" t="s">
        <v>42</v>
      </c>
      <c r="V270" s="40"/>
      <c r="W270" s="184">
        <f>V270*K270</f>
        <v>0</v>
      </c>
      <c r="X270" s="184">
        <v>0</v>
      </c>
      <c r="Y270" s="184">
        <f>X270*K270</f>
        <v>0</v>
      </c>
      <c r="Z270" s="184">
        <v>0</v>
      </c>
      <c r="AA270" s="185">
        <f>Z270*K270</f>
        <v>0</v>
      </c>
      <c r="AR270" s="22" t="s">
        <v>171</v>
      </c>
      <c r="AT270" s="22" t="s">
        <v>167</v>
      </c>
      <c r="AU270" s="22" t="s">
        <v>89</v>
      </c>
      <c r="AY270" s="22" t="s">
        <v>166</v>
      </c>
      <c r="BE270" s="122">
        <f>IF(U270="základní",N270,0)</f>
        <v>0</v>
      </c>
      <c r="BF270" s="122">
        <f>IF(U270="snížená",N270,0)</f>
        <v>0</v>
      </c>
      <c r="BG270" s="122">
        <f>IF(U270="zákl. přenesená",N270,0)</f>
        <v>0</v>
      </c>
      <c r="BH270" s="122">
        <f>IF(U270="sníž. přenesená",N270,0)</f>
        <v>0</v>
      </c>
      <c r="BI270" s="122">
        <f>IF(U270="nulová",N270,0)</f>
        <v>0</v>
      </c>
      <c r="BJ270" s="22" t="s">
        <v>84</v>
      </c>
      <c r="BK270" s="122">
        <f>ROUND(L270*K270,2)</f>
        <v>0</v>
      </c>
      <c r="BL270" s="22" t="s">
        <v>171</v>
      </c>
      <c r="BM270" s="22" t="s">
        <v>407</v>
      </c>
    </row>
    <row r="271" spans="2:65" s="11" customFormat="1" ht="22.5" customHeight="1">
      <c r="B271" s="186"/>
      <c r="C271" s="187"/>
      <c r="D271" s="187"/>
      <c r="E271" s="188" t="s">
        <v>22</v>
      </c>
      <c r="F271" s="302" t="s">
        <v>408</v>
      </c>
      <c r="G271" s="303"/>
      <c r="H271" s="303"/>
      <c r="I271" s="303"/>
      <c r="J271" s="187"/>
      <c r="K271" s="189" t="s">
        <v>22</v>
      </c>
      <c r="L271" s="187"/>
      <c r="M271" s="187"/>
      <c r="N271" s="187"/>
      <c r="O271" s="187"/>
      <c r="P271" s="187"/>
      <c r="Q271" s="187"/>
      <c r="R271" s="190"/>
      <c r="T271" s="191"/>
      <c r="U271" s="187"/>
      <c r="V271" s="187"/>
      <c r="W271" s="187"/>
      <c r="X271" s="187"/>
      <c r="Y271" s="187"/>
      <c r="Z271" s="187"/>
      <c r="AA271" s="192"/>
      <c r="AT271" s="193" t="s">
        <v>174</v>
      </c>
      <c r="AU271" s="193" t="s">
        <v>89</v>
      </c>
      <c r="AV271" s="11" t="s">
        <v>84</v>
      </c>
      <c r="AW271" s="11" t="s">
        <v>35</v>
      </c>
      <c r="AX271" s="11" t="s">
        <v>77</v>
      </c>
      <c r="AY271" s="193" t="s">
        <v>166</v>
      </c>
    </row>
    <row r="272" spans="2:65" s="12" customFormat="1" ht="22.5" customHeight="1">
      <c r="B272" s="194"/>
      <c r="C272" s="195"/>
      <c r="D272" s="195"/>
      <c r="E272" s="196" t="s">
        <v>22</v>
      </c>
      <c r="F272" s="304" t="s">
        <v>84</v>
      </c>
      <c r="G272" s="305"/>
      <c r="H272" s="305"/>
      <c r="I272" s="305"/>
      <c r="J272" s="195"/>
      <c r="K272" s="197">
        <v>1</v>
      </c>
      <c r="L272" s="195"/>
      <c r="M272" s="195"/>
      <c r="N272" s="195"/>
      <c r="O272" s="195"/>
      <c r="P272" s="195"/>
      <c r="Q272" s="195"/>
      <c r="R272" s="198"/>
      <c r="T272" s="199"/>
      <c r="U272" s="195"/>
      <c r="V272" s="195"/>
      <c r="W272" s="195"/>
      <c r="X272" s="195"/>
      <c r="Y272" s="195"/>
      <c r="Z272" s="195"/>
      <c r="AA272" s="200"/>
      <c r="AT272" s="201" t="s">
        <v>174</v>
      </c>
      <c r="AU272" s="201" t="s">
        <v>89</v>
      </c>
      <c r="AV272" s="12" t="s">
        <v>89</v>
      </c>
      <c r="AW272" s="12" t="s">
        <v>35</v>
      </c>
      <c r="AX272" s="12" t="s">
        <v>77</v>
      </c>
      <c r="AY272" s="201" t="s">
        <v>166</v>
      </c>
    </row>
    <row r="273" spans="2:65" s="13" customFormat="1" ht="22.5" customHeight="1">
      <c r="B273" s="202"/>
      <c r="C273" s="203"/>
      <c r="D273" s="203"/>
      <c r="E273" s="204" t="s">
        <v>22</v>
      </c>
      <c r="F273" s="306" t="s">
        <v>176</v>
      </c>
      <c r="G273" s="307"/>
      <c r="H273" s="307"/>
      <c r="I273" s="307"/>
      <c r="J273" s="203"/>
      <c r="K273" s="205">
        <v>1</v>
      </c>
      <c r="L273" s="203"/>
      <c r="M273" s="203"/>
      <c r="N273" s="203"/>
      <c r="O273" s="203"/>
      <c r="P273" s="203"/>
      <c r="Q273" s="203"/>
      <c r="R273" s="206"/>
      <c r="T273" s="207"/>
      <c r="U273" s="203"/>
      <c r="V273" s="203"/>
      <c r="W273" s="203"/>
      <c r="X273" s="203"/>
      <c r="Y273" s="203"/>
      <c r="Z273" s="203"/>
      <c r="AA273" s="208"/>
      <c r="AT273" s="209" t="s">
        <v>174</v>
      </c>
      <c r="AU273" s="209" t="s">
        <v>89</v>
      </c>
      <c r="AV273" s="13" t="s">
        <v>171</v>
      </c>
      <c r="AW273" s="13" t="s">
        <v>35</v>
      </c>
      <c r="AX273" s="13" t="s">
        <v>84</v>
      </c>
      <c r="AY273" s="209" t="s">
        <v>166</v>
      </c>
    </row>
    <row r="274" spans="2:65" s="1" customFormat="1" ht="31.5" customHeight="1">
      <c r="B274" s="39"/>
      <c r="C274" s="179" t="s">
        <v>409</v>
      </c>
      <c r="D274" s="179" t="s">
        <v>167</v>
      </c>
      <c r="E274" s="180" t="s">
        <v>410</v>
      </c>
      <c r="F274" s="298" t="s">
        <v>411</v>
      </c>
      <c r="G274" s="298"/>
      <c r="H274" s="298"/>
      <c r="I274" s="298"/>
      <c r="J274" s="181" t="s">
        <v>400</v>
      </c>
      <c r="K274" s="182">
        <v>2</v>
      </c>
      <c r="L274" s="299">
        <v>0</v>
      </c>
      <c r="M274" s="300"/>
      <c r="N274" s="301">
        <f>ROUND(L274*K274,2)</f>
        <v>0</v>
      </c>
      <c r="O274" s="301"/>
      <c r="P274" s="301"/>
      <c r="Q274" s="301"/>
      <c r="R274" s="41"/>
      <c r="T274" s="183" t="s">
        <v>22</v>
      </c>
      <c r="U274" s="48" t="s">
        <v>42</v>
      </c>
      <c r="V274" s="40"/>
      <c r="W274" s="184">
        <f>V274*K274</f>
        <v>0</v>
      </c>
      <c r="X274" s="184">
        <v>0.14494199999999999</v>
      </c>
      <c r="Y274" s="184">
        <f>X274*K274</f>
        <v>0.28988399999999998</v>
      </c>
      <c r="Z274" s="184">
        <v>0</v>
      </c>
      <c r="AA274" s="185">
        <f>Z274*K274</f>
        <v>0</v>
      </c>
      <c r="AR274" s="22" t="s">
        <v>171</v>
      </c>
      <c r="AT274" s="22" t="s">
        <v>167</v>
      </c>
      <c r="AU274" s="22" t="s">
        <v>89</v>
      </c>
      <c r="AY274" s="22" t="s">
        <v>166</v>
      </c>
      <c r="BE274" s="122">
        <f>IF(U274="základní",N274,0)</f>
        <v>0</v>
      </c>
      <c r="BF274" s="122">
        <f>IF(U274="snížená",N274,0)</f>
        <v>0</v>
      </c>
      <c r="BG274" s="122">
        <f>IF(U274="zákl. přenesená",N274,0)</f>
        <v>0</v>
      </c>
      <c r="BH274" s="122">
        <f>IF(U274="sníž. přenesená",N274,0)</f>
        <v>0</v>
      </c>
      <c r="BI274" s="122">
        <f>IF(U274="nulová",N274,0)</f>
        <v>0</v>
      </c>
      <c r="BJ274" s="22" t="s">
        <v>84</v>
      </c>
      <c r="BK274" s="122">
        <f>ROUND(L274*K274,2)</f>
        <v>0</v>
      </c>
      <c r="BL274" s="22" t="s">
        <v>171</v>
      </c>
      <c r="BM274" s="22" t="s">
        <v>412</v>
      </c>
    </row>
    <row r="275" spans="2:65" s="12" customFormat="1" ht="22.5" customHeight="1">
      <c r="B275" s="194"/>
      <c r="C275" s="195"/>
      <c r="D275" s="195"/>
      <c r="E275" s="196" t="s">
        <v>22</v>
      </c>
      <c r="F275" s="310" t="s">
        <v>89</v>
      </c>
      <c r="G275" s="311"/>
      <c r="H275" s="311"/>
      <c r="I275" s="311"/>
      <c r="J275" s="195"/>
      <c r="K275" s="197">
        <v>2</v>
      </c>
      <c r="L275" s="195"/>
      <c r="M275" s="195"/>
      <c r="N275" s="195"/>
      <c r="O275" s="195"/>
      <c r="P275" s="195"/>
      <c r="Q275" s="195"/>
      <c r="R275" s="198"/>
      <c r="T275" s="199"/>
      <c r="U275" s="195"/>
      <c r="V275" s="195"/>
      <c r="W275" s="195"/>
      <c r="X275" s="195"/>
      <c r="Y275" s="195"/>
      <c r="Z275" s="195"/>
      <c r="AA275" s="200"/>
      <c r="AT275" s="201" t="s">
        <v>174</v>
      </c>
      <c r="AU275" s="201" t="s">
        <v>89</v>
      </c>
      <c r="AV275" s="12" t="s">
        <v>89</v>
      </c>
      <c r="AW275" s="12" t="s">
        <v>35</v>
      </c>
      <c r="AX275" s="12" t="s">
        <v>77</v>
      </c>
      <c r="AY275" s="201" t="s">
        <v>166</v>
      </c>
    </row>
    <row r="276" spans="2:65" s="13" customFormat="1" ht="22.5" customHeight="1">
      <c r="B276" s="202"/>
      <c r="C276" s="203"/>
      <c r="D276" s="203"/>
      <c r="E276" s="204" t="s">
        <v>22</v>
      </c>
      <c r="F276" s="306" t="s">
        <v>176</v>
      </c>
      <c r="G276" s="307"/>
      <c r="H276" s="307"/>
      <c r="I276" s="307"/>
      <c r="J276" s="203"/>
      <c r="K276" s="205">
        <v>2</v>
      </c>
      <c r="L276" s="203"/>
      <c r="M276" s="203"/>
      <c r="N276" s="203"/>
      <c r="O276" s="203"/>
      <c r="P276" s="203"/>
      <c r="Q276" s="203"/>
      <c r="R276" s="206"/>
      <c r="T276" s="207"/>
      <c r="U276" s="203"/>
      <c r="V276" s="203"/>
      <c r="W276" s="203"/>
      <c r="X276" s="203"/>
      <c r="Y276" s="203"/>
      <c r="Z276" s="203"/>
      <c r="AA276" s="208"/>
      <c r="AT276" s="209" t="s">
        <v>174</v>
      </c>
      <c r="AU276" s="209" t="s">
        <v>89</v>
      </c>
      <c r="AV276" s="13" t="s">
        <v>171</v>
      </c>
      <c r="AW276" s="13" t="s">
        <v>35</v>
      </c>
      <c r="AX276" s="13" t="s">
        <v>84</v>
      </c>
      <c r="AY276" s="209" t="s">
        <v>166</v>
      </c>
    </row>
    <row r="277" spans="2:65" s="1" customFormat="1" ht="22.5" customHeight="1">
      <c r="B277" s="39"/>
      <c r="C277" s="223" t="s">
        <v>413</v>
      </c>
      <c r="D277" s="223" t="s">
        <v>279</v>
      </c>
      <c r="E277" s="224" t="s">
        <v>414</v>
      </c>
      <c r="F277" s="322" t="s">
        <v>415</v>
      </c>
      <c r="G277" s="322"/>
      <c r="H277" s="322"/>
      <c r="I277" s="322"/>
      <c r="J277" s="225" t="s">
        <v>400</v>
      </c>
      <c r="K277" s="226">
        <v>2</v>
      </c>
      <c r="L277" s="323">
        <v>0</v>
      </c>
      <c r="M277" s="324"/>
      <c r="N277" s="325">
        <f>ROUND(L277*K277,2)</f>
        <v>0</v>
      </c>
      <c r="O277" s="301"/>
      <c r="P277" s="301"/>
      <c r="Q277" s="301"/>
      <c r="R277" s="41"/>
      <c r="T277" s="183" t="s">
        <v>22</v>
      </c>
      <c r="U277" s="48" t="s">
        <v>42</v>
      </c>
      <c r="V277" s="40"/>
      <c r="W277" s="184">
        <f>V277*K277</f>
        <v>0</v>
      </c>
      <c r="X277" s="184">
        <v>5.0599999999999999E-2</v>
      </c>
      <c r="Y277" s="184">
        <f>X277*K277</f>
        <v>0.1012</v>
      </c>
      <c r="Z277" s="184">
        <v>0</v>
      </c>
      <c r="AA277" s="185">
        <f>Z277*K277</f>
        <v>0</v>
      </c>
      <c r="AR277" s="22" t="s">
        <v>217</v>
      </c>
      <c r="AT277" s="22" t="s">
        <v>279</v>
      </c>
      <c r="AU277" s="22" t="s">
        <v>89</v>
      </c>
      <c r="AY277" s="22" t="s">
        <v>166</v>
      </c>
      <c r="BE277" s="122">
        <f>IF(U277="základní",N277,0)</f>
        <v>0</v>
      </c>
      <c r="BF277" s="122">
        <f>IF(U277="snížená",N277,0)</f>
        <v>0</v>
      </c>
      <c r="BG277" s="122">
        <f>IF(U277="zákl. přenesená",N277,0)</f>
        <v>0</v>
      </c>
      <c r="BH277" s="122">
        <f>IF(U277="sníž. přenesená",N277,0)</f>
        <v>0</v>
      </c>
      <c r="BI277" s="122">
        <f>IF(U277="nulová",N277,0)</f>
        <v>0</v>
      </c>
      <c r="BJ277" s="22" t="s">
        <v>84</v>
      </c>
      <c r="BK277" s="122">
        <f>ROUND(L277*K277,2)</f>
        <v>0</v>
      </c>
      <c r="BL277" s="22" t="s">
        <v>171</v>
      </c>
      <c r="BM277" s="22" t="s">
        <v>416</v>
      </c>
    </row>
    <row r="278" spans="2:65" s="1" customFormat="1" ht="31.5" customHeight="1">
      <c r="B278" s="39"/>
      <c r="C278" s="223" t="s">
        <v>417</v>
      </c>
      <c r="D278" s="223" t="s">
        <v>279</v>
      </c>
      <c r="E278" s="224" t="s">
        <v>418</v>
      </c>
      <c r="F278" s="322" t="s">
        <v>419</v>
      </c>
      <c r="G278" s="322"/>
      <c r="H278" s="322"/>
      <c r="I278" s="322"/>
      <c r="J278" s="225" t="s">
        <v>400</v>
      </c>
      <c r="K278" s="226">
        <v>2.02</v>
      </c>
      <c r="L278" s="323">
        <v>0</v>
      </c>
      <c r="M278" s="324"/>
      <c r="N278" s="325">
        <f>ROUND(L278*K278,2)</f>
        <v>0</v>
      </c>
      <c r="O278" s="301"/>
      <c r="P278" s="301"/>
      <c r="Q278" s="301"/>
      <c r="R278" s="41"/>
      <c r="T278" s="183" t="s">
        <v>22</v>
      </c>
      <c r="U278" s="48" t="s">
        <v>42</v>
      </c>
      <c r="V278" s="40"/>
      <c r="W278" s="184">
        <f>V278*K278</f>
        <v>0</v>
      </c>
      <c r="X278" s="184">
        <v>9.7000000000000003E-2</v>
      </c>
      <c r="Y278" s="184">
        <f>X278*K278</f>
        <v>0.19594</v>
      </c>
      <c r="Z278" s="184">
        <v>0</v>
      </c>
      <c r="AA278" s="185">
        <f>Z278*K278</f>
        <v>0</v>
      </c>
      <c r="AR278" s="22" t="s">
        <v>217</v>
      </c>
      <c r="AT278" s="22" t="s">
        <v>279</v>
      </c>
      <c r="AU278" s="22" t="s">
        <v>89</v>
      </c>
      <c r="AY278" s="22" t="s">
        <v>166</v>
      </c>
      <c r="BE278" s="122">
        <f>IF(U278="základní",N278,0)</f>
        <v>0</v>
      </c>
      <c r="BF278" s="122">
        <f>IF(U278="snížená",N278,0)</f>
        <v>0</v>
      </c>
      <c r="BG278" s="122">
        <f>IF(U278="zákl. přenesená",N278,0)</f>
        <v>0</v>
      </c>
      <c r="BH278" s="122">
        <f>IF(U278="sníž. přenesená",N278,0)</f>
        <v>0</v>
      </c>
      <c r="BI278" s="122">
        <f>IF(U278="nulová",N278,0)</f>
        <v>0</v>
      </c>
      <c r="BJ278" s="22" t="s">
        <v>84</v>
      </c>
      <c r="BK278" s="122">
        <f>ROUND(L278*K278,2)</f>
        <v>0</v>
      </c>
      <c r="BL278" s="22" t="s">
        <v>171</v>
      </c>
      <c r="BM278" s="22" t="s">
        <v>420</v>
      </c>
    </row>
    <row r="279" spans="2:65" s="12" customFormat="1" ht="22.5" customHeight="1">
      <c r="B279" s="194"/>
      <c r="C279" s="195"/>
      <c r="D279" s="195"/>
      <c r="E279" s="196" t="s">
        <v>22</v>
      </c>
      <c r="F279" s="310" t="s">
        <v>421</v>
      </c>
      <c r="G279" s="311"/>
      <c r="H279" s="311"/>
      <c r="I279" s="311"/>
      <c r="J279" s="195"/>
      <c r="K279" s="197">
        <v>2.02</v>
      </c>
      <c r="L279" s="195"/>
      <c r="M279" s="195"/>
      <c r="N279" s="195"/>
      <c r="O279" s="195"/>
      <c r="P279" s="195"/>
      <c r="Q279" s="195"/>
      <c r="R279" s="198"/>
      <c r="T279" s="199"/>
      <c r="U279" s="195"/>
      <c r="V279" s="195"/>
      <c r="W279" s="195"/>
      <c r="X279" s="195"/>
      <c r="Y279" s="195"/>
      <c r="Z279" s="195"/>
      <c r="AA279" s="200"/>
      <c r="AT279" s="201" t="s">
        <v>174</v>
      </c>
      <c r="AU279" s="201" t="s">
        <v>89</v>
      </c>
      <c r="AV279" s="12" t="s">
        <v>89</v>
      </c>
      <c r="AW279" s="12" t="s">
        <v>35</v>
      </c>
      <c r="AX279" s="12" t="s">
        <v>77</v>
      </c>
      <c r="AY279" s="201" t="s">
        <v>166</v>
      </c>
    </row>
    <row r="280" spans="2:65" s="13" customFormat="1" ht="22.5" customHeight="1">
      <c r="B280" s="202"/>
      <c r="C280" s="203"/>
      <c r="D280" s="203"/>
      <c r="E280" s="204" t="s">
        <v>22</v>
      </c>
      <c r="F280" s="306" t="s">
        <v>176</v>
      </c>
      <c r="G280" s="307"/>
      <c r="H280" s="307"/>
      <c r="I280" s="307"/>
      <c r="J280" s="203"/>
      <c r="K280" s="205">
        <v>2.02</v>
      </c>
      <c r="L280" s="203"/>
      <c r="M280" s="203"/>
      <c r="N280" s="203"/>
      <c r="O280" s="203"/>
      <c r="P280" s="203"/>
      <c r="Q280" s="203"/>
      <c r="R280" s="206"/>
      <c r="T280" s="207"/>
      <c r="U280" s="203"/>
      <c r="V280" s="203"/>
      <c r="W280" s="203"/>
      <c r="X280" s="203"/>
      <c r="Y280" s="203"/>
      <c r="Z280" s="203"/>
      <c r="AA280" s="208"/>
      <c r="AT280" s="209" t="s">
        <v>174</v>
      </c>
      <c r="AU280" s="209" t="s">
        <v>89</v>
      </c>
      <c r="AV280" s="13" t="s">
        <v>171</v>
      </c>
      <c r="AW280" s="13" t="s">
        <v>35</v>
      </c>
      <c r="AX280" s="13" t="s">
        <v>84</v>
      </c>
      <c r="AY280" s="209" t="s">
        <v>166</v>
      </c>
    </row>
    <row r="281" spans="2:65" s="1" customFormat="1" ht="31.5" customHeight="1">
      <c r="B281" s="39"/>
      <c r="C281" s="223" t="s">
        <v>422</v>
      </c>
      <c r="D281" s="223" t="s">
        <v>279</v>
      </c>
      <c r="E281" s="224" t="s">
        <v>423</v>
      </c>
      <c r="F281" s="322" t="s">
        <v>424</v>
      </c>
      <c r="G281" s="322"/>
      <c r="H281" s="322"/>
      <c r="I281" s="322"/>
      <c r="J281" s="225" t="s">
        <v>400</v>
      </c>
      <c r="K281" s="226">
        <v>2.02</v>
      </c>
      <c r="L281" s="323">
        <v>0</v>
      </c>
      <c r="M281" s="324"/>
      <c r="N281" s="325">
        <f>ROUND(L281*K281,2)</f>
        <v>0</v>
      </c>
      <c r="O281" s="301"/>
      <c r="P281" s="301"/>
      <c r="Q281" s="301"/>
      <c r="R281" s="41"/>
      <c r="T281" s="183" t="s">
        <v>22</v>
      </c>
      <c r="U281" s="48" t="s">
        <v>42</v>
      </c>
      <c r="V281" s="40"/>
      <c r="W281" s="184">
        <f>V281*K281</f>
        <v>0</v>
      </c>
      <c r="X281" s="184">
        <v>5.8000000000000003E-2</v>
      </c>
      <c r="Y281" s="184">
        <f>X281*K281</f>
        <v>0.11716</v>
      </c>
      <c r="Z281" s="184">
        <v>0</v>
      </c>
      <c r="AA281" s="185">
        <f>Z281*K281</f>
        <v>0</v>
      </c>
      <c r="AR281" s="22" t="s">
        <v>217</v>
      </c>
      <c r="AT281" s="22" t="s">
        <v>279</v>
      </c>
      <c r="AU281" s="22" t="s">
        <v>89</v>
      </c>
      <c r="AY281" s="22" t="s">
        <v>166</v>
      </c>
      <c r="BE281" s="122">
        <f>IF(U281="základní",N281,0)</f>
        <v>0</v>
      </c>
      <c r="BF281" s="122">
        <f>IF(U281="snížená",N281,0)</f>
        <v>0</v>
      </c>
      <c r="BG281" s="122">
        <f>IF(U281="zákl. přenesená",N281,0)</f>
        <v>0</v>
      </c>
      <c r="BH281" s="122">
        <f>IF(U281="sníž. přenesená",N281,0)</f>
        <v>0</v>
      </c>
      <c r="BI281" s="122">
        <f>IF(U281="nulová",N281,0)</f>
        <v>0</v>
      </c>
      <c r="BJ281" s="22" t="s">
        <v>84</v>
      </c>
      <c r="BK281" s="122">
        <f>ROUND(L281*K281,2)</f>
        <v>0</v>
      </c>
      <c r="BL281" s="22" t="s">
        <v>171</v>
      </c>
      <c r="BM281" s="22" t="s">
        <v>425</v>
      </c>
    </row>
    <row r="282" spans="2:65" s="12" customFormat="1" ht="22.5" customHeight="1">
      <c r="B282" s="194"/>
      <c r="C282" s="195"/>
      <c r="D282" s="195"/>
      <c r="E282" s="196" t="s">
        <v>22</v>
      </c>
      <c r="F282" s="310" t="s">
        <v>421</v>
      </c>
      <c r="G282" s="311"/>
      <c r="H282" s="311"/>
      <c r="I282" s="311"/>
      <c r="J282" s="195"/>
      <c r="K282" s="197">
        <v>2.02</v>
      </c>
      <c r="L282" s="195"/>
      <c r="M282" s="195"/>
      <c r="N282" s="195"/>
      <c r="O282" s="195"/>
      <c r="P282" s="195"/>
      <c r="Q282" s="195"/>
      <c r="R282" s="198"/>
      <c r="T282" s="199"/>
      <c r="U282" s="195"/>
      <c r="V282" s="195"/>
      <c r="W282" s="195"/>
      <c r="X282" s="195"/>
      <c r="Y282" s="195"/>
      <c r="Z282" s="195"/>
      <c r="AA282" s="200"/>
      <c r="AT282" s="201" t="s">
        <v>174</v>
      </c>
      <c r="AU282" s="201" t="s">
        <v>89</v>
      </c>
      <c r="AV282" s="12" t="s">
        <v>89</v>
      </c>
      <c r="AW282" s="12" t="s">
        <v>35</v>
      </c>
      <c r="AX282" s="12" t="s">
        <v>77</v>
      </c>
      <c r="AY282" s="201" t="s">
        <v>166</v>
      </c>
    </row>
    <row r="283" spans="2:65" s="13" customFormat="1" ht="22.5" customHeight="1">
      <c r="B283" s="202"/>
      <c r="C283" s="203"/>
      <c r="D283" s="203"/>
      <c r="E283" s="204" t="s">
        <v>22</v>
      </c>
      <c r="F283" s="306" t="s">
        <v>176</v>
      </c>
      <c r="G283" s="307"/>
      <c r="H283" s="307"/>
      <c r="I283" s="307"/>
      <c r="J283" s="203"/>
      <c r="K283" s="205">
        <v>2.02</v>
      </c>
      <c r="L283" s="203"/>
      <c r="M283" s="203"/>
      <c r="N283" s="203"/>
      <c r="O283" s="203"/>
      <c r="P283" s="203"/>
      <c r="Q283" s="203"/>
      <c r="R283" s="206"/>
      <c r="T283" s="207"/>
      <c r="U283" s="203"/>
      <c r="V283" s="203"/>
      <c r="W283" s="203"/>
      <c r="X283" s="203"/>
      <c r="Y283" s="203"/>
      <c r="Z283" s="203"/>
      <c r="AA283" s="208"/>
      <c r="AT283" s="209" t="s">
        <v>174</v>
      </c>
      <c r="AU283" s="209" t="s">
        <v>89</v>
      </c>
      <c r="AV283" s="13" t="s">
        <v>171</v>
      </c>
      <c r="AW283" s="13" t="s">
        <v>35</v>
      </c>
      <c r="AX283" s="13" t="s">
        <v>84</v>
      </c>
      <c r="AY283" s="209" t="s">
        <v>166</v>
      </c>
    </row>
    <row r="284" spans="2:65" s="1" customFormat="1" ht="31.5" customHeight="1">
      <c r="B284" s="39"/>
      <c r="C284" s="223" t="s">
        <v>426</v>
      </c>
      <c r="D284" s="223" t="s">
        <v>279</v>
      </c>
      <c r="E284" s="224" t="s">
        <v>427</v>
      </c>
      <c r="F284" s="322" t="s">
        <v>428</v>
      </c>
      <c r="G284" s="322"/>
      <c r="H284" s="322"/>
      <c r="I284" s="322"/>
      <c r="J284" s="225" t="s">
        <v>400</v>
      </c>
      <c r="K284" s="226">
        <v>2.02</v>
      </c>
      <c r="L284" s="323">
        <v>0</v>
      </c>
      <c r="M284" s="324"/>
      <c r="N284" s="325">
        <f>ROUND(L284*K284,2)</f>
        <v>0</v>
      </c>
      <c r="O284" s="301"/>
      <c r="P284" s="301"/>
      <c r="Q284" s="301"/>
      <c r="R284" s="41"/>
      <c r="T284" s="183" t="s">
        <v>22</v>
      </c>
      <c r="U284" s="48" t="s">
        <v>42</v>
      </c>
      <c r="V284" s="40"/>
      <c r="W284" s="184">
        <f>V284*K284</f>
        <v>0</v>
      </c>
      <c r="X284" s="184">
        <v>5.7000000000000002E-2</v>
      </c>
      <c r="Y284" s="184">
        <f>X284*K284</f>
        <v>0.11514000000000001</v>
      </c>
      <c r="Z284" s="184">
        <v>0</v>
      </c>
      <c r="AA284" s="185">
        <f>Z284*K284</f>
        <v>0</v>
      </c>
      <c r="AR284" s="22" t="s">
        <v>217</v>
      </c>
      <c r="AT284" s="22" t="s">
        <v>279</v>
      </c>
      <c r="AU284" s="22" t="s">
        <v>89</v>
      </c>
      <c r="AY284" s="22" t="s">
        <v>166</v>
      </c>
      <c r="BE284" s="122">
        <f>IF(U284="základní",N284,0)</f>
        <v>0</v>
      </c>
      <c r="BF284" s="122">
        <f>IF(U284="snížená",N284,0)</f>
        <v>0</v>
      </c>
      <c r="BG284" s="122">
        <f>IF(U284="zákl. přenesená",N284,0)</f>
        <v>0</v>
      </c>
      <c r="BH284" s="122">
        <f>IF(U284="sníž. přenesená",N284,0)</f>
        <v>0</v>
      </c>
      <c r="BI284" s="122">
        <f>IF(U284="nulová",N284,0)</f>
        <v>0</v>
      </c>
      <c r="BJ284" s="22" t="s">
        <v>84</v>
      </c>
      <c r="BK284" s="122">
        <f>ROUND(L284*K284,2)</f>
        <v>0</v>
      </c>
      <c r="BL284" s="22" t="s">
        <v>171</v>
      </c>
      <c r="BM284" s="22" t="s">
        <v>429</v>
      </c>
    </row>
    <row r="285" spans="2:65" s="12" customFormat="1" ht="22.5" customHeight="1">
      <c r="B285" s="194"/>
      <c r="C285" s="195"/>
      <c r="D285" s="195"/>
      <c r="E285" s="196" t="s">
        <v>22</v>
      </c>
      <c r="F285" s="310" t="s">
        <v>421</v>
      </c>
      <c r="G285" s="311"/>
      <c r="H285" s="311"/>
      <c r="I285" s="311"/>
      <c r="J285" s="195"/>
      <c r="K285" s="197">
        <v>2.02</v>
      </c>
      <c r="L285" s="195"/>
      <c r="M285" s="195"/>
      <c r="N285" s="195"/>
      <c r="O285" s="195"/>
      <c r="P285" s="195"/>
      <c r="Q285" s="195"/>
      <c r="R285" s="198"/>
      <c r="T285" s="199"/>
      <c r="U285" s="195"/>
      <c r="V285" s="195"/>
      <c r="W285" s="195"/>
      <c r="X285" s="195"/>
      <c r="Y285" s="195"/>
      <c r="Z285" s="195"/>
      <c r="AA285" s="200"/>
      <c r="AT285" s="201" t="s">
        <v>174</v>
      </c>
      <c r="AU285" s="201" t="s">
        <v>89</v>
      </c>
      <c r="AV285" s="12" t="s">
        <v>89</v>
      </c>
      <c r="AW285" s="12" t="s">
        <v>35</v>
      </c>
      <c r="AX285" s="12" t="s">
        <v>77</v>
      </c>
      <c r="AY285" s="201" t="s">
        <v>166</v>
      </c>
    </row>
    <row r="286" spans="2:65" s="13" customFormat="1" ht="22.5" customHeight="1">
      <c r="B286" s="202"/>
      <c r="C286" s="203"/>
      <c r="D286" s="203"/>
      <c r="E286" s="204" t="s">
        <v>22</v>
      </c>
      <c r="F286" s="306" t="s">
        <v>176</v>
      </c>
      <c r="G286" s="307"/>
      <c r="H286" s="307"/>
      <c r="I286" s="307"/>
      <c r="J286" s="203"/>
      <c r="K286" s="205">
        <v>2.02</v>
      </c>
      <c r="L286" s="203"/>
      <c r="M286" s="203"/>
      <c r="N286" s="203"/>
      <c r="O286" s="203"/>
      <c r="P286" s="203"/>
      <c r="Q286" s="203"/>
      <c r="R286" s="206"/>
      <c r="T286" s="207"/>
      <c r="U286" s="203"/>
      <c r="V286" s="203"/>
      <c r="W286" s="203"/>
      <c r="X286" s="203"/>
      <c r="Y286" s="203"/>
      <c r="Z286" s="203"/>
      <c r="AA286" s="208"/>
      <c r="AT286" s="209" t="s">
        <v>174</v>
      </c>
      <c r="AU286" s="209" t="s">
        <v>89</v>
      </c>
      <c r="AV286" s="13" t="s">
        <v>171</v>
      </c>
      <c r="AW286" s="13" t="s">
        <v>35</v>
      </c>
      <c r="AX286" s="13" t="s">
        <v>84</v>
      </c>
      <c r="AY286" s="209" t="s">
        <v>166</v>
      </c>
    </row>
    <row r="287" spans="2:65" s="1" customFormat="1" ht="31.5" customHeight="1">
      <c r="B287" s="39"/>
      <c r="C287" s="223" t="s">
        <v>430</v>
      </c>
      <c r="D287" s="223" t="s">
        <v>279</v>
      </c>
      <c r="E287" s="224" t="s">
        <v>431</v>
      </c>
      <c r="F287" s="322" t="s">
        <v>432</v>
      </c>
      <c r="G287" s="322"/>
      <c r="H287" s="322"/>
      <c r="I287" s="322"/>
      <c r="J287" s="225" t="s">
        <v>400</v>
      </c>
      <c r="K287" s="226">
        <v>2</v>
      </c>
      <c r="L287" s="323">
        <v>0</v>
      </c>
      <c r="M287" s="324"/>
      <c r="N287" s="325">
        <f>ROUND(L287*K287,2)</f>
        <v>0</v>
      </c>
      <c r="O287" s="301"/>
      <c r="P287" s="301"/>
      <c r="Q287" s="301"/>
      <c r="R287" s="41"/>
      <c r="T287" s="183" t="s">
        <v>22</v>
      </c>
      <c r="U287" s="48" t="s">
        <v>42</v>
      </c>
      <c r="V287" s="40"/>
      <c r="W287" s="184">
        <f>V287*K287</f>
        <v>0</v>
      </c>
      <c r="X287" s="184">
        <v>6.0000000000000001E-3</v>
      </c>
      <c r="Y287" s="184">
        <f>X287*K287</f>
        <v>1.2E-2</v>
      </c>
      <c r="Z287" s="184">
        <v>0</v>
      </c>
      <c r="AA287" s="185">
        <f>Z287*K287</f>
        <v>0</v>
      </c>
      <c r="AR287" s="22" t="s">
        <v>217</v>
      </c>
      <c r="AT287" s="22" t="s">
        <v>279</v>
      </c>
      <c r="AU287" s="22" t="s">
        <v>89</v>
      </c>
      <c r="AY287" s="22" t="s">
        <v>166</v>
      </c>
      <c r="BE287" s="122">
        <f>IF(U287="základní",N287,0)</f>
        <v>0</v>
      </c>
      <c r="BF287" s="122">
        <f>IF(U287="snížená",N287,0)</f>
        <v>0</v>
      </c>
      <c r="BG287" s="122">
        <f>IF(U287="zákl. přenesená",N287,0)</f>
        <v>0</v>
      </c>
      <c r="BH287" s="122">
        <f>IF(U287="sníž. přenesená",N287,0)</f>
        <v>0</v>
      </c>
      <c r="BI287" s="122">
        <f>IF(U287="nulová",N287,0)</f>
        <v>0</v>
      </c>
      <c r="BJ287" s="22" t="s">
        <v>84</v>
      </c>
      <c r="BK287" s="122">
        <f>ROUND(L287*K287,2)</f>
        <v>0</v>
      </c>
      <c r="BL287" s="22" t="s">
        <v>171</v>
      </c>
      <c r="BM287" s="22" t="s">
        <v>433</v>
      </c>
    </row>
    <row r="288" spans="2:65" s="12" customFormat="1" ht="22.5" customHeight="1">
      <c r="B288" s="194"/>
      <c r="C288" s="195"/>
      <c r="D288" s="195"/>
      <c r="E288" s="196" t="s">
        <v>22</v>
      </c>
      <c r="F288" s="310" t="s">
        <v>89</v>
      </c>
      <c r="G288" s="311"/>
      <c r="H288" s="311"/>
      <c r="I288" s="311"/>
      <c r="J288" s="195"/>
      <c r="K288" s="197">
        <v>2</v>
      </c>
      <c r="L288" s="195"/>
      <c r="M288" s="195"/>
      <c r="N288" s="195"/>
      <c r="O288" s="195"/>
      <c r="P288" s="195"/>
      <c r="Q288" s="195"/>
      <c r="R288" s="198"/>
      <c r="T288" s="199"/>
      <c r="U288" s="195"/>
      <c r="V288" s="195"/>
      <c r="W288" s="195"/>
      <c r="X288" s="195"/>
      <c r="Y288" s="195"/>
      <c r="Z288" s="195"/>
      <c r="AA288" s="200"/>
      <c r="AT288" s="201" t="s">
        <v>174</v>
      </c>
      <c r="AU288" s="201" t="s">
        <v>89</v>
      </c>
      <c r="AV288" s="12" t="s">
        <v>89</v>
      </c>
      <c r="AW288" s="12" t="s">
        <v>35</v>
      </c>
      <c r="AX288" s="12" t="s">
        <v>77</v>
      </c>
      <c r="AY288" s="201" t="s">
        <v>166</v>
      </c>
    </row>
    <row r="289" spans="2:65" s="13" customFormat="1" ht="22.5" customHeight="1">
      <c r="B289" s="202"/>
      <c r="C289" s="203"/>
      <c r="D289" s="203"/>
      <c r="E289" s="204" t="s">
        <v>22</v>
      </c>
      <c r="F289" s="306" t="s">
        <v>176</v>
      </c>
      <c r="G289" s="307"/>
      <c r="H289" s="307"/>
      <c r="I289" s="307"/>
      <c r="J289" s="203"/>
      <c r="K289" s="205">
        <v>2</v>
      </c>
      <c r="L289" s="203"/>
      <c r="M289" s="203"/>
      <c r="N289" s="203"/>
      <c r="O289" s="203"/>
      <c r="P289" s="203"/>
      <c r="Q289" s="203"/>
      <c r="R289" s="206"/>
      <c r="T289" s="207"/>
      <c r="U289" s="203"/>
      <c r="V289" s="203"/>
      <c r="W289" s="203"/>
      <c r="X289" s="203"/>
      <c r="Y289" s="203"/>
      <c r="Z289" s="203"/>
      <c r="AA289" s="208"/>
      <c r="AT289" s="209" t="s">
        <v>174</v>
      </c>
      <c r="AU289" s="209" t="s">
        <v>89</v>
      </c>
      <c r="AV289" s="13" t="s">
        <v>171</v>
      </c>
      <c r="AW289" s="13" t="s">
        <v>35</v>
      </c>
      <c r="AX289" s="13" t="s">
        <v>84</v>
      </c>
      <c r="AY289" s="209" t="s">
        <v>166</v>
      </c>
    </row>
    <row r="290" spans="2:65" s="1" customFormat="1" ht="44.25" customHeight="1">
      <c r="B290" s="39"/>
      <c r="C290" s="179" t="s">
        <v>434</v>
      </c>
      <c r="D290" s="179" t="s">
        <v>167</v>
      </c>
      <c r="E290" s="180" t="s">
        <v>435</v>
      </c>
      <c r="F290" s="298" t="s">
        <v>436</v>
      </c>
      <c r="G290" s="298"/>
      <c r="H290" s="298"/>
      <c r="I290" s="298"/>
      <c r="J290" s="181" t="s">
        <v>400</v>
      </c>
      <c r="K290" s="182">
        <v>3</v>
      </c>
      <c r="L290" s="299">
        <v>0</v>
      </c>
      <c r="M290" s="300"/>
      <c r="N290" s="301">
        <f>ROUND(L290*K290,2)</f>
        <v>0</v>
      </c>
      <c r="O290" s="301"/>
      <c r="P290" s="301"/>
      <c r="Q290" s="301"/>
      <c r="R290" s="41"/>
      <c r="T290" s="183" t="s">
        <v>22</v>
      </c>
      <c r="U290" s="48" t="s">
        <v>42</v>
      </c>
      <c r="V290" s="40"/>
      <c r="W290" s="184">
        <f>V290*K290</f>
        <v>0</v>
      </c>
      <c r="X290" s="184">
        <v>0.31108000000000002</v>
      </c>
      <c r="Y290" s="184">
        <f>X290*K290</f>
        <v>0.93324000000000007</v>
      </c>
      <c r="Z290" s="184">
        <v>0</v>
      </c>
      <c r="AA290" s="185">
        <f>Z290*K290</f>
        <v>0</v>
      </c>
      <c r="AR290" s="22" t="s">
        <v>171</v>
      </c>
      <c r="AT290" s="22" t="s">
        <v>167</v>
      </c>
      <c r="AU290" s="22" t="s">
        <v>89</v>
      </c>
      <c r="AY290" s="22" t="s">
        <v>166</v>
      </c>
      <c r="BE290" s="122">
        <f>IF(U290="základní",N290,0)</f>
        <v>0</v>
      </c>
      <c r="BF290" s="122">
        <f>IF(U290="snížená",N290,0)</f>
        <v>0</v>
      </c>
      <c r="BG290" s="122">
        <f>IF(U290="zákl. přenesená",N290,0)</f>
        <v>0</v>
      </c>
      <c r="BH290" s="122">
        <f>IF(U290="sníž. přenesená",N290,0)</f>
        <v>0</v>
      </c>
      <c r="BI290" s="122">
        <f>IF(U290="nulová",N290,0)</f>
        <v>0</v>
      </c>
      <c r="BJ290" s="22" t="s">
        <v>84</v>
      </c>
      <c r="BK290" s="122">
        <f>ROUND(L290*K290,2)</f>
        <v>0</v>
      </c>
      <c r="BL290" s="22" t="s">
        <v>171</v>
      </c>
      <c r="BM290" s="22" t="s">
        <v>437</v>
      </c>
    </row>
    <row r="291" spans="2:65" s="12" customFormat="1" ht="22.5" customHeight="1">
      <c r="B291" s="194"/>
      <c r="C291" s="195"/>
      <c r="D291" s="195"/>
      <c r="E291" s="196" t="s">
        <v>22</v>
      </c>
      <c r="F291" s="310" t="s">
        <v>185</v>
      </c>
      <c r="G291" s="311"/>
      <c r="H291" s="311"/>
      <c r="I291" s="311"/>
      <c r="J291" s="195"/>
      <c r="K291" s="197">
        <v>3</v>
      </c>
      <c r="L291" s="195"/>
      <c r="M291" s="195"/>
      <c r="N291" s="195"/>
      <c r="O291" s="195"/>
      <c r="P291" s="195"/>
      <c r="Q291" s="195"/>
      <c r="R291" s="198"/>
      <c r="T291" s="199"/>
      <c r="U291" s="195"/>
      <c r="V291" s="195"/>
      <c r="W291" s="195"/>
      <c r="X291" s="195"/>
      <c r="Y291" s="195"/>
      <c r="Z291" s="195"/>
      <c r="AA291" s="200"/>
      <c r="AT291" s="201" t="s">
        <v>174</v>
      </c>
      <c r="AU291" s="201" t="s">
        <v>89</v>
      </c>
      <c r="AV291" s="12" t="s">
        <v>89</v>
      </c>
      <c r="AW291" s="12" t="s">
        <v>35</v>
      </c>
      <c r="AX291" s="12" t="s">
        <v>77</v>
      </c>
      <c r="AY291" s="201" t="s">
        <v>166</v>
      </c>
    </row>
    <row r="292" spans="2:65" s="13" customFormat="1" ht="22.5" customHeight="1">
      <c r="B292" s="202"/>
      <c r="C292" s="203"/>
      <c r="D292" s="203"/>
      <c r="E292" s="204" t="s">
        <v>22</v>
      </c>
      <c r="F292" s="306" t="s">
        <v>176</v>
      </c>
      <c r="G292" s="307"/>
      <c r="H292" s="307"/>
      <c r="I292" s="307"/>
      <c r="J292" s="203"/>
      <c r="K292" s="205">
        <v>3</v>
      </c>
      <c r="L292" s="203"/>
      <c r="M292" s="203"/>
      <c r="N292" s="203"/>
      <c r="O292" s="203"/>
      <c r="P292" s="203"/>
      <c r="Q292" s="203"/>
      <c r="R292" s="206"/>
      <c r="T292" s="207"/>
      <c r="U292" s="203"/>
      <c r="V292" s="203"/>
      <c r="W292" s="203"/>
      <c r="X292" s="203"/>
      <c r="Y292" s="203"/>
      <c r="Z292" s="203"/>
      <c r="AA292" s="208"/>
      <c r="AT292" s="209" t="s">
        <v>174</v>
      </c>
      <c r="AU292" s="209" t="s">
        <v>89</v>
      </c>
      <c r="AV292" s="13" t="s">
        <v>171</v>
      </c>
      <c r="AW292" s="13" t="s">
        <v>35</v>
      </c>
      <c r="AX292" s="13" t="s">
        <v>84</v>
      </c>
      <c r="AY292" s="209" t="s">
        <v>166</v>
      </c>
    </row>
    <row r="293" spans="2:65" s="10" customFormat="1" ht="29.85" customHeight="1">
      <c r="B293" s="168"/>
      <c r="C293" s="169"/>
      <c r="D293" s="178" t="s">
        <v>141</v>
      </c>
      <c r="E293" s="178"/>
      <c r="F293" s="178"/>
      <c r="G293" s="178"/>
      <c r="H293" s="178"/>
      <c r="I293" s="178"/>
      <c r="J293" s="178"/>
      <c r="K293" s="178"/>
      <c r="L293" s="178"/>
      <c r="M293" s="178"/>
      <c r="N293" s="317">
        <f>BK293</f>
        <v>0</v>
      </c>
      <c r="O293" s="318"/>
      <c r="P293" s="318"/>
      <c r="Q293" s="318"/>
      <c r="R293" s="171"/>
      <c r="T293" s="172"/>
      <c r="U293" s="169"/>
      <c r="V293" s="169"/>
      <c r="W293" s="173">
        <f>SUM(W294:W360)</f>
        <v>0</v>
      </c>
      <c r="X293" s="169"/>
      <c r="Y293" s="173">
        <f>SUM(Y294:Y360)</f>
        <v>87.672234000000017</v>
      </c>
      <c r="Z293" s="169"/>
      <c r="AA293" s="174">
        <f>SUM(AA294:AA360)</f>
        <v>3.5</v>
      </c>
      <c r="AR293" s="175" t="s">
        <v>84</v>
      </c>
      <c r="AT293" s="176" t="s">
        <v>76</v>
      </c>
      <c r="AU293" s="176" t="s">
        <v>84</v>
      </c>
      <c r="AY293" s="175" t="s">
        <v>166</v>
      </c>
      <c r="BK293" s="177">
        <f>SUM(BK294:BK360)</f>
        <v>0</v>
      </c>
    </row>
    <row r="294" spans="2:65" s="1" customFormat="1" ht="22.5" customHeight="1">
      <c r="B294" s="39"/>
      <c r="C294" s="179" t="s">
        <v>438</v>
      </c>
      <c r="D294" s="179" t="s">
        <v>167</v>
      </c>
      <c r="E294" s="180" t="s">
        <v>439</v>
      </c>
      <c r="F294" s="298" t="s">
        <v>440</v>
      </c>
      <c r="G294" s="298"/>
      <c r="H294" s="298"/>
      <c r="I294" s="298"/>
      <c r="J294" s="181" t="s">
        <v>441</v>
      </c>
      <c r="K294" s="182">
        <v>24</v>
      </c>
      <c r="L294" s="299">
        <v>0</v>
      </c>
      <c r="M294" s="300"/>
      <c r="N294" s="301">
        <f>ROUND(L294*K294,2)</f>
        <v>0</v>
      </c>
      <c r="O294" s="301"/>
      <c r="P294" s="301"/>
      <c r="Q294" s="301"/>
      <c r="R294" s="41"/>
      <c r="T294" s="183" t="s">
        <v>22</v>
      </c>
      <c r="U294" s="48" t="s">
        <v>42</v>
      </c>
      <c r="V294" s="40"/>
      <c r="W294" s="184">
        <f>V294*K294</f>
        <v>0</v>
      </c>
      <c r="X294" s="184">
        <v>0</v>
      </c>
      <c r="Y294" s="184">
        <f>X294*K294</f>
        <v>0</v>
      </c>
      <c r="Z294" s="184">
        <v>0</v>
      </c>
      <c r="AA294" s="185">
        <f>Z294*K294</f>
        <v>0</v>
      </c>
      <c r="AR294" s="22" t="s">
        <v>171</v>
      </c>
      <c r="AT294" s="22" t="s">
        <v>167</v>
      </c>
      <c r="AU294" s="22" t="s">
        <v>89</v>
      </c>
      <c r="AY294" s="22" t="s">
        <v>166</v>
      </c>
      <c r="BE294" s="122">
        <f>IF(U294="základní",N294,0)</f>
        <v>0</v>
      </c>
      <c r="BF294" s="122">
        <f>IF(U294="snížená",N294,0)</f>
        <v>0</v>
      </c>
      <c r="BG294" s="122">
        <f>IF(U294="zákl. přenesená",N294,0)</f>
        <v>0</v>
      </c>
      <c r="BH294" s="122">
        <f>IF(U294="sníž. přenesená",N294,0)</f>
        <v>0</v>
      </c>
      <c r="BI294" s="122">
        <f>IF(U294="nulová",N294,0)</f>
        <v>0</v>
      </c>
      <c r="BJ294" s="22" t="s">
        <v>84</v>
      </c>
      <c r="BK294" s="122">
        <f>ROUND(L294*K294,2)</f>
        <v>0</v>
      </c>
      <c r="BL294" s="22" t="s">
        <v>171</v>
      </c>
      <c r="BM294" s="22" t="s">
        <v>442</v>
      </c>
    </row>
    <row r="295" spans="2:65" s="11" customFormat="1" ht="22.5" customHeight="1">
      <c r="B295" s="186"/>
      <c r="C295" s="187"/>
      <c r="D295" s="187"/>
      <c r="E295" s="188" t="s">
        <v>22</v>
      </c>
      <c r="F295" s="302" t="s">
        <v>443</v>
      </c>
      <c r="G295" s="303"/>
      <c r="H295" s="303"/>
      <c r="I295" s="303"/>
      <c r="J295" s="187"/>
      <c r="K295" s="189" t="s">
        <v>22</v>
      </c>
      <c r="L295" s="187"/>
      <c r="M295" s="187"/>
      <c r="N295" s="187"/>
      <c r="O295" s="187"/>
      <c r="P295" s="187"/>
      <c r="Q295" s="187"/>
      <c r="R295" s="190"/>
      <c r="T295" s="191"/>
      <c r="U295" s="187"/>
      <c r="V295" s="187"/>
      <c r="W295" s="187"/>
      <c r="X295" s="187"/>
      <c r="Y295" s="187"/>
      <c r="Z295" s="187"/>
      <c r="AA295" s="192"/>
      <c r="AT295" s="193" t="s">
        <v>174</v>
      </c>
      <c r="AU295" s="193" t="s">
        <v>89</v>
      </c>
      <c r="AV295" s="11" t="s">
        <v>84</v>
      </c>
      <c r="AW295" s="11" t="s">
        <v>35</v>
      </c>
      <c r="AX295" s="11" t="s">
        <v>77</v>
      </c>
      <c r="AY295" s="193" t="s">
        <v>166</v>
      </c>
    </row>
    <row r="296" spans="2:65" s="12" customFormat="1" ht="22.5" customHeight="1">
      <c r="B296" s="194"/>
      <c r="C296" s="195"/>
      <c r="D296" s="195"/>
      <c r="E296" s="196" t="s">
        <v>22</v>
      </c>
      <c r="F296" s="304" t="s">
        <v>11</v>
      </c>
      <c r="G296" s="305"/>
      <c r="H296" s="305"/>
      <c r="I296" s="305"/>
      <c r="J296" s="195"/>
      <c r="K296" s="197">
        <v>15</v>
      </c>
      <c r="L296" s="195"/>
      <c r="M296" s="195"/>
      <c r="N296" s="195"/>
      <c r="O296" s="195"/>
      <c r="P296" s="195"/>
      <c r="Q296" s="195"/>
      <c r="R296" s="198"/>
      <c r="T296" s="199"/>
      <c r="U296" s="195"/>
      <c r="V296" s="195"/>
      <c r="W296" s="195"/>
      <c r="X296" s="195"/>
      <c r="Y296" s="195"/>
      <c r="Z296" s="195"/>
      <c r="AA296" s="200"/>
      <c r="AT296" s="201" t="s">
        <v>174</v>
      </c>
      <c r="AU296" s="201" t="s">
        <v>89</v>
      </c>
      <c r="AV296" s="12" t="s">
        <v>89</v>
      </c>
      <c r="AW296" s="12" t="s">
        <v>35</v>
      </c>
      <c r="AX296" s="12" t="s">
        <v>77</v>
      </c>
      <c r="AY296" s="201" t="s">
        <v>166</v>
      </c>
    </row>
    <row r="297" spans="2:65" s="11" customFormat="1" ht="22.5" customHeight="1">
      <c r="B297" s="186"/>
      <c r="C297" s="187"/>
      <c r="D297" s="187"/>
      <c r="E297" s="188" t="s">
        <v>22</v>
      </c>
      <c r="F297" s="308" t="s">
        <v>444</v>
      </c>
      <c r="G297" s="309"/>
      <c r="H297" s="309"/>
      <c r="I297" s="309"/>
      <c r="J297" s="187"/>
      <c r="K297" s="189" t="s">
        <v>22</v>
      </c>
      <c r="L297" s="187"/>
      <c r="M297" s="187"/>
      <c r="N297" s="187"/>
      <c r="O297" s="187"/>
      <c r="P297" s="187"/>
      <c r="Q297" s="187"/>
      <c r="R297" s="190"/>
      <c r="T297" s="191"/>
      <c r="U297" s="187"/>
      <c r="V297" s="187"/>
      <c r="W297" s="187"/>
      <c r="X297" s="187"/>
      <c r="Y297" s="187"/>
      <c r="Z297" s="187"/>
      <c r="AA297" s="192"/>
      <c r="AT297" s="193" t="s">
        <v>174</v>
      </c>
      <c r="AU297" s="193" t="s">
        <v>89</v>
      </c>
      <c r="AV297" s="11" t="s">
        <v>84</v>
      </c>
      <c r="AW297" s="11" t="s">
        <v>35</v>
      </c>
      <c r="AX297" s="11" t="s">
        <v>77</v>
      </c>
      <c r="AY297" s="193" t="s">
        <v>166</v>
      </c>
    </row>
    <row r="298" spans="2:65" s="12" customFormat="1" ht="22.5" customHeight="1">
      <c r="B298" s="194"/>
      <c r="C298" s="195"/>
      <c r="D298" s="195"/>
      <c r="E298" s="196" t="s">
        <v>22</v>
      </c>
      <c r="F298" s="304" t="s">
        <v>224</v>
      </c>
      <c r="G298" s="305"/>
      <c r="H298" s="305"/>
      <c r="I298" s="305"/>
      <c r="J298" s="195"/>
      <c r="K298" s="197">
        <v>9</v>
      </c>
      <c r="L298" s="195"/>
      <c r="M298" s="195"/>
      <c r="N298" s="195"/>
      <c r="O298" s="195"/>
      <c r="P298" s="195"/>
      <c r="Q298" s="195"/>
      <c r="R298" s="198"/>
      <c r="T298" s="199"/>
      <c r="U298" s="195"/>
      <c r="V298" s="195"/>
      <c r="W298" s="195"/>
      <c r="X298" s="195"/>
      <c r="Y298" s="195"/>
      <c r="Z298" s="195"/>
      <c r="AA298" s="200"/>
      <c r="AT298" s="201" t="s">
        <v>174</v>
      </c>
      <c r="AU298" s="201" t="s">
        <v>89</v>
      </c>
      <c r="AV298" s="12" t="s">
        <v>89</v>
      </c>
      <c r="AW298" s="12" t="s">
        <v>35</v>
      </c>
      <c r="AX298" s="12" t="s">
        <v>77</v>
      </c>
      <c r="AY298" s="201" t="s">
        <v>166</v>
      </c>
    </row>
    <row r="299" spans="2:65" s="13" customFormat="1" ht="22.5" customHeight="1">
      <c r="B299" s="202"/>
      <c r="C299" s="203"/>
      <c r="D299" s="203"/>
      <c r="E299" s="204" t="s">
        <v>22</v>
      </c>
      <c r="F299" s="306" t="s">
        <v>176</v>
      </c>
      <c r="G299" s="307"/>
      <c r="H299" s="307"/>
      <c r="I299" s="307"/>
      <c r="J299" s="203"/>
      <c r="K299" s="205">
        <v>24</v>
      </c>
      <c r="L299" s="203"/>
      <c r="M299" s="203"/>
      <c r="N299" s="203"/>
      <c r="O299" s="203"/>
      <c r="P299" s="203"/>
      <c r="Q299" s="203"/>
      <c r="R299" s="206"/>
      <c r="T299" s="207"/>
      <c r="U299" s="203"/>
      <c r="V299" s="203"/>
      <c r="W299" s="203"/>
      <c r="X299" s="203"/>
      <c r="Y299" s="203"/>
      <c r="Z299" s="203"/>
      <c r="AA299" s="208"/>
      <c r="AT299" s="209" t="s">
        <v>174</v>
      </c>
      <c r="AU299" s="209" t="s">
        <v>89</v>
      </c>
      <c r="AV299" s="13" t="s">
        <v>171</v>
      </c>
      <c r="AW299" s="13" t="s">
        <v>35</v>
      </c>
      <c r="AX299" s="13" t="s">
        <v>84</v>
      </c>
      <c r="AY299" s="209" t="s">
        <v>166</v>
      </c>
    </row>
    <row r="300" spans="2:65" s="1" customFormat="1" ht="31.5" customHeight="1">
      <c r="B300" s="39"/>
      <c r="C300" s="179" t="s">
        <v>445</v>
      </c>
      <c r="D300" s="179" t="s">
        <v>167</v>
      </c>
      <c r="E300" s="180" t="s">
        <v>446</v>
      </c>
      <c r="F300" s="298" t="s">
        <v>447</v>
      </c>
      <c r="G300" s="298"/>
      <c r="H300" s="298"/>
      <c r="I300" s="298"/>
      <c r="J300" s="181" t="s">
        <v>389</v>
      </c>
      <c r="K300" s="182">
        <v>208</v>
      </c>
      <c r="L300" s="299">
        <v>0</v>
      </c>
      <c r="M300" s="300"/>
      <c r="N300" s="301">
        <f>ROUND(L300*K300,2)</f>
        <v>0</v>
      </c>
      <c r="O300" s="301"/>
      <c r="P300" s="301"/>
      <c r="Q300" s="301"/>
      <c r="R300" s="41"/>
      <c r="T300" s="183" t="s">
        <v>22</v>
      </c>
      <c r="U300" s="48" t="s">
        <v>42</v>
      </c>
      <c r="V300" s="40"/>
      <c r="W300" s="184">
        <f>V300*K300</f>
        <v>0</v>
      </c>
      <c r="X300" s="184">
        <v>8.9779999999999999E-2</v>
      </c>
      <c r="Y300" s="184">
        <f>X300*K300</f>
        <v>18.674240000000001</v>
      </c>
      <c r="Z300" s="184">
        <v>0</v>
      </c>
      <c r="AA300" s="185">
        <f>Z300*K300</f>
        <v>0</v>
      </c>
      <c r="AR300" s="22" t="s">
        <v>171</v>
      </c>
      <c r="AT300" s="22" t="s">
        <v>167</v>
      </c>
      <c r="AU300" s="22" t="s">
        <v>89</v>
      </c>
      <c r="AY300" s="22" t="s">
        <v>166</v>
      </c>
      <c r="BE300" s="122">
        <f>IF(U300="základní",N300,0)</f>
        <v>0</v>
      </c>
      <c r="BF300" s="122">
        <f>IF(U300="snížená",N300,0)</f>
        <v>0</v>
      </c>
      <c r="BG300" s="122">
        <f>IF(U300="zákl. přenesená",N300,0)</f>
        <v>0</v>
      </c>
      <c r="BH300" s="122">
        <f>IF(U300="sníž. přenesená",N300,0)</f>
        <v>0</v>
      </c>
      <c r="BI300" s="122">
        <f>IF(U300="nulová",N300,0)</f>
        <v>0</v>
      </c>
      <c r="BJ300" s="22" t="s">
        <v>84</v>
      </c>
      <c r="BK300" s="122">
        <f>ROUND(L300*K300,2)</f>
        <v>0</v>
      </c>
      <c r="BL300" s="22" t="s">
        <v>171</v>
      </c>
      <c r="BM300" s="22" t="s">
        <v>448</v>
      </c>
    </row>
    <row r="301" spans="2:65" s="11" customFormat="1" ht="22.5" customHeight="1">
      <c r="B301" s="186"/>
      <c r="C301" s="187"/>
      <c r="D301" s="187"/>
      <c r="E301" s="188" t="s">
        <v>22</v>
      </c>
      <c r="F301" s="302" t="s">
        <v>449</v>
      </c>
      <c r="G301" s="303"/>
      <c r="H301" s="303"/>
      <c r="I301" s="303"/>
      <c r="J301" s="187"/>
      <c r="K301" s="189" t="s">
        <v>22</v>
      </c>
      <c r="L301" s="187"/>
      <c r="M301" s="187"/>
      <c r="N301" s="187"/>
      <c r="O301" s="187"/>
      <c r="P301" s="187"/>
      <c r="Q301" s="187"/>
      <c r="R301" s="190"/>
      <c r="T301" s="191"/>
      <c r="U301" s="187"/>
      <c r="V301" s="187"/>
      <c r="W301" s="187"/>
      <c r="X301" s="187"/>
      <c r="Y301" s="187"/>
      <c r="Z301" s="187"/>
      <c r="AA301" s="192"/>
      <c r="AT301" s="193" t="s">
        <v>174</v>
      </c>
      <c r="AU301" s="193" t="s">
        <v>89</v>
      </c>
      <c r="AV301" s="11" t="s">
        <v>84</v>
      </c>
      <c r="AW301" s="11" t="s">
        <v>35</v>
      </c>
      <c r="AX301" s="11" t="s">
        <v>77</v>
      </c>
      <c r="AY301" s="193" t="s">
        <v>166</v>
      </c>
    </row>
    <row r="302" spans="2:65" s="12" customFormat="1" ht="22.5" customHeight="1">
      <c r="B302" s="194"/>
      <c r="C302" s="195"/>
      <c r="D302" s="195"/>
      <c r="E302" s="196" t="s">
        <v>22</v>
      </c>
      <c r="F302" s="304" t="s">
        <v>450</v>
      </c>
      <c r="G302" s="305"/>
      <c r="H302" s="305"/>
      <c r="I302" s="305"/>
      <c r="J302" s="195"/>
      <c r="K302" s="197">
        <v>208</v>
      </c>
      <c r="L302" s="195"/>
      <c r="M302" s="195"/>
      <c r="N302" s="195"/>
      <c r="O302" s="195"/>
      <c r="P302" s="195"/>
      <c r="Q302" s="195"/>
      <c r="R302" s="198"/>
      <c r="T302" s="199"/>
      <c r="U302" s="195"/>
      <c r="V302" s="195"/>
      <c r="W302" s="195"/>
      <c r="X302" s="195"/>
      <c r="Y302" s="195"/>
      <c r="Z302" s="195"/>
      <c r="AA302" s="200"/>
      <c r="AT302" s="201" t="s">
        <v>174</v>
      </c>
      <c r="AU302" s="201" t="s">
        <v>89</v>
      </c>
      <c r="AV302" s="12" t="s">
        <v>89</v>
      </c>
      <c r="AW302" s="12" t="s">
        <v>35</v>
      </c>
      <c r="AX302" s="12" t="s">
        <v>77</v>
      </c>
      <c r="AY302" s="201" t="s">
        <v>166</v>
      </c>
    </row>
    <row r="303" spans="2:65" s="13" customFormat="1" ht="22.5" customHeight="1">
      <c r="B303" s="202"/>
      <c r="C303" s="203"/>
      <c r="D303" s="203"/>
      <c r="E303" s="204" t="s">
        <v>22</v>
      </c>
      <c r="F303" s="306" t="s">
        <v>176</v>
      </c>
      <c r="G303" s="307"/>
      <c r="H303" s="307"/>
      <c r="I303" s="307"/>
      <c r="J303" s="203"/>
      <c r="K303" s="205">
        <v>208</v>
      </c>
      <c r="L303" s="203"/>
      <c r="M303" s="203"/>
      <c r="N303" s="203"/>
      <c r="O303" s="203"/>
      <c r="P303" s="203"/>
      <c r="Q303" s="203"/>
      <c r="R303" s="206"/>
      <c r="T303" s="207"/>
      <c r="U303" s="203"/>
      <c r="V303" s="203"/>
      <c r="W303" s="203"/>
      <c r="X303" s="203"/>
      <c r="Y303" s="203"/>
      <c r="Z303" s="203"/>
      <c r="AA303" s="208"/>
      <c r="AT303" s="209" t="s">
        <v>174</v>
      </c>
      <c r="AU303" s="209" t="s">
        <v>89</v>
      </c>
      <c r="AV303" s="13" t="s">
        <v>171</v>
      </c>
      <c r="AW303" s="13" t="s">
        <v>35</v>
      </c>
      <c r="AX303" s="13" t="s">
        <v>84</v>
      </c>
      <c r="AY303" s="209" t="s">
        <v>166</v>
      </c>
    </row>
    <row r="304" spans="2:65" s="1" customFormat="1" ht="22.5" customHeight="1">
      <c r="B304" s="39"/>
      <c r="C304" s="223" t="s">
        <v>451</v>
      </c>
      <c r="D304" s="223" t="s">
        <v>279</v>
      </c>
      <c r="E304" s="224" t="s">
        <v>452</v>
      </c>
      <c r="F304" s="322" t="s">
        <v>453</v>
      </c>
      <c r="G304" s="322"/>
      <c r="H304" s="322"/>
      <c r="I304" s="322"/>
      <c r="J304" s="225" t="s">
        <v>220</v>
      </c>
      <c r="K304" s="226">
        <v>4.7149999999999999</v>
      </c>
      <c r="L304" s="323">
        <v>0</v>
      </c>
      <c r="M304" s="324"/>
      <c r="N304" s="325">
        <f>ROUND(L304*K304,2)</f>
        <v>0</v>
      </c>
      <c r="O304" s="301"/>
      <c r="P304" s="301"/>
      <c r="Q304" s="301"/>
      <c r="R304" s="41"/>
      <c r="T304" s="183" t="s">
        <v>22</v>
      </c>
      <c r="U304" s="48" t="s">
        <v>42</v>
      </c>
      <c r="V304" s="40"/>
      <c r="W304" s="184">
        <f>V304*K304</f>
        <v>0</v>
      </c>
      <c r="X304" s="184">
        <v>1</v>
      </c>
      <c r="Y304" s="184">
        <f>X304*K304</f>
        <v>4.7149999999999999</v>
      </c>
      <c r="Z304" s="184">
        <v>0</v>
      </c>
      <c r="AA304" s="185">
        <f>Z304*K304</f>
        <v>0</v>
      </c>
      <c r="AR304" s="22" t="s">
        <v>217</v>
      </c>
      <c r="AT304" s="22" t="s">
        <v>279</v>
      </c>
      <c r="AU304" s="22" t="s">
        <v>89</v>
      </c>
      <c r="AY304" s="22" t="s">
        <v>166</v>
      </c>
      <c r="BE304" s="122">
        <f>IF(U304="základní",N304,0)</f>
        <v>0</v>
      </c>
      <c r="BF304" s="122">
        <f>IF(U304="snížená",N304,0)</f>
        <v>0</v>
      </c>
      <c r="BG304" s="122">
        <f>IF(U304="zákl. přenesená",N304,0)</f>
        <v>0</v>
      </c>
      <c r="BH304" s="122">
        <f>IF(U304="sníž. přenesená",N304,0)</f>
        <v>0</v>
      </c>
      <c r="BI304" s="122">
        <f>IF(U304="nulová",N304,0)</f>
        <v>0</v>
      </c>
      <c r="BJ304" s="22" t="s">
        <v>84</v>
      </c>
      <c r="BK304" s="122">
        <f>ROUND(L304*K304,2)</f>
        <v>0</v>
      </c>
      <c r="BL304" s="22" t="s">
        <v>171</v>
      </c>
      <c r="BM304" s="22" t="s">
        <v>454</v>
      </c>
    </row>
    <row r="305" spans="2:65" s="11" customFormat="1" ht="22.5" customHeight="1">
      <c r="B305" s="186"/>
      <c r="C305" s="187"/>
      <c r="D305" s="187"/>
      <c r="E305" s="188" t="s">
        <v>22</v>
      </c>
      <c r="F305" s="302" t="s">
        <v>455</v>
      </c>
      <c r="G305" s="303"/>
      <c r="H305" s="303"/>
      <c r="I305" s="303"/>
      <c r="J305" s="187"/>
      <c r="K305" s="189" t="s">
        <v>22</v>
      </c>
      <c r="L305" s="187"/>
      <c r="M305" s="187"/>
      <c r="N305" s="187"/>
      <c r="O305" s="187"/>
      <c r="P305" s="187"/>
      <c r="Q305" s="187"/>
      <c r="R305" s="190"/>
      <c r="T305" s="191"/>
      <c r="U305" s="187"/>
      <c r="V305" s="187"/>
      <c r="W305" s="187"/>
      <c r="X305" s="187"/>
      <c r="Y305" s="187"/>
      <c r="Z305" s="187"/>
      <c r="AA305" s="192"/>
      <c r="AT305" s="193" t="s">
        <v>174</v>
      </c>
      <c r="AU305" s="193" t="s">
        <v>89</v>
      </c>
      <c r="AV305" s="11" t="s">
        <v>84</v>
      </c>
      <c r="AW305" s="11" t="s">
        <v>35</v>
      </c>
      <c r="AX305" s="11" t="s">
        <v>77</v>
      </c>
      <c r="AY305" s="193" t="s">
        <v>166</v>
      </c>
    </row>
    <row r="306" spans="2:65" s="11" customFormat="1" ht="22.5" customHeight="1">
      <c r="B306" s="186"/>
      <c r="C306" s="187"/>
      <c r="D306" s="187"/>
      <c r="E306" s="188" t="s">
        <v>22</v>
      </c>
      <c r="F306" s="308" t="s">
        <v>449</v>
      </c>
      <c r="G306" s="309"/>
      <c r="H306" s="309"/>
      <c r="I306" s="309"/>
      <c r="J306" s="187"/>
      <c r="K306" s="189" t="s">
        <v>22</v>
      </c>
      <c r="L306" s="187"/>
      <c r="M306" s="187"/>
      <c r="N306" s="187"/>
      <c r="O306" s="187"/>
      <c r="P306" s="187"/>
      <c r="Q306" s="187"/>
      <c r="R306" s="190"/>
      <c r="T306" s="191"/>
      <c r="U306" s="187"/>
      <c r="V306" s="187"/>
      <c r="W306" s="187"/>
      <c r="X306" s="187"/>
      <c r="Y306" s="187"/>
      <c r="Z306" s="187"/>
      <c r="AA306" s="192"/>
      <c r="AT306" s="193" t="s">
        <v>174</v>
      </c>
      <c r="AU306" s="193" t="s">
        <v>89</v>
      </c>
      <c r="AV306" s="11" t="s">
        <v>84</v>
      </c>
      <c r="AW306" s="11" t="s">
        <v>35</v>
      </c>
      <c r="AX306" s="11" t="s">
        <v>77</v>
      </c>
      <c r="AY306" s="193" t="s">
        <v>166</v>
      </c>
    </row>
    <row r="307" spans="2:65" s="12" customFormat="1" ht="22.5" customHeight="1">
      <c r="B307" s="194"/>
      <c r="C307" s="195"/>
      <c r="D307" s="195"/>
      <c r="E307" s="196" t="s">
        <v>22</v>
      </c>
      <c r="F307" s="304" t="s">
        <v>456</v>
      </c>
      <c r="G307" s="305"/>
      <c r="H307" s="305"/>
      <c r="I307" s="305"/>
      <c r="J307" s="195"/>
      <c r="K307" s="197">
        <v>4.7149999999999999</v>
      </c>
      <c r="L307" s="195"/>
      <c r="M307" s="195"/>
      <c r="N307" s="195"/>
      <c r="O307" s="195"/>
      <c r="P307" s="195"/>
      <c r="Q307" s="195"/>
      <c r="R307" s="198"/>
      <c r="T307" s="199"/>
      <c r="U307" s="195"/>
      <c r="V307" s="195"/>
      <c r="W307" s="195"/>
      <c r="X307" s="195"/>
      <c r="Y307" s="195"/>
      <c r="Z307" s="195"/>
      <c r="AA307" s="200"/>
      <c r="AT307" s="201" t="s">
        <v>174</v>
      </c>
      <c r="AU307" s="201" t="s">
        <v>89</v>
      </c>
      <c r="AV307" s="12" t="s">
        <v>89</v>
      </c>
      <c r="AW307" s="12" t="s">
        <v>35</v>
      </c>
      <c r="AX307" s="12" t="s">
        <v>77</v>
      </c>
      <c r="AY307" s="201" t="s">
        <v>166</v>
      </c>
    </row>
    <row r="308" spans="2:65" s="13" customFormat="1" ht="22.5" customHeight="1">
      <c r="B308" s="202"/>
      <c r="C308" s="203"/>
      <c r="D308" s="203"/>
      <c r="E308" s="204" t="s">
        <v>22</v>
      </c>
      <c r="F308" s="306" t="s">
        <v>176</v>
      </c>
      <c r="G308" s="307"/>
      <c r="H308" s="307"/>
      <c r="I308" s="307"/>
      <c r="J308" s="203"/>
      <c r="K308" s="205">
        <v>4.7149999999999999</v>
      </c>
      <c r="L308" s="203"/>
      <c r="M308" s="203"/>
      <c r="N308" s="203"/>
      <c r="O308" s="203"/>
      <c r="P308" s="203"/>
      <c r="Q308" s="203"/>
      <c r="R308" s="206"/>
      <c r="T308" s="207"/>
      <c r="U308" s="203"/>
      <c r="V308" s="203"/>
      <c r="W308" s="203"/>
      <c r="X308" s="203"/>
      <c r="Y308" s="203"/>
      <c r="Z308" s="203"/>
      <c r="AA308" s="208"/>
      <c r="AT308" s="209" t="s">
        <v>174</v>
      </c>
      <c r="AU308" s="209" t="s">
        <v>89</v>
      </c>
      <c r="AV308" s="13" t="s">
        <v>171</v>
      </c>
      <c r="AW308" s="13" t="s">
        <v>35</v>
      </c>
      <c r="AX308" s="13" t="s">
        <v>84</v>
      </c>
      <c r="AY308" s="209" t="s">
        <v>166</v>
      </c>
    </row>
    <row r="309" spans="2:65" s="1" customFormat="1" ht="44.25" customHeight="1">
      <c r="B309" s="39"/>
      <c r="C309" s="179" t="s">
        <v>457</v>
      </c>
      <c r="D309" s="179" t="s">
        <v>167</v>
      </c>
      <c r="E309" s="180" t="s">
        <v>458</v>
      </c>
      <c r="F309" s="298" t="s">
        <v>459</v>
      </c>
      <c r="G309" s="298"/>
      <c r="H309" s="298"/>
      <c r="I309" s="298"/>
      <c r="J309" s="181" t="s">
        <v>389</v>
      </c>
      <c r="K309" s="182">
        <v>166</v>
      </c>
      <c r="L309" s="299">
        <v>0</v>
      </c>
      <c r="M309" s="300"/>
      <c r="N309" s="301">
        <f>ROUND(L309*K309,2)</f>
        <v>0</v>
      </c>
      <c r="O309" s="301"/>
      <c r="P309" s="301"/>
      <c r="Q309" s="301"/>
      <c r="R309" s="41"/>
      <c r="T309" s="183" t="s">
        <v>22</v>
      </c>
      <c r="U309" s="48" t="s">
        <v>42</v>
      </c>
      <c r="V309" s="40"/>
      <c r="W309" s="184">
        <f>V309*K309</f>
        <v>0</v>
      </c>
      <c r="X309" s="184">
        <v>0.15540000000000001</v>
      </c>
      <c r="Y309" s="184">
        <f>X309*K309</f>
        <v>25.796400000000002</v>
      </c>
      <c r="Z309" s="184">
        <v>0</v>
      </c>
      <c r="AA309" s="185">
        <f>Z309*K309</f>
        <v>0</v>
      </c>
      <c r="AR309" s="22" t="s">
        <v>171</v>
      </c>
      <c r="AT309" s="22" t="s">
        <v>167</v>
      </c>
      <c r="AU309" s="22" t="s">
        <v>89</v>
      </c>
      <c r="AY309" s="22" t="s">
        <v>166</v>
      </c>
      <c r="BE309" s="122">
        <f>IF(U309="základní",N309,0)</f>
        <v>0</v>
      </c>
      <c r="BF309" s="122">
        <f>IF(U309="snížená",N309,0)</f>
        <v>0</v>
      </c>
      <c r="BG309" s="122">
        <f>IF(U309="zákl. přenesená",N309,0)</f>
        <v>0</v>
      </c>
      <c r="BH309" s="122">
        <f>IF(U309="sníž. přenesená",N309,0)</f>
        <v>0</v>
      </c>
      <c r="BI309" s="122">
        <f>IF(U309="nulová",N309,0)</f>
        <v>0</v>
      </c>
      <c r="BJ309" s="22" t="s">
        <v>84</v>
      </c>
      <c r="BK309" s="122">
        <f>ROUND(L309*K309,2)</f>
        <v>0</v>
      </c>
      <c r="BL309" s="22" t="s">
        <v>171</v>
      </c>
      <c r="BM309" s="22" t="s">
        <v>460</v>
      </c>
    </row>
    <row r="310" spans="2:65" s="11" customFormat="1" ht="22.5" customHeight="1">
      <c r="B310" s="186"/>
      <c r="C310" s="187"/>
      <c r="D310" s="187"/>
      <c r="E310" s="188" t="s">
        <v>22</v>
      </c>
      <c r="F310" s="302" t="s">
        <v>461</v>
      </c>
      <c r="G310" s="303"/>
      <c r="H310" s="303"/>
      <c r="I310" s="303"/>
      <c r="J310" s="187"/>
      <c r="K310" s="189" t="s">
        <v>22</v>
      </c>
      <c r="L310" s="187"/>
      <c r="M310" s="187"/>
      <c r="N310" s="187"/>
      <c r="O310" s="187"/>
      <c r="P310" s="187"/>
      <c r="Q310" s="187"/>
      <c r="R310" s="190"/>
      <c r="T310" s="191"/>
      <c r="U310" s="187"/>
      <c r="V310" s="187"/>
      <c r="W310" s="187"/>
      <c r="X310" s="187"/>
      <c r="Y310" s="187"/>
      <c r="Z310" s="187"/>
      <c r="AA310" s="192"/>
      <c r="AT310" s="193" t="s">
        <v>174</v>
      </c>
      <c r="AU310" s="193" t="s">
        <v>89</v>
      </c>
      <c r="AV310" s="11" t="s">
        <v>84</v>
      </c>
      <c r="AW310" s="11" t="s">
        <v>35</v>
      </c>
      <c r="AX310" s="11" t="s">
        <v>77</v>
      </c>
      <c r="AY310" s="193" t="s">
        <v>166</v>
      </c>
    </row>
    <row r="311" spans="2:65" s="12" customFormat="1" ht="22.5" customHeight="1">
      <c r="B311" s="194"/>
      <c r="C311" s="195"/>
      <c r="D311" s="195"/>
      <c r="E311" s="196" t="s">
        <v>22</v>
      </c>
      <c r="F311" s="304" t="s">
        <v>462</v>
      </c>
      <c r="G311" s="305"/>
      <c r="H311" s="305"/>
      <c r="I311" s="305"/>
      <c r="J311" s="195"/>
      <c r="K311" s="197">
        <v>66</v>
      </c>
      <c r="L311" s="195"/>
      <c r="M311" s="195"/>
      <c r="N311" s="195"/>
      <c r="O311" s="195"/>
      <c r="P311" s="195"/>
      <c r="Q311" s="195"/>
      <c r="R311" s="198"/>
      <c r="T311" s="199"/>
      <c r="U311" s="195"/>
      <c r="V311" s="195"/>
      <c r="W311" s="195"/>
      <c r="X311" s="195"/>
      <c r="Y311" s="195"/>
      <c r="Z311" s="195"/>
      <c r="AA311" s="200"/>
      <c r="AT311" s="201" t="s">
        <v>174</v>
      </c>
      <c r="AU311" s="201" t="s">
        <v>89</v>
      </c>
      <c r="AV311" s="12" t="s">
        <v>89</v>
      </c>
      <c r="AW311" s="12" t="s">
        <v>35</v>
      </c>
      <c r="AX311" s="12" t="s">
        <v>77</v>
      </c>
      <c r="AY311" s="201" t="s">
        <v>166</v>
      </c>
    </row>
    <row r="312" spans="2:65" s="11" customFormat="1" ht="22.5" customHeight="1">
      <c r="B312" s="186"/>
      <c r="C312" s="187"/>
      <c r="D312" s="187"/>
      <c r="E312" s="188" t="s">
        <v>22</v>
      </c>
      <c r="F312" s="308" t="s">
        <v>463</v>
      </c>
      <c r="G312" s="309"/>
      <c r="H312" s="309"/>
      <c r="I312" s="309"/>
      <c r="J312" s="187"/>
      <c r="K312" s="189" t="s">
        <v>22</v>
      </c>
      <c r="L312" s="187"/>
      <c r="M312" s="187"/>
      <c r="N312" s="187"/>
      <c r="O312" s="187"/>
      <c r="P312" s="187"/>
      <c r="Q312" s="187"/>
      <c r="R312" s="190"/>
      <c r="T312" s="191"/>
      <c r="U312" s="187"/>
      <c r="V312" s="187"/>
      <c r="W312" s="187"/>
      <c r="X312" s="187"/>
      <c r="Y312" s="187"/>
      <c r="Z312" s="187"/>
      <c r="AA312" s="192"/>
      <c r="AT312" s="193" t="s">
        <v>174</v>
      </c>
      <c r="AU312" s="193" t="s">
        <v>89</v>
      </c>
      <c r="AV312" s="11" t="s">
        <v>84</v>
      </c>
      <c r="AW312" s="11" t="s">
        <v>35</v>
      </c>
      <c r="AX312" s="11" t="s">
        <v>77</v>
      </c>
      <c r="AY312" s="193" t="s">
        <v>166</v>
      </c>
    </row>
    <row r="313" spans="2:65" s="12" customFormat="1" ht="22.5" customHeight="1">
      <c r="B313" s="194"/>
      <c r="C313" s="195"/>
      <c r="D313" s="195"/>
      <c r="E313" s="196" t="s">
        <v>22</v>
      </c>
      <c r="F313" s="304" t="s">
        <v>229</v>
      </c>
      <c r="G313" s="305"/>
      <c r="H313" s="305"/>
      <c r="I313" s="305"/>
      <c r="J313" s="195"/>
      <c r="K313" s="197">
        <v>10</v>
      </c>
      <c r="L313" s="195"/>
      <c r="M313" s="195"/>
      <c r="N313" s="195"/>
      <c r="O313" s="195"/>
      <c r="P313" s="195"/>
      <c r="Q313" s="195"/>
      <c r="R313" s="198"/>
      <c r="T313" s="199"/>
      <c r="U313" s="195"/>
      <c r="V313" s="195"/>
      <c r="W313" s="195"/>
      <c r="X313" s="195"/>
      <c r="Y313" s="195"/>
      <c r="Z313" s="195"/>
      <c r="AA313" s="200"/>
      <c r="AT313" s="201" t="s">
        <v>174</v>
      </c>
      <c r="AU313" s="201" t="s">
        <v>89</v>
      </c>
      <c r="AV313" s="12" t="s">
        <v>89</v>
      </c>
      <c r="AW313" s="12" t="s">
        <v>35</v>
      </c>
      <c r="AX313" s="12" t="s">
        <v>77</v>
      </c>
      <c r="AY313" s="201" t="s">
        <v>166</v>
      </c>
    </row>
    <row r="314" spans="2:65" s="11" customFormat="1" ht="22.5" customHeight="1">
      <c r="B314" s="186"/>
      <c r="C314" s="187"/>
      <c r="D314" s="187"/>
      <c r="E314" s="188" t="s">
        <v>22</v>
      </c>
      <c r="F314" s="308" t="s">
        <v>464</v>
      </c>
      <c r="G314" s="309"/>
      <c r="H314" s="309"/>
      <c r="I314" s="309"/>
      <c r="J314" s="187"/>
      <c r="K314" s="189" t="s">
        <v>22</v>
      </c>
      <c r="L314" s="187"/>
      <c r="M314" s="187"/>
      <c r="N314" s="187"/>
      <c r="O314" s="187"/>
      <c r="P314" s="187"/>
      <c r="Q314" s="187"/>
      <c r="R314" s="190"/>
      <c r="T314" s="191"/>
      <c r="U314" s="187"/>
      <c r="V314" s="187"/>
      <c r="W314" s="187"/>
      <c r="X314" s="187"/>
      <c r="Y314" s="187"/>
      <c r="Z314" s="187"/>
      <c r="AA314" s="192"/>
      <c r="AT314" s="193" t="s">
        <v>174</v>
      </c>
      <c r="AU314" s="193" t="s">
        <v>89</v>
      </c>
      <c r="AV314" s="11" t="s">
        <v>84</v>
      </c>
      <c r="AW314" s="11" t="s">
        <v>35</v>
      </c>
      <c r="AX314" s="11" t="s">
        <v>77</v>
      </c>
      <c r="AY314" s="193" t="s">
        <v>166</v>
      </c>
    </row>
    <row r="315" spans="2:65" s="12" customFormat="1" ht="22.5" customHeight="1">
      <c r="B315" s="194"/>
      <c r="C315" s="195"/>
      <c r="D315" s="195"/>
      <c r="E315" s="196" t="s">
        <v>22</v>
      </c>
      <c r="F315" s="304" t="s">
        <v>465</v>
      </c>
      <c r="G315" s="305"/>
      <c r="H315" s="305"/>
      <c r="I315" s="305"/>
      <c r="J315" s="195"/>
      <c r="K315" s="197">
        <v>90</v>
      </c>
      <c r="L315" s="195"/>
      <c r="M315" s="195"/>
      <c r="N315" s="195"/>
      <c r="O315" s="195"/>
      <c r="P315" s="195"/>
      <c r="Q315" s="195"/>
      <c r="R315" s="198"/>
      <c r="T315" s="199"/>
      <c r="U315" s="195"/>
      <c r="V315" s="195"/>
      <c r="W315" s="195"/>
      <c r="X315" s="195"/>
      <c r="Y315" s="195"/>
      <c r="Z315" s="195"/>
      <c r="AA315" s="200"/>
      <c r="AT315" s="201" t="s">
        <v>174</v>
      </c>
      <c r="AU315" s="201" t="s">
        <v>89</v>
      </c>
      <c r="AV315" s="12" t="s">
        <v>89</v>
      </c>
      <c r="AW315" s="12" t="s">
        <v>35</v>
      </c>
      <c r="AX315" s="12" t="s">
        <v>77</v>
      </c>
      <c r="AY315" s="201" t="s">
        <v>166</v>
      </c>
    </row>
    <row r="316" spans="2:65" s="13" customFormat="1" ht="22.5" customHeight="1">
      <c r="B316" s="202"/>
      <c r="C316" s="203"/>
      <c r="D316" s="203"/>
      <c r="E316" s="204" t="s">
        <v>22</v>
      </c>
      <c r="F316" s="306" t="s">
        <v>176</v>
      </c>
      <c r="G316" s="307"/>
      <c r="H316" s="307"/>
      <c r="I316" s="307"/>
      <c r="J316" s="203"/>
      <c r="K316" s="205">
        <v>166</v>
      </c>
      <c r="L316" s="203"/>
      <c r="M316" s="203"/>
      <c r="N316" s="203"/>
      <c r="O316" s="203"/>
      <c r="P316" s="203"/>
      <c r="Q316" s="203"/>
      <c r="R316" s="206"/>
      <c r="T316" s="207"/>
      <c r="U316" s="203"/>
      <c r="V316" s="203"/>
      <c r="W316" s="203"/>
      <c r="X316" s="203"/>
      <c r="Y316" s="203"/>
      <c r="Z316" s="203"/>
      <c r="AA316" s="208"/>
      <c r="AT316" s="209" t="s">
        <v>174</v>
      </c>
      <c r="AU316" s="209" t="s">
        <v>89</v>
      </c>
      <c r="AV316" s="13" t="s">
        <v>171</v>
      </c>
      <c r="AW316" s="13" t="s">
        <v>35</v>
      </c>
      <c r="AX316" s="13" t="s">
        <v>84</v>
      </c>
      <c r="AY316" s="209" t="s">
        <v>166</v>
      </c>
    </row>
    <row r="317" spans="2:65" s="1" customFormat="1" ht="22.5" customHeight="1">
      <c r="B317" s="39"/>
      <c r="C317" s="223" t="s">
        <v>466</v>
      </c>
      <c r="D317" s="223" t="s">
        <v>279</v>
      </c>
      <c r="E317" s="224" t="s">
        <v>467</v>
      </c>
      <c r="F317" s="322" t="s">
        <v>468</v>
      </c>
      <c r="G317" s="322"/>
      <c r="H317" s="322"/>
      <c r="I317" s="322"/>
      <c r="J317" s="225" t="s">
        <v>400</v>
      </c>
      <c r="K317" s="226">
        <v>66.66</v>
      </c>
      <c r="L317" s="323">
        <v>0</v>
      </c>
      <c r="M317" s="324"/>
      <c r="N317" s="325">
        <f>ROUND(L317*K317,2)</f>
        <v>0</v>
      </c>
      <c r="O317" s="301"/>
      <c r="P317" s="301"/>
      <c r="Q317" s="301"/>
      <c r="R317" s="41"/>
      <c r="T317" s="183" t="s">
        <v>22</v>
      </c>
      <c r="U317" s="48" t="s">
        <v>42</v>
      </c>
      <c r="V317" s="40"/>
      <c r="W317" s="184">
        <f>V317*K317</f>
        <v>0</v>
      </c>
      <c r="X317" s="184">
        <v>8.2100000000000006E-2</v>
      </c>
      <c r="Y317" s="184">
        <f>X317*K317</f>
        <v>5.4727860000000002</v>
      </c>
      <c r="Z317" s="184">
        <v>0</v>
      </c>
      <c r="AA317" s="185">
        <f>Z317*K317</f>
        <v>0</v>
      </c>
      <c r="AR317" s="22" t="s">
        <v>217</v>
      </c>
      <c r="AT317" s="22" t="s">
        <v>279</v>
      </c>
      <c r="AU317" s="22" t="s">
        <v>89</v>
      </c>
      <c r="AY317" s="22" t="s">
        <v>166</v>
      </c>
      <c r="BE317" s="122">
        <f>IF(U317="základní",N317,0)</f>
        <v>0</v>
      </c>
      <c r="BF317" s="122">
        <f>IF(U317="snížená",N317,0)</f>
        <v>0</v>
      </c>
      <c r="BG317" s="122">
        <f>IF(U317="zákl. přenesená",N317,0)</f>
        <v>0</v>
      </c>
      <c r="BH317" s="122">
        <f>IF(U317="sníž. přenesená",N317,0)</f>
        <v>0</v>
      </c>
      <c r="BI317" s="122">
        <f>IF(U317="nulová",N317,0)</f>
        <v>0</v>
      </c>
      <c r="BJ317" s="22" t="s">
        <v>84</v>
      </c>
      <c r="BK317" s="122">
        <f>ROUND(L317*K317,2)</f>
        <v>0</v>
      </c>
      <c r="BL317" s="22" t="s">
        <v>171</v>
      </c>
      <c r="BM317" s="22" t="s">
        <v>469</v>
      </c>
    </row>
    <row r="318" spans="2:65" s="12" customFormat="1" ht="22.5" customHeight="1">
      <c r="B318" s="194"/>
      <c r="C318" s="195"/>
      <c r="D318" s="195"/>
      <c r="E318" s="196" t="s">
        <v>22</v>
      </c>
      <c r="F318" s="310" t="s">
        <v>470</v>
      </c>
      <c r="G318" s="311"/>
      <c r="H318" s="311"/>
      <c r="I318" s="311"/>
      <c r="J318" s="195"/>
      <c r="K318" s="197">
        <v>66.66</v>
      </c>
      <c r="L318" s="195"/>
      <c r="M318" s="195"/>
      <c r="N318" s="195"/>
      <c r="O318" s="195"/>
      <c r="P318" s="195"/>
      <c r="Q318" s="195"/>
      <c r="R318" s="198"/>
      <c r="T318" s="199"/>
      <c r="U318" s="195"/>
      <c r="V318" s="195"/>
      <c r="W318" s="195"/>
      <c r="X318" s="195"/>
      <c r="Y318" s="195"/>
      <c r="Z318" s="195"/>
      <c r="AA318" s="200"/>
      <c r="AT318" s="201" t="s">
        <v>174</v>
      </c>
      <c r="AU318" s="201" t="s">
        <v>89</v>
      </c>
      <c r="AV318" s="12" t="s">
        <v>89</v>
      </c>
      <c r="AW318" s="12" t="s">
        <v>35</v>
      </c>
      <c r="AX318" s="12" t="s">
        <v>77</v>
      </c>
      <c r="AY318" s="201" t="s">
        <v>166</v>
      </c>
    </row>
    <row r="319" spans="2:65" s="13" customFormat="1" ht="22.5" customHeight="1">
      <c r="B319" s="202"/>
      <c r="C319" s="203"/>
      <c r="D319" s="203"/>
      <c r="E319" s="204" t="s">
        <v>22</v>
      </c>
      <c r="F319" s="306" t="s">
        <v>176</v>
      </c>
      <c r="G319" s="307"/>
      <c r="H319" s="307"/>
      <c r="I319" s="307"/>
      <c r="J319" s="203"/>
      <c r="K319" s="205">
        <v>66.66</v>
      </c>
      <c r="L319" s="203"/>
      <c r="M319" s="203"/>
      <c r="N319" s="203"/>
      <c r="O319" s="203"/>
      <c r="P319" s="203"/>
      <c r="Q319" s="203"/>
      <c r="R319" s="206"/>
      <c r="T319" s="207"/>
      <c r="U319" s="203"/>
      <c r="V319" s="203"/>
      <c r="W319" s="203"/>
      <c r="X319" s="203"/>
      <c r="Y319" s="203"/>
      <c r="Z319" s="203"/>
      <c r="AA319" s="208"/>
      <c r="AT319" s="209" t="s">
        <v>174</v>
      </c>
      <c r="AU319" s="209" t="s">
        <v>89</v>
      </c>
      <c r="AV319" s="13" t="s">
        <v>171</v>
      </c>
      <c r="AW319" s="13" t="s">
        <v>35</v>
      </c>
      <c r="AX319" s="13" t="s">
        <v>84</v>
      </c>
      <c r="AY319" s="209" t="s">
        <v>166</v>
      </c>
    </row>
    <row r="320" spans="2:65" s="1" customFormat="1" ht="31.5" customHeight="1">
      <c r="B320" s="39"/>
      <c r="C320" s="223" t="s">
        <v>471</v>
      </c>
      <c r="D320" s="223" t="s">
        <v>279</v>
      </c>
      <c r="E320" s="224" t="s">
        <v>472</v>
      </c>
      <c r="F320" s="322" t="s">
        <v>473</v>
      </c>
      <c r="G320" s="322"/>
      <c r="H320" s="322"/>
      <c r="I320" s="322"/>
      <c r="J320" s="225" t="s">
        <v>400</v>
      </c>
      <c r="K320" s="226">
        <v>10.1</v>
      </c>
      <c r="L320" s="323">
        <v>0</v>
      </c>
      <c r="M320" s="324"/>
      <c r="N320" s="325">
        <f>ROUND(L320*K320,2)</f>
        <v>0</v>
      </c>
      <c r="O320" s="301"/>
      <c r="P320" s="301"/>
      <c r="Q320" s="301"/>
      <c r="R320" s="41"/>
      <c r="T320" s="183" t="s">
        <v>22</v>
      </c>
      <c r="U320" s="48" t="s">
        <v>42</v>
      </c>
      <c r="V320" s="40"/>
      <c r="W320" s="184">
        <f>V320*K320</f>
        <v>0</v>
      </c>
      <c r="X320" s="184">
        <v>4.8300000000000003E-2</v>
      </c>
      <c r="Y320" s="184">
        <f>X320*K320</f>
        <v>0.48782999999999999</v>
      </c>
      <c r="Z320" s="184">
        <v>0</v>
      </c>
      <c r="AA320" s="185">
        <f>Z320*K320</f>
        <v>0</v>
      </c>
      <c r="AR320" s="22" t="s">
        <v>217</v>
      </c>
      <c r="AT320" s="22" t="s">
        <v>279</v>
      </c>
      <c r="AU320" s="22" t="s">
        <v>89</v>
      </c>
      <c r="AY320" s="22" t="s">
        <v>166</v>
      </c>
      <c r="BE320" s="122">
        <f>IF(U320="základní",N320,0)</f>
        <v>0</v>
      </c>
      <c r="BF320" s="122">
        <f>IF(U320="snížená",N320,0)</f>
        <v>0</v>
      </c>
      <c r="BG320" s="122">
        <f>IF(U320="zákl. přenesená",N320,0)</f>
        <v>0</v>
      </c>
      <c r="BH320" s="122">
        <f>IF(U320="sníž. přenesená",N320,0)</f>
        <v>0</v>
      </c>
      <c r="BI320" s="122">
        <f>IF(U320="nulová",N320,0)</f>
        <v>0</v>
      </c>
      <c r="BJ320" s="22" t="s">
        <v>84</v>
      </c>
      <c r="BK320" s="122">
        <f>ROUND(L320*K320,2)</f>
        <v>0</v>
      </c>
      <c r="BL320" s="22" t="s">
        <v>171</v>
      </c>
      <c r="BM320" s="22" t="s">
        <v>474</v>
      </c>
    </row>
    <row r="321" spans="2:65" s="11" customFormat="1" ht="22.5" customHeight="1">
      <c r="B321" s="186"/>
      <c r="C321" s="187"/>
      <c r="D321" s="187"/>
      <c r="E321" s="188" t="s">
        <v>22</v>
      </c>
      <c r="F321" s="302" t="s">
        <v>475</v>
      </c>
      <c r="G321" s="303"/>
      <c r="H321" s="303"/>
      <c r="I321" s="303"/>
      <c r="J321" s="187"/>
      <c r="K321" s="189" t="s">
        <v>22</v>
      </c>
      <c r="L321" s="187"/>
      <c r="M321" s="187"/>
      <c r="N321" s="187"/>
      <c r="O321" s="187"/>
      <c r="P321" s="187"/>
      <c r="Q321" s="187"/>
      <c r="R321" s="190"/>
      <c r="T321" s="191"/>
      <c r="U321" s="187"/>
      <c r="V321" s="187"/>
      <c r="W321" s="187"/>
      <c r="X321" s="187"/>
      <c r="Y321" s="187"/>
      <c r="Z321" s="187"/>
      <c r="AA321" s="192"/>
      <c r="AT321" s="193" t="s">
        <v>174</v>
      </c>
      <c r="AU321" s="193" t="s">
        <v>89</v>
      </c>
      <c r="AV321" s="11" t="s">
        <v>84</v>
      </c>
      <c r="AW321" s="11" t="s">
        <v>35</v>
      </c>
      <c r="AX321" s="11" t="s">
        <v>77</v>
      </c>
      <c r="AY321" s="193" t="s">
        <v>166</v>
      </c>
    </row>
    <row r="322" spans="2:65" s="12" customFormat="1" ht="22.5" customHeight="1">
      <c r="B322" s="194"/>
      <c r="C322" s="195"/>
      <c r="D322" s="195"/>
      <c r="E322" s="196" t="s">
        <v>22</v>
      </c>
      <c r="F322" s="304" t="s">
        <v>476</v>
      </c>
      <c r="G322" s="305"/>
      <c r="H322" s="305"/>
      <c r="I322" s="305"/>
      <c r="J322" s="195"/>
      <c r="K322" s="197">
        <v>10.1</v>
      </c>
      <c r="L322" s="195"/>
      <c r="M322" s="195"/>
      <c r="N322" s="195"/>
      <c r="O322" s="195"/>
      <c r="P322" s="195"/>
      <c r="Q322" s="195"/>
      <c r="R322" s="198"/>
      <c r="T322" s="199"/>
      <c r="U322" s="195"/>
      <c r="V322" s="195"/>
      <c r="W322" s="195"/>
      <c r="X322" s="195"/>
      <c r="Y322" s="195"/>
      <c r="Z322" s="195"/>
      <c r="AA322" s="200"/>
      <c r="AT322" s="201" t="s">
        <v>174</v>
      </c>
      <c r="AU322" s="201" t="s">
        <v>89</v>
      </c>
      <c r="AV322" s="12" t="s">
        <v>89</v>
      </c>
      <c r="AW322" s="12" t="s">
        <v>35</v>
      </c>
      <c r="AX322" s="12" t="s">
        <v>77</v>
      </c>
      <c r="AY322" s="201" t="s">
        <v>166</v>
      </c>
    </row>
    <row r="323" spans="2:65" s="13" customFormat="1" ht="22.5" customHeight="1">
      <c r="B323" s="202"/>
      <c r="C323" s="203"/>
      <c r="D323" s="203"/>
      <c r="E323" s="204" t="s">
        <v>22</v>
      </c>
      <c r="F323" s="306" t="s">
        <v>176</v>
      </c>
      <c r="G323" s="307"/>
      <c r="H323" s="307"/>
      <c r="I323" s="307"/>
      <c r="J323" s="203"/>
      <c r="K323" s="205">
        <v>10.1</v>
      </c>
      <c r="L323" s="203"/>
      <c r="M323" s="203"/>
      <c r="N323" s="203"/>
      <c r="O323" s="203"/>
      <c r="P323" s="203"/>
      <c r="Q323" s="203"/>
      <c r="R323" s="206"/>
      <c r="T323" s="207"/>
      <c r="U323" s="203"/>
      <c r="V323" s="203"/>
      <c r="W323" s="203"/>
      <c r="X323" s="203"/>
      <c r="Y323" s="203"/>
      <c r="Z323" s="203"/>
      <c r="AA323" s="208"/>
      <c r="AT323" s="209" t="s">
        <v>174</v>
      </c>
      <c r="AU323" s="209" t="s">
        <v>89</v>
      </c>
      <c r="AV323" s="13" t="s">
        <v>171</v>
      </c>
      <c r="AW323" s="13" t="s">
        <v>35</v>
      </c>
      <c r="AX323" s="13" t="s">
        <v>84</v>
      </c>
      <c r="AY323" s="209" t="s">
        <v>166</v>
      </c>
    </row>
    <row r="324" spans="2:65" s="1" customFormat="1" ht="31.5" customHeight="1">
      <c r="B324" s="39"/>
      <c r="C324" s="223" t="s">
        <v>477</v>
      </c>
      <c r="D324" s="223" t="s">
        <v>279</v>
      </c>
      <c r="E324" s="224" t="s">
        <v>478</v>
      </c>
      <c r="F324" s="322" t="s">
        <v>479</v>
      </c>
      <c r="G324" s="322"/>
      <c r="H324" s="322"/>
      <c r="I324" s="322"/>
      <c r="J324" s="225" t="s">
        <v>400</v>
      </c>
      <c r="K324" s="226">
        <v>90.9</v>
      </c>
      <c r="L324" s="323">
        <v>0</v>
      </c>
      <c r="M324" s="324"/>
      <c r="N324" s="325">
        <f>ROUND(L324*K324,2)</f>
        <v>0</v>
      </c>
      <c r="O324" s="301"/>
      <c r="P324" s="301"/>
      <c r="Q324" s="301"/>
      <c r="R324" s="41"/>
      <c r="T324" s="183" t="s">
        <v>22</v>
      </c>
      <c r="U324" s="48" t="s">
        <v>42</v>
      </c>
      <c r="V324" s="40"/>
      <c r="W324" s="184">
        <f>V324*K324</f>
        <v>0</v>
      </c>
      <c r="X324" s="184">
        <v>6.4000000000000001E-2</v>
      </c>
      <c r="Y324" s="184">
        <f>X324*K324</f>
        <v>5.8176000000000005</v>
      </c>
      <c r="Z324" s="184">
        <v>0</v>
      </c>
      <c r="AA324" s="185">
        <f>Z324*K324</f>
        <v>0</v>
      </c>
      <c r="AR324" s="22" t="s">
        <v>217</v>
      </c>
      <c r="AT324" s="22" t="s">
        <v>279</v>
      </c>
      <c r="AU324" s="22" t="s">
        <v>89</v>
      </c>
      <c r="AY324" s="22" t="s">
        <v>166</v>
      </c>
      <c r="BE324" s="122">
        <f>IF(U324="základní",N324,0)</f>
        <v>0</v>
      </c>
      <c r="BF324" s="122">
        <f>IF(U324="snížená",N324,0)</f>
        <v>0</v>
      </c>
      <c r="BG324" s="122">
        <f>IF(U324="zákl. přenesená",N324,0)</f>
        <v>0</v>
      </c>
      <c r="BH324" s="122">
        <f>IF(U324="sníž. přenesená",N324,0)</f>
        <v>0</v>
      </c>
      <c r="BI324" s="122">
        <f>IF(U324="nulová",N324,0)</f>
        <v>0</v>
      </c>
      <c r="BJ324" s="22" t="s">
        <v>84</v>
      </c>
      <c r="BK324" s="122">
        <f>ROUND(L324*K324,2)</f>
        <v>0</v>
      </c>
      <c r="BL324" s="22" t="s">
        <v>171</v>
      </c>
      <c r="BM324" s="22" t="s">
        <v>480</v>
      </c>
    </row>
    <row r="325" spans="2:65" s="11" customFormat="1" ht="22.5" customHeight="1">
      <c r="B325" s="186"/>
      <c r="C325" s="187"/>
      <c r="D325" s="187"/>
      <c r="E325" s="188" t="s">
        <v>22</v>
      </c>
      <c r="F325" s="302" t="s">
        <v>481</v>
      </c>
      <c r="G325" s="303"/>
      <c r="H325" s="303"/>
      <c r="I325" s="303"/>
      <c r="J325" s="187"/>
      <c r="K325" s="189" t="s">
        <v>22</v>
      </c>
      <c r="L325" s="187"/>
      <c r="M325" s="187"/>
      <c r="N325" s="187"/>
      <c r="O325" s="187"/>
      <c r="P325" s="187"/>
      <c r="Q325" s="187"/>
      <c r="R325" s="190"/>
      <c r="T325" s="191"/>
      <c r="U325" s="187"/>
      <c r="V325" s="187"/>
      <c r="W325" s="187"/>
      <c r="X325" s="187"/>
      <c r="Y325" s="187"/>
      <c r="Z325" s="187"/>
      <c r="AA325" s="192"/>
      <c r="AT325" s="193" t="s">
        <v>174</v>
      </c>
      <c r="AU325" s="193" t="s">
        <v>89</v>
      </c>
      <c r="AV325" s="11" t="s">
        <v>84</v>
      </c>
      <c r="AW325" s="11" t="s">
        <v>35</v>
      </c>
      <c r="AX325" s="11" t="s">
        <v>77</v>
      </c>
      <c r="AY325" s="193" t="s">
        <v>166</v>
      </c>
    </row>
    <row r="326" spans="2:65" s="12" customFormat="1" ht="22.5" customHeight="1">
      <c r="B326" s="194"/>
      <c r="C326" s="195"/>
      <c r="D326" s="195"/>
      <c r="E326" s="196" t="s">
        <v>22</v>
      </c>
      <c r="F326" s="304" t="s">
        <v>482</v>
      </c>
      <c r="G326" s="305"/>
      <c r="H326" s="305"/>
      <c r="I326" s="305"/>
      <c r="J326" s="195"/>
      <c r="K326" s="197">
        <v>90.9</v>
      </c>
      <c r="L326" s="195"/>
      <c r="M326" s="195"/>
      <c r="N326" s="195"/>
      <c r="O326" s="195"/>
      <c r="P326" s="195"/>
      <c r="Q326" s="195"/>
      <c r="R326" s="198"/>
      <c r="T326" s="199"/>
      <c r="U326" s="195"/>
      <c r="V326" s="195"/>
      <c r="W326" s="195"/>
      <c r="X326" s="195"/>
      <c r="Y326" s="195"/>
      <c r="Z326" s="195"/>
      <c r="AA326" s="200"/>
      <c r="AT326" s="201" t="s">
        <v>174</v>
      </c>
      <c r="AU326" s="201" t="s">
        <v>89</v>
      </c>
      <c r="AV326" s="12" t="s">
        <v>89</v>
      </c>
      <c r="AW326" s="12" t="s">
        <v>35</v>
      </c>
      <c r="AX326" s="12" t="s">
        <v>77</v>
      </c>
      <c r="AY326" s="201" t="s">
        <v>166</v>
      </c>
    </row>
    <row r="327" spans="2:65" s="13" customFormat="1" ht="22.5" customHeight="1">
      <c r="B327" s="202"/>
      <c r="C327" s="203"/>
      <c r="D327" s="203"/>
      <c r="E327" s="204" t="s">
        <v>22</v>
      </c>
      <c r="F327" s="306" t="s">
        <v>176</v>
      </c>
      <c r="G327" s="307"/>
      <c r="H327" s="307"/>
      <c r="I327" s="307"/>
      <c r="J327" s="203"/>
      <c r="K327" s="205">
        <v>90.9</v>
      </c>
      <c r="L327" s="203"/>
      <c r="M327" s="203"/>
      <c r="N327" s="203"/>
      <c r="O327" s="203"/>
      <c r="P327" s="203"/>
      <c r="Q327" s="203"/>
      <c r="R327" s="206"/>
      <c r="T327" s="207"/>
      <c r="U327" s="203"/>
      <c r="V327" s="203"/>
      <c r="W327" s="203"/>
      <c r="X327" s="203"/>
      <c r="Y327" s="203"/>
      <c r="Z327" s="203"/>
      <c r="AA327" s="208"/>
      <c r="AT327" s="209" t="s">
        <v>174</v>
      </c>
      <c r="AU327" s="209" t="s">
        <v>89</v>
      </c>
      <c r="AV327" s="13" t="s">
        <v>171</v>
      </c>
      <c r="AW327" s="13" t="s">
        <v>35</v>
      </c>
      <c r="AX327" s="13" t="s">
        <v>84</v>
      </c>
      <c r="AY327" s="209" t="s">
        <v>166</v>
      </c>
    </row>
    <row r="328" spans="2:65" s="1" customFormat="1" ht="44.25" customHeight="1">
      <c r="B328" s="39"/>
      <c r="C328" s="179" t="s">
        <v>483</v>
      </c>
      <c r="D328" s="179" t="s">
        <v>167</v>
      </c>
      <c r="E328" s="180" t="s">
        <v>484</v>
      </c>
      <c r="F328" s="298" t="s">
        <v>485</v>
      </c>
      <c r="G328" s="298"/>
      <c r="H328" s="298"/>
      <c r="I328" s="298"/>
      <c r="J328" s="181" t="s">
        <v>389</v>
      </c>
      <c r="K328" s="182">
        <v>104</v>
      </c>
      <c r="L328" s="299">
        <v>0</v>
      </c>
      <c r="M328" s="300"/>
      <c r="N328" s="301">
        <f>ROUND(L328*K328,2)</f>
        <v>0</v>
      </c>
      <c r="O328" s="301"/>
      <c r="P328" s="301"/>
      <c r="Q328" s="301"/>
      <c r="R328" s="41"/>
      <c r="T328" s="183" t="s">
        <v>22</v>
      </c>
      <c r="U328" s="48" t="s">
        <v>42</v>
      </c>
      <c r="V328" s="40"/>
      <c r="W328" s="184">
        <f>V328*K328</f>
        <v>0</v>
      </c>
      <c r="X328" s="184">
        <v>0.1295</v>
      </c>
      <c r="Y328" s="184">
        <f>X328*K328</f>
        <v>13.468</v>
      </c>
      <c r="Z328" s="184">
        <v>0</v>
      </c>
      <c r="AA328" s="185">
        <f>Z328*K328</f>
        <v>0</v>
      </c>
      <c r="AR328" s="22" t="s">
        <v>171</v>
      </c>
      <c r="AT328" s="22" t="s">
        <v>167</v>
      </c>
      <c r="AU328" s="22" t="s">
        <v>89</v>
      </c>
      <c r="AY328" s="22" t="s">
        <v>166</v>
      </c>
      <c r="BE328" s="122">
        <f>IF(U328="základní",N328,0)</f>
        <v>0</v>
      </c>
      <c r="BF328" s="122">
        <f>IF(U328="snížená",N328,0)</f>
        <v>0</v>
      </c>
      <c r="BG328" s="122">
        <f>IF(U328="zákl. přenesená",N328,0)</f>
        <v>0</v>
      </c>
      <c r="BH328" s="122">
        <f>IF(U328="sníž. přenesená",N328,0)</f>
        <v>0</v>
      </c>
      <c r="BI328" s="122">
        <f>IF(U328="nulová",N328,0)</f>
        <v>0</v>
      </c>
      <c r="BJ328" s="22" t="s">
        <v>84</v>
      </c>
      <c r="BK328" s="122">
        <f>ROUND(L328*K328,2)</f>
        <v>0</v>
      </c>
      <c r="BL328" s="22" t="s">
        <v>171</v>
      </c>
      <c r="BM328" s="22" t="s">
        <v>486</v>
      </c>
    </row>
    <row r="329" spans="2:65" s="11" customFormat="1" ht="22.5" customHeight="1">
      <c r="B329" s="186"/>
      <c r="C329" s="187"/>
      <c r="D329" s="187"/>
      <c r="E329" s="188" t="s">
        <v>22</v>
      </c>
      <c r="F329" s="302" t="s">
        <v>487</v>
      </c>
      <c r="G329" s="303"/>
      <c r="H329" s="303"/>
      <c r="I329" s="303"/>
      <c r="J329" s="187"/>
      <c r="K329" s="189" t="s">
        <v>22</v>
      </c>
      <c r="L329" s="187"/>
      <c r="M329" s="187"/>
      <c r="N329" s="187"/>
      <c r="O329" s="187"/>
      <c r="P329" s="187"/>
      <c r="Q329" s="187"/>
      <c r="R329" s="190"/>
      <c r="T329" s="191"/>
      <c r="U329" s="187"/>
      <c r="V329" s="187"/>
      <c r="W329" s="187"/>
      <c r="X329" s="187"/>
      <c r="Y329" s="187"/>
      <c r="Z329" s="187"/>
      <c r="AA329" s="192"/>
      <c r="AT329" s="193" t="s">
        <v>174</v>
      </c>
      <c r="AU329" s="193" t="s">
        <v>89</v>
      </c>
      <c r="AV329" s="11" t="s">
        <v>84</v>
      </c>
      <c r="AW329" s="11" t="s">
        <v>35</v>
      </c>
      <c r="AX329" s="11" t="s">
        <v>77</v>
      </c>
      <c r="AY329" s="193" t="s">
        <v>166</v>
      </c>
    </row>
    <row r="330" spans="2:65" s="12" customFormat="1" ht="22.5" customHeight="1">
      <c r="B330" s="194"/>
      <c r="C330" s="195"/>
      <c r="D330" s="195"/>
      <c r="E330" s="196" t="s">
        <v>22</v>
      </c>
      <c r="F330" s="304" t="s">
        <v>488</v>
      </c>
      <c r="G330" s="305"/>
      <c r="H330" s="305"/>
      <c r="I330" s="305"/>
      <c r="J330" s="195"/>
      <c r="K330" s="197">
        <v>104</v>
      </c>
      <c r="L330" s="195"/>
      <c r="M330" s="195"/>
      <c r="N330" s="195"/>
      <c r="O330" s="195"/>
      <c r="P330" s="195"/>
      <c r="Q330" s="195"/>
      <c r="R330" s="198"/>
      <c r="T330" s="199"/>
      <c r="U330" s="195"/>
      <c r="V330" s="195"/>
      <c r="W330" s="195"/>
      <c r="X330" s="195"/>
      <c r="Y330" s="195"/>
      <c r="Z330" s="195"/>
      <c r="AA330" s="200"/>
      <c r="AT330" s="201" t="s">
        <v>174</v>
      </c>
      <c r="AU330" s="201" t="s">
        <v>89</v>
      </c>
      <c r="AV330" s="12" t="s">
        <v>89</v>
      </c>
      <c r="AW330" s="12" t="s">
        <v>35</v>
      </c>
      <c r="AX330" s="12" t="s">
        <v>77</v>
      </c>
      <c r="AY330" s="201" t="s">
        <v>166</v>
      </c>
    </row>
    <row r="331" spans="2:65" s="13" customFormat="1" ht="22.5" customHeight="1">
      <c r="B331" s="202"/>
      <c r="C331" s="203"/>
      <c r="D331" s="203"/>
      <c r="E331" s="204" t="s">
        <v>22</v>
      </c>
      <c r="F331" s="306" t="s">
        <v>176</v>
      </c>
      <c r="G331" s="307"/>
      <c r="H331" s="307"/>
      <c r="I331" s="307"/>
      <c r="J331" s="203"/>
      <c r="K331" s="205">
        <v>104</v>
      </c>
      <c r="L331" s="203"/>
      <c r="M331" s="203"/>
      <c r="N331" s="203"/>
      <c r="O331" s="203"/>
      <c r="P331" s="203"/>
      <c r="Q331" s="203"/>
      <c r="R331" s="206"/>
      <c r="T331" s="207"/>
      <c r="U331" s="203"/>
      <c r="V331" s="203"/>
      <c r="W331" s="203"/>
      <c r="X331" s="203"/>
      <c r="Y331" s="203"/>
      <c r="Z331" s="203"/>
      <c r="AA331" s="208"/>
      <c r="AT331" s="209" t="s">
        <v>174</v>
      </c>
      <c r="AU331" s="209" t="s">
        <v>89</v>
      </c>
      <c r="AV331" s="13" t="s">
        <v>171</v>
      </c>
      <c r="AW331" s="13" t="s">
        <v>35</v>
      </c>
      <c r="AX331" s="13" t="s">
        <v>84</v>
      </c>
      <c r="AY331" s="209" t="s">
        <v>166</v>
      </c>
    </row>
    <row r="332" spans="2:65" s="1" customFormat="1" ht="31.5" customHeight="1">
      <c r="B332" s="39"/>
      <c r="C332" s="223" t="s">
        <v>489</v>
      </c>
      <c r="D332" s="223" t="s">
        <v>279</v>
      </c>
      <c r="E332" s="224" t="s">
        <v>490</v>
      </c>
      <c r="F332" s="322" t="s">
        <v>491</v>
      </c>
      <c r="G332" s="322"/>
      <c r="H332" s="322"/>
      <c r="I332" s="322"/>
      <c r="J332" s="225" t="s">
        <v>400</v>
      </c>
      <c r="K332" s="226">
        <v>105.04</v>
      </c>
      <c r="L332" s="323">
        <v>0</v>
      </c>
      <c r="M332" s="324"/>
      <c r="N332" s="325">
        <f>ROUND(L332*K332,2)</f>
        <v>0</v>
      </c>
      <c r="O332" s="301"/>
      <c r="P332" s="301"/>
      <c r="Q332" s="301"/>
      <c r="R332" s="41"/>
      <c r="T332" s="183" t="s">
        <v>22</v>
      </c>
      <c r="U332" s="48" t="s">
        <v>42</v>
      </c>
      <c r="V332" s="40"/>
      <c r="W332" s="184">
        <f>V332*K332</f>
        <v>0</v>
      </c>
      <c r="X332" s="184">
        <v>5.3999999999999999E-2</v>
      </c>
      <c r="Y332" s="184">
        <f>X332*K332</f>
        <v>5.6721599999999999</v>
      </c>
      <c r="Z332" s="184">
        <v>0</v>
      </c>
      <c r="AA332" s="185">
        <f>Z332*K332</f>
        <v>0</v>
      </c>
      <c r="AR332" s="22" t="s">
        <v>217</v>
      </c>
      <c r="AT332" s="22" t="s">
        <v>279</v>
      </c>
      <c r="AU332" s="22" t="s">
        <v>89</v>
      </c>
      <c r="AY332" s="22" t="s">
        <v>166</v>
      </c>
      <c r="BE332" s="122">
        <f>IF(U332="základní",N332,0)</f>
        <v>0</v>
      </c>
      <c r="BF332" s="122">
        <f>IF(U332="snížená",N332,0)</f>
        <v>0</v>
      </c>
      <c r="BG332" s="122">
        <f>IF(U332="zákl. přenesená",N332,0)</f>
        <v>0</v>
      </c>
      <c r="BH332" s="122">
        <f>IF(U332="sníž. přenesená",N332,0)</f>
        <v>0</v>
      </c>
      <c r="BI332" s="122">
        <f>IF(U332="nulová",N332,0)</f>
        <v>0</v>
      </c>
      <c r="BJ332" s="22" t="s">
        <v>84</v>
      </c>
      <c r="BK332" s="122">
        <f>ROUND(L332*K332,2)</f>
        <v>0</v>
      </c>
      <c r="BL332" s="22" t="s">
        <v>171</v>
      </c>
      <c r="BM332" s="22" t="s">
        <v>492</v>
      </c>
    </row>
    <row r="333" spans="2:65" s="12" customFormat="1" ht="22.5" customHeight="1">
      <c r="B333" s="194"/>
      <c r="C333" s="195"/>
      <c r="D333" s="195"/>
      <c r="E333" s="196" t="s">
        <v>22</v>
      </c>
      <c r="F333" s="310" t="s">
        <v>493</v>
      </c>
      <c r="G333" s="311"/>
      <c r="H333" s="311"/>
      <c r="I333" s="311"/>
      <c r="J333" s="195"/>
      <c r="K333" s="197">
        <v>105.04</v>
      </c>
      <c r="L333" s="195"/>
      <c r="M333" s="195"/>
      <c r="N333" s="195"/>
      <c r="O333" s="195"/>
      <c r="P333" s="195"/>
      <c r="Q333" s="195"/>
      <c r="R333" s="198"/>
      <c r="T333" s="199"/>
      <c r="U333" s="195"/>
      <c r="V333" s="195"/>
      <c r="W333" s="195"/>
      <c r="X333" s="195"/>
      <c r="Y333" s="195"/>
      <c r="Z333" s="195"/>
      <c r="AA333" s="200"/>
      <c r="AT333" s="201" t="s">
        <v>174</v>
      </c>
      <c r="AU333" s="201" t="s">
        <v>89</v>
      </c>
      <c r="AV333" s="12" t="s">
        <v>89</v>
      </c>
      <c r="AW333" s="12" t="s">
        <v>35</v>
      </c>
      <c r="AX333" s="12" t="s">
        <v>77</v>
      </c>
      <c r="AY333" s="201" t="s">
        <v>166</v>
      </c>
    </row>
    <row r="334" spans="2:65" s="13" customFormat="1" ht="22.5" customHeight="1">
      <c r="B334" s="202"/>
      <c r="C334" s="203"/>
      <c r="D334" s="203"/>
      <c r="E334" s="204" t="s">
        <v>22</v>
      </c>
      <c r="F334" s="306" t="s">
        <v>176</v>
      </c>
      <c r="G334" s="307"/>
      <c r="H334" s="307"/>
      <c r="I334" s="307"/>
      <c r="J334" s="203"/>
      <c r="K334" s="205">
        <v>105.04</v>
      </c>
      <c r="L334" s="203"/>
      <c r="M334" s="203"/>
      <c r="N334" s="203"/>
      <c r="O334" s="203"/>
      <c r="P334" s="203"/>
      <c r="Q334" s="203"/>
      <c r="R334" s="206"/>
      <c r="T334" s="207"/>
      <c r="U334" s="203"/>
      <c r="V334" s="203"/>
      <c r="W334" s="203"/>
      <c r="X334" s="203"/>
      <c r="Y334" s="203"/>
      <c r="Z334" s="203"/>
      <c r="AA334" s="208"/>
      <c r="AT334" s="209" t="s">
        <v>174</v>
      </c>
      <c r="AU334" s="209" t="s">
        <v>89</v>
      </c>
      <c r="AV334" s="13" t="s">
        <v>171</v>
      </c>
      <c r="AW334" s="13" t="s">
        <v>35</v>
      </c>
      <c r="AX334" s="13" t="s">
        <v>84</v>
      </c>
      <c r="AY334" s="209" t="s">
        <v>166</v>
      </c>
    </row>
    <row r="335" spans="2:65" s="1" customFormat="1" ht="31.5" customHeight="1">
      <c r="B335" s="39"/>
      <c r="C335" s="179" t="s">
        <v>494</v>
      </c>
      <c r="D335" s="179" t="s">
        <v>167</v>
      </c>
      <c r="E335" s="180" t="s">
        <v>495</v>
      </c>
      <c r="F335" s="298" t="s">
        <v>496</v>
      </c>
      <c r="G335" s="298"/>
      <c r="H335" s="298"/>
      <c r="I335" s="298"/>
      <c r="J335" s="181" t="s">
        <v>179</v>
      </c>
      <c r="K335" s="182">
        <v>2.7</v>
      </c>
      <c r="L335" s="299">
        <v>0</v>
      </c>
      <c r="M335" s="300"/>
      <c r="N335" s="301">
        <f>ROUND(L335*K335,2)</f>
        <v>0</v>
      </c>
      <c r="O335" s="301"/>
      <c r="P335" s="301"/>
      <c r="Q335" s="301"/>
      <c r="R335" s="41"/>
      <c r="T335" s="183" t="s">
        <v>22</v>
      </c>
      <c r="U335" s="48" t="s">
        <v>42</v>
      </c>
      <c r="V335" s="40"/>
      <c r="W335" s="184">
        <f>V335*K335</f>
        <v>0</v>
      </c>
      <c r="X335" s="184">
        <v>2.2563399999999998</v>
      </c>
      <c r="Y335" s="184">
        <f>X335*K335</f>
        <v>6.0921180000000001</v>
      </c>
      <c r="Z335" s="184">
        <v>0</v>
      </c>
      <c r="AA335" s="185">
        <f>Z335*K335</f>
        <v>0</v>
      </c>
      <c r="AR335" s="22" t="s">
        <v>171</v>
      </c>
      <c r="AT335" s="22" t="s">
        <v>167</v>
      </c>
      <c r="AU335" s="22" t="s">
        <v>89</v>
      </c>
      <c r="AY335" s="22" t="s">
        <v>166</v>
      </c>
      <c r="BE335" s="122">
        <f>IF(U335="základní",N335,0)</f>
        <v>0</v>
      </c>
      <c r="BF335" s="122">
        <f>IF(U335="snížená",N335,0)</f>
        <v>0</v>
      </c>
      <c r="BG335" s="122">
        <f>IF(U335="zákl. přenesená",N335,0)</f>
        <v>0</v>
      </c>
      <c r="BH335" s="122">
        <f>IF(U335="sníž. přenesená",N335,0)</f>
        <v>0</v>
      </c>
      <c r="BI335" s="122">
        <f>IF(U335="nulová",N335,0)</f>
        <v>0</v>
      </c>
      <c r="BJ335" s="22" t="s">
        <v>84</v>
      </c>
      <c r="BK335" s="122">
        <f>ROUND(L335*K335,2)</f>
        <v>0</v>
      </c>
      <c r="BL335" s="22" t="s">
        <v>171</v>
      </c>
      <c r="BM335" s="22" t="s">
        <v>497</v>
      </c>
    </row>
    <row r="336" spans="2:65" s="11" customFormat="1" ht="22.5" customHeight="1">
      <c r="B336" s="186"/>
      <c r="C336" s="187"/>
      <c r="D336" s="187"/>
      <c r="E336" s="188" t="s">
        <v>22</v>
      </c>
      <c r="F336" s="302" t="s">
        <v>461</v>
      </c>
      <c r="G336" s="303"/>
      <c r="H336" s="303"/>
      <c r="I336" s="303"/>
      <c r="J336" s="187"/>
      <c r="K336" s="189" t="s">
        <v>22</v>
      </c>
      <c r="L336" s="187"/>
      <c r="M336" s="187"/>
      <c r="N336" s="187"/>
      <c r="O336" s="187"/>
      <c r="P336" s="187"/>
      <c r="Q336" s="187"/>
      <c r="R336" s="190"/>
      <c r="T336" s="191"/>
      <c r="U336" s="187"/>
      <c r="V336" s="187"/>
      <c r="W336" s="187"/>
      <c r="X336" s="187"/>
      <c r="Y336" s="187"/>
      <c r="Z336" s="187"/>
      <c r="AA336" s="192"/>
      <c r="AT336" s="193" t="s">
        <v>174</v>
      </c>
      <c r="AU336" s="193" t="s">
        <v>89</v>
      </c>
      <c r="AV336" s="11" t="s">
        <v>84</v>
      </c>
      <c r="AW336" s="11" t="s">
        <v>35</v>
      </c>
      <c r="AX336" s="11" t="s">
        <v>77</v>
      </c>
      <c r="AY336" s="193" t="s">
        <v>166</v>
      </c>
    </row>
    <row r="337" spans="2:65" s="12" customFormat="1" ht="22.5" customHeight="1">
      <c r="B337" s="194"/>
      <c r="C337" s="195"/>
      <c r="D337" s="195"/>
      <c r="E337" s="196" t="s">
        <v>22</v>
      </c>
      <c r="F337" s="304" t="s">
        <v>498</v>
      </c>
      <c r="G337" s="305"/>
      <c r="H337" s="305"/>
      <c r="I337" s="305"/>
      <c r="J337" s="195"/>
      <c r="K337" s="197">
        <v>0.66</v>
      </c>
      <c r="L337" s="195"/>
      <c r="M337" s="195"/>
      <c r="N337" s="195"/>
      <c r="O337" s="195"/>
      <c r="P337" s="195"/>
      <c r="Q337" s="195"/>
      <c r="R337" s="198"/>
      <c r="T337" s="199"/>
      <c r="U337" s="195"/>
      <c r="V337" s="195"/>
      <c r="W337" s="195"/>
      <c r="X337" s="195"/>
      <c r="Y337" s="195"/>
      <c r="Z337" s="195"/>
      <c r="AA337" s="200"/>
      <c r="AT337" s="201" t="s">
        <v>174</v>
      </c>
      <c r="AU337" s="201" t="s">
        <v>89</v>
      </c>
      <c r="AV337" s="12" t="s">
        <v>89</v>
      </c>
      <c r="AW337" s="12" t="s">
        <v>35</v>
      </c>
      <c r="AX337" s="12" t="s">
        <v>77</v>
      </c>
      <c r="AY337" s="201" t="s">
        <v>166</v>
      </c>
    </row>
    <row r="338" spans="2:65" s="11" customFormat="1" ht="22.5" customHeight="1">
      <c r="B338" s="186"/>
      <c r="C338" s="187"/>
      <c r="D338" s="187"/>
      <c r="E338" s="188" t="s">
        <v>22</v>
      </c>
      <c r="F338" s="308" t="s">
        <v>463</v>
      </c>
      <c r="G338" s="309"/>
      <c r="H338" s="309"/>
      <c r="I338" s="309"/>
      <c r="J338" s="187"/>
      <c r="K338" s="189" t="s">
        <v>22</v>
      </c>
      <c r="L338" s="187"/>
      <c r="M338" s="187"/>
      <c r="N338" s="187"/>
      <c r="O338" s="187"/>
      <c r="P338" s="187"/>
      <c r="Q338" s="187"/>
      <c r="R338" s="190"/>
      <c r="T338" s="191"/>
      <c r="U338" s="187"/>
      <c r="V338" s="187"/>
      <c r="W338" s="187"/>
      <c r="X338" s="187"/>
      <c r="Y338" s="187"/>
      <c r="Z338" s="187"/>
      <c r="AA338" s="192"/>
      <c r="AT338" s="193" t="s">
        <v>174</v>
      </c>
      <c r="AU338" s="193" t="s">
        <v>89</v>
      </c>
      <c r="AV338" s="11" t="s">
        <v>84</v>
      </c>
      <c r="AW338" s="11" t="s">
        <v>35</v>
      </c>
      <c r="AX338" s="11" t="s">
        <v>77</v>
      </c>
      <c r="AY338" s="193" t="s">
        <v>166</v>
      </c>
    </row>
    <row r="339" spans="2:65" s="12" customFormat="1" ht="22.5" customHeight="1">
      <c r="B339" s="194"/>
      <c r="C339" s="195"/>
      <c r="D339" s="195"/>
      <c r="E339" s="196" t="s">
        <v>22</v>
      </c>
      <c r="F339" s="304" t="s">
        <v>499</v>
      </c>
      <c r="G339" s="305"/>
      <c r="H339" s="305"/>
      <c r="I339" s="305"/>
      <c r="J339" s="195"/>
      <c r="K339" s="197">
        <v>0.1</v>
      </c>
      <c r="L339" s="195"/>
      <c r="M339" s="195"/>
      <c r="N339" s="195"/>
      <c r="O339" s="195"/>
      <c r="P339" s="195"/>
      <c r="Q339" s="195"/>
      <c r="R339" s="198"/>
      <c r="T339" s="199"/>
      <c r="U339" s="195"/>
      <c r="V339" s="195"/>
      <c r="W339" s="195"/>
      <c r="X339" s="195"/>
      <c r="Y339" s="195"/>
      <c r="Z339" s="195"/>
      <c r="AA339" s="200"/>
      <c r="AT339" s="201" t="s">
        <v>174</v>
      </c>
      <c r="AU339" s="201" t="s">
        <v>89</v>
      </c>
      <c r="AV339" s="12" t="s">
        <v>89</v>
      </c>
      <c r="AW339" s="12" t="s">
        <v>35</v>
      </c>
      <c r="AX339" s="12" t="s">
        <v>77</v>
      </c>
      <c r="AY339" s="201" t="s">
        <v>166</v>
      </c>
    </row>
    <row r="340" spans="2:65" s="11" customFormat="1" ht="22.5" customHeight="1">
      <c r="B340" s="186"/>
      <c r="C340" s="187"/>
      <c r="D340" s="187"/>
      <c r="E340" s="188" t="s">
        <v>22</v>
      </c>
      <c r="F340" s="308" t="s">
        <v>464</v>
      </c>
      <c r="G340" s="309"/>
      <c r="H340" s="309"/>
      <c r="I340" s="309"/>
      <c r="J340" s="187"/>
      <c r="K340" s="189" t="s">
        <v>22</v>
      </c>
      <c r="L340" s="187"/>
      <c r="M340" s="187"/>
      <c r="N340" s="187"/>
      <c r="O340" s="187"/>
      <c r="P340" s="187"/>
      <c r="Q340" s="187"/>
      <c r="R340" s="190"/>
      <c r="T340" s="191"/>
      <c r="U340" s="187"/>
      <c r="V340" s="187"/>
      <c r="W340" s="187"/>
      <c r="X340" s="187"/>
      <c r="Y340" s="187"/>
      <c r="Z340" s="187"/>
      <c r="AA340" s="192"/>
      <c r="AT340" s="193" t="s">
        <v>174</v>
      </c>
      <c r="AU340" s="193" t="s">
        <v>89</v>
      </c>
      <c r="AV340" s="11" t="s">
        <v>84</v>
      </c>
      <c r="AW340" s="11" t="s">
        <v>35</v>
      </c>
      <c r="AX340" s="11" t="s">
        <v>77</v>
      </c>
      <c r="AY340" s="193" t="s">
        <v>166</v>
      </c>
    </row>
    <row r="341" spans="2:65" s="12" customFormat="1" ht="22.5" customHeight="1">
      <c r="B341" s="194"/>
      <c r="C341" s="195"/>
      <c r="D341" s="195"/>
      <c r="E341" s="196" t="s">
        <v>22</v>
      </c>
      <c r="F341" s="304" t="s">
        <v>500</v>
      </c>
      <c r="G341" s="305"/>
      <c r="H341" s="305"/>
      <c r="I341" s="305"/>
      <c r="J341" s="195"/>
      <c r="K341" s="197">
        <v>0.9</v>
      </c>
      <c r="L341" s="195"/>
      <c r="M341" s="195"/>
      <c r="N341" s="195"/>
      <c r="O341" s="195"/>
      <c r="P341" s="195"/>
      <c r="Q341" s="195"/>
      <c r="R341" s="198"/>
      <c r="T341" s="199"/>
      <c r="U341" s="195"/>
      <c r="V341" s="195"/>
      <c r="W341" s="195"/>
      <c r="X341" s="195"/>
      <c r="Y341" s="195"/>
      <c r="Z341" s="195"/>
      <c r="AA341" s="200"/>
      <c r="AT341" s="201" t="s">
        <v>174</v>
      </c>
      <c r="AU341" s="201" t="s">
        <v>89</v>
      </c>
      <c r="AV341" s="12" t="s">
        <v>89</v>
      </c>
      <c r="AW341" s="12" t="s">
        <v>35</v>
      </c>
      <c r="AX341" s="12" t="s">
        <v>77</v>
      </c>
      <c r="AY341" s="201" t="s">
        <v>166</v>
      </c>
    </row>
    <row r="342" spans="2:65" s="11" customFormat="1" ht="22.5" customHeight="1">
      <c r="B342" s="186"/>
      <c r="C342" s="187"/>
      <c r="D342" s="187"/>
      <c r="E342" s="188" t="s">
        <v>22</v>
      </c>
      <c r="F342" s="308" t="s">
        <v>487</v>
      </c>
      <c r="G342" s="309"/>
      <c r="H342" s="309"/>
      <c r="I342" s="309"/>
      <c r="J342" s="187"/>
      <c r="K342" s="189" t="s">
        <v>22</v>
      </c>
      <c r="L342" s="187"/>
      <c r="M342" s="187"/>
      <c r="N342" s="187"/>
      <c r="O342" s="187"/>
      <c r="P342" s="187"/>
      <c r="Q342" s="187"/>
      <c r="R342" s="190"/>
      <c r="T342" s="191"/>
      <c r="U342" s="187"/>
      <c r="V342" s="187"/>
      <c r="W342" s="187"/>
      <c r="X342" s="187"/>
      <c r="Y342" s="187"/>
      <c r="Z342" s="187"/>
      <c r="AA342" s="192"/>
      <c r="AT342" s="193" t="s">
        <v>174</v>
      </c>
      <c r="AU342" s="193" t="s">
        <v>89</v>
      </c>
      <c r="AV342" s="11" t="s">
        <v>84</v>
      </c>
      <c r="AW342" s="11" t="s">
        <v>35</v>
      </c>
      <c r="AX342" s="11" t="s">
        <v>77</v>
      </c>
      <c r="AY342" s="193" t="s">
        <v>166</v>
      </c>
    </row>
    <row r="343" spans="2:65" s="12" customFormat="1" ht="22.5" customHeight="1">
      <c r="B343" s="194"/>
      <c r="C343" s="195"/>
      <c r="D343" s="195"/>
      <c r="E343" s="196" t="s">
        <v>22</v>
      </c>
      <c r="F343" s="304" t="s">
        <v>501</v>
      </c>
      <c r="G343" s="305"/>
      <c r="H343" s="305"/>
      <c r="I343" s="305"/>
      <c r="J343" s="195"/>
      <c r="K343" s="197">
        <v>1.04</v>
      </c>
      <c r="L343" s="195"/>
      <c r="M343" s="195"/>
      <c r="N343" s="195"/>
      <c r="O343" s="195"/>
      <c r="P343" s="195"/>
      <c r="Q343" s="195"/>
      <c r="R343" s="198"/>
      <c r="T343" s="199"/>
      <c r="U343" s="195"/>
      <c r="V343" s="195"/>
      <c r="W343" s="195"/>
      <c r="X343" s="195"/>
      <c r="Y343" s="195"/>
      <c r="Z343" s="195"/>
      <c r="AA343" s="200"/>
      <c r="AT343" s="201" t="s">
        <v>174</v>
      </c>
      <c r="AU343" s="201" t="s">
        <v>89</v>
      </c>
      <c r="AV343" s="12" t="s">
        <v>89</v>
      </c>
      <c r="AW343" s="12" t="s">
        <v>35</v>
      </c>
      <c r="AX343" s="12" t="s">
        <v>77</v>
      </c>
      <c r="AY343" s="201" t="s">
        <v>166</v>
      </c>
    </row>
    <row r="344" spans="2:65" s="13" customFormat="1" ht="22.5" customHeight="1">
      <c r="B344" s="202"/>
      <c r="C344" s="203"/>
      <c r="D344" s="203"/>
      <c r="E344" s="204" t="s">
        <v>22</v>
      </c>
      <c r="F344" s="306" t="s">
        <v>176</v>
      </c>
      <c r="G344" s="307"/>
      <c r="H344" s="307"/>
      <c r="I344" s="307"/>
      <c r="J344" s="203"/>
      <c r="K344" s="205">
        <v>2.7</v>
      </c>
      <c r="L344" s="203"/>
      <c r="M344" s="203"/>
      <c r="N344" s="203"/>
      <c r="O344" s="203"/>
      <c r="P344" s="203"/>
      <c r="Q344" s="203"/>
      <c r="R344" s="206"/>
      <c r="T344" s="207"/>
      <c r="U344" s="203"/>
      <c r="V344" s="203"/>
      <c r="W344" s="203"/>
      <c r="X344" s="203"/>
      <c r="Y344" s="203"/>
      <c r="Z344" s="203"/>
      <c r="AA344" s="208"/>
      <c r="AT344" s="209" t="s">
        <v>174</v>
      </c>
      <c r="AU344" s="209" t="s">
        <v>89</v>
      </c>
      <c r="AV344" s="13" t="s">
        <v>171</v>
      </c>
      <c r="AW344" s="13" t="s">
        <v>35</v>
      </c>
      <c r="AX344" s="13" t="s">
        <v>84</v>
      </c>
      <c r="AY344" s="209" t="s">
        <v>166</v>
      </c>
    </row>
    <row r="345" spans="2:65" s="1" customFormat="1" ht="31.5" customHeight="1">
      <c r="B345" s="39"/>
      <c r="C345" s="179" t="s">
        <v>502</v>
      </c>
      <c r="D345" s="179" t="s">
        <v>167</v>
      </c>
      <c r="E345" s="180" t="s">
        <v>503</v>
      </c>
      <c r="F345" s="298" t="s">
        <v>504</v>
      </c>
      <c r="G345" s="298"/>
      <c r="H345" s="298"/>
      <c r="I345" s="298"/>
      <c r="J345" s="181" t="s">
        <v>389</v>
      </c>
      <c r="K345" s="182">
        <v>10</v>
      </c>
      <c r="L345" s="299">
        <v>0</v>
      </c>
      <c r="M345" s="300"/>
      <c r="N345" s="301">
        <f>ROUND(L345*K345,2)</f>
        <v>0</v>
      </c>
      <c r="O345" s="301"/>
      <c r="P345" s="301"/>
      <c r="Q345" s="301"/>
      <c r="R345" s="41"/>
      <c r="T345" s="183" t="s">
        <v>22</v>
      </c>
      <c r="U345" s="48" t="s">
        <v>42</v>
      </c>
      <c r="V345" s="40"/>
      <c r="W345" s="184">
        <f>V345*K345</f>
        <v>0</v>
      </c>
      <c r="X345" s="184">
        <v>0.14760999999999999</v>
      </c>
      <c r="Y345" s="184">
        <f>X345*K345</f>
        <v>1.4761</v>
      </c>
      <c r="Z345" s="184">
        <v>0</v>
      </c>
      <c r="AA345" s="185">
        <f>Z345*K345</f>
        <v>0</v>
      </c>
      <c r="AR345" s="22" t="s">
        <v>171</v>
      </c>
      <c r="AT345" s="22" t="s">
        <v>167</v>
      </c>
      <c r="AU345" s="22" t="s">
        <v>89</v>
      </c>
      <c r="AY345" s="22" t="s">
        <v>166</v>
      </c>
      <c r="BE345" s="122">
        <f>IF(U345="základní",N345,0)</f>
        <v>0</v>
      </c>
      <c r="BF345" s="122">
        <f>IF(U345="snížená",N345,0)</f>
        <v>0</v>
      </c>
      <c r="BG345" s="122">
        <f>IF(U345="zákl. přenesená",N345,0)</f>
        <v>0</v>
      </c>
      <c r="BH345" s="122">
        <f>IF(U345="sníž. přenesená",N345,0)</f>
        <v>0</v>
      </c>
      <c r="BI345" s="122">
        <f>IF(U345="nulová",N345,0)</f>
        <v>0</v>
      </c>
      <c r="BJ345" s="22" t="s">
        <v>84</v>
      </c>
      <c r="BK345" s="122">
        <f>ROUND(L345*K345,2)</f>
        <v>0</v>
      </c>
      <c r="BL345" s="22" t="s">
        <v>171</v>
      </c>
      <c r="BM345" s="22" t="s">
        <v>505</v>
      </c>
    </row>
    <row r="346" spans="2:65" s="11" customFormat="1" ht="22.5" customHeight="1">
      <c r="B346" s="186"/>
      <c r="C346" s="187"/>
      <c r="D346" s="187"/>
      <c r="E346" s="188" t="s">
        <v>22</v>
      </c>
      <c r="F346" s="302" t="s">
        <v>256</v>
      </c>
      <c r="G346" s="303"/>
      <c r="H346" s="303"/>
      <c r="I346" s="303"/>
      <c r="J346" s="187"/>
      <c r="K346" s="189" t="s">
        <v>22</v>
      </c>
      <c r="L346" s="187"/>
      <c r="M346" s="187"/>
      <c r="N346" s="187"/>
      <c r="O346" s="187"/>
      <c r="P346" s="187"/>
      <c r="Q346" s="187"/>
      <c r="R346" s="190"/>
      <c r="T346" s="191"/>
      <c r="U346" s="187"/>
      <c r="V346" s="187"/>
      <c r="W346" s="187"/>
      <c r="X346" s="187"/>
      <c r="Y346" s="187"/>
      <c r="Z346" s="187"/>
      <c r="AA346" s="192"/>
      <c r="AT346" s="193" t="s">
        <v>174</v>
      </c>
      <c r="AU346" s="193" t="s">
        <v>89</v>
      </c>
      <c r="AV346" s="11" t="s">
        <v>84</v>
      </c>
      <c r="AW346" s="11" t="s">
        <v>35</v>
      </c>
      <c r="AX346" s="11" t="s">
        <v>77</v>
      </c>
      <c r="AY346" s="193" t="s">
        <v>166</v>
      </c>
    </row>
    <row r="347" spans="2:65" s="12" customFormat="1" ht="22.5" customHeight="1">
      <c r="B347" s="194"/>
      <c r="C347" s="195"/>
      <c r="D347" s="195"/>
      <c r="E347" s="196" t="s">
        <v>22</v>
      </c>
      <c r="F347" s="304" t="s">
        <v>229</v>
      </c>
      <c r="G347" s="305"/>
      <c r="H347" s="305"/>
      <c r="I347" s="305"/>
      <c r="J347" s="195"/>
      <c r="K347" s="197">
        <v>10</v>
      </c>
      <c r="L347" s="195"/>
      <c r="M347" s="195"/>
      <c r="N347" s="195"/>
      <c r="O347" s="195"/>
      <c r="P347" s="195"/>
      <c r="Q347" s="195"/>
      <c r="R347" s="198"/>
      <c r="T347" s="199"/>
      <c r="U347" s="195"/>
      <c r="V347" s="195"/>
      <c r="W347" s="195"/>
      <c r="X347" s="195"/>
      <c r="Y347" s="195"/>
      <c r="Z347" s="195"/>
      <c r="AA347" s="200"/>
      <c r="AT347" s="201" t="s">
        <v>174</v>
      </c>
      <c r="AU347" s="201" t="s">
        <v>89</v>
      </c>
      <c r="AV347" s="12" t="s">
        <v>89</v>
      </c>
      <c r="AW347" s="12" t="s">
        <v>35</v>
      </c>
      <c r="AX347" s="12" t="s">
        <v>77</v>
      </c>
      <c r="AY347" s="201" t="s">
        <v>166</v>
      </c>
    </row>
    <row r="348" spans="2:65" s="13" customFormat="1" ht="22.5" customHeight="1">
      <c r="B348" s="202"/>
      <c r="C348" s="203"/>
      <c r="D348" s="203"/>
      <c r="E348" s="204" t="s">
        <v>22</v>
      </c>
      <c r="F348" s="306" t="s">
        <v>176</v>
      </c>
      <c r="G348" s="307"/>
      <c r="H348" s="307"/>
      <c r="I348" s="307"/>
      <c r="J348" s="203"/>
      <c r="K348" s="205">
        <v>10</v>
      </c>
      <c r="L348" s="203"/>
      <c r="M348" s="203"/>
      <c r="N348" s="203"/>
      <c r="O348" s="203"/>
      <c r="P348" s="203"/>
      <c r="Q348" s="203"/>
      <c r="R348" s="206"/>
      <c r="T348" s="207"/>
      <c r="U348" s="203"/>
      <c r="V348" s="203"/>
      <c r="W348" s="203"/>
      <c r="X348" s="203"/>
      <c r="Y348" s="203"/>
      <c r="Z348" s="203"/>
      <c r="AA348" s="208"/>
      <c r="AT348" s="209" t="s">
        <v>174</v>
      </c>
      <c r="AU348" s="209" t="s">
        <v>89</v>
      </c>
      <c r="AV348" s="13" t="s">
        <v>171</v>
      </c>
      <c r="AW348" s="13" t="s">
        <v>35</v>
      </c>
      <c r="AX348" s="13" t="s">
        <v>84</v>
      </c>
      <c r="AY348" s="209" t="s">
        <v>166</v>
      </c>
    </row>
    <row r="349" spans="2:65" s="1" customFormat="1" ht="31.5" customHeight="1">
      <c r="B349" s="39"/>
      <c r="C349" s="179" t="s">
        <v>506</v>
      </c>
      <c r="D349" s="179" t="s">
        <v>167</v>
      </c>
      <c r="E349" s="180" t="s">
        <v>507</v>
      </c>
      <c r="F349" s="298" t="s">
        <v>508</v>
      </c>
      <c r="G349" s="298"/>
      <c r="H349" s="298"/>
      <c r="I349" s="298"/>
      <c r="J349" s="181" t="s">
        <v>389</v>
      </c>
      <c r="K349" s="182">
        <v>10</v>
      </c>
      <c r="L349" s="299">
        <v>0</v>
      </c>
      <c r="M349" s="300"/>
      <c r="N349" s="301">
        <f>ROUND(L349*K349,2)</f>
        <v>0</v>
      </c>
      <c r="O349" s="301"/>
      <c r="P349" s="301"/>
      <c r="Q349" s="301"/>
      <c r="R349" s="41"/>
      <c r="T349" s="183" t="s">
        <v>22</v>
      </c>
      <c r="U349" s="48" t="s">
        <v>42</v>
      </c>
      <c r="V349" s="40"/>
      <c r="W349" s="184">
        <f>V349*K349</f>
        <v>0</v>
      </c>
      <c r="X349" s="184">
        <v>0</v>
      </c>
      <c r="Y349" s="184">
        <f>X349*K349</f>
        <v>0</v>
      </c>
      <c r="Z349" s="184">
        <v>0.35</v>
      </c>
      <c r="AA349" s="185">
        <f>Z349*K349</f>
        <v>3.5</v>
      </c>
      <c r="AR349" s="22" t="s">
        <v>171</v>
      </c>
      <c r="AT349" s="22" t="s">
        <v>167</v>
      </c>
      <c r="AU349" s="22" t="s">
        <v>89</v>
      </c>
      <c r="AY349" s="22" t="s">
        <v>166</v>
      </c>
      <c r="BE349" s="122">
        <f>IF(U349="základní",N349,0)</f>
        <v>0</v>
      </c>
      <c r="BF349" s="122">
        <f>IF(U349="snížená",N349,0)</f>
        <v>0</v>
      </c>
      <c r="BG349" s="122">
        <f>IF(U349="zákl. přenesená",N349,0)</f>
        <v>0</v>
      </c>
      <c r="BH349" s="122">
        <f>IF(U349="sníž. přenesená",N349,0)</f>
        <v>0</v>
      </c>
      <c r="BI349" s="122">
        <f>IF(U349="nulová",N349,0)</f>
        <v>0</v>
      </c>
      <c r="BJ349" s="22" t="s">
        <v>84</v>
      </c>
      <c r="BK349" s="122">
        <f>ROUND(L349*K349,2)</f>
        <v>0</v>
      </c>
      <c r="BL349" s="22" t="s">
        <v>171</v>
      </c>
      <c r="BM349" s="22" t="s">
        <v>509</v>
      </c>
    </row>
    <row r="350" spans="2:65" s="11" customFormat="1" ht="22.5" customHeight="1">
      <c r="B350" s="186"/>
      <c r="C350" s="187"/>
      <c r="D350" s="187"/>
      <c r="E350" s="188" t="s">
        <v>22</v>
      </c>
      <c r="F350" s="302" t="s">
        <v>256</v>
      </c>
      <c r="G350" s="303"/>
      <c r="H350" s="303"/>
      <c r="I350" s="303"/>
      <c r="J350" s="187"/>
      <c r="K350" s="189" t="s">
        <v>22</v>
      </c>
      <c r="L350" s="187"/>
      <c r="M350" s="187"/>
      <c r="N350" s="187"/>
      <c r="O350" s="187"/>
      <c r="P350" s="187"/>
      <c r="Q350" s="187"/>
      <c r="R350" s="190"/>
      <c r="T350" s="191"/>
      <c r="U350" s="187"/>
      <c r="V350" s="187"/>
      <c r="W350" s="187"/>
      <c r="X350" s="187"/>
      <c r="Y350" s="187"/>
      <c r="Z350" s="187"/>
      <c r="AA350" s="192"/>
      <c r="AT350" s="193" t="s">
        <v>174</v>
      </c>
      <c r="AU350" s="193" t="s">
        <v>89</v>
      </c>
      <c r="AV350" s="11" t="s">
        <v>84</v>
      </c>
      <c r="AW350" s="11" t="s">
        <v>35</v>
      </c>
      <c r="AX350" s="11" t="s">
        <v>77</v>
      </c>
      <c r="AY350" s="193" t="s">
        <v>166</v>
      </c>
    </row>
    <row r="351" spans="2:65" s="12" customFormat="1" ht="22.5" customHeight="1">
      <c r="B351" s="194"/>
      <c r="C351" s="195"/>
      <c r="D351" s="195"/>
      <c r="E351" s="196" t="s">
        <v>22</v>
      </c>
      <c r="F351" s="304" t="s">
        <v>229</v>
      </c>
      <c r="G351" s="305"/>
      <c r="H351" s="305"/>
      <c r="I351" s="305"/>
      <c r="J351" s="195"/>
      <c r="K351" s="197">
        <v>10</v>
      </c>
      <c r="L351" s="195"/>
      <c r="M351" s="195"/>
      <c r="N351" s="195"/>
      <c r="O351" s="195"/>
      <c r="P351" s="195"/>
      <c r="Q351" s="195"/>
      <c r="R351" s="198"/>
      <c r="T351" s="199"/>
      <c r="U351" s="195"/>
      <c r="V351" s="195"/>
      <c r="W351" s="195"/>
      <c r="X351" s="195"/>
      <c r="Y351" s="195"/>
      <c r="Z351" s="195"/>
      <c r="AA351" s="200"/>
      <c r="AT351" s="201" t="s">
        <v>174</v>
      </c>
      <c r="AU351" s="201" t="s">
        <v>89</v>
      </c>
      <c r="AV351" s="12" t="s">
        <v>89</v>
      </c>
      <c r="AW351" s="12" t="s">
        <v>35</v>
      </c>
      <c r="AX351" s="12" t="s">
        <v>77</v>
      </c>
      <c r="AY351" s="201" t="s">
        <v>166</v>
      </c>
    </row>
    <row r="352" spans="2:65" s="13" customFormat="1" ht="22.5" customHeight="1">
      <c r="B352" s="202"/>
      <c r="C352" s="203"/>
      <c r="D352" s="203"/>
      <c r="E352" s="204" t="s">
        <v>22</v>
      </c>
      <c r="F352" s="306" t="s">
        <v>176</v>
      </c>
      <c r="G352" s="307"/>
      <c r="H352" s="307"/>
      <c r="I352" s="307"/>
      <c r="J352" s="203"/>
      <c r="K352" s="205">
        <v>10</v>
      </c>
      <c r="L352" s="203"/>
      <c r="M352" s="203"/>
      <c r="N352" s="203"/>
      <c r="O352" s="203"/>
      <c r="P352" s="203"/>
      <c r="Q352" s="203"/>
      <c r="R352" s="206"/>
      <c r="T352" s="207"/>
      <c r="U352" s="203"/>
      <c r="V352" s="203"/>
      <c r="W352" s="203"/>
      <c r="X352" s="203"/>
      <c r="Y352" s="203"/>
      <c r="Z352" s="203"/>
      <c r="AA352" s="208"/>
      <c r="AT352" s="209" t="s">
        <v>174</v>
      </c>
      <c r="AU352" s="209" t="s">
        <v>89</v>
      </c>
      <c r="AV352" s="13" t="s">
        <v>171</v>
      </c>
      <c r="AW352" s="13" t="s">
        <v>35</v>
      </c>
      <c r="AX352" s="13" t="s">
        <v>84</v>
      </c>
      <c r="AY352" s="209" t="s">
        <v>166</v>
      </c>
    </row>
    <row r="353" spans="2:65" s="1" customFormat="1" ht="31.5" customHeight="1">
      <c r="B353" s="39"/>
      <c r="C353" s="179" t="s">
        <v>510</v>
      </c>
      <c r="D353" s="179" t="s">
        <v>167</v>
      </c>
      <c r="E353" s="180" t="s">
        <v>511</v>
      </c>
      <c r="F353" s="298" t="s">
        <v>512</v>
      </c>
      <c r="G353" s="298"/>
      <c r="H353" s="298"/>
      <c r="I353" s="298"/>
      <c r="J353" s="181" t="s">
        <v>170</v>
      </c>
      <c r="K353" s="182">
        <v>6</v>
      </c>
      <c r="L353" s="299">
        <v>0</v>
      </c>
      <c r="M353" s="300"/>
      <c r="N353" s="301">
        <f>ROUND(L353*K353,2)</f>
        <v>0</v>
      </c>
      <c r="O353" s="301"/>
      <c r="P353" s="301"/>
      <c r="Q353" s="301"/>
      <c r="R353" s="41"/>
      <c r="T353" s="183" t="s">
        <v>22</v>
      </c>
      <c r="U353" s="48" t="s">
        <v>42</v>
      </c>
      <c r="V353" s="40"/>
      <c r="W353" s="184">
        <f>V353*K353</f>
        <v>0</v>
      </c>
      <c r="X353" s="184">
        <v>0</v>
      </c>
      <c r="Y353" s="184">
        <f>X353*K353</f>
        <v>0</v>
      </c>
      <c r="Z353" s="184">
        <v>0</v>
      </c>
      <c r="AA353" s="185">
        <f>Z353*K353</f>
        <v>0</v>
      </c>
      <c r="AR353" s="22" t="s">
        <v>171</v>
      </c>
      <c r="AT353" s="22" t="s">
        <v>167</v>
      </c>
      <c r="AU353" s="22" t="s">
        <v>89</v>
      </c>
      <c r="AY353" s="22" t="s">
        <v>166</v>
      </c>
      <c r="BE353" s="122">
        <f>IF(U353="základní",N353,0)</f>
        <v>0</v>
      </c>
      <c r="BF353" s="122">
        <f>IF(U353="snížená",N353,0)</f>
        <v>0</v>
      </c>
      <c r="BG353" s="122">
        <f>IF(U353="zákl. přenesená",N353,0)</f>
        <v>0</v>
      </c>
      <c r="BH353" s="122">
        <f>IF(U353="sníž. přenesená",N353,0)</f>
        <v>0</v>
      </c>
      <c r="BI353" s="122">
        <f>IF(U353="nulová",N353,0)</f>
        <v>0</v>
      </c>
      <c r="BJ353" s="22" t="s">
        <v>84</v>
      </c>
      <c r="BK353" s="122">
        <f>ROUND(L353*K353,2)</f>
        <v>0</v>
      </c>
      <c r="BL353" s="22" t="s">
        <v>171</v>
      </c>
      <c r="BM353" s="22" t="s">
        <v>513</v>
      </c>
    </row>
    <row r="354" spans="2:65" s="11" customFormat="1" ht="22.5" customHeight="1">
      <c r="B354" s="186"/>
      <c r="C354" s="187"/>
      <c r="D354" s="187"/>
      <c r="E354" s="188" t="s">
        <v>22</v>
      </c>
      <c r="F354" s="302" t="s">
        <v>256</v>
      </c>
      <c r="G354" s="303"/>
      <c r="H354" s="303"/>
      <c r="I354" s="303"/>
      <c r="J354" s="187"/>
      <c r="K354" s="189" t="s">
        <v>22</v>
      </c>
      <c r="L354" s="187"/>
      <c r="M354" s="187"/>
      <c r="N354" s="187"/>
      <c r="O354" s="187"/>
      <c r="P354" s="187"/>
      <c r="Q354" s="187"/>
      <c r="R354" s="190"/>
      <c r="T354" s="191"/>
      <c r="U354" s="187"/>
      <c r="V354" s="187"/>
      <c r="W354" s="187"/>
      <c r="X354" s="187"/>
      <c r="Y354" s="187"/>
      <c r="Z354" s="187"/>
      <c r="AA354" s="192"/>
      <c r="AT354" s="193" t="s">
        <v>174</v>
      </c>
      <c r="AU354" s="193" t="s">
        <v>89</v>
      </c>
      <c r="AV354" s="11" t="s">
        <v>84</v>
      </c>
      <c r="AW354" s="11" t="s">
        <v>35</v>
      </c>
      <c r="AX354" s="11" t="s">
        <v>77</v>
      </c>
      <c r="AY354" s="193" t="s">
        <v>166</v>
      </c>
    </row>
    <row r="355" spans="2:65" s="12" customFormat="1" ht="22.5" customHeight="1">
      <c r="B355" s="194"/>
      <c r="C355" s="195"/>
      <c r="D355" s="195"/>
      <c r="E355" s="196" t="s">
        <v>22</v>
      </c>
      <c r="F355" s="304" t="s">
        <v>310</v>
      </c>
      <c r="G355" s="305"/>
      <c r="H355" s="305"/>
      <c r="I355" s="305"/>
      <c r="J355" s="195"/>
      <c r="K355" s="197">
        <v>6</v>
      </c>
      <c r="L355" s="195"/>
      <c r="M355" s="195"/>
      <c r="N355" s="195"/>
      <c r="O355" s="195"/>
      <c r="P355" s="195"/>
      <c r="Q355" s="195"/>
      <c r="R355" s="198"/>
      <c r="T355" s="199"/>
      <c r="U355" s="195"/>
      <c r="V355" s="195"/>
      <c r="W355" s="195"/>
      <c r="X355" s="195"/>
      <c r="Y355" s="195"/>
      <c r="Z355" s="195"/>
      <c r="AA355" s="200"/>
      <c r="AT355" s="201" t="s">
        <v>174</v>
      </c>
      <c r="AU355" s="201" t="s">
        <v>89</v>
      </c>
      <c r="AV355" s="12" t="s">
        <v>89</v>
      </c>
      <c r="AW355" s="12" t="s">
        <v>35</v>
      </c>
      <c r="AX355" s="12" t="s">
        <v>77</v>
      </c>
      <c r="AY355" s="201" t="s">
        <v>166</v>
      </c>
    </row>
    <row r="356" spans="2:65" s="13" customFormat="1" ht="22.5" customHeight="1">
      <c r="B356" s="202"/>
      <c r="C356" s="203"/>
      <c r="D356" s="203"/>
      <c r="E356" s="204" t="s">
        <v>22</v>
      </c>
      <c r="F356" s="306" t="s">
        <v>176</v>
      </c>
      <c r="G356" s="307"/>
      <c r="H356" s="307"/>
      <c r="I356" s="307"/>
      <c r="J356" s="203"/>
      <c r="K356" s="205">
        <v>6</v>
      </c>
      <c r="L356" s="203"/>
      <c r="M356" s="203"/>
      <c r="N356" s="203"/>
      <c r="O356" s="203"/>
      <c r="P356" s="203"/>
      <c r="Q356" s="203"/>
      <c r="R356" s="206"/>
      <c r="T356" s="207"/>
      <c r="U356" s="203"/>
      <c r="V356" s="203"/>
      <c r="W356" s="203"/>
      <c r="X356" s="203"/>
      <c r="Y356" s="203"/>
      <c r="Z356" s="203"/>
      <c r="AA356" s="208"/>
      <c r="AT356" s="209" t="s">
        <v>174</v>
      </c>
      <c r="AU356" s="209" t="s">
        <v>89</v>
      </c>
      <c r="AV356" s="13" t="s">
        <v>171</v>
      </c>
      <c r="AW356" s="13" t="s">
        <v>35</v>
      </c>
      <c r="AX356" s="13" t="s">
        <v>84</v>
      </c>
      <c r="AY356" s="209" t="s">
        <v>166</v>
      </c>
    </row>
    <row r="357" spans="2:65" s="1" customFormat="1" ht="31.5" customHeight="1">
      <c r="B357" s="39"/>
      <c r="C357" s="179" t="s">
        <v>514</v>
      </c>
      <c r="D357" s="179" t="s">
        <v>167</v>
      </c>
      <c r="E357" s="180" t="s">
        <v>515</v>
      </c>
      <c r="F357" s="298" t="s">
        <v>516</v>
      </c>
      <c r="G357" s="298"/>
      <c r="H357" s="298"/>
      <c r="I357" s="298"/>
      <c r="J357" s="181" t="s">
        <v>170</v>
      </c>
      <c r="K357" s="182">
        <v>6</v>
      </c>
      <c r="L357" s="299">
        <v>0</v>
      </c>
      <c r="M357" s="300"/>
      <c r="N357" s="301">
        <f>ROUND(L357*K357,2)</f>
        <v>0</v>
      </c>
      <c r="O357" s="301"/>
      <c r="P357" s="301"/>
      <c r="Q357" s="301"/>
      <c r="R357" s="41"/>
      <c r="T357" s="183" t="s">
        <v>22</v>
      </c>
      <c r="U357" s="48" t="s">
        <v>42</v>
      </c>
      <c r="V357" s="40"/>
      <c r="W357" s="184">
        <f>V357*K357</f>
        <v>0</v>
      </c>
      <c r="X357" s="184">
        <v>0</v>
      </c>
      <c r="Y357" s="184">
        <f>X357*K357</f>
        <v>0</v>
      </c>
      <c r="Z357" s="184">
        <v>0</v>
      </c>
      <c r="AA357" s="185">
        <f>Z357*K357</f>
        <v>0</v>
      </c>
      <c r="AR357" s="22" t="s">
        <v>171</v>
      </c>
      <c r="AT357" s="22" t="s">
        <v>167</v>
      </c>
      <c r="AU357" s="22" t="s">
        <v>89</v>
      </c>
      <c r="AY357" s="22" t="s">
        <v>166</v>
      </c>
      <c r="BE357" s="122">
        <f>IF(U357="základní",N357,0)</f>
        <v>0</v>
      </c>
      <c r="BF357" s="122">
        <f>IF(U357="snížená",N357,0)</f>
        <v>0</v>
      </c>
      <c r="BG357" s="122">
        <f>IF(U357="zákl. přenesená",N357,0)</f>
        <v>0</v>
      </c>
      <c r="BH357" s="122">
        <f>IF(U357="sníž. přenesená",N357,0)</f>
        <v>0</v>
      </c>
      <c r="BI357" s="122">
        <f>IF(U357="nulová",N357,0)</f>
        <v>0</v>
      </c>
      <c r="BJ357" s="22" t="s">
        <v>84</v>
      </c>
      <c r="BK357" s="122">
        <f>ROUND(L357*K357,2)</f>
        <v>0</v>
      </c>
      <c r="BL357" s="22" t="s">
        <v>171</v>
      </c>
      <c r="BM357" s="22" t="s">
        <v>517</v>
      </c>
    </row>
    <row r="358" spans="2:65" s="11" customFormat="1" ht="22.5" customHeight="1">
      <c r="B358" s="186"/>
      <c r="C358" s="187"/>
      <c r="D358" s="187"/>
      <c r="E358" s="188" t="s">
        <v>22</v>
      </c>
      <c r="F358" s="302" t="s">
        <v>260</v>
      </c>
      <c r="G358" s="303"/>
      <c r="H358" s="303"/>
      <c r="I358" s="303"/>
      <c r="J358" s="187"/>
      <c r="K358" s="189" t="s">
        <v>22</v>
      </c>
      <c r="L358" s="187"/>
      <c r="M358" s="187"/>
      <c r="N358" s="187"/>
      <c r="O358" s="187"/>
      <c r="P358" s="187"/>
      <c r="Q358" s="187"/>
      <c r="R358" s="190"/>
      <c r="T358" s="191"/>
      <c r="U358" s="187"/>
      <c r="V358" s="187"/>
      <c r="W358" s="187"/>
      <c r="X358" s="187"/>
      <c r="Y358" s="187"/>
      <c r="Z358" s="187"/>
      <c r="AA358" s="192"/>
      <c r="AT358" s="193" t="s">
        <v>174</v>
      </c>
      <c r="AU358" s="193" t="s">
        <v>89</v>
      </c>
      <c r="AV358" s="11" t="s">
        <v>84</v>
      </c>
      <c r="AW358" s="11" t="s">
        <v>35</v>
      </c>
      <c r="AX358" s="11" t="s">
        <v>77</v>
      </c>
      <c r="AY358" s="193" t="s">
        <v>166</v>
      </c>
    </row>
    <row r="359" spans="2:65" s="12" customFormat="1" ht="22.5" customHeight="1">
      <c r="B359" s="194"/>
      <c r="C359" s="195"/>
      <c r="D359" s="195"/>
      <c r="E359" s="196" t="s">
        <v>22</v>
      </c>
      <c r="F359" s="304" t="s">
        <v>205</v>
      </c>
      <c r="G359" s="305"/>
      <c r="H359" s="305"/>
      <c r="I359" s="305"/>
      <c r="J359" s="195"/>
      <c r="K359" s="197">
        <v>6</v>
      </c>
      <c r="L359" s="195"/>
      <c r="M359" s="195"/>
      <c r="N359" s="195"/>
      <c r="O359" s="195"/>
      <c r="P359" s="195"/>
      <c r="Q359" s="195"/>
      <c r="R359" s="198"/>
      <c r="T359" s="199"/>
      <c r="U359" s="195"/>
      <c r="V359" s="195"/>
      <c r="W359" s="195"/>
      <c r="X359" s="195"/>
      <c r="Y359" s="195"/>
      <c r="Z359" s="195"/>
      <c r="AA359" s="200"/>
      <c r="AT359" s="201" t="s">
        <v>174</v>
      </c>
      <c r="AU359" s="201" t="s">
        <v>89</v>
      </c>
      <c r="AV359" s="12" t="s">
        <v>89</v>
      </c>
      <c r="AW359" s="12" t="s">
        <v>35</v>
      </c>
      <c r="AX359" s="12" t="s">
        <v>77</v>
      </c>
      <c r="AY359" s="201" t="s">
        <v>166</v>
      </c>
    </row>
    <row r="360" spans="2:65" s="13" customFormat="1" ht="22.5" customHeight="1">
      <c r="B360" s="202"/>
      <c r="C360" s="203"/>
      <c r="D360" s="203"/>
      <c r="E360" s="204" t="s">
        <v>22</v>
      </c>
      <c r="F360" s="306" t="s">
        <v>176</v>
      </c>
      <c r="G360" s="307"/>
      <c r="H360" s="307"/>
      <c r="I360" s="307"/>
      <c r="J360" s="203"/>
      <c r="K360" s="205">
        <v>6</v>
      </c>
      <c r="L360" s="203"/>
      <c r="M360" s="203"/>
      <c r="N360" s="203"/>
      <c r="O360" s="203"/>
      <c r="P360" s="203"/>
      <c r="Q360" s="203"/>
      <c r="R360" s="206"/>
      <c r="T360" s="207"/>
      <c r="U360" s="203"/>
      <c r="V360" s="203"/>
      <c r="W360" s="203"/>
      <c r="X360" s="203"/>
      <c r="Y360" s="203"/>
      <c r="Z360" s="203"/>
      <c r="AA360" s="208"/>
      <c r="AT360" s="209" t="s">
        <v>174</v>
      </c>
      <c r="AU360" s="209" t="s">
        <v>89</v>
      </c>
      <c r="AV360" s="13" t="s">
        <v>171</v>
      </c>
      <c r="AW360" s="13" t="s">
        <v>35</v>
      </c>
      <c r="AX360" s="13" t="s">
        <v>84</v>
      </c>
      <c r="AY360" s="209" t="s">
        <v>166</v>
      </c>
    </row>
    <row r="361" spans="2:65" s="10" customFormat="1" ht="29.85" customHeight="1">
      <c r="B361" s="168"/>
      <c r="C361" s="169"/>
      <c r="D361" s="178" t="s">
        <v>252</v>
      </c>
      <c r="E361" s="178"/>
      <c r="F361" s="178"/>
      <c r="G361" s="178"/>
      <c r="H361" s="178"/>
      <c r="I361" s="178"/>
      <c r="J361" s="178"/>
      <c r="K361" s="178"/>
      <c r="L361" s="178"/>
      <c r="M361" s="178"/>
      <c r="N361" s="317">
        <f>BK361</f>
        <v>0</v>
      </c>
      <c r="O361" s="318"/>
      <c r="P361" s="318"/>
      <c r="Q361" s="318"/>
      <c r="R361" s="171"/>
      <c r="T361" s="172"/>
      <c r="U361" s="169"/>
      <c r="V361" s="169"/>
      <c r="W361" s="173">
        <f>W362</f>
        <v>0</v>
      </c>
      <c r="X361" s="169"/>
      <c r="Y361" s="173">
        <f>Y362</f>
        <v>0</v>
      </c>
      <c r="Z361" s="169"/>
      <c r="AA361" s="174">
        <f>AA362</f>
        <v>0</v>
      </c>
      <c r="AR361" s="175" t="s">
        <v>84</v>
      </c>
      <c r="AT361" s="176" t="s">
        <v>76</v>
      </c>
      <c r="AU361" s="176" t="s">
        <v>84</v>
      </c>
      <c r="AY361" s="175" t="s">
        <v>166</v>
      </c>
      <c r="BK361" s="177">
        <f>BK362</f>
        <v>0</v>
      </c>
    </row>
    <row r="362" spans="2:65" s="1" customFormat="1" ht="31.5" customHeight="1">
      <c r="B362" s="39"/>
      <c r="C362" s="179" t="s">
        <v>518</v>
      </c>
      <c r="D362" s="179" t="s">
        <v>167</v>
      </c>
      <c r="E362" s="180" t="s">
        <v>519</v>
      </c>
      <c r="F362" s="298" t="s">
        <v>520</v>
      </c>
      <c r="G362" s="298"/>
      <c r="H362" s="298"/>
      <c r="I362" s="298"/>
      <c r="J362" s="181" t="s">
        <v>220</v>
      </c>
      <c r="K362" s="182">
        <v>147.755</v>
      </c>
      <c r="L362" s="299">
        <v>0</v>
      </c>
      <c r="M362" s="300"/>
      <c r="N362" s="301">
        <f>ROUND(L362*K362,2)</f>
        <v>0</v>
      </c>
      <c r="O362" s="301"/>
      <c r="P362" s="301"/>
      <c r="Q362" s="301"/>
      <c r="R362" s="41"/>
      <c r="T362" s="183" t="s">
        <v>22</v>
      </c>
      <c r="U362" s="48" t="s">
        <v>42</v>
      </c>
      <c r="V362" s="40"/>
      <c r="W362" s="184">
        <f>V362*K362</f>
        <v>0</v>
      </c>
      <c r="X362" s="184">
        <v>0</v>
      </c>
      <c r="Y362" s="184">
        <f>X362*K362</f>
        <v>0</v>
      </c>
      <c r="Z362" s="184">
        <v>0</v>
      </c>
      <c r="AA362" s="185">
        <f>Z362*K362</f>
        <v>0</v>
      </c>
      <c r="AR362" s="22" t="s">
        <v>171</v>
      </c>
      <c r="AT362" s="22" t="s">
        <v>167</v>
      </c>
      <c r="AU362" s="22" t="s">
        <v>89</v>
      </c>
      <c r="AY362" s="22" t="s">
        <v>166</v>
      </c>
      <c r="BE362" s="122">
        <f>IF(U362="základní",N362,0)</f>
        <v>0</v>
      </c>
      <c r="BF362" s="122">
        <f>IF(U362="snížená",N362,0)</f>
        <v>0</v>
      </c>
      <c r="BG362" s="122">
        <f>IF(U362="zákl. přenesená",N362,0)</f>
        <v>0</v>
      </c>
      <c r="BH362" s="122">
        <f>IF(U362="sníž. přenesená",N362,0)</f>
        <v>0</v>
      </c>
      <c r="BI362" s="122">
        <f>IF(U362="nulová",N362,0)</f>
        <v>0</v>
      </c>
      <c r="BJ362" s="22" t="s">
        <v>84</v>
      </c>
      <c r="BK362" s="122">
        <f>ROUND(L362*K362,2)</f>
        <v>0</v>
      </c>
      <c r="BL362" s="22" t="s">
        <v>171</v>
      </c>
      <c r="BM362" s="22" t="s">
        <v>521</v>
      </c>
    </row>
    <row r="363" spans="2:65" s="1" customFormat="1" ht="49.95" customHeight="1">
      <c r="B363" s="39"/>
      <c r="C363" s="40"/>
      <c r="D363" s="170" t="s">
        <v>244</v>
      </c>
      <c r="E363" s="40"/>
      <c r="F363" s="40"/>
      <c r="G363" s="40"/>
      <c r="H363" s="40"/>
      <c r="I363" s="40"/>
      <c r="J363" s="40"/>
      <c r="K363" s="40"/>
      <c r="L363" s="40"/>
      <c r="M363" s="40"/>
      <c r="N363" s="326">
        <f t="shared" ref="N363:N368" si="5">BK363</f>
        <v>0</v>
      </c>
      <c r="O363" s="327"/>
      <c r="P363" s="327"/>
      <c r="Q363" s="327"/>
      <c r="R363" s="41"/>
      <c r="T363" s="154"/>
      <c r="U363" s="40"/>
      <c r="V363" s="40"/>
      <c r="W363" s="40"/>
      <c r="X363" s="40"/>
      <c r="Y363" s="40"/>
      <c r="Z363" s="40"/>
      <c r="AA363" s="82"/>
      <c r="AT363" s="22" t="s">
        <v>76</v>
      </c>
      <c r="AU363" s="22" t="s">
        <v>77</v>
      </c>
      <c r="AY363" s="22" t="s">
        <v>245</v>
      </c>
      <c r="BK363" s="122">
        <f>SUM(BK364:BK368)</f>
        <v>0</v>
      </c>
    </row>
    <row r="364" spans="2:65" s="1" customFormat="1" ht="22.35" customHeight="1">
      <c r="B364" s="39"/>
      <c r="C364" s="218" t="s">
        <v>22</v>
      </c>
      <c r="D364" s="218" t="s">
        <v>167</v>
      </c>
      <c r="E364" s="219" t="s">
        <v>22</v>
      </c>
      <c r="F364" s="314" t="s">
        <v>22</v>
      </c>
      <c r="G364" s="314"/>
      <c r="H364" s="314"/>
      <c r="I364" s="314"/>
      <c r="J364" s="220" t="s">
        <v>22</v>
      </c>
      <c r="K364" s="221"/>
      <c r="L364" s="299"/>
      <c r="M364" s="301"/>
      <c r="N364" s="301">
        <f t="shared" si="5"/>
        <v>0</v>
      </c>
      <c r="O364" s="301"/>
      <c r="P364" s="301"/>
      <c r="Q364" s="301"/>
      <c r="R364" s="41"/>
      <c r="T364" s="183" t="s">
        <v>22</v>
      </c>
      <c r="U364" s="222" t="s">
        <v>42</v>
      </c>
      <c r="V364" s="40"/>
      <c r="W364" s="40"/>
      <c r="X364" s="40"/>
      <c r="Y364" s="40"/>
      <c r="Z364" s="40"/>
      <c r="AA364" s="82"/>
      <c r="AT364" s="22" t="s">
        <v>245</v>
      </c>
      <c r="AU364" s="22" t="s">
        <v>84</v>
      </c>
      <c r="AY364" s="22" t="s">
        <v>245</v>
      </c>
      <c r="BE364" s="122">
        <f>IF(U364="základní",N364,0)</f>
        <v>0</v>
      </c>
      <c r="BF364" s="122">
        <f>IF(U364="snížená",N364,0)</f>
        <v>0</v>
      </c>
      <c r="BG364" s="122">
        <f>IF(U364="zákl. přenesená",N364,0)</f>
        <v>0</v>
      </c>
      <c r="BH364" s="122">
        <f>IF(U364="sníž. přenesená",N364,0)</f>
        <v>0</v>
      </c>
      <c r="BI364" s="122">
        <f>IF(U364="nulová",N364,0)</f>
        <v>0</v>
      </c>
      <c r="BJ364" s="22" t="s">
        <v>84</v>
      </c>
      <c r="BK364" s="122">
        <f>L364*K364</f>
        <v>0</v>
      </c>
    </row>
    <row r="365" spans="2:65" s="1" customFormat="1" ht="22.35" customHeight="1">
      <c r="B365" s="39"/>
      <c r="C365" s="218" t="s">
        <v>22</v>
      </c>
      <c r="D365" s="218" t="s">
        <v>167</v>
      </c>
      <c r="E365" s="219" t="s">
        <v>22</v>
      </c>
      <c r="F365" s="314" t="s">
        <v>22</v>
      </c>
      <c r="G365" s="314"/>
      <c r="H365" s="314"/>
      <c r="I365" s="314"/>
      <c r="J365" s="220" t="s">
        <v>22</v>
      </c>
      <c r="K365" s="221"/>
      <c r="L365" s="299"/>
      <c r="M365" s="301"/>
      <c r="N365" s="301">
        <f t="shared" si="5"/>
        <v>0</v>
      </c>
      <c r="O365" s="301"/>
      <c r="P365" s="301"/>
      <c r="Q365" s="301"/>
      <c r="R365" s="41"/>
      <c r="T365" s="183" t="s">
        <v>22</v>
      </c>
      <c r="U365" s="222" t="s">
        <v>42</v>
      </c>
      <c r="V365" s="40"/>
      <c r="W365" s="40"/>
      <c r="X365" s="40"/>
      <c r="Y365" s="40"/>
      <c r="Z365" s="40"/>
      <c r="AA365" s="82"/>
      <c r="AT365" s="22" t="s">
        <v>245</v>
      </c>
      <c r="AU365" s="22" t="s">
        <v>84</v>
      </c>
      <c r="AY365" s="22" t="s">
        <v>245</v>
      </c>
      <c r="BE365" s="122">
        <f>IF(U365="základní",N365,0)</f>
        <v>0</v>
      </c>
      <c r="BF365" s="122">
        <f>IF(U365="snížená",N365,0)</f>
        <v>0</v>
      </c>
      <c r="BG365" s="122">
        <f>IF(U365="zákl. přenesená",N365,0)</f>
        <v>0</v>
      </c>
      <c r="BH365" s="122">
        <f>IF(U365="sníž. přenesená",N365,0)</f>
        <v>0</v>
      </c>
      <c r="BI365" s="122">
        <f>IF(U365="nulová",N365,0)</f>
        <v>0</v>
      </c>
      <c r="BJ365" s="22" t="s">
        <v>84</v>
      </c>
      <c r="BK365" s="122">
        <f>L365*K365</f>
        <v>0</v>
      </c>
    </row>
    <row r="366" spans="2:65" s="1" customFormat="1" ht="22.35" customHeight="1">
      <c r="B366" s="39"/>
      <c r="C366" s="218" t="s">
        <v>22</v>
      </c>
      <c r="D366" s="218" t="s">
        <v>167</v>
      </c>
      <c r="E366" s="219" t="s">
        <v>22</v>
      </c>
      <c r="F366" s="314" t="s">
        <v>22</v>
      </c>
      <c r="G366" s="314"/>
      <c r="H366" s="314"/>
      <c r="I366" s="314"/>
      <c r="J366" s="220" t="s">
        <v>22</v>
      </c>
      <c r="K366" s="221"/>
      <c r="L366" s="299"/>
      <c r="M366" s="301"/>
      <c r="N366" s="301">
        <f t="shared" si="5"/>
        <v>0</v>
      </c>
      <c r="O366" s="301"/>
      <c r="P366" s="301"/>
      <c r="Q366" s="301"/>
      <c r="R366" s="41"/>
      <c r="T366" s="183" t="s">
        <v>22</v>
      </c>
      <c r="U366" s="222" t="s">
        <v>42</v>
      </c>
      <c r="V366" s="40"/>
      <c r="W366" s="40"/>
      <c r="X366" s="40"/>
      <c r="Y366" s="40"/>
      <c r="Z366" s="40"/>
      <c r="AA366" s="82"/>
      <c r="AT366" s="22" t="s">
        <v>245</v>
      </c>
      <c r="AU366" s="22" t="s">
        <v>84</v>
      </c>
      <c r="AY366" s="22" t="s">
        <v>245</v>
      </c>
      <c r="BE366" s="122">
        <f>IF(U366="základní",N366,0)</f>
        <v>0</v>
      </c>
      <c r="BF366" s="122">
        <f>IF(U366="snížená",N366,0)</f>
        <v>0</v>
      </c>
      <c r="BG366" s="122">
        <f>IF(U366="zákl. přenesená",N366,0)</f>
        <v>0</v>
      </c>
      <c r="BH366" s="122">
        <f>IF(U366="sníž. přenesená",N366,0)</f>
        <v>0</v>
      </c>
      <c r="BI366" s="122">
        <f>IF(U366="nulová",N366,0)</f>
        <v>0</v>
      </c>
      <c r="BJ366" s="22" t="s">
        <v>84</v>
      </c>
      <c r="BK366" s="122">
        <f>L366*K366</f>
        <v>0</v>
      </c>
    </row>
    <row r="367" spans="2:65" s="1" customFormat="1" ht="22.35" customHeight="1">
      <c r="B367" s="39"/>
      <c r="C367" s="218" t="s">
        <v>22</v>
      </c>
      <c r="D367" s="218" t="s">
        <v>167</v>
      </c>
      <c r="E367" s="219" t="s">
        <v>22</v>
      </c>
      <c r="F367" s="314" t="s">
        <v>22</v>
      </c>
      <c r="G367" s="314"/>
      <c r="H367" s="314"/>
      <c r="I367" s="314"/>
      <c r="J367" s="220" t="s">
        <v>22</v>
      </c>
      <c r="K367" s="221"/>
      <c r="L367" s="299"/>
      <c r="M367" s="301"/>
      <c r="N367" s="301">
        <f t="shared" si="5"/>
        <v>0</v>
      </c>
      <c r="O367" s="301"/>
      <c r="P367" s="301"/>
      <c r="Q367" s="301"/>
      <c r="R367" s="41"/>
      <c r="T367" s="183" t="s">
        <v>22</v>
      </c>
      <c r="U367" s="222" t="s">
        <v>42</v>
      </c>
      <c r="V367" s="40"/>
      <c r="W367" s="40"/>
      <c r="X367" s="40"/>
      <c r="Y367" s="40"/>
      <c r="Z367" s="40"/>
      <c r="AA367" s="82"/>
      <c r="AT367" s="22" t="s">
        <v>245</v>
      </c>
      <c r="AU367" s="22" t="s">
        <v>84</v>
      </c>
      <c r="AY367" s="22" t="s">
        <v>245</v>
      </c>
      <c r="BE367" s="122">
        <f>IF(U367="základní",N367,0)</f>
        <v>0</v>
      </c>
      <c r="BF367" s="122">
        <f>IF(U367="snížená",N367,0)</f>
        <v>0</v>
      </c>
      <c r="BG367" s="122">
        <f>IF(U367="zákl. přenesená",N367,0)</f>
        <v>0</v>
      </c>
      <c r="BH367" s="122">
        <f>IF(U367="sníž. přenesená",N367,0)</f>
        <v>0</v>
      </c>
      <c r="BI367" s="122">
        <f>IF(U367="nulová",N367,0)</f>
        <v>0</v>
      </c>
      <c r="BJ367" s="22" t="s">
        <v>84</v>
      </c>
      <c r="BK367" s="122">
        <f>L367*K367</f>
        <v>0</v>
      </c>
    </row>
    <row r="368" spans="2:65" s="1" customFormat="1" ht="22.35" customHeight="1">
      <c r="B368" s="39"/>
      <c r="C368" s="218" t="s">
        <v>22</v>
      </c>
      <c r="D368" s="218" t="s">
        <v>167</v>
      </c>
      <c r="E368" s="219" t="s">
        <v>22</v>
      </c>
      <c r="F368" s="314" t="s">
        <v>22</v>
      </c>
      <c r="G368" s="314"/>
      <c r="H368" s="314"/>
      <c r="I368" s="314"/>
      <c r="J368" s="220" t="s">
        <v>22</v>
      </c>
      <c r="K368" s="221"/>
      <c r="L368" s="299"/>
      <c r="M368" s="301"/>
      <c r="N368" s="301">
        <f t="shared" si="5"/>
        <v>0</v>
      </c>
      <c r="O368" s="301"/>
      <c r="P368" s="301"/>
      <c r="Q368" s="301"/>
      <c r="R368" s="41"/>
      <c r="T368" s="183" t="s">
        <v>22</v>
      </c>
      <c r="U368" s="222" t="s">
        <v>42</v>
      </c>
      <c r="V368" s="60"/>
      <c r="W368" s="60"/>
      <c r="X368" s="60"/>
      <c r="Y368" s="60"/>
      <c r="Z368" s="60"/>
      <c r="AA368" s="62"/>
      <c r="AT368" s="22" t="s">
        <v>245</v>
      </c>
      <c r="AU368" s="22" t="s">
        <v>84</v>
      </c>
      <c r="AY368" s="22" t="s">
        <v>245</v>
      </c>
      <c r="BE368" s="122">
        <f>IF(U368="základní",N368,0)</f>
        <v>0</v>
      </c>
      <c r="BF368" s="122">
        <f>IF(U368="snížená",N368,0)</f>
        <v>0</v>
      </c>
      <c r="BG368" s="122">
        <f>IF(U368="zákl. přenesená",N368,0)</f>
        <v>0</v>
      </c>
      <c r="BH368" s="122">
        <f>IF(U368="sníž. přenesená",N368,0)</f>
        <v>0</v>
      </c>
      <c r="BI368" s="122">
        <f>IF(U368="nulová",N368,0)</f>
        <v>0</v>
      </c>
      <c r="BJ368" s="22" t="s">
        <v>84</v>
      </c>
      <c r="BK368" s="122">
        <f>L368*K368</f>
        <v>0</v>
      </c>
    </row>
    <row r="369" spans="2:18" s="1" customFormat="1" ht="6.9" customHeight="1">
      <c r="B369" s="63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5"/>
    </row>
  </sheetData>
  <sheetProtection algorithmName="SHA-512" hashValue="jmgwrVDRyIWXtErRdsLmU5vxcle1shc4AH4MCZUUJD/KQXz7qVLlTTVrYMu87sPEv1vZh91vfv1QYLamT1+klw==" saltValue="vL22GyVEl8zQ1P3oqfhddg==" spinCount="100000" sheet="1" objects="1" scenarios="1" formatCells="0" formatColumns="0" formatRows="0" sort="0" autoFilter="0"/>
  <mergeCells count="431">
    <mergeCell ref="H1:K1"/>
    <mergeCell ref="S2:AC2"/>
    <mergeCell ref="N126:Q126"/>
    <mergeCell ref="N127:Q127"/>
    <mergeCell ref="N128:Q128"/>
    <mergeCell ref="N170:Q170"/>
    <mergeCell ref="N186:Q186"/>
    <mergeCell ref="N191:Q191"/>
    <mergeCell ref="N261:Q261"/>
    <mergeCell ref="N293:Q293"/>
    <mergeCell ref="N361:Q361"/>
    <mergeCell ref="F366:I366"/>
    <mergeCell ref="L366:M366"/>
    <mergeCell ref="N366:Q366"/>
    <mergeCell ref="F367:I367"/>
    <mergeCell ref="L367:M367"/>
    <mergeCell ref="N367:Q367"/>
    <mergeCell ref="F368:I368"/>
    <mergeCell ref="L368:M368"/>
    <mergeCell ref="N368:Q368"/>
    <mergeCell ref="F362:I362"/>
    <mergeCell ref="L362:M362"/>
    <mergeCell ref="N362:Q362"/>
    <mergeCell ref="F364:I364"/>
    <mergeCell ref="L364:M364"/>
    <mergeCell ref="N364:Q364"/>
    <mergeCell ref="F365:I365"/>
    <mergeCell ref="L365:M365"/>
    <mergeCell ref="N365:Q365"/>
    <mergeCell ref="N363:Q363"/>
    <mergeCell ref="F354:I354"/>
    <mergeCell ref="F355:I355"/>
    <mergeCell ref="F356:I356"/>
    <mergeCell ref="F357:I357"/>
    <mergeCell ref="L357:M357"/>
    <mergeCell ref="N357:Q357"/>
    <mergeCell ref="F358:I358"/>
    <mergeCell ref="F359:I359"/>
    <mergeCell ref="F360:I360"/>
    <mergeCell ref="F347:I347"/>
    <mergeCell ref="F348:I348"/>
    <mergeCell ref="F349:I349"/>
    <mergeCell ref="L349:M349"/>
    <mergeCell ref="N349:Q349"/>
    <mergeCell ref="F350:I350"/>
    <mergeCell ref="F351:I351"/>
    <mergeCell ref="F352:I352"/>
    <mergeCell ref="F353:I353"/>
    <mergeCell ref="L353:M353"/>
    <mergeCell ref="N353:Q353"/>
    <mergeCell ref="F340:I340"/>
    <mergeCell ref="F341:I341"/>
    <mergeCell ref="F342:I342"/>
    <mergeCell ref="F343:I343"/>
    <mergeCell ref="F344:I344"/>
    <mergeCell ref="F345:I345"/>
    <mergeCell ref="L345:M345"/>
    <mergeCell ref="N345:Q345"/>
    <mergeCell ref="F346:I346"/>
    <mergeCell ref="F333:I333"/>
    <mergeCell ref="F334:I334"/>
    <mergeCell ref="F335:I335"/>
    <mergeCell ref="L335:M335"/>
    <mergeCell ref="N335:Q335"/>
    <mergeCell ref="F336:I336"/>
    <mergeCell ref="F337:I337"/>
    <mergeCell ref="F338:I338"/>
    <mergeCell ref="F339:I339"/>
    <mergeCell ref="F328:I328"/>
    <mergeCell ref="L328:M328"/>
    <mergeCell ref="N328:Q328"/>
    <mergeCell ref="F329:I329"/>
    <mergeCell ref="F330:I330"/>
    <mergeCell ref="F331:I331"/>
    <mergeCell ref="F332:I332"/>
    <mergeCell ref="L332:M332"/>
    <mergeCell ref="N332:Q332"/>
    <mergeCell ref="F321:I321"/>
    <mergeCell ref="F322:I322"/>
    <mergeCell ref="F323:I323"/>
    <mergeCell ref="F324:I324"/>
    <mergeCell ref="L324:M324"/>
    <mergeCell ref="N324:Q324"/>
    <mergeCell ref="F325:I325"/>
    <mergeCell ref="F326:I326"/>
    <mergeCell ref="F327:I327"/>
    <mergeCell ref="F316:I316"/>
    <mergeCell ref="F317:I317"/>
    <mergeCell ref="L317:M317"/>
    <mergeCell ref="N317:Q317"/>
    <mergeCell ref="F318:I318"/>
    <mergeCell ref="F319:I319"/>
    <mergeCell ref="F320:I320"/>
    <mergeCell ref="L320:M320"/>
    <mergeCell ref="N320:Q320"/>
    <mergeCell ref="F309:I309"/>
    <mergeCell ref="L309:M309"/>
    <mergeCell ref="N309:Q309"/>
    <mergeCell ref="F310:I310"/>
    <mergeCell ref="F311:I311"/>
    <mergeCell ref="F312:I312"/>
    <mergeCell ref="F313:I313"/>
    <mergeCell ref="F314:I314"/>
    <mergeCell ref="F315:I315"/>
    <mergeCell ref="F302:I302"/>
    <mergeCell ref="F303:I303"/>
    <mergeCell ref="F304:I304"/>
    <mergeCell ref="L304:M304"/>
    <mergeCell ref="N304:Q304"/>
    <mergeCell ref="F305:I305"/>
    <mergeCell ref="F306:I306"/>
    <mergeCell ref="F307:I307"/>
    <mergeCell ref="F308:I308"/>
    <mergeCell ref="F295:I295"/>
    <mergeCell ref="F296:I296"/>
    <mergeCell ref="F297:I297"/>
    <mergeCell ref="F298:I298"/>
    <mergeCell ref="F299:I299"/>
    <mergeCell ref="F300:I300"/>
    <mergeCell ref="L300:M300"/>
    <mergeCell ref="N300:Q300"/>
    <mergeCell ref="F301:I301"/>
    <mergeCell ref="F288:I288"/>
    <mergeCell ref="F289:I289"/>
    <mergeCell ref="F290:I290"/>
    <mergeCell ref="L290:M290"/>
    <mergeCell ref="N290:Q290"/>
    <mergeCell ref="F291:I291"/>
    <mergeCell ref="F292:I292"/>
    <mergeCell ref="F294:I294"/>
    <mergeCell ref="L294:M294"/>
    <mergeCell ref="N294:Q294"/>
    <mergeCell ref="F283:I283"/>
    <mergeCell ref="F284:I284"/>
    <mergeCell ref="L284:M284"/>
    <mergeCell ref="N284:Q284"/>
    <mergeCell ref="F285:I285"/>
    <mergeCell ref="F286:I286"/>
    <mergeCell ref="F287:I287"/>
    <mergeCell ref="L287:M287"/>
    <mergeCell ref="N287:Q287"/>
    <mergeCell ref="F278:I278"/>
    <mergeCell ref="L278:M278"/>
    <mergeCell ref="N278:Q278"/>
    <mergeCell ref="F279:I279"/>
    <mergeCell ref="F280:I280"/>
    <mergeCell ref="F281:I281"/>
    <mergeCell ref="L281:M281"/>
    <mergeCell ref="N281:Q281"/>
    <mergeCell ref="F282:I282"/>
    <mergeCell ref="F271:I271"/>
    <mergeCell ref="F272:I272"/>
    <mergeCell ref="F273:I273"/>
    <mergeCell ref="F274:I274"/>
    <mergeCell ref="L274:M274"/>
    <mergeCell ref="N274:Q274"/>
    <mergeCell ref="F275:I275"/>
    <mergeCell ref="F276:I276"/>
    <mergeCell ref="F277:I277"/>
    <mergeCell ref="L277:M277"/>
    <mergeCell ref="N277:Q277"/>
    <mergeCell ref="F266:I266"/>
    <mergeCell ref="L266:M266"/>
    <mergeCell ref="N266:Q266"/>
    <mergeCell ref="F267:I267"/>
    <mergeCell ref="F268:I268"/>
    <mergeCell ref="F269:I269"/>
    <mergeCell ref="F270:I270"/>
    <mergeCell ref="L270:M270"/>
    <mergeCell ref="N270:Q270"/>
    <mergeCell ref="F258:I258"/>
    <mergeCell ref="F259:I259"/>
    <mergeCell ref="F260:I260"/>
    <mergeCell ref="F262:I262"/>
    <mergeCell ref="L262:M262"/>
    <mergeCell ref="N262:Q262"/>
    <mergeCell ref="F263:I263"/>
    <mergeCell ref="F264:I264"/>
    <mergeCell ref="F265:I265"/>
    <mergeCell ref="F251:I251"/>
    <mergeCell ref="F252:I252"/>
    <mergeCell ref="F253:I253"/>
    <mergeCell ref="L253:M253"/>
    <mergeCell ref="N253:Q253"/>
    <mergeCell ref="F254:I254"/>
    <mergeCell ref="F255:I255"/>
    <mergeCell ref="F256:I256"/>
    <mergeCell ref="F257:I257"/>
    <mergeCell ref="L257:M257"/>
    <mergeCell ref="N257:Q257"/>
    <mergeCell ref="F244:I244"/>
    <mergeCell ref="F245:I245"/>
    <mergeCell ref="F246:I246"/>
    <mergeCell ref="F247:I247"/>
    <mergeCell ref="F248:I248"/>
    <mergeCell ref="F249:I249"/>
    <mergeCell ref="L249:M249"/>
    <mergeCell ref="N249:Q249"/>
    <mergeCell ref="F250:I250"/>
    <mergeCell ref="F239:I239"/>
    <mergeCell ref="L239:M239"/>
    <mergeCell ref="N239:Q239"/>
    <mergeCell ref="F240:I240"/>
    <mergeCell ref="F241:I241"/>
    <mergeCell ref="F242:I242"/>
    <mergeCell ref="F243:I243"/>
    <mergeCell ref="L243:M243"/>
    <mergeCell ref="N243:Q243"/>
    <mergeCell ref="F232:I232"/>
    <mergeCell ref="F233:I233"/>
    <mergeCell ref="F234:I234"/>
    <mergeCell ref="F235:I235"/>
    <mergeCell ref="L235:M235"/>
    <mergeCell ref="N235:Q235"/>
    <mergeCell ref="F236:I236"/>
    <mergeCell ref="F237:I237"/>
    <mergeCell ref="F238:I238"/>
    <mergeCell ref="F225:I225"/>
    <mergeCell ref="L225:M225"/>
    <mergeCell ref="N225:Q225"/>
    <mergeCell ref="F226:I226"/>
    <mergeCell ref="F227:I227"/>
    <mergeCell ref="F228:I228"/>
    <mergeCell ref="F229:I229"/>
    <mergeCell ref="F230:I230"/>
    <mergeCell ref="F231:I231"/>
    <mergeCell ref="L231:M231"/>
    <mergeCell ref="N231:Q231"/>
    <mergeCell ref="F218:I218"/>
    <mergeCell ref="F219:I219"/>
    <mergeCell ref="F220:I220"/>
    <mergeCell ref="F221:I221"/>
    <mergeCell ref="L221:M221"/>
    <mergeCell ref="N221:Q221"/>
    <mergeCell ref="F222:I222"/>
    <mergeCell ref="F223:I223"/>
    <mergeCell ref="F224:I224"/>
    <mergeCell ref="F211:I211"/>
    <mergeCell ref="F212:I212"/>
    <mergeCell ref="F213:I213"/>
    <mergeCell ref="L213:M213"/>
    <mergeCell ref="N213:Q213"/>
    <mergeCell ref="F214:I214"/>
    <mergeCell ref="F215:I215"/>
    <mergeCell ref="F216:I216"/>
    <mergeCell ref="F217:I217"/>
    <mergeCell ref="L217:M217"/>
    <mergeCell ref="N217:Q217"/>
    <mergeCell ref="F204:I204"/>
    <mergeCell ref="F205:I205"/>
    <mergeCell ref="F206:I206"/>
    <mergeCell ref="F207:I207"/>
    <mergeCell ref="F208:I208"/>
    <mergeCell ref="F209:I209"/>
    <mergeCell ref="L209:M209"/>
    <mergeCell ref="N209:Q209"/>
    <mergeCell ref="F210:I210"/>
    <mergeCell ref="F197:I197"/>
    <mergeCell ref="F198:I198"/>
    <mergeCell ref="F199:I199"/>
    <mergeCell ref="F200:I200"/>
    <mergeCell ref="L200:M200"/>
    <mergeCell ref="N200:Q200"/>
    <mergeCell ref="F201:I201"/>
    <mergeCell ref="F202:I202"/>
    <mergeCell ref="F203:I203"/>
    <mergeCell ref="F192:I192"/>
    <mergeCell ref="L192:M192"/>
    <mergeCell ref="N192:Q192"/>
    <mergeCell ref="F193:I193"/>
    <mergeCell ref="F194:I194"/>
    <mergeCell ref="F195:I195"/>
    <mergeCell ref="F196:I196"/>
    <mergeCell ref="L196:M196"/>
    <mergeCell ref="N196:Q196"/>
    <mergeCell ref="F183:I183"/>
    <mergeCell ref="F184:I184"/>
    <mergeCell ref="F185:I185"/>
    <mergeCell ref="F187:I187"/>
    <mergeCell ref="L187:M187"/>
    <mergeCell ref="N187:Q187"/>
    <mergeCell ref="F188:I188"/>
    <mergeCell ref="F189:I189"/>
    <mergeCell ref="F190:I190"/>
    <mergeCell ref="F174:I174"/>
    <mergeCell ref="F175:I175"/>
    <mergeCell ref="F176:I176"/>
    <mergeCell ref="F177:I177"/>
    <mergeCell ref="F178:I178"/>
    <mergeCell ref="F179:I179"/>
    <mergeCell ref="F180:I180"/>
    <mergeCell ref="F181:I181"/>
    <mergeCell ref="F182:I182"/>
    <mergeCell ref="F166:I166"/>
    <mergeCell ref="F167:I167"/>
    <mergeCell ref="F168:I168"/>
    <mergeCell ref="F169:I169"/>
    <mergeCell ref="F171:I171"/>
    <mergeCell ref="L171:M171"/>
    <mergeCell ref="N171:Q171"/>
    <mergeCell ref="F172:I172"/>
    <mergeCell ref="F173:I173"/>
    <mergeCell ref="F160:I160"/>
    <mergeCell ref="L160:M160"/>
    <mergeCell ref="N160:Q160"/>
    <mergeCell ref="F161:I161"/>
    <mergeCell ref="F162:I162"/>
    <mergeCell ref="F163:I163"/>
    <mergeCell ref="F164:I164"/>
    <mergeCell ref="F165:I165"/>
    <mergeCell ref="L165:M165"/>
    <mergeCell ref="N165:Q165"/>
    <mergeCell ref="F153:I153"/>
    <mergeCell ref="F154:I154"/>
    <mergeCell ref="F155:I155"/>
    <mergeCell ref="F156:I156"/>
    <mergeCell ref="L156:M156"/>
    <mergeCell ref="N156:Q156"/>
    <mergeCell ref="F157:I157"/>
    <mergeCell ref="F158:I158"/>
    <mergeCell ref="F159:I159"/>
    <mergeCell ref="F146:I146"/>
    <mergeCell ref="F147:I147"/>
    <mergeCell ref="F148:I148"/>
    <mergeCell ref="L148:M148"/>
    <mergeCell ref="N148:Q148"/>
    <mergeCell ref="F149:I149"/>
    <mergeCell ref="F150:I150"/>
    <mergeCell ref="F151:I151"/>
    <mergeCell ref="F152:I152"/>
    <mergeCell ref="L152:M152"/>
    <mergeCell ref="N152:Q152"/>
    <mergeCell ref="F141:I141"/>
    <mergeCell ref="L141:M141"/>
    <mergeCell ref="N141:Q141"/>
    <mergeCell ref="F142:I142"/>
    <mergeCell ref="F143:I143"/>
    <mergeCell ref="F144:I144"/>
    <mergeCell ref="L144:M144"/>
    <mergeCell ref="N144:Q144"/>
    <mergeCell ref="F145:I145"/>
    <mergeCell ref="F134:I134"/>
    <mergeCell ref="F135:I135"/>
    <mergeCell ref="F136:I136"/>
    <mergeCell ref="F137:I137"/>
    <mergeCell ref="L137:M137"/>
    <mergeCell ref="N137:Q137"/>
    <mergeCell ref="F138:I138"/>
    <mergeCell ref="F139:I139"/>
    <mergeCell ref="F140:I140"/>
    <mergeCell ref="F129:I129"/>
    <mergeCell ref="L129:M129"/>
    <mergeCell ref="N129:Q129"/>
    <mergeCell ref="F130:I130"/>
    <mergeCell ref="F131:I131"/>
    <mergeCell ref="F132:I132"/>
    <mergeCell ref="F133:I133"/>
    <mergeCell ref="L133:M133"/>
    <mergeCell ref="N133:Q133"/>
    <mergeCell ref="F116:P116"/>
    <mergeCell ref="F117:P117"/>
    <mergeCell ref="F118:P118"/>
    <mergeCell ref="M120:P120"/>
    <mergeCell ref="M122:Q122"/>
    <mergeCell ref="M123:Q123"/>
    <mergeCell ref="F125:I125"/>
    <mergeCell ref="L125:M125"/>
    <mergeCell ref="N125:Q125"/>
    <mergeCell ref="D103:H103"/>
    <mergeCell ref="N103:Q103"/>
    <mergeCell ref="D104:H104"/>
    <mergeCell ref="N104:Q104"/>
    <mergeCell ref="D105:H105"/>
    <mergeCell ref="N105:Q105"/>
    <mergeCell ref="N106:Q106"/>
    <mergeCell ref="L108:Q108"/>
    <mergeCell ref="C114:Q114"/>
    <mergeCell ref="N95:Q95"/>
    <mergeCell ref="N96:Q96"/>
    <mergeCell ref="N97:Q97"/>
    <mergeCell ref="N98:Q98"/>
    <mergeCell ref="N100:Q100"/>
    <mergeCell ref="D101:H101"/>
    <mergeCell ref="N101:Q101"/>
    <mergeCell ref="D102:H102"/>
    <mergeCell ref="N102:Q102"/>
    <mergeCell ref="M85:Q85"/>
    <mergeCell ref="C87:G87"/>
    <mergeCell ref="N87:Q87"/>
    <mergeCell ref="N89:Q89"/>
    <mergeCell ref="N90:Q90"/>
    <mergeCell ref="N91:Q91"/>
    <mergeCell ref="N92:Q92"/>
    <mergeCell ref="N93:Q93"/>
    <mergeCell ref="N94:Q94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O21:P21"/>
    <mergeCell ref="O22:P22"/>
    <mergeCell ref="E25:L25"/>
    <mergeCell ref="M28:P28"/>
    <mergeCell ref="M29:P29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dataValidations count="2">
    <dataValidation type="list" allowBlank="1" showInputMessage="1" showErrorMessage="1" error="Povoleny jsou hodnoty K, M." sqref="D364:D369">
      <formula1>"K, M"</formula1>
    </dataValidation>
    <dataValidation type="list" allowBlank="1" showInputMessage="1" showErrorMessage="1" error="Povoleny jsou hodnoty základní, snížená, zákl. přenesená, sníž. přenesená, nulová." sqref="U364:U369">
      <formula1>"základní, snížená, zákl. přenesená, sníž. přenesená, nulová"</formula1>
    </dataValidation>
  </dataValidations>
  <hyperlinks>
    <hyperlink ref="F1:G1" location="C2" display="1) Krycí list rozpočtu"/>
    <hyperlink ref="H1:K1" location="C87" display="2) Rekapitulace rozpočtu"/>
    <hyperlink ref="L1" location="C125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6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44"/>
  <sheetViews>
    <sheetView showGridLines="0" workbookViewId="0">
      <pane ySplit="1" topLeftCell="A2" activePane="bottomLeft" state="frozen"/>
      <selection pane="bottomLeft"/>
    </sheetView>
  </sheetViews>
  <sheetFormatPr defaultRowHeight="14.4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>
      <c r="A1" s="130"/>
      <c r="B1" s="16"/>
      <c r="C1" s="16"/>
      <c r="D1" s="17" t="s">
        <v>1</v>
      </c>
      <c r="E1" s="16"/>
      <c r="F1" s="18" t="s">
        <v>123</v>
      </c>
      <c r="G1" s="18"/>
      <c r="H1" s="321" t="s">
        <v>124</v>
      </c>
      <c r="I1" s="321"/>
      <c r="J1" s="321"/>
      <c r="K1" s="321"/>
      <c r="L1" s="18" t="s">
        <v>125</v>
      </c>
      <c r="M1" s="16"/>
      <c r="N1" s="16"/>
      <c r="O1" s="17" t="s">
        <v>126</v>
      </c>
      <c r="P1" s="16"/>
      <c r="Q1" s="16"/>
      <c r="R1" s="16"/>
      <c r="S1" s="18" t="s">
        <v>127</v>
      </c>
      <c r="T1" s="18"/>
      <c r="U1" s="130"/>
      <c r="V1" s="130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</row>
    <row r="2" spans="1:66" ht="36.9" customHeight="1">
      <c r="C2" s="227" t="s">
        <v>7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S2" s="275" t="s">
        <v>8</v>
      </c>
      <c r="T2" s="276"/>
      <c r="U2" s="276"/>
      <c r="V2" s="276"/>
      <c r="W2" s="276"/>
      <c r="X2" s="276"/>
      <c r="Y2" s="276"/>
      <c r="Z2" s="276"/>
      <c r="AA2" s="276"/>
      <c r="AB2" s="276"/>
      <c r="AC2" s="276"/>
      <c r="AT2" s="22" t="s">
        <v>99</v>
      </c>
    </row>
    <row r="3" spans="1:66" ht="6.9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AT3" s="22" t="s">
        <v>89</v>
      </c>
    </row>
    <row r="4" spans="1:66" ht="36.9" customHeight="1">
      <c r="B4" s="26"/>
      <c r="C4" s="229" t="s">
        <v>128</v>
      </c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7"/>
      <c r="T4" s="28" t="s">
        <v>13</v>
      </c>
      <c r="AT4" s="22" t="s">
        <v>6</v>
      </c>
    </row>
    <row r="5" spans="1:66" ht="6.9" customHeight="1">
      <c r="B5" s="26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7"/>
    </row>
    <row r="6" spans="1:66" ht="25.35" customHeight="1">
      <c r="B6" s="26"/>
      <c r="C6" s="30"/>
      <c r="D6" s="34" t="s">
        <v>19</v>
      </c>
      <c r="E6" s="30"/>
      <c r="F6" s="277" t="str">
        <f>'Rekapitulace stavby'!K6</f>
        <v>Doplnění chodníku v křižovatce ulic Sokolská a Sušilova - rozc.Kouty, Zábřeh</v>
      </c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30"/>
      <c r="R6" s="27"/>
    </row>
    <row r="7" spans="1:66" ht="25.35" customHeight="1">
      <c r="B7" s="26"/>
      <c r="C7" s="30"/>
      <c r="D7" s="34" t="s">
        <v>129</v>
      </c>
      <c r="E7" s="30"/>
      <c r="F7" s="277" t="s">
        <v>246</v>
      </c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30"/>
      <c r="R7" s="27"/>
    </row>
    <row r="8" spans="1:66" s="1" customFormat="1" ht="32.85" customHeight="1">
      <c r="B8" s="39"/>
      <c r="C8" s="40"/>
      <c r="D8" s="33" t="s">
        <v>131</v>
      </c>
      <c r="E8" s="40"/>
      <c r="F8" s="235" t="s">
        <v>522</v>
      </c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40"/>
      <c r="R8" s="41"/>
    </row>
    <row r="9" spans="1:66" s="1" customFormat="1" ht="14.4" customHeight="1">
      <c r="B9" s="39"/>
      <c r="C9" s="40"/>
      <c r="D9" s="34" t="s">
        <v>21</v>
      </c>
      <c r="E9" s="40"/>
      <c r="F9" s="32" t="s">
        <v>22</v>
      </c>
      <c r="G9" s="40"/>
      <c r="H9" s="40"/>
      <c r="I9" s="40"/>
      <c r="J9" s="40"/>
      <c r="K9" s="40"/>
      <c r="L9" s="40"/>
      <c r="M9" s="34" t="s">
        <v>23</v>
      </c>
      <c r="N9" s="40"/>
      <c r="O9" s="32" t="s">
        <v>22</v>
      </c>
      <c r="P9" s="40"/>
      <c r="Q9" s="40"/>
      <c r="R9" s="41"/>
    </row>
    <row r="10" spans="1:66" s="1" customFormat="1" ht="14.4" customHeight="1">
      <c r="B10" s="39"/>
      <c r="C10" s="40"/>
      <c r="D10" s="34" t="s">
        <v>24</v>
      </c>
      <c r="E10" s="40"/>
      <c r="F10" s="32" t="s">
        <v>25</v>
      </c>
      <c r="G10" s="40"/>
      <c r="H10" s="40"/>
      <c r="I10" s="40"/>
      <c r="J10" s="40"/>
      <c r="K10" s="40"/>
      <c r="L10" s="40"/>
      <c r="M10" s="34" t="s">
        <v>26</v>
      </c>
      <c r="N10" s="40"/>
      <c r="O10" s="280" t="str">
        <f>'Rekapitulace stavby'!AN8</f>
        <v>26. 12. 2018</v>
      </c>
      <c r="P10" s="281"/>
      <c r="Q10" s="40"/>
      <c r="R10" s="41"/>
    </row>
    <row r="11" spans="1:66" s="1" customFormat="1" ht="10.8" customHeight="1"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1"/>
    </row>
    <row r="12" spans="1:66" s="1" customFormat="1" ht="14.4" customHeight="1">
      <c r="B12" s="39"/>
      <c r="C12" s="40"/>
      <c r="D12" s="34" t="s">
        <v>28</v>
      </c>
      <c r="E12" s="40"/>
      <c r="F12" s="40"/>
      <c r="G12" s="40"/>
      <c r="H12" s="40"/>
      <c r="I12" s="40"/>
      <c r="J12" s="40"/>
      <c r="K12" s="40"/>
      <c r="L12" s="40"/>
      <c r="M12" s="34" t="s">
        <v>29</v>
      </c>
      <c r="N12" s="40"/>
      <c r="O12" s="233" t="str">
        <f>IF('Rekapitulace stavby'!AN10="","",'Rekapitulace stavby'!AN10)</f>
        <v/>
      </c>
      <c r="P12" s="233"/>
      <c r="Q12" s="40"/>
      <c r="R12" s="41"/>
    </row>
    <row r="13" spans="1:66" s="1" customFormat="1" ht="18" customHeight="1">
      <c r="B13" s="39"/>
      <c r="C13" s="40"/>
      <c r="D13" s="40"/>
      <c r="E13" s="32" t="str">
        <f>IF('Rekapitulace stavby'!E11="","",'Rekapitulace stavby'!E11)</f>
        <v xml:space="preserve"> </v>
      </c>
      <c r="F13" s="40"/>
      <c r="G13" s="40"/>
      <c r="H13" s="40"/>
      <c r="I13" s="40"/>
      <c r="J13" s="40"/>
      <c r="K13" s="40"/>
      <c r="L13" s="40"/>
      <c r="M13" s="34" t="s">
        <v>31</v>
      </c>
      <c r="N13" s="40"/>
      <c r="O13" s="233" t="str">
        <f>IF('Rekapitulace stavby'!AN11="","",'Rekapitulace stavby'!AN11)</f>
        <v/>
      </c>
      <c r="P13" s="233"/>
      <c r="Q13" s="40"/>
      <c r="R13" s="41"/>
    </row>
    <row r="14" spans="1:66" s="1" customFormat="1" ht="6.9" customHeight="1"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1"/>
    </row>
    <row r="15" spans="1:66" s="1" customFormat="1" ht="14.4" customHeight="1">
      <c r="B15" s="39"/>
      <c r="C15" s="40"/>
      <c r="D15" s="34" t="s">
        <v>32</v>
      </c>
      <c r="E15" s="40"/>
      <c r="F15" s="40"/>
      <c r="G15" s="40"/>
      <c r="H15" s="40"/>
      <c r="I15" s="40"/>
      <c r="J15" s="40"/>
      <c r="K15" s="40"/>
      <c r="L15" s="40"/>
      <c r="M15" s="34" t="s">
        <v>29</v>
      </c>
      <c r="N15" s="40"/>
      <c r="O15" s="282" t="str">
        <f>IF('Rekapitulace stavby'!AN13="","",'Rekapitulace stavby'!AN13)</f>
        <v>Vyplň údaj</v>
      </c>
      <c r="P15" s="233"/>
      <c r="Q15" s="40"/>
      <c r="R15" s="41"/>
    </row>
    <row r="16" spans="1:66" s="1" customFormat="1" ht="18" customHeight="1">
      <c r="B16" s="39"/>
      <c r="C16" s="40"/>
      <c r="D16" s="40"/>
      <c r="E16" s="282" t="str">
        <f>IF('Rekapitulace stavby'!E14="","",'Rekapitulace stavby'!E14)</f>
        <v>Vyplň údaj</v>
      </c>
      <c r="F16" s="283"/>
      <c r="G16" s="283"/>
      <c r="H16" s="283"/>
      <c r="I16" s="283"/>
      <c r="J16" s="283"/>
      <c r="K16" s="283"/>
      <c r="L16" s="283"/>
      <c r="M16" s="34" t="s">
        <v>31</v>
      </c>
      <c r="N16" s="40"/>
      <c r="O16" s="282" t="str">
        <f>IF('Rekapitulace stavby'!AN14="","",'Rekapitulace stavby'!AN14)</f>
        <v>Vyplň údaj</v>
      </c>
      <c r="P16" s="233"/>
      <c r="Q16" s="40"/>
      <c r="R16" s="41"/>
    </row>
    <row r="17" spans="2:18" s="1" customFormat="1" ht="6.9" customHeight="1"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1"/>
    </row>
    <row r="18" spans="2:18" s="1" customFormat="1" ht="14.4" customHeight="1">
      <c r="B18" s="39"/>
      <c r="C18" s="40"/>
      <c r="D18" s="34" t="s">
        <v>34</v>
      </c>
      <c r="E18" s="40"/>
      <c r="F18" s="40"/>
      <c r="G18" s="40"/>
      <c r="H18" s="40"/>
      <c r="I18" s="40"/>
      <c r="J18" s="40"/>
      <c r="K18" s="40"/>
      <c r="L18" s="40"/>
      <c r="M18" s="34" t="s">
        <v>29</v>
      </c>
      <c r="N18" s="40"/>
      <c r="O18" s="233" t="str">
        <f>IF('Rekapitulace stavby'!AN16="","",'Rekapitulace stavby'!AN16)</f>
        <v/>
      </c>
      <c r="P18" s="233"/>
      <c r="Q18" s="40"/>
      <c r="R18" s="41"/>
    </row>
    <row r="19" spans="2:18" s="1" customFormat="1" ht="18" customHeight="1">
      <c r="B19" s="39"/>
      <c r="C19" s="40"/>
      <c r="D19" s="40"/>
      <c r="E19" s="32" t="str">
        <f>IF('Rekapitulace stavby'!E17="","",'Rekapitulace stavby'!E17)</f>
        <v xml:space="preserve"> </v>
      </c>
      <c r="F19" s="40"/>
      <c r="G19" s="40"/>
      <c r="H19" s="40"/>
      <c r="I19" s="40"/>
      <c r="J19" s="40"/>
      <c r="K19" s="40"/>
      <c r="L19" s="40"/>
      <c r="M19" s="34" t="s">
        <v>31</v>
      </c>
      <c r="N19" s="40"/>
      <c r="O19" s="233" t="str">
        <f>IF('Rekapitulace stavby'!AN17="","",'Rekapitulace stavby'!AN17)</f>
        <v/>
      </c>
      <c r="P19" s="233"/>
      <c r="Q19" s="40"/>
      <c r="R19" s="41"/>
    </row>
    <row r="20" spans="2:18" s="1" customFormat="1" ht="6.9" customHeight="1"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1"/>
    </row>
    <row r="21" spans="2:18" s="1" customFormat="1" ht="14.4" customHeight="1">
      <c r="B21" s="39"/>
      <c r="C21" s="40"/>
      <c r="D21" s="34" t="s">
        <v>36</v>
      </c>
      <c r="E21" s="40"/>
      <c r="F21" s="40"/>
      <c r="G21" s="40"/>
      <c r="H21" s="40"/>
      <c r="I21" s="40"/>
      <c r="J21" s="40"/>
      <c r="K21" s="40"/>
      <c r="L21" s="40"/>
      <c r="M21" s="34" t="s">
        <v>29</v>
      </c>
      <c r="N21" s="40"/>
      <c r="O21" s="233" t="str">
        <f>IF('Rekapitulace stavby'!AN19="","",'Rekapitulace stavby'!AN19)</f>
        <v/>
      </c>
      <c r="P21" s="233"/>
      <c r="Q21" s="40"/>
      <c r="R21" s="41"/>
    </row>
    <row r="22" spans="2:18" s="1" customFormat="1" ht="18" customHeight="1">
      <c r="B22" s="39"/>
      <c r="C22" s="40"/>
      <c r="D22" s="40"/>
      <c r="E22" s="32" t="str">
        <f>IF('Rekapitulace stavby'!E20="","",'Rekapitulace stavby'!E20)</f>
        <v xml:space="preserve"> </v>
      </c>
      <c r="F22" s="40"/>
      <c r="G22" s="40"/>
      <c r="H22" s="40"/>
      <c r="I22" s="40"/>
      <c r="J22" s="40"/>
      <c r="K22" s="40"/>
      <c r="L22" s="40"/>
      <c r="M22" s="34" t="s">
        <v>31</v>
      </c>
      <c r="N22" s="40"/>
      <c r="O22" s="233" t="str">
        <f>IF('Rekapitulace stavby'!AN20="","",'Rekapitulace stavby'!AN20)</f>
        <v/>
      </c>
      <c r="P22" s="233"/>
      <c r="Q22" s="40"/>
      <c r="R22" s="41"/>
    </row>
    <row r="23" spans="2:18" s="1" customFormat="1" ht="6.9" customHeight="1"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1"/>
    </row>
    <row r="24" spans="2:18" s="1" customFormat="1" ht="14.4" customHeight="1">
      <c r="B24" s="39"/>
      <c r="C24" s="40"/>
      <c r="D24" s="34" t="s">
        <v>37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1"/>
    </row>
    <row r="25" spans="2:18" s="1" customFormat="1" ht="22.5" customHeight="1">
      <c r="B25" s="39"/>
      <c r="C25" s="40"/>
      <c r="D25" s="40"/>
      <c r="E25" s="238" t="s">
        <v>22</v>
      </c>
      <c r="F25" s="238"/>
      <c r="G25" s="238"/>
      <c r="H25" s="238"/>
      <c r="I25" s="238"/>
      <c r="J25" s="238"/>
      <c r="K25" s="238"/>
      <c r="L25" s="238"/>
      <c r="M25" s="40"/>
      <c r="N25" s="40"/>
      <c r="O25" s="40"/>
      <c r="P25" s="40"/>
      <c r="Q25" s="40"/>
      <c r="R25" s="41"/>
    </row>
    <row r="26" spans="2:18" s="1" customFormat="1" ht="6.9" customHeight="1"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1"/>
    </row>
    <row r="27" spans="2:18" s="1" customFormat="1" ht="6.9" customHeight="1">
      <c r="B27" s="39"/>
      <c r="C27" s="40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40"/>
      <c r="R27" s="41"/>
    </row>
    <row r="28" spans="2:18" s="1" customFormat="1" ht="14.4" customHeight="1">
      <c r="B28" s="39"/>
      <c r="C28" s="40"/>
      <c r="D28" s="131" t="s">
        <v>133</v>
      </c>
      <c r="E28" s="40"/>
      <c r="F28" s="40"/>
      <c r="G28" s="40"/>
      <c r="H28" s="40"/>
      <c r="I28" s="40"/>
      <c r="J28" s="40"/>
      <c r="K28" s="40"/>
      <c r="L28" s="40"/>
      <c r="M28" s="239">
        <f>N89</f>
        <v>0</v>
      </c>
      <c r="N28" s="239"/>
      <c r="O28" s="239"/>
      <c r="P28" s="239"/>
      <c r="Q28" s="40"/>
      <c r="R28" s="41"/>
    </row>
    <row r="29" spans="2:18" s="1" customFormat="1" ht="14.4" customHeight="1">
      <c r="B29" s="39"/>
      <c r="C29" s="40"/>
      <c r="D29" s="38" t="s">
        <v>110</v>
      </c>
      <c r="E29" s="40"/>
      <c r="F29" s="40"/>
      <c r="G29" s="40"/>
      <c r="H29" s="40"/>
      <c r="I29" s="40"/>
      <c r="J29" s="40"/>
      <c r="K29" s="40"/>
      <c r="L29" s="40"/>
      <c r="M29" s="239">
        <f>N95</f>
        <v>0</v>
      </c>
      <c r="N29" s="239"/>
      <c r="O29" s="239"/>
      <c r="P29" s="239"/>
      <c r="Q29" s="40"/>
      <c r="R29" s="41"/>
    </row>
    <row r="30" spans="2:18" s="1" customFormat="1" ht="6.9" customHeight="1"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1"/>
    </row>
    <row r="31" spans="2:18" s="1" customFormat="1" ht="25.35" customHeight="1">
      <c r="B31" s="39"/>
      <c r="C31" s="40"/>
      <c r="D31" s="132" t="s">
        <v>40</v>
      </c>
      <c r="E31" s="40"/>
      <c r="F31" s="40"/>
      <c r="G31" s="40"/>
      <c r="H31" s="40"/>
      <c r="I31" s="40"/>
      <c r="J31" s="40"/>
      <c r="K31" s="40"/>
      <c r="L31" s="40"/>
      <c r="M31" s="284">
        <f>ROUND(M28+M29,2)</f>
        <v>0</v>
      </c>
      <c r="N31" s="279"/>
      <c r="O31" s="279"/>
      <c r="P31" s="279"/>
      <c r="Q31" s="40"/>
      <c r="R31" s="41"/>
    </row>
    <row r="32" spans="2:18" s="1" customFormat="1" ht="6.9" customHeight="1">
      <c r="B32" s="39"/>
      <c r="C32" s="40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40"/>
      <c r="R32" s="41"/>
    </row>
    <row r="33" spans="2:18" s="1" customFormat="1" ht="14.4" customHeight="1">
      <c r="B33" s="39"/>
      <c r="C33" s="40"/>
      <c r="D33" s="46" t="s">
        <v>41</v>
      </c>
      <c r="E33" s="46" t="s">
        <v>42</v>
      </c>
      <c r="F33" s="47">
        <v>0.21</v>
      </c>
      <c r="G33" s="133" t="s">
        <v>43</v>
      </c>
      <c r="H33" s="285">
        <f>ROUND((((SUM(BE95:BE102)+SUM(BE121:BE137))+SUM(BE139:BE143))),2)</f>
        <v>0</v>
      </c>
      <c r="I33" s="279"/>
      <c r="J33" s="279"/>
      <c r="K33" s="40"/>
      <c r="L33" s="40"/>
      <c r="M33" s="285">
        <f>ROUND(((ROUND((SUM(BE95:BE102)+SUM(BE121:BE137)), 2)*F33)+SUM(BE139:BE143)*F33),2)</f>
        <v>0</v>
      </c>
      <c r="N33" s="279"/>
      <c r="O33" s="279"/>
      <c r="P33" s="279"/>
      <c r="Q33" s="40"/>
      <c r="R33" s="41"/>
    </row>
    <row r="34" spans="2:18" s="1" customFormat="1" ht="14.4" customHeight="1">
      <c r="B34" s="39"/>
      <c r="C34" s="40"/>
      <c r="D34" s="40"/>
      <c r="E34" s="46" t="s">
        <v>44</v>
      </c>
      <c r="F34" s="47">
        <v>0.15</v>
      </c>
      <c r="G34" s="133" t="s">
        <v>43</v>
      </c>
      <c r="H34" s="285">
        <f>ROUND((((SUM(BF95:BF102)+SUM(BF121:BF137))+SUM(BF139:BF143))),2)</f>
        <v>0</v>
      </c>
      <c r="I34" s="279"/>
      <c r="J34" s="279"/>
      <c r="K34" s="40"/>
      <c r="L34" s="40"/>
      <c r="M34" s="285">
        <f>ROUND(((ROUND((SUM(BF95:BF102)+SUM(BF121:BF137)), 2)*F34)+SUM(BF139:BF143)*F34),2)</f>
        <v>0</v>
      </c>
      <c r="N34" s="279"/>
      <c r="O34" s="279"/>
      <c r="P34" s="279"/>
      <c r="Q34" s="40"/>
      <c r="R34" s="41"/>
    </row>
    <row r="35" spans="2:18" s="1" customFormat="1" ht="14.4" hidden="1" customHeight="1">
      <c r="B35" s="39"/>
      <c r="C35" s="40"/>
      <c r="D35" s="40"/>
      <c r="E35" s="46" t="s">
        <v>45</v>
      </c>
      <c r="F35" s="47">
        <v>0.21</v>
      </c>
      <c r="G35" s="133" t="s">
        <v>43</v>
      </c>
      <c r="H35" s="285">
        <f>ROUND((((SUM(BG95:BG102)+SUM(BG121:BG137))+SUM(BG139:BG143))),2)</f>
        <v>0</v>
      </c>
      <c r="I35" s="279"/>
      <c r="J35" s="279"/>
      <c r="K35" s="40"/>
      <c r="L35" s="40"/>
      <c r="M35" s="285">
        <v>0</v>
      </c>
      <c r="N35" s="279"/>
      <c r="O35" s="279"/>
      <c r="P35" s="279"/>
      <c r="Q35" s="40"/>
      <c r="R35" s="41"/>
    </row>
    <row r="36" spans="2:18" s="1" customFormat="1" ht="14.4" hidden="1" customHeight="1">
      <c r="B36" s="39"/>
      <c r="C36" s="40"/>
      <c r="D36" s="40"/>
      <c r="E36" s="46" t="s">
        <v>46</v>
      </c>
      <c r="F36" s="47">
        <v>0.15</v>
      </c>
      <c r="G36" s="133" t="s">
        <v>43</v>
      </c>
      <c r="H36" s="285">
        <f>ROUND((((SUM(BH95:BH102)+SUM(BH121:BH137))+SUM(BH139:BH143))),2)</f>
        <v>0</v>
      </c>
      <c r="I36" s="279"/>
      <c r="J36" s="279"/>
      <c r="K36" s="40"/>
      <c r="L36" s="40"/>
      <c r="M36" s="285">
        <v>0</v>
      </c>
      <c r="N36" s="279"/>
      <c r="O36" s="279"/>
      <c r="P36" s="279"/>
      <c r="Q36" s="40"/>
      <c r="R36" s="41"/>
    </row>
    <row r="37" spans="2:18" s="1" customFormat="1" ht="14.4" hidden="1" customHeight="1">
      <c r="B37" s="39"/>
      <c r="C37" s="40"/>
      <c r="D37" s="40"/>
      <c r="E37" s="46" t="s">
        <v>47</v>
      </c>
      <c r="F37" s="47">
        <v>0</v>
      </c>
      <c r="G37" s="133" t="s">
        <v>43</v>
      </c>
      <c r="H37" s="285">
        <f>ROUND((((SUM(BI95:BI102)+SUM(BI121:BI137))+SUM(BI139:BI143))),2)</f>
        <v>0</v>
      </c>
      <c r="I37" s="279"/>
      <c r="J37" s="279"/>
      <c r="K37" s="40"/>
      <c r="L37" s="40"/>
      <c r="M37" s="285">
        <v>0</v>
      </c>
      <c r="N37" s="279"/>
      <c r="O37" s="279"/>
      <c r="P37" s="279"/>
      <c r="Q37" s="40"/>
      <c r="R37" s="41"/>
    </row>
    <row r="38" spans="2:18" s="1" customFormat="1" ht="6.9" customHeight="1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1"/>
    </row>
    <row r="39" spans="2:18" s="1" customFormat="1" ht="25.35" customHeight="1">
      <c r="B39" s="39"/>
      <c r="C39" s="129"/>
      <c r="D39" s="134" t="s">
        <v>48</v>
      </c>
      <c r="E39" s="83"/>
      <c r="F39" s="83"/>
      <c r="G39" s="135" t="s">
        <v>49</v>
      </c>
      <c r="H39" s="136" t="s">
        <v>50</v>
      </c>
      <c r="I39" s="83"/>
      <c r="J39" s="83"/>
      <c r="K39" s="83"/>
      <c r="L39" s="286">
        <f>SUM(M31:M37)</f>
        <v>0</v>
      </c>
      <c r="M39" s="286"/>
      <c r="N39" s="286"/>
      <c r="O39" s="286"/>
      <c r="P39" s="287"/>
      <c r="Q39" s="129"/>
      <c r="R39" s="41"/>
    </row>
    <row r="40" spans="2:18" s="1" customFormat="1" ht="14.4" customHeight="1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1"/>
    </row>
    <row r="41" spans="2:18" s="1" customFormat="1" ht="14.4" customHeight="1"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1"/>
    </row>
    <row r="42" spans="2:18" ht="12">
      <c r="B42" s="26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27"/>
    </row>
    <row r="43" spans="2:18" ht="12">
      <c r="B43" s="26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27"/>
    </row>
    <row r="44" spans="2:18" ht="12">
      <c r="B44" s="26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27"/>
    </row>
    <row r="45" spans="2:18" ht="12">
      <c r="B45" s="26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27"/>
    </row>
    <row r="46" spans="2:18" ht="12">
      <c r="B46" s="26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27"/>
    </row>
    <row r="47" spans="2:18" ht="12">
      <c r="B47" s="26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27"/>
    </row>
    <row r="48" spans="2:18" ht="12">
      <c r="B48" s="26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27"/>
    </row>
    <row r="49" spans="2:18" ht="12">
      <c r="B49" s="26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27"/>
    </row>
    <row r="50" spans="2:18" s="1" customFormat="1">
      <c r="B50" s="39"/>
      <c r="C50" s="40"/>
      <c r="D50" s="54" t="s">
        <v>51</v>
      </c>
      <c r="E50" s="55"/>
      <c r="F50" s="55"/>
      <c r="G50" s="55"/>
      <c r="H50" s="56"/>
      <c r="I50" s="40"/>
      <c r="J50" s="54" t="s">
        <v>52</v>
      </c>
      <c r="K50" s="55"/>
      <c r="L50" s="55"/>
      <c r="M50" s="55"/>
      <c r="N50" s="55"/>
      <c r="O50" s="55"/>
      <c r="P50" s="56"/>
      <c r="Q50" s="40"/>
      <c r="R50" s="41"/>
    </row>
    <row r="51" spans="2:18" ht="12">
      <c r="B51" s="26"/>
      <c r="C51" s="30"/>
      <c r="D51" s="57"/>
      <c r="E51" s="30"/>
      <c r="F51" s="30"/>
      <c r="G51" s="30"/>
      <c r="H51" s="58"/>
      <c r="I51" s="30"/>
      <c r="J51" s="57"/>
      <c r="K51" s="30"/>
      <c r="L51" s="30"/>
      <c r="M51" s="30"/>
      <c r="N51" s="30"/>
      <c r="O51" s="30"/>
      <c r="P51" s="58"/>
      <c r="Q51" s="30"/>
      <c r="R51" s="27"/>
    </row>
    <row r="52" spans="2:18" ht="12">
      <c r="B52" s="26"/>
      <c r="C52" s="30"/>
      <c r="D52" s="57"/>
      <c r="E52" s="30"/>
      <c r="F52" s="30"/>
      <c r="G52" s="30"/>
      <c r="H52" s="58"/>
      <c r="I52" s="30"/>
      <c r="J52" s="57"/>
      <c r="K52" s="30"/>
      <c r="L52" s="30"/>
      <c r="M52" s="30"/>
      <c r="N52" s="30"/>
      <c r="O52" s="30"/>
      <c r="P52" s="58"/>
      <c r="Q52" s="30"/>
      <c r="R52" s="27"/>
    </row>
    <row r="53" spans="2:18" ht="12">
      <c r="B53" s="26"/>
      <c r="C53" s="30"/>
      <c r="D53" s="57"/>
      <c r="E53" s="30"/>
      <c r="F53" s="30"/>
      <c r="G53" s="30"/>
      <c r="H53" s="58"/>
      <c r="I53" s="30"/>
      <c r="J53" s="57"/>
      <c r="K53" s="30"/>
      <c r="L53" s="30"/>
      <c r="M53" s="30"/>
      <c r="N53" s="30"/>
      <c r="O53" s="30"/>
      <c r="P53" s="58"/>
      <c r="Q53" s="30"/>
      <c r="R53" s="27"/>
    </row>
    <row r="54" spans="2:18" ht="12">
      <c r="B54" s="26"/>
      <c r="C54" s="30"/>
      <c r="D54" s="57"/>
      <c r="E54" s="30"/>
      <c r="F54" s="30"/>
      <c r="G54" s="30"/>
      <c r="H54" s="58"/>
      <c r="I54" s="30"/>
      <c r="J54" s="57"/>
      <c r="K54" s="30"/>
      <c r="L54" s="30"/>
      <c r="M54" s="30"/>
      <c r="N54" s="30"/>
      <c r="O54" s="30"/>
      <c r="P54" s="58"/>
      <c r="Q54" s="30"/>
      <c r="R54" s="27"/>
    </row>
    <row r="55" spans="2:18" ht="12">
      <c r="B55" s="26"/>
      <c r="C55" s="30"/>
      <c r="D55" s="57"/>
      <c r="E55" s="30"/>
      <c r="F55" s="30"/>
      <c r="G55" s="30"/>
      <c r="H55" s="58"/>
      <c r="I55" s="30"/>
      <c r="J55" s="57"/>
      <c r="K55" s="30"/>
      <c r="L55" s="30"/>
      <c r="M55" s="30"/>
      <c r="N55" s="30"/>
      <c r="O55" s="30"/>
      <c r="P55" s="58"/>
      <c r="Q55" s="30"/>
      <c r="R55" s="27"/>
    </row>
    <row r="56" spans="2:18" ht="12">
      <c r="B56" s="26"/>
      <c r="C56" s="30"/>
      <c r="D56" s="57"/>
      <c r="E56" s="30"/>
      <c r="F56" s="30"/>
      <c r="G56" s="30"/>
      <c r="H56" s="58"/>
      <c r="I56" s="30"/>
      <c r="J56" s="57"/>
      <c r="K56" s="30"/>
      <c r="L56" s="30"/>
      <c r="M56" s="30"/>
      <c r="N56" s="30"/>
      <c r="O56" s="30"/>
      <c r="P56" s="58"/>
      <c r="Q56" s="30"/>
      <c r="R56" s="27"/>
    </row>
    <row r="57" spans="2:18" ht="12">
      <c r="B57" s="26"/>
      <c r="C57" s="30"/>
      <c r="D57" s="57"/>
      <c r="E57" s="30"/>
      <c r="F57" s="30"/>
      <c r="G57" s="30"/>
      <c r="H57" s="58"/>
      <c r="I57" s="30"/>
      <c r="J57" s="57"/>
      <c r="K57" s="30"/>
      <c r="L57" s="30"/>
      <c r="M57" s="30"/>
      <c r="N57" s="30"/>
      <c r="O57" s="30"/>
      <c r="P57" s="58"/>
      <c r="Q57" s="30"/>
      <c r="R57" s="27"/>
    </row>
    <row r="58" spans="2:18" ht="12">
      <c r="B58" s="26"/>
      <c r="C58" s="30"/>
      <c r="D58" s="57"/>
      <c r="E58" s="30"/>
      <c r="F58" s="30"/>
      <c r="G58" s="30"/>
      <c r="H58" s="58"/>
      <c r="I58" s="30"/>
      <c r="J58" s="57"/>
      <c r="K58" s="30"/>
      <c r="L58" s="30"/>
      <c r="M58" s="30"/>
      <c r="N58" s="30"/>
      <c r="O58" s="30"/>
      <c r="P58" s="58"/>
      <c r="Q58" s="30"/>
      <c r="R58" s="27"/>
    </row>
    <row r="59" spans="2:18" s="1" customFormat="1">
      <c r="B59" s="39"/>
      <c r="C59" s="40"/>
      <c r="D59" s="59" t="s">
        <v>53</v>
      </c>
      <c r="E59" s="60"/>
      <c r="F59" s="60"/>
      <c r="G59" s="61" t="s">
        <v>54</v>
      </c>
      <c r="H59" s="62"/>
      <c r="I59" s="40"/>
      <c r="J59" s="59" t="s">
        <v>53</v>
      </c>
      <c r="K59" s="60"/>
      <c r="L59" s="60"/>
      <c r="M59" s="60"/>
      <c r="N59" s="61" t="s">
        <v>54</v>
      </c>
      <c r="O59" s="60"/>
      <c r="P59" s="62"/>
      <c r="Q59" s="40"/>
      <c r="R59" s="41"/>
    </row>
    <row r="60" spans="2:18" ht="12"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27"/>
    </row>
    <row r="61" spans="2:18" s="1" customFormat="1">
      <c r="B61" s="39"/>
      <c r="C61" s="40"/>
      <c r="D61" s="54" t="s">
        <v>55</v>
      </c>
      <c r="E61" s="55"/>
      <c r="F61" s="55"/>
      <c r="G61" s="55"/>
      <c r="H61" s="56"/>
      <c r="I61" s="40"/>
      <c r="J61" s="54" t="s">
        <v>56</v>
      </c>
      <c r="K61" s="55"/>
      <c r="L61" s="55"/>
      <c r="M61" s="55"/>
      <c r="N61" s="55"/>
      <c r="O61" s="55"/>
      <c r="P61" s="56"/>
      <c r="Q61" s="40"/>
      <c r="R61" s="41"/>
    </row>
    <row r="62" spans="2:18" ht="12">
      <c r="B62" s="26"/>
      <c r="C62" s="30"/>
      <c r="D62" s="57"/>
      <c r="E62" s="30"/>
      <c r="F62" s="30"/>
      <c r="G62" s="30"/>
      <c r="H62" s="58"/>
      <c r="I62" s="30"/>
      <c r="J62" s="57"/>
      <c r="K62" s="30"/>
      <c r="L62" s="30"/>
      <c r="M62" s="30"/>
      <c r="N62" s="30"/>
      <c r="O62" s="30"/>
      <c r="P62" s="58"/>
      <c r="Q62" s="30"/>
      <c r="R62" s="27"/>
    </row>
    <row r="63" spans="2:18" ht="12">
      <c r="B63" s="26"/>
      <c r="C63" s="30"/>
      <c r="D63" s="57"/>
      <c r="E63" s="30"/>
      <c r="F63" s="30"/>
      <c r="G63" s="30"/>
      <c r="H63" s="58"/>
      <c r="I63" s="30"/>
      <c r="J63" s="57"/>
      <c r="K63" s="30"/>
      <c r="L63" s="30"/>
      <c r="M63" s="30"/>
      <c r="N63" s="30"/>
      <c r="O63" s="30"/>
      <c r="P63" s="58"/>
      <c r="Q63" s="30"/>
      <c r="R63" s="27"/>
    </row>
    <row r="64" spans="2:18" ht="12">
      <c r="B64" s="26"/>
      <c r="C64" s="30"/>
      <c r="D64" s="57"/>
      <c r="E64" s="30"/>
      <c r="F64" s="30"/>
      <c r="G64" s="30"/>
      <c r="H64" s="58"/>
      <c r="I64" s="30"/>
      <c r="J64" s="57"/>
      <c r="K64" s="30"/>
      <c r="L64" s="30"/>
      <c r="M64" s="30"/>
      <c r="N64" s="30"/>
      <c r="O64" s="30"/>
      <c r="P64" s="58"/>
      <c r="Q64" s="30"/>
      <c r="R64" s="27"/>
    </row>
    <row r="65" spans="2:21" ht="12">
      <c r="B65" s="26"/>
      <c r="C65" s="30"/>
      <c r="D65" s="57"/>
      <c r="E65" s="30"/>
      <c r="F65" s="30"/>
      <c r="G65" s="30"/>
      <c r="H65" s="58"/>
      <c r="I65" s="30"/>
      <c r="J65" s="57"/>
      <c r="K65" s="30"/>
      <c r="L65" s="30"/>
      <c r="M65" s="30"/>
      <c r="N65" s="30"/>
      <c r="O65" s="30"/>
      <c r="P65" s="58"/>
      <c r="Q65" s="30"/>
      <c r="R65" s="27"/>
    </row>
    <row r="66" spans="2:21" ht="12">
      <c r="B66" s="26"/>
      <c r="C66" s="30"/>
      <c r="D66" s="57"/>
      <c r="E66" s="30"/>
      <c r="F66" s="30"/>
      <c r="G66" s="30"/>
      <c r="H66" s="58"/>
      <c r="I66" s="30"/>
      <c r="J66" s="57"/>
      <c r="K66" s="30"/>
      <c r="L66" s="30"/>
      <c r="M66" s="30"/>
      <c r="N66" s="30"/>
      <c r="O66" s="30"/>
      <c r="P66" s="58"/>
      <c r="Q66" s="30"/>
      <c r="R66" s="27"/>
    </row>
    <row r="67" spans="2:21" ht="12">
      <c r="B67" s="26"/>
      <c r="C67" s="30"/>
      <c r="D67" s="57"/>
      <c r="E67" s="30"/>
      <c r="F67" s="30"/>
      <c r="G67" s="30"/>
      <c r="H67" s="58"/>
      <c r="I67" s="30"/>
      <c r="J67" s="57"/>
      <c r="K67" s="30"/>
      <c r="L67" s="30"/>
      <c r="M67" s="30"/>
      <c r="N67" s="30"/>
      <c r="O67" s="30"/>
      <c r="P67" s="58"/>
      <c r="Q67" s="30"/>
      <c r="R67" s="27"/>
    </row>
    <row r="68" spans="2:21" ht="12">
      <c r="B68" s="26"/>
      <c r="C68" s="30"/>
      <c r="D68" s="57"/>
      <c r="E68" s="30"/>
      <c r="F68" s="30"/>
      <c r="G68" s="30"/>
      <c r="H68" s="58"/>
      <c r="I68" s="30"/>
      <c r="J68" s="57"/>
      <c r="K68" s="30"/>
      <c r="L68" s="30"/>
      <c r="M68" s="30"/>
      <c r="N68" s="30"/>
      <c r="O68" s="30"/>
      <c r="P68" s="58"/>
      <c r="Q68" s="30"/>
      <c r="R68" s="27"/>
    </row>
    <row r="69" spans="2:21" ht="12">
      <c r="B69" s="26"/>
      <c r="C69" s="30"/>
      <c r="D69" s="57"/>
      <c r="E69" s="30"/>
      <c r="F69" s="30"/>
      <c r="G69" s="30"/>
      <c r="H69" s="58"/>
      <c r="I69" s="30"/>
      <c r="J69" s="57"/>
      <c r="K69" s="30"/>
      <c r="L69" s="30"/>
      <c r="M69" s="30"/>
      <c r="N69" s="30"/>
      <c r="O69" s="30"/>
      <c r="P69" s="58"/>
      <c r="Q69" s="30"/>
      <c r="R69" s="27"/>
    </row>
    <row r="70" spans="2:21" s="1" customFormat="1">
      <c r="B70" s="39"/>
      <c r="C70" s="40"/>
      <c r="D70" s="59" t="s">
        <v>53</v>
      </c>
      <c r="E70" s="60"/>
      <c r="F70" s="60"/>
      <c r="G70" s="61" t="s">
        <v>54</v>
      </c>
      <c r="H70" s="62"/>
      <c r="I70" s="40"/>
      <c r="J70" s="59" t="s">
        <v>53</v>
      </c>
      <c r="K70" s="60"/>
      <c r="L70" s="60"/>
      <c r="M70" s="60"/>
      <c r="N70" s="61" t="s">
        <v>54</v>
      </c>
      <c r="O70" s="60"/>
      <c r="P70" s="62"/>
      <c r="Q70" s="40"/>
      <c r="R70" s="41"/>
    </row>
    <row r="71" spans="2:21" s="1" customFormat="1" ht="14.4" customHeight="1"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5"/>
    </row>
    <row r="75" spans="2:21" s="1" customFormat="1" ht="6.9" customHeight="1">
      <c r="B75" s="137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9"/>
    </row>
    <row r="76" spans="2:21" s="1" customFormat="1" ht="36.9" customHeight="1">
      <c r="B76" s="39"/>
      <c r="C76" s="229" t="s">
        <v>134</v>
      </c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41"/>
      <c r="T76" s="140"/>
      <c r="U76" s="140"/>
    </row>
    <row r="77" spans="2:21" s="1" customFormat="1" ht="6.9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1"/>
      <c r="T77" s="140"/>
      <c r="U77" s="140"/>
    </row>
    <row r="78" spans="2:21" s="1" customFormat="1" ht="30" customHeight="1">
      <c r="B78" s="39"/>
      <c r="C78" s="34" t="s">
        <v>19</v>
      </c>
      <c r="D78" s="40"/>
      <c r="E78" s="40"/>
      <c r="F78" s="277" t="str">
        <f>F6</f>
        <v>Doplnění chodníku v křižovatce ulic Sokolská a Sušilova - rozc.Kouty, Zábřeh</v>
      </c>
      <c r="G78" s="278"/>
      <c r="H78" s="278"/>
      <c r="I78" s="278"/>
      <c r="J78" s="278"/>
      <c r="K78" s="278"/>
      <c r="L78" s="278"/>
      <c r="M78" s="278"/>
      <c r="N78" s="278"/>
      <c r="O78" s="278"/>
      <c r="P78" s="278"/>
      <c r="Q78" s="40"/>
      <c r="R78" s="41"/>
      <c r="T78" s="140"/>
      <c r="U78" s="140"/>
    </row>
    <row r="79" spans="2:21" ht="30" customHeight="1">
      <c r="B79" s="26"/>
      <c r="C79" s="34" t="s">
        <v>129</v>
      </c>
      <c r="D79" s="30"/>
      <c r="E79" s="30"/>
      <c r="F79" s="277" t="s">
        <v>246</v>
      </c>
      <c r="G79" s="234"/>
      <c r="H79" s="234"/>
      <c r="I79" s="234"/>
      <c r="J79" s="234"/>
      <c r="K79" s="234"/>
      <c r="L79" s="234"/>
      <c r="M79" s="234"/>
      <c r="N79" s="234"/>
      <c r="O79" s="234"/>
      <c r="P79" s="234"/>
      <c r="Q79" s="30"/>
      <c r="R79" s="27"/>
      <c r="T79" s="141"/>
      <c r="U79" s="141"/>
    </row>
    <row r="80" spans="2:21" s="1" customFormat="1" ht="36.9" customHeight="1">
      <c r="B80" s="39"/>
      <c r="C80" s="73" t="s">
        <v>131</v>
      </c>
      <c r="D80" s="40"/>
      <c r="E80" s="40"/>
      <c r="F80" s="249" t="str">
        <f>F8</f>
        <v>SO 103 - Sjezdy mimo profil chodníku</v>
      </c>
      <c r="G80" s="279"/>
      <c r="H80" s="279"/>
      <c r="I80" s="279"/>
      <c r="J80" s="279"/>
      <c r="K80" s="279"/>
      <c r="L80" s="279"/>
      <c r="M80" s="279"/>
      <c r="N80" s="279"/>
      <c r="O80" s="279"/>
      <c r="P80" s="279"/>
      <c r="Q80" s="40"/>
      <c r="R80" s="41"/>
      <c r="T80" s="140"/>
      <c r="U80" s="140"/>
    </row>
    <row r="81" spans="2:65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1"/>
      <c r="T81" s="140"/>
      <c r="U81" s="140"/>
    </row>
    <row r="82" spans="2:65" s="1" customFormat="1" ht="18" customHeight="1">
      <c r="B82" s="39"/>
      <c r="C82" s="34" t="s">
        <v>24</v>
      </c>
      <c r="D82" s="40"/>
      <c r="E82" s="40"/>
      <c r="F82" s="32" t="str">
        <f>F10</f>
        <v>Zábřeh</v>
      </c>
      <c r="G82" s="40"/>
      <c r="H82" s="40"/>
      <c r="I82" s="40"/>
      <c r="J82" s="40"/>
      <c r="K82" s="34" t="s">
        <v>26</v>
      </c>
      <c r="L82" s="40"/>
      <c r="M82" s="281" t="str">
        <f>IF(O10="","",O10)</f>
        <v>26. 12. 2018</v>
      </c>
      <c r="N82" s="281"/>
      <c r="O82" s="281"/>
      <c r="P82" s="281"/>
      <c r="Q82" s="40"/>
      <c r="R82" s="41"/>
      <c r="T82" s="140"/>
      <c r="U82" s="140"/>
    </row>
    <row r="83" spans="2:65" s="1" customFormat="1" ht="6.9" customHeight="1"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1"/>
      <c r="T83" s="140"/>
      <c r="U83" s="140"/>
    </row>
    <row r="84" spans="2:65" s="1" customFormat="1" ht="13.2">
      <c r="B84" s="39"/>
      <c r="C84" s="34" t="s">
        <v>28</v>
      </c>
      <c r="D84" s="40"/>
      <c r="E84" s="40"/>
      <c r="F84" s="32" t="str">
        <f>E13</f>
        <v xml:space="preserve"> </v>
      </c>
      <c r="G84" s="40"/>
      <c r="H84" s="40"/>
      <c r="I84" s="40"/>
      <c r="J84" s="40"/>
      <c r="K84" s="34" t="s">
        <v>34</v>
      </c>
      <c r="L84" s="40"/>
      <c r="M84" s="233" t="str">
        <f>E19</f>
        <v xml:space="preserve"> </v>
      </c>
      <c r="N84" s="233"/>
      <c r="O84" s="233"/>
      <c r="P84" s="233"/>
      <c r="Q84" s="233"/>
      <c r="R84" s="41"/>
      <c r="T84" s="140"/>
      <c r="U84" s="140"/>
    </row>
    <row r="85" spans="2:65" s="1" customFormat="1" ht="14.4" customHeight="1">
      <c r="B85" s="39"/>
      <c r="C85" s="34" t="s">
        <v>32</v>
      </c>
      <c r="D85" s="40"/>
      <c r="E85" s="40"/>
      <c r="F85" s="32" t="str">
        <f>IF(E16="","",E16)</f>
        <v>Vyplň údaj</v>
      </c>
      <c r="G85" s="40"/>
      <c r="H85" s="40"/>
      <c r="I85" s="40"/>
      <c r="J85" s="40"/>
      <c r="K85" s="34" t="s">
        <v>36</v>
      </c>
      <c r="L85" s="40"/>
      <c r="M85" s="233" t="str">
        <f>E22</f>
        <v xml:space="preserve"> </v>
      </c>
      <c r="N85" s="233"/>
      <c r="O85" s="233"/>
      <c r="P85" s="233"/>
      <c r="Q85" s="233"/>
      <c r="R85" s="41"/>
      <c r="T85" s="140"/>
      <c r="U85" s="140"/>
    </row>
    <row r="86" spans="2:65" s="1" customFormat="1" ht="10.35" customHeight="1"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1"/>
      <c r="T86" s="140"/>
      <c r="U86" s="140"/>
    </row>
    <row r="87" spans="2:65" s="1" customFormat="1" ht="29.25" customHeight="1">
      <c r="B87" s="39"/>
      <c r="C87" s="288" t="s">
        <v>135</v>
      </c>
      <c r="D87" s="289"/>
      <c r="E87" s="289"/>
      <c r="F87" s="289"/>
      <c r="G87" s="289"/>
      <c r="H87" s="129"/>
      <c r="I87" s="129"/>
      <c r="J87" s="129"/>
      <c r="K87" s="129"/>
      <c r="L87" s="129"/>
      <c r="M87" s="129"/>
      <c r="N87" s="288" t="s">
        <v>136</v>
      </c>
      <c r="O87" s="289"/>
      <c r="P87" s="289"/>
      <c r="Q87" s="289"/>
      <c r="R87" s="41"/>
      <c r="T87" s="140"/>
      <c r="U87" s="140"/>
    </row>
    <row r="88" spans="2:65" s="1" customFormat="1" ht="10.35" customHeight="1"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1"/>
      <c r="T88" s="140"/>
      <c r="U88" s="140"/>
    </row>
    <row r="89" spans="2:65" s="1" customFormat="1" ht="29.25" customHeight="1">
      <c r="B89" s="39"/>
      <c r="C89" s="142" t="s">
        <v>137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273">
        <f>N121</f>
        <v>0</v>
      </c>
      <c r="O89" s="290"/>
      <c r="P89" s="290"/>
      <c r="Q89" s="290"/>
      <c r="R89" s="41"/>
      <c r="T89" s="140"/>
      <c r="U89" s="140"/>
      <c r="AU89" s="22" t="s">
        <v>138</v>
      </c>
    </row>
    <row r="90" spans="2:65" s="7" customFormat="1" ht="24.9" customHeight="1">
      <c r="B90" s="143"/>
      <c r="C90" s="144"/>
      <c r="D90" s="145" t="s">
        <v>139</v>
      </c>
      <c r="E90" s="144"/>
      <c r="F90" s="144"/>
      <c r="G90" s="144"/>
      <c r="H90" s="144"/>
      <c r="I90" s="144"/>
      <c r="J90" s="144"/>
      <c r="K90" s="144"/>
      <c r="L90" s="144"/>
      <c r="M90" s="144"/>
      <c r="N90" s="291">
        <f>N122</f>
        <v>0</v>
      </c>
      <c r="O90" s="292"/>
      <c r="P90" s="292"/>
      <c r="Q90" s="292"/>
      <c r="R90" s="146"/>
      <c r="T90" s="147"/>
      <c r="U90" s="147"/>
    </row>
    <row r="91" spans="2:65" s="8" customFormat="1" ht="19.95" customHeight="1">
      <c r="B91" s="148"/>
      <c r="C91" s="107"/>
      <c r="D91" s="118" t="s">
        <v>250</v>
      </c>
      <c r="E91" s="107"/>
      <c r="F91" s="107"/>
      <c r="G91" s="107"/>
      <c r="H91" s="107"/>
      <c r="I91" s="107"/>
      <c r="J91" s="107"/>
      <c r="K91" s="107"/>
      <c r="L91" s="107"/>
      <c r="M91" s="107"/>
      <c r="N91" s="266">
        <f>N123</f>
        <v>0</v>
      </c>
      <c r="O91" s="267"/>
      <c r="P91" s="267"/>
      <c r="Q91" s="267"/>
      <c r="R91" s="149"/>
      <c r="T91" s="150"/>
      <c r="U91" s="150"/>
    </row>
    <row r="92" spans="2:65" s="8" customFormat="1" ht="19.95" customHeight="1">
      <c r="B92" s="148"/>
      <c r="C92" s="107"/>
      <c r="D92" s="118" t="s">
        <v>252</v>
      </c>
      <c r="E92" s="107"/>
      <c r="F92" s="107"/>
      <c r="G92" s="107"/>
      <c r="H92" s="107"/>
      <c r="I92" s="107"/>
      <c r="J92" s="107"/>
      <c r="K92" s="107"/>
      <c r="L92" s="107"/>
      <c r="M92" s="107"/>
      <c r="N92" s="266">
        <f>N136</f>
        <v>0</v>
      </c>
      <c r="O92" s="267"/>
      <c r="P92" s="267"/>
      <c r="Q92" s="267"/>
      <c r="R92" s="149"/>
      <c r="T92" s="150"/>
      <c r="U92" s="150"/>
    </row>
    <row r="93" spans="2:65" s="7" customFormat="1" ht="21.75" customHeight="1">
      <c r="B93" s="143"/>
      <c r="C93" s="144"/>
      <c r="D93" s="145" t="s">
        <v>143</v>
      </c>
      <c r="E93" s="144"/>
      <c r="F93" s="144"/>
      <c r="G93" s="144"/>
      <c r="H93" s="144"/>
      <c r="I93" s="144"/>
      <c r="J93" s="144"/>
      <c r="K93" s="144"/>
      <c r="L93" s="144"/>
      <c r="M93" s="144"/>
      <c r="N93" s="293">
        <f>N138</f>
        <v>0</v>
      </c>
      <c r="O93" s="292"/>
      <c r="P93" s="292"/>
      <c r="Q93" s="292"/>
      <c r="R93" s="146"/>
      <c r="T93" s="147"/>
      <c r="U93" s="147"/>
    </row>
    <row r="94" spans="2:65" s="1" customFormat="1" ht="21.75" customHeight="1">
      <c r="B94" s="39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1"/>
      <c r="T94" s="140"/>
      <c r="U94" s="140"/>
    </row>
    <row r="95" spans="2:65" s="1" customFormat="1" ht="29.25" customHeight="1">
      <c r="B95" s="39"/>
      <c r="C95" s="142" t="s">
        <v>144</v>
      </c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290">
        <f>ROUND(N96+N97+N98+N99+N100+N101,2)</f>
        <v>0</v>
      </c>
      <c r="O95" s="294"/>
      <c r="P95" s="294"/>
      <c r="Q95" s="294"/>
      <c r="R95" s="41"/>
      <c r="T95" s="151"/>
      <c r="U95" s="152" t="s">
        <v>41</v>
      </c>
    </row>
    <row r="96" spans="2:65" s="1" customFormat="1" ht="18" customHeight="1">
      <c r="B96" s="39"/>
      <c r="C96" s="40"/>
      <c r="D96" s="270" t="s">
        <v>145</v>
      </c>
      <c r="E96" s="271"/>
      <c r="F96" s="271"/>
      <c r="G96" s="271"/>
      <c r="H96" s="271"/>
      <c r="I96" s="40"/>
      <c r="J96" s="40"/>
      <c r="K96" s="40"/>
      <c r="L96" s="40"/>
      <c r="M96" s="40"/>
      <c r="N96" s="269">
        <f>ROUND(N89*T96,2)</f>
        <v>0</v>
      </c>
      <c r="O96" s="266"/>
      <c r="P96" s="266"/>
      <c r="Q96" s="266"/>
      <c r="R96" s="41"/>
      <c r="S96" s="153"/>
      <c r="T96" s="154"/>
      <c r="U96" s="155" t="s">
        <v>42</v>
      </c>
      <c r="V96" s="156"/>
      <c r="W96" s="156"/>
      <c r="X96" s="156"/>
      <c r="Y96" s="156"/>
      <c r="Z96" s="156"/>
      <c r="AA96" s="156"/>
      <c r="AB96" s="156"/>
      <c r="AC96" s="156"/>
      <c r="AD96" s="156"/>
      <c r="AE96" s="156"/>
      <c r="AF96" s="156"/>
      <c r="AG96" s="156"/>
      <c r="AH96" s="156"/>
      <c r="AI96" s="156"/>
      <c r="AJ96" s="156"/>
      <c r="AK96" s="156"/>
      <c r="AL96" s="156"/>
      <c r="AM96" s="156"/>
      <c r="AN96" s="156"/>
      <c r="AO96" s="156"/>
      <c r="AP96" s="156"/>
      <c r="AQ96" s="156"/>
      <c r="AR96" s="156"/>
      <c r="AS96" s="156"/>
      <c r="AT96" s="156"/>
      <c r="AU96" s="156"/>
      <c r="AV96" s="156"/>
      <c r="AW96" s="156"/>
      <c r="AX96" s="156"/>
      <c r="AY96" s="157" t="s">
        <v>113</v>
      </c>
      <c r="AZ96" s="156"/>
      <c r="BA96" s="156"/>
      <c r="BB96" s="156"/>
      <c r="BC96" s="156"/>
      <c r="BD96" s="156"/>
      <c r="BE96" s="158">
        <f t="shared" ref="BE96:BE101" si="0">IF(U96="základní",N96,0)</f>
        <v>0</v>
      </c>
      <c r="BF96" s="158">
        <f t="shared" ref="BF96:BF101" si="1">IF(U96="snížená",N96,0)</f>
        <v>0</v>
      </c>
      <c r="BG96" s="158">
        <f t="shared" ref="BG96:BG101" si="2">IF(U96="zákl. přenesená",N96,0)</f>
        <v>0</v>
      </c>
      <c r="BH96" s="158">
        <f t="shared" ref="BH96:BH101" si="3">IF(U96="sníž. přenesená",N96,0)</f>
        <v>0</v>
      </c>
      <c r="BI96" s="158">
        <f t="shared" ref="BI96:BI101" si="4">IF(U96="nulová",N96,0)</f>
        <v>0</v>
      </c>
      <c r="BJ96" s="157" t="s">
        <v>84</v>
      </c>
      <c r="BK96" s="156"/>
      <c r="BL96" s="156"/>
      <c r="BM96" s="156"/>
    </row>
    <row r="97" spans="2:65" s="1" customFormat="1" ht="18" customHeight="1">
      <c r="B97" s="39"/>
      <c r="C97" s="40"/>
      <c r="D97" s="270" t="s">
        <v>146</v>
      </c>
      <c r="E97" s="271"/>
      <c r="F97" s="271"/>
      <c r="G97" s="271"/>
      <c r="H97" s="271"/>
      <c r="I97" s="40"/>
      <c r="J97" s="40"/>
      <c r="K97" s="40"/>
      <c r="L97" s="40"/>
      <c r="M97" s="40"/>
      <c r="N97" s="269">
        <f>ROUND(N89*T97,2)</f>
        <v>0</v>
      </c>
      <c r="O97" s="266"/>
      <c r="P97" s="266"/>
      <c r="Q97" s="266"/>
      <c r="R97" s="41"/>
      <c r="S97" s="153"/>
      <c r="T97" s="154"/>
      <c r="U97" s="155" t="s">
        <v>42</v>
      </c>
      <c r="V97" s="156"/>
      <c r="W97" s="156"/>
      <c r="X97" s="156"/>
      <c r="Y97" s="156"/>
      <c r="Z97" s="156"/>
      <c r="AA97" s="156"/>
      <c r="AB97" s="156"/>
      <c r="AC97" s="156"/>
      <c r="AD97" s="156"/>
      <c r="AE97" s="156"/>
      <c r="AF97" s="156"/>
      <c r="AG97" s="156"/>
      <c r="AH97" s="156"/>
      <c r="AI97" s="156"/>
      <c r="AJ97" s="156"/>
      <c r="AK97" s="156"/>
      <c r="AL97" s="156"/>
      <c r="AM97" s="156"/>
      <c r="AN97" s="156"/>
      <c r="AO97" s="156"/>
      <c r="AP97" s="156"/>
      <c r="AQ97" s="156"/>
      <c r="AR97" s="156"/>
      <c r="AS97" s="156"/>
      <c r="AT97" s="156"/>
      <c r="AU97" s="156"/>
      <c r="AV97" s="156"/>
      <c r="AW97" s="156"/>
      <c r="AX97" s="156"/>
      <c r="AY97" s="157" t="s">
        <v>113</v>
      </c>
      <c r="AZ97" s="156"/>
      <c r="BA97" s="156"/>
      <c r="BB97" s="156"/>
      <c r="BC97" s="156"/>
      <c r="BD97" s="156"/>
      <c r="BE97" s="158">
        <f t="shared" si="0"/>
        <v>0</v>
      </c>
      <c r="BF97" s="158">
        <f t="shared" si="1"/>
        <v>0</v>
      </c>
      <c r="BG97" s="158">
        <f t="shared" si="2"/>
        <v>0</v>
      </c>
      <c r="BH97" s="158">
        <f t="shared" si="3"/>
        <v>0</v>
      </c>
      <c r="BI97" s="158">
        <f t="shared" si="4"/>
        <v>0</v>
      </c>
      <c r="BJ97" s="157" t="s">
        <v>84</v>
      </c>
      <c r="BK97" s="156"/>
      <c r="BL97" s="156"/>
      <c r="BM97" s="156"/>
    </row>
    <row r="98" spans="2:65" s="1" customFormat="1" ht="18" customHeight="1">
      <c r="B98" s="39"/>
      <c r="C98" s="40"/>
      <c r="D98" s="270" t="s">
        <v>147</v>
      </c>
      <c r="E98" s="271"/>
      <c r="F98" s="271"/>
      <c r="G98" s="271"/>
      <c r="H98" s="271"/>
      <c r="I98" s="40"/>
      <c r="J98" s="40"/>
      <c r="K98" s="40"/>
      <c r="L98" s="40"/>
      <c r="M98" s="40"/>
      <c r="N98" s="269">
        <f>ROUND(N89*T98,2)</f>
        <v>0</v>
      </c>
      <c r="O98" s="266"/>
      <c r="P98" s="266"/>
      <c r="Q98" s="266"/>
      <c r="R98" s="41"/>
      <c r="S98" s="153"/>
      <c r="T98" s="154"/>
      <c r="U98" s="155" t="s">
        <v>42</v>
      </c>
      <c r="V98" s="156"/>
      <c r="W98" s="156"/>
      <c r="X98" s="156"/>
      <c r="Y98" s="156"/>
      <c r="Z98" s="156"/>
      <c r="AA98" s="156"/>
      <c r="AB98" s="156"/>
      <c r="AC98" s="156"/>
      <c r="AD98" s="156"/>
      <c r="AE98" s="156"/>
      <c r="AF98" s="156"/>
      <c r="AG98" s="156"/>
      <c r="AH98" s="156"/>
      <c r="AI98" s="156"/>
      <c r="AJ98" s="156"/>
      <c r="AK98" s="156"/>
      <c r="AL98" s="156"/>
      <c r="AM98" s="156"/>
      <c r="AN98" s="156"/>
      <c r="AO98" s="156"/>
      <c r="AP98" s="156"/>
      <c r="AQ98" s="156"/>
      <c r="AR98" s="156"/>
      <c r="AS98" s="156"/>
      <c r="AT98" s="156"/>
      <c r="AU98" s="156"/>
      <c r="AV98" s="156"/>
      <c r="AW98" s="156"/>
      <c r="AX98" s="156"/>
      <c r="AY98" s="157" t="s">
        <v>113</v>
      </c>
      <c r="AZ98" s="156"/>
      <c r="BA98" s="156"/>
      <c r="BB98" s="156"/>
      <c r="BC98" s="156"/>
      <c r="BD98" s="156"/>
      <c r="BE98" s="158">
        <f t="shared" si="0"/>
        <v>0</v>
      </c>
      <c r="BF98" s="158">
        <f t="shared" si="1"/>
        <v>0</v>
      </c>
      <c r="BG98" s="158">
        <f t="shared" si="2"/>
        <v>0</v>
      </c>
      <c r="BH98" s="158">
        <f t="shared" si="3"/>
        <v>0</v>
      </c>
      <c r="BI98" s="158">
        <f t="shared" si="4"/>
        <v>0</v>
      </c>
      <c r="BJ98" s="157" t="s">
        <v>84</v>
      </c>
      <c r="BK98" s="156"/>
      <c r="BL98" s="156"/>
      <c r="BM98" s="156"/>
    </row>
    <row r="99" spans="2:65" s="1" customFormat="1" ht="18" customHeight="1">
      <c r="B99" s="39"/>
      <c r="C99" s="40"/>
      <c r="D99" s="270" t="s">
        <v>148</v>
      </c>
      <c r="E99" s="271"/>
      <c r="F99" s="271"/>
      <c r="G99" s="271"/>
      <c r="H99" s="271"/>
      <c r="I99" s="40"/>
      <c r="J99" s="40"/>
      <c r="K99" s="40"/>
      <c r="L99" s="40"/>
      <c r="M99" s="40"/>
      <c r="N99" s="269">
        <f>ROUND(N89*T99,2)</f>
        <v>0</v>
      </c>
      <c r="O99" s="266"/>
      <c r="P99" s="266"/>
      <c r="Q99" s="266"/>
      <c r="R99" s="41"/>
      <c r="S99" s="153"/>
      <c r="T99" s="154"/>
      <c r="U99" s="155" t="s">
        <v>42</v>
      </c>
      <c r="V99" s="156"/>
      <c r="W99" s="156"/>
      <c r="X99" s="156"/>
      <c r="Y99" s="156"/>
      <c r="Z99" s="156"/>
      <c r="AA99" s="156"/>
      <c r="AB99" s="156"/>
      <c r="AC99" s="156"/>
      <c r="AD99" s="156"/>
      <c r="AE99" s="156"/>
      <c r="AF99" s="156"/>
      <c r="AG99" s="156"/>
      <c r="AH99" s="156"/>
      <c r="AI99" s="156"/>
      <c r="AJ99" s="156"/>
      <c r="AK99" s="156"/>
      <c r="AL99" s="156"/>
      <c r="AM99" s="156"/>
      <c r="AN99" s="156"/>
      <c r="AO99" s="156"/>
      <c r="AP99" s="156"/>
      <c r="AQ99" s="156"/>
      <c r="AR99" s="156"/>
      <c r="AS99" s="156"/>
      <c r="AT99" s="156"/>
      <c r="AU99" s="156"/>
      <c r="AV99" s="156"/>
      <c r="AW99" s="156"/>
      <c r="AX99" s="156"/>
      <c r="AY99" s="157" t="s">
        <v>113</v>
      </c>
      <c r="AZ99" s="156"/>
      <c r="BA99" s="156"/>
      <c r="BB99" s="156"/>
      <c r="BC99" s="156"/>
      <c r="BD99" s="156"/>
      <c r="BE99" s="158">
        <f t="shared" si="0"/>
        <v>0</v>
      </c>
      <c r="BF99" s="158">
        <f t="shared" si="1"/>
        <v>0</v>
      </c>
      <c r="BG99" s="158">
        <f t="shared" si="2"/>
        <v>0</v>
      </c>
      <c r="BH99" s="158">
        <f t="shared" si="3"/>
        <v>0</v>
      </c>
      <c r="BI99" s="158">
        <f t="shared" si="4"/>
        <v>0</v>
      </c>
      <c r="BJ99" s="157" t="s">
        <v>84</v>
      </c>
      <c r="BK99" s="156"/>
      <c r="BL99" s="156"/>
      <c r="BM99" s="156"/>
    </row>
    <row r="100" spans="2:65" s="1" customFormat="1" ht="18" customHeight="1">
      <c r="B100" s="39"/>
      <c r="C100" s="40"/>
      <c r="D100" s="270" t="s">
        <v>149</v>
      </c>
      <c r="E100" s="271"/>
      <c r="F100" s="271"/>
      <c r="G100" s="271"/>
      <c r="H100" s="271"/>
      <c r="I100" s="40"/>
      <c r="J100" s="40"/>
      <c r="K100" s="40"/>
      <c r="L100" s="40"/>
      <c r="M100" s="40"/>
      <c r="N100" s="269">
        <f>ROUND(N89*T100,2)</f>
        <v>0</v>
      </c>
      <c r="O100" s="266"/>
      <c r="P100" s="266"/>
      <c r="Q100" s="266"/>
      <c r="R100" s="41"/>
      <c r="S100" s="153"/>
      <c r="T100" s="154"/>
      <c r="U100" s="155" t="s">
        <v>42</v>
      </c>
      <c r="V100" s="156"/>
      <c r="W100" s="156"/>
      <c r="X100" s="156"/>
      <c r="Y100" s="156"/>
      <c r="Z100" s="156"/>
      <c r="AA100" s="156"/>
      <c r="AB100" s="156"/>
      <c r="AC100" s="156"/>
      <c r="AD100" s="156"/>
      <c r="AE100" s="156"/>
      <c r="AF100" s="156"/>
      <c r="AG100" s="156"/>
      <c r="AH100" s="156"/>
      <c r="AI100" s="156"/>
      <c r="AJ100" s="156"/>
      <c r="AK100" s="156"/>
      <c r="AL100" s="156"/>
      <c r="AM100" s="156"/>
      <c r="AN100" s="156"/>
      <c r="AO100" s="156"/>
      <c r="AP100" s="156"/>
      <c r="AQ100" s="156"/>
      <c r="AR100" s="156"/>
      <c r="AS100" s="156"/>
      <c r="AT100" s="156"/>
      <c r="AU100" s="156"/>
      <c r="AV100" s="156"/>
      <c r="AW100" s="156"/>
      <c r="AX100" s="156"/>
      <c r="AY100" s="157" t="s">
        <v>113</v>
      </c>
      <c r="AZ100" s="156"/>
      <c r="BA100" s="156"/>
      <c r="BB100" s="156"/>
      <c r="BC100" s="156"/>
      <c r="BD100" s="156"/>
      <c r="BE100" s="158">
        <f t="shared" si="0"/>
        <v>0</v>
      </c>
      <c r="BF100" s="158">
        <f t="shared" si="1"/>
        <v>0</v>
      </c>
      <c r="BG100" s="158">
        <f t="shared" si="2"/>
        <v>0</v>
      </c>
      <c r="BH100" s="158">
        <f t="shared" si="3"/>
        <v>0</v>
      </c>
      <c r="BI100" s="158">
        <f t="shared" si="4"/>
        <v>0</v>
      </c>
      <c r="BJ100" s="157" t="s">
        <v>84</v>
      </c>
      <c r="BK100" s="156"/>
      <c r="BL100" s="156"/>
      <c r="BM100" s="156"/>
    </row>
    <row r="101" spans="2:65" s="1" customFormat="1" ht="18" customHeight="1">
      <c r="B101" s="39"/>
      <c r="C101" s="40"/>
      <c r="D101" s="118" t="s">
        <v>150</v>
      </c>
      <c r="E101" s="40"/>
      <c r="F101" s="40"/>
      <c r="G101" s="40"/>
      <c r="H101" s="40"/>
      <c r="I101" s="40"/>
      <c r="J101" s="40"/>
      <c r="K101" s="40"/>
      <c r="L101" s="40"/>
      <c r="M101" s="40"/>
      <c r="N101" s="269">
        <f>ROUND(N89*T101,2)</f>
        <v>0</v>
      </c>
      <c r="O101" s="266"/>
      <c r="P101" s="266"/>
      <c r="Q101" s="266"/>
      <c r="R101" s="41"/>
      <c r="S101" s="153"/>
      <c r="T101" s="159"/>
      <c r="U101" s="160" t="s">
        <v>42</v>
      </c>
      <c r="V101" s="156"/>
      <c r="W101" s="156"/>
      <c r="X101" s="156"/>
      <c r="Y101" s="156"/>
      <c r="Z101" s="156"/>
      <c r="AA101" s="156"/>
      <c r="AB101" s="156"/>
      <c r="AC101" s="156"/>
      <c r="AD101" s="156"/>
      <c r="AE101" s="156"/>
      <c r="AF101" s="156"/>
      <c r="AG101" s="156"/>
      <c r="AH101" s="156"/>
      <c r="AI101" s="156"/>
      <c r="AJ101" s="156"/>
      <c r="AK101" s="156"/>
      <c r="AL101" s="156"/>
      <c r="AM101" s="156"/>
      <c r="AN101" s="156"/>
      <c r="AO101" s="156"/>
      <c r="AP101" s="156"/>
      <c r="AQ101" s="156"/>
      <c r="AR101" s="156"/>
      <c r="AS101" s="156"/>
      <c r="AT101" s="156"/>
      <c r="AU101" s="156"/>
      <c r="AV101" s="156"/>
      <c r="AW101" s="156"/>
      <c r="AX101" s="156"/>
      <c r="AY101" s="157" t="s">
        <v>151</v>
      </c>
      <c r="AZ101" s="156"/>
      <c r="BA101" s="156"/>
      <c r="BB101" s="156"/>
      <c r="BC101" s="156"/>
      <c r="BD101" s="156"/>
      <c r="BE101" s="158">
        <f t="shared" si="0"/>
        <v>0</v>
      </c>
      <c r="BF101" s="158">
        <f t="shared" si="1"/>
        <v>0</v>
      </c>
      <c r="BG101" s="158">
        <f t="shared" si="2"/>
        <v>0</v>
      </c>
      <c r="BH101" s="158">
        <f t="shared" si="3"/>
        <v>0</v>
      </c>
      <c r="BI101" s="158">
        <f t="shared" si="4"/>
        <v>0</v>
      </c>
      <c r="BJ101" s="157" t="s">
        <v>84</v>
      </c>
      <c r="BK101" s="156"/>
      <c r="BL101" s="156"/>
      <c r="BM101" s="156"/>
    </row>
    <row r="102" spans="2:65" s="1" customFormat="1" ht="12"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1"/>
      <c r="T102" s="140"/>
      <c r="U102" s="140"/>
    </row>
    <row r="103" spans="2:65" s="1" customFormat="1" ht="29.25" customHeight="1">
      <c r="B103" s="39"/>
      <c r="C103" s="128" t="s">
        <v>122</v>
      </c>
      <c r="D103" s="129"/>
      <c r="E103" s="129"/>
      <c r="F103" s="129"/>
      <c r="G103" s="129"/>
      <c r="H103" s="129"/>
      <c r="I103" s="129"/>
      <c r="J103" s="129"/>
      <c r="K103" s="129"/>
      <c r="L103" s="274">
        <f>ROUND(SUM(N89+N95),2)</f>
        <v>0</v>
      </c>
      <c r="M103" s="274"/>
      <c r="N103" s="274"/>
      <c r="O103" s="274"/>
      <c r="P103" s="274"/>
      <c r="Q103" s="274"/>
      <c r="R103" s="41"/>
      <c r="T103" s="140"/>
      <c r="U103" s="140"/>
    </row>
    <row r="104" spans="2:65" s="1" customFormat="1" ht="6.9" customHeight="1">
      <c r="B104" s="63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5"/>
      <c r="T104" s="140"/>
      <c r="U104" s="140"/>
    </row>
    <row r="108" spans="2:65" s="1" customFormat="1" ht="6.9" customHeight="1">
      <c r="B108" s="66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8"/>
    </row>
    <row r="109" spans="2:65" s="1" customFormat="1" ht="36.9" customHeight="1">
      <c r="B109" s="39"/>
      <c r="C109" s="229" t="s">
        <v>152</v>
      </c>
      <c r="D109" s="279"/>
      <c r="E109" s="279"/>
      <c r="F109" s="279"/>
      <c r="G109" s="279"/>
      <c r="H109" s="279"/>
      <c r="I109" s="279"/>
      <c r="J109" s="279"/>
      <c r="K109" s="279"/>
      <c r="L109" s="279"/>
      <c r="M109" s="279"/>
      <c r="N109" s="279"/>
      <c r="O109" s="279"/>
      <c r="P109" s="279"/>
      <c r="Q109" s="279"/>
      <c r="R109" s="41"/>
    </row>
    <row r="110" spans="2:65" s="1" customFormat="1" ht="6.9" customHeight="1"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1"/>
    </row>
    <row r="111" spans="2:65" s="1" customFormat="1" ht="30" customHeight="1">
      <c r="B111" s="39"/>
      <c r="C111" s="34" t="s">
        <v>19</v>
      </c>
      <c r="D111" s="40"/>
      <c r="E111" s="40"/>
      <c r="F111" s="277" t="str">
        <f>F6</f>
        <v>Doplnění chodníku v křižovatce ulic Sokolská a Sušilova - rozc.Kouty, Zábřeh</v>
      </c>
      <c r="G111" s="278"/>
      <c r="H111" s="278"/>
      <c r="I111" s="278"/>
      <c r="J111" s="278"/>
      <c r="K111" s="278"/>
      <c r="L111" s="278"/>
      <c r="M111" s="278"/>
      <c r="N111" s="278"/>
      <c r="O111" s="278"/>
      <c r="P111" s="278"/>
      <c r="Q111" s="40"/>
      <c r="R111" s="41"/>
    </row>
    <row r="112" spans="2:65" ht="30" customHeight="1">
      <c r="B112" s="26"/>
      <c r="C112" s="34" t="s">
        <v>129</v>
      </c>
      <c r="D112" s="30"/>
      <c r="E112" s="30"/>
      <c r="F112" s="277" t="s">
        <v>246</v>
      </c>
      <c r="G112" s="234"/>
      <c r="H112" s="234"/>
      <c r="I112" s="234"/>
      <c r="J112" s="234"/>
      <c r="K112" s="234"/>
      <c r="L112" s="234"/>
      <c r="M112" s="234"/>
      <c r="N112" s="234"/>
      <c r="O112" s="234"/>
      <c r="P112" s="234"/>
      <c r="Q112" s="30"/>
      <c r="R112" s="27"/>
    </row>
    <row r="113" spans="2:65" s="1" customFormat="1" ht="36.9" customHeight="1">
      <c r="B113" s="39"/>
      <c r="C113" s="73" t="s">
        <v>131</v>
      </c>
      <c r="D113" s="40"/>
      <c r="E113" s="40"/>
      <c r="F113" s="249" t="str">
        <f>F8</f>
        <v>SO 103 - Sjezdy mimo profil chodníku</v>
      </c>
      <c r="G113" s="279"/>
      <c r="H113" s="279"/>
      <c r="I113" s="279"/>
      <c r="J113" s="279"/>
      <c r="K113" s="279"/>
      <c r="L113" s="279"/>
      <c r="M113" s="279"/>
      <c r="N113" s="279"/>
      <c r="O113" s="279"/>
      <c r="P113" s="279"/>
      <c r="Q113" s="40"/>
      <c r="R113" s="41"/>
    </row>
    <row r="114" spans="2:65" s="1" customFormat="1" ht="6.9" customHeight="1"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1"/>
    </row>
    <row r="115" spans="2:65" s="1" customFormat="1" ht="18" customHeight="1">
      <c r="B115" s="39"/>
      <c r="C115" s="34" t="s">
        <v>24</v>
      </c>
      <c r="D115" s="40"/>
      <c r="E115" s="40"/>
      <c r="F115" s="32" t="str">
        <f>F10</f>
        <v>Zábřeh</v>
      </c>
      <c r="G115" s="40"/>
      <c r="H115" s="40"/>
      <c r="I115" s="40"/>
      <c r="J115" s="40"/>
      <c r="K115" s="34" t="s">
        <v>26</v>
      </c>
      <c r="L115" s="40"/>
      <c r="M115" s="281" t="str">
        <f>IF(O10="","",O10)</f>
        <v>26. 12. 2018</v>
      </c>
      <c r="N115" s="281"/>
      <c r="O115" s="281"/>
      <c r="P115" s="281"/>
      <c r="Q115" s="40"/>
      <c r="R115" s="41"/>
    </row>
    <row r="116" spans="2:65" s="1" customFormat="1" ht="6.9" customHeight="1"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1"/>
    </row>
    <row r="117" spans="2:65" s="1" customFormat="1" ht="13.2">
      <c r="B117" s="39"/>
      <c r="C117" s="34" t="s">
        <v>28</v>
      </c>
      <c r="D117" s="40"/>
      <c r="E117" s="40"/>
      <c r="F117" s="32" t="str">
        <f>E13</f>
        <v xml:space="preserve"> </v>
      </c>
      <c r="G117" s="40"/>
      <c r="H117" s="40"/>
      <c r="I117" s="40"/>
      <c r="J117" s="40"/>
      <c r="K117" s="34" t="s">
        <v>34</v>
      </c>
      <c r="L117" s="40"/>
      <c r="M117" s="233" t="str">
        <f>E19</f>
        <v xml:space="preserve"> </v>
      </c>
      <c r="N117" s="233"/>
      <c r="O117" s="233"/>
      <c r="P117" s="233"/>
      <c r="Q117" s="233"/>
      <c r="R117" s="41"/>
    </row>
    <row r="118" spans="2:65" s="1" customFormat="1" ht="14.4" customHeight="1">
      <c r="B118" s="39"/>
      <c r="C118" s="34" t="s">
        <v>32</v>
      </c>
      <c r="D118" s="40"/>
      <c r="E118" s="40"/>
      <c r="F118" s="32" t="str">
        <f>IF(E16="","",E16)</f>
        <v>Vyplň údaj</v>
      </c>
      <c r="G118" s="40"/>
      <c r="H118" s="40"/>
      <c r="I118" s="40"/>
      <c r="J118" s="40"/>
      <c r="K118" s="34" t="s">
        <v>36</v>
      </c>
      <c r="L118" s="40"/>
      <c r="M118" s="233" t="str">
        <f>E22</f>
        <v xml:space="preserve"> </v>
      </c>
      <c r="N118" s="233"/>
      <c r="O118" s="233"/>
      <c r="P118" s="233"/>
      <c r="Q118" s="233"/>
      <c r="R118" s="41"/>
    </row>
    <row r="119" spans="2:65" s="1" customFormat="1" ht="10.35" customHeight="1"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1"/>
    </row>
    <row r="120" spans="2:65" s="9" customFormat="1" ht="29.25" customHeight="1">
      <c r="B120" s="161"/>
      <c r="C120" s="162" t="s">
        <v>153</v>
      </c>
      <c r="D120" s="163" t="s">
        <v>154</v>
      </c>
      <c r="E120" s="163" t="s">
        <v>59</v>
      </c>
      <c r="F120" s="295" t="s">
        <v>155</v>
      </c>
      <c r="G120" s="295"/>
      <c r="H120" s="295"/>
      <c r="I120" s="295"/>
      <c r="J120" s="163" t="s">
        <v>156</v>
      </c>
      <c r="K120" s="163" t="s">
        <v>157</v>
      </c>
      <c r="L120" s="296" t="s">
        <v>158</v>
      </c>
      <c r="M120" s="296"/>
      <c r="N120" s="295" t="s">
        <v>136</v>
      </c>
      <c r="O120" s="295"/>
      <c r="P120" s="295"/>
      <c r="Q120" s="297"/>
      <c r="R120" s="164"/>
      <c r="T120" s="84" t="s">
        <v>159</v>
      </c>
      <c r="U120" s="85" t="s">
        <v>41</v>
      </c>
      <c r="V120" s="85" t="s">
        <v>160</v>
      </c>
      <c r="W120" s="85" t="s">
        <v>161</v>
      </c>
      <c r="X120" s="85" t="s">
        <v>162</v>
      </c>
      <c r="Y120" s="85" t="s">
        <v>163</v>
      </c>
      <c r="Z120" s="85" t="s">
        <v>164</v>
      </c>
      <c r="AA120" s="86" t="s">
        <v>165</v>
      </c>
    </row>
    <row r="121" spans="2:65" s="1" customFormat="1" ht="29.25" customHeight="1">
      <c r="B121" s="39"/>
      <c r="C121" s="88" t="s">
        <v>133</v>
      </c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315">
        <f>BK121</f>
        <v>0</v>
      </c>
      <c r="O121" s="316"/>
      <c r="P121" s="316"/>
      <c r="Q121" s="316"/>
      <c r="R121" s="41"/>
      <c r="T121" s="87"/>
      <c r="U121" s="55"/>
      <c r="V121" s="55"/>
      <c r="W121" s="165">
        <f>W122+W138</f>
        <v>0</v>
      </c>
      <c r="X121" s="55"/>
      <c r="Y121" s="165">
        <f>Y122+Y138</f>
        <v>5.3082399999999996</v>
      </c>
      <c r="Z121" s="55"/>
      <c r="AA121" s="166">
        <f>AA122+AA138</f>
        <v>0</v>
      </c>
      <c r="AT121" s="22" t="s">
        <v>76</v>
      </c>
      <c r="AU121" s="22" t="s">
        <v>138</v>
      </c>
      <c r="BK121" s="167">
        <f>BK122+BK138</f>
        <v>0</v>
      </c>
    </row>
    <row r="122" spans="2:65" s="10" customFormat="1" ht="37.35" customHeight="1">
      <c r="B122" s="168"/>
      <c r="C122" s="169"/>
      <c r="D122" s="170" t="s">
        <v>139</v>
      </c>
      <c r="E122" s="170"/>
      <c r="F122" s="170"/>
      <c r="G122" s="170"/>
      <c r="H122" s="170"/>
      <c r="I122" s="170"/>
      <c r="J122" s="170"/>
      <c r="K122" s="170"/>
      <c r="L122" s="170"/>
      <c r="M122" s="170"/>
      <c r="N122" s="293">
        <f>BK122</f>
        <v>0</v>
      </c>
      <c r="O122" s="291"/>
      <c r="P122" s="291"/>
      <c r="Q122" s="291"/>
      <c r="R122" s="171"/>
      <c r="T122" s="172"/>
      <c r="U122" s="169"/>
      <c r="V122" s="169"/>
      <c r="W122" s="173">
        <f>W123+W136</f>
        <v>0</v>
      </c>
      <c r="X122" s="169"/>
      <c r="Y122" s="173">
        <f>Y123+Y136</f>
        <v>5.3082399999999996</v>
      </c>
      <c r="Z122" s="169"/>
      <c r="AA122" s="174">
        <f>AA123+AA136</f>
        <v>0</v>
      </c>
      <c r="AR122" s="175" t="s">
        <v>84</v>
      </c>
      <c r="AT122" s="176" t="s">
        <v>76</v>
      </c>
      <c r="AU122" s="176" t="s">
        <v>77</v>
      </c>
      <c r="AY122" s="175" t="s">
        <v>166</v>
      </c>
      <c r="BK122" s="177">
        <f>BK123+BK136</f>
        <v>0</v>
      </c>
    </row>
    <row r="123" spans="2:65" s="10" customFormat="1" ht="19.95" customHeight="1">
      <c r="B123" s="168"/>
      <c r="C123" s="169"/>
      <c r="D123" s="178" t="s">
        <v>250</v>
      </c>
      <c r="E123" s="178"/>
      <c r="F123" s="178"/>
      <c r="G123" s="178"/>
      <c r="H123" s="178"/>
      <c r="I123" s="178"/>
      <c r="J123" s="178"/>
      <c r="K123" s="178"/>
      <c r="L123" s="178"/>
      <c r="M123" s="178"/>
      <c r="N123" s="317">
        <f>BK123</f>
        <v>0</v>
      </c>
      <c r="O123" s="318"/>
      <c r="P123" s="318"/>
      <c r="Q123" s="318"/>
      <c r="R123" s="171"/>
      <c r="T123" s="172"/>
      <c r="U123" s="169"/>
      <c r="V123" s="169"/>
      <c r="W123" s="173">
        <f>SUM(W124:W135)</f>
        <v>0</v>
      </c>
      <c r="X123" s="169"/>
      <c r="Y123" s="173">
        <f>SUM(Y124:Y135)</f>
        <v>5.3082399999999996</v>
      </c>
      <c r="Z123" s="169"/>
      <c r="AA123" s="174">
        <f>SUM(AA124:AA135)</f>
        <v>0</v>
      </c>
      <c r="AR123" s="175" t="s">
        <v>84</v>
      </c>
      <c r="AT123" s="176" t="s">
        <v>76</v>
      </c>
      <c r="AU123" s="176" t="s">
        <v>84</v>
      </c>
      <c r="AY123" s="175" t="s">
        <v>166</v>
      </c>
      <c r="BK123" s="177">
        <f>SUM(BK124:BK135)</f>
        <v>0</v>
      </c>
    </row>
    <row r="124" spans="2:65" s="1" customFormat="1" ht="22.5" customHeight="1">
      <c r="B124" s="39"/>
      <c r="C124" s="179" t="s">
        <v>84</v>
      </c>
      <c r="D124" s="179" t="s">
        <v>167</v>
      </c>
      <c r="E124" s="180" t="s">
        <v>523</v>
      </c>
      <c r="F124" s="298" t="s">
        <v>524</v>
      </c>
      <c r="G124" s="298"/>
      <c r="H124" s="298"/>
      <c r="I124" s="298"/>
      <c r="J124" s="181" t="s">
        <v>170</v>
      </c>
      <c r="K124" s="182">
        <v>28</v>
      </c>
      <c r="L124" s="299">
        <v>0</v>
      </c>
      <c r="M124" s="300"/>
      <c r="N124" s="301">
        <f>ROUND(L124*K124,2)</f>
        <v>0</v>
      </c>
      <c r="O124" s="301"/>
      <c r="P124" s="301"/>
      <c r="Q124" s="301"/>
      <c r="R124" s="41"/>
      <c r="T124" s="183" t="s">
        <v>22</v>
      </c>
      <c r="U124" s="48" t="s">
        <v>42</v>
      </c>
      <c r="V124" s="40"/>
      <c r="W124" s="184">
        <f>V124*K124</f>
        <v>0</v>
      </c>
      <c r="X124" s="184">
        <v>0.18906999999999999</v>
      </c>
      <c r="Y124" s="184">
        <f>X124*K124</f>
        <v>5.2939599999999993</v>
      </c>
      <c r="Z124" s="184">
        <v>0</v>
      </c>
      <c r="AA124" s="185">
        <f>Z124*K124</f>
        <v>0</v>
      </c>
      <c r="AR124" s="22" t="s">
        <v>171</v>
      </c>
      <c r="AT124" s="22" t="s">
        <v>167</v>
      </c>
      <c r="AU124" s="22" t="s">
        <v>89</v>
      </c>
      <c r="AY124" s="22" t="s">
        <v>166</v>
      </c>
      <c r="BE124" s="122">
        <f>IF(U124="základní",N124,0)</f>
        <v>0</v>
      </c>
      <c r="BF124" s="122">
        <f>IF(U124="snížená",N124,0)</f>
        <v>0</v>
      </c>
      <c r="BG124" s="122">
        <f>IF(U124="zákl. přenesená",N124,0)</f>
        <v>0</v>
      </c>
      <c r="BH124" s="122">
        <f>IF(U124="sníž. přenesená",N124,0)</f>
        <v>0</v>
      </c>
      <c r="BI124" s="122">
        <f>IF(U124="nulová",N124,0)</f>
        <v>0</v>
      </c>
      <c r="BJ124" s="22" t="s">
        <v>84</v>
      </c>
      <c r="BK124" s="122">
        <f>ROUND(L124*K124,2)</f>
        <v>0</v>
      </c>
      <c r="BL124" s="22" t="s">
        <v>171</v>
      </c>
      <c r="BM124" s="22" t="s">
        <v>525</v>
      </c>
    </row>
    <row r="125" spans="2:65" s="11" customFormat="1" ht="22.5" customHeight="1">
      <c r="B125" s="186"/>
      <c r="C125" s="187"/>
      <c r="D125" s="187"/>
      <c r="E125" s="188" t="s">
        <v>22</v>
      </c>
      <c r="F125" s="302" t="s">
        <v>526</v>
      </c>
      <c r="G125" s="303"/>
      <c r="H125" s="303"/>
      <c r="I125" s="303"/>
      <c r="J125" s="187"/>
      <c r="K125" s="189" t="s">
        <v>22</v>
      </c>
      <c r="L125" s="187"/>
      <c r="M125" s="187"/>
      <c r="N125" s="187"/>
      <c r="O125" s="187"/>
      <c r="P125" s="187"/>
      <c r="Q125" s="187"/>
      <c r="R125" s="190"/>
      <c r="T125" s="191"/>
      <c r="U125" s="187"/>
      <c r="V125" s="187"/>
      <c r="W125" s="187"/>
      <c r="X125" s="187"/>
      <c r="Y125" s="187"/>
      <c r="Z125" s="187"/>
      <c r="AA125" s="192"/>
      <c r="AT125" s="193" t="s">
        <v>174</v>
      </c>
      <c r="AU125" s="193" t="s">
        <v>89</v>
      </c>
      <c r="AV125" s="11" t="s">
        <v>84</v>
      </c>
      <c r="AW125" s="11" t="s">
        <v>35</v>
      </c>
      <c r="AX125" s="11" t="s">
        <v>77</v>
      </c>
      <c r="AY125" s="193" t="s">
        <v>166</v>
      </c>
    </row>
    <row r="126" spans="2:65" s="12" customFormat="1" ht="22.5" customHeight="1">
      <c r="B126" s="194"/>
      <c r="C126" s="195"/>
      <c r="D126" s="195"/>
      <c r="E126" s="196" t="s">
        <v>22</v>
      </c>
      <c r="F126" s="304" t="s">
        <v>392</v>
      </c>
      <c r="G126" s="305"/>
      <c r="H126" s="305"/>
      <c r="I126" s="305"/>
      <c r="J126" s="195"/>
      <c r="K126" s="197">
        <v>28</v>
      </c>
      <c r="L126" s="195"/>
      <c r="M126" s="195"/>
      <c r="N126" s="195"/>
      <c r="O126" s="195"/>
      <c r="P126" s="195"/>
      <c r="Q126" s="195"/>
      <c r="R126" s="198"/>
      <c r="T126" s="199"/>
      <c r="U126" s="195"/>
      <c r="V126" s="195"/>
      <c r="W126" s="195"/>
      <c r="X126" s="195"/>
      <c r="Y126" s="195"/>
      <c r="Z126" s="195"/>
      <c r="AA126" s="200"/>
      <c r="AT126" s="201" t="s">
        <v>174</v>
      </c>
      <c r="AU126" s="201" t="s">
        <v>89</v>
      </c>
      <c r="AV126" s="12" t="s">
        <v>89</v>
      </c>
      <c r="AW126" s="12" t="s">
        <v>35</v>
      </c>
      <c r="AX126" s="12" t="s">
        <v>77</v>
      </c>
      <c r="AY126" s="201" t="s">
        <v>166</v>
      </c>
    </row>
    <row r="127" spans="2:65" s="13" customFormat="1" ht="22.5" customHeight="1">
      <c r="B127" s="202"/>
      <c r="C127" s="203"/>
      <c r="D127" s="203"/>
      <c r="E127" s="204" t="s">
        <v>22</v>
      </c>
      <c r="F127" s="306" t="s">
        <v>176</v>
      </c>
      <c r="G127" s="307"/>
      <c r="H127" s="307"/>
      <c r="I127" s="307"/>
      <c r="J127" s="203"/>
      <c r="K127" s="205">
        <v>28</v>
      </c>
      <c r="L127" s="203"/>
      <c r="M127" s="203"/>
      <c r="N127" s="203"/>
      <c r="O127" s="203"/>
      <c r="P127" s="203"/>
      <c r="Q127" s="203"/>
      <c r="R127" s="206"/>
      <c r="T127" s="207"/>
      <c r="U127" s="203"/>
      <c r="V127" s="203"/>
      <c r="W127" s="203"/>
      <c r="X127" s="203"/>
      <c r="Y127" s="203"/>
      <c r="Z127" s="203"/>
      <c r="AA127" s="208"/>
      <c r="AT127" s="209" t="s">
        <v>174</v>
      </c>
      <c r="AU127" s="209" t="s">
        <v>89</v>
      </c>
      <c r="AV127" s="13" t="s">
        <v>171</v>
      </c>
      <c r="AW127" s="13" t="s">
        <v>35</v>
      </c>
      <c r="AX127" s="13" t="s">
        <v>84</v>
      </c>
      <c r="AY127" s="209" t="s">
        <v>166</v>
      </c>
    </row>
    <row r="128" spans="2:65" s="1" customFormat="1" ht="31.5" customHeight="1">
      <c r="B128" s="39"/>
      <c r="C128" s="179" t="s">
        <v>89</v>
      </c>
      <c r="D128" s="179" t="s">
        <v>167</v>
      </c>
      <c r="E128" s="180" t="s">
        <v>334</v>
      </c>
      <c r="F128" s="298" t="s">
        <v>335</v>
      </c>
      <c r="G128" s="298"/>
      <c r="H128" s="298"/>
      <c r="I128" s="298"/>
      <c r="J128" s="181" t="s">
        <v>170</v>
      </c>
      <c r="K128" s="182">
        <v>28</v>
      </c>
      <c r="L128" s="299">
        <v>0</v>
      </c>
      <c r="M128" s="300"/>
      <c r="N128" s="301">
        <f>ROUND(L128*K128,2)</f>
        <v>0</v>
      </c>
      <c r="O128" s="301"/>
      <c r="P128" s="301"/>
      <c r="Q128" s="301"/>
      <c r="R128" s="41"/>
      <c r="T128" s="183" t="s">
        <v>22</v>
      </c>
      <c r="U128" s="48" t="s">
        <v>42</v>
      </c>
      <c r="V128" s="40"/>
      <c r="W128" s="184">
        <f>V128*K128</f>
        <v>0</v>
      </c>
      <c r="X128" s="184">
        <v>5.1000000000000004E-4</v>
      </c>
      <c r="Y128" s="184">
        <f>X128*K128</f>
        <v>1.4280000000000001E-2</v>
      </c>
      <c r="Z128" s="184">
        <v>0</v>
      </c>
      <c r="AA128" s="185">
        <f>Z128*K128</f>
        <v>0</v>
      </c>
      <c r="AR128" s="22" t="s">
        <v>171</v>
      </c>
      <c r="AT128" s="22" t="s">
        <v>167</v>
      </c>
      <c r="AU128" s="22" t="s">
        <v>89</v>
      </c>
      <c r="AY128" s="22" t="s">
        <v>166</v>
      </c>
      <c r="BE128" s="122">
        <f>IF(U128="základní",N128,0)</f>
        <v>0</v>
      </c>
      <c r="BF128" s="122">
        <f>IF(U128="snížená",N128,0)</f>
        <v>0</v>
      </c>
      <c r="BG128" s="122">
        <f>IF(U128="zákl. přenesená",N128,0)</f>
        <v>0</v>
      </c>
      <c r="BH128" s="122">
        <f>IF(U128="sníž. přenesená",N128,0)</f>
        <v>0</v>
      </c>
      <c r="BI128" s="122">
        <f>IF(U128="nulová",N128,0)</f>
        <v>0</v>
      </c>
      <c r="BJ128" s="22" t="s">
        <v>84</v>
      </c>
      <c r="BK128" s="122">
        <f>ROUND(L128*K128,2)</f>
        <v>0</v>
      </c>
      <c r="BL128" s="22" t="s">
        <v>171</v>
      </c>
      <c r="BM128" s="22" t="s">
        <v>527</v>
      </c>
    </row>
    <row r="129" spans="2:65" s="11" customFormat="1" ht="22.5" customHeight="1">
      <c r="B129" s="186"/>
      <c r="C129" s="187"/>
      <c r="D129" s="187"/>
      <c r="E129" s="188" t="s">
        <v>22</v>
      </c>
      <c r="F129" s="302" t="s">
        <v>337</v>
      </c>
      <c r="G129" s="303"/>
      <c r="H129" s="303"/>
      <c r="I129" s="303"/>
      <c r="J129" s="187"/>
      <c r="K129" s="189" t="s">
        <v>22</v>
      </c>
      <c r="L129" s="187"/>
      <c r="M129" s="187"/>
      <c r="N129" s="187"/>
      <c r="O129" s="187"/>
      <c r="P129" s="187"/>
      <c r="Q129" s="187"/>
      <c r="R129" s="190"/>
      <c r="T129" s="191"/>
      <c r="U129" s="187"/>
      <c r="V129" s="187"/>
      <c r="W129" s="187"/>
      <c r="X129" s="187"/>
      <c r="Y129" s="187"/>
      <c r="Z129" s="187"/>
      <c r="AA129" s="192"/>
      <c r="AT129" s="193" t="s">
        <v>174</v>
      </c>
      <c r="AU129" s="193" t="s">
        <v>89</v>
      </c>
      <c r="AV129" s="11" t="s">
        <v>84</v>
      </c>
      <c r="AW129" s="11" t="s">
        <v>35</v>
      </c>
      <c r="AX129" s="11" t="s">
        <v>77</v>
      </c>
      <c r="AY129" s="193" t="s">
        <v>166</v>
      </c>
    </row>
    <row r="130" spans="2:65" s="12" customFormat="1" ht="22.5" customHeight="1">
      <c r="B130" s="194"/>
      <c r="C130" s="195"/>
      <c r="D130" s="195"/>
      <c r="E130" s="196" t="s">
        <v>22</v>
      </c>
      <c r="F130" s="304" t="s">
        <v>392</v>
      </c>
      <c r="G130" s="305"/>
      <c r="H130" s="305"/>
      <c r="I130" s="305"/>
      <c r="J130" s="195"/>
      <c r="K130" s="197">
        <v>28</v>
      </c>
      <c r="L130" s="195"/>
      <c r="M130" s="195"/>
      <c r="N130" s="195"/>
      <c r="O130" s="195"/>
      <c r="P130" s="195"/>
      <c r="Q130" s="195"/>
      <c r="R130" s="198"/>
      <c r="T130" s="199"/>
      <c r="U130" s="195"/>
      <c r="V130" s="195"/>
      <c r="W130" s="195"/>
      <c r="X130" s="195"/>
      <c r="Y130" s="195"/>
      <c r="Z130" s="195"/>
      <c r="AA130" s="200"/>
      <c r="AT130" s="201" t="s">
        <v>174</v>
      </c>
      <c r="AU130" s="201" t="s">
        <v>89</v>
      </c>
      <c r="AV130" s="12" t="s">
        <v>89</v>
      </c>
      <c r="AW130" s="12" t="s">
        <v>35</v>
      </c>
      <c r="AX130" s="12" t="s">
        <v>77</v>
      </c>
      <c r="AY130" s="201" t="s">
        <v>166</v>
      </c>
    </row>
    <row r="131" spans="2:65" s="13" customFormat="1" ht="22.5" customHeight="1">
      <c r="B131" s="202"/>
      <c r="C131" s="203"/>
      <c r="D131" s="203"/>
      <c r="E131" s="204" t="s">
        <v>22</v>
      </c>
      <c r="F131" s="306" t="s">
        <v>176</v>
      </c>
      <c r="G131" s="307"/>
      <c r="H131" s="307"/>
      <c r="I131" s="307"/>
      <c r="J131" s="203"/>
      <c r="K131" s="205">
        <v>28</v>
      </c>
      <c r="L131" s="203"/>
      <c r="M131" s="203"/>
      <c r="N131" s="203"/>
      <c r="O131" s="203"/>
      <c r="P131" s="203"/>
      <c r="Q131" s="203"/>
      <c r="R131" s="206"/>
      <c r="T131" s="207"/>
      <c r="U131" s="203"/>
      <c r="V131" s="203"/>
      <c r="W131" s="203"/>
      <c r="X131" s="203"/>
      <c r="Y131" s="203"/>
      <c r="Z131" s="203"/>
      <c r="AA131" s="208"/>
      <c r="AT131" s="209" t="s">
        <v>174</v>
      </c>
      <c r="AU131" s="209" t="s">
        <v>89</v>
      </c>
      <c r="AV131" s="13" t="s">
        <v>171</v>
      </c>
      <c r="AW131" s="13" t="s">
        <v>35</v>
      </c>
      <c r="AX131" s="13" t="s">
        <v>84</v>
      </c>
      <c r="AY131" s="209" t="s">
        <v>166</v>
      </c>
    </row>
    <row r="132" spans="2:65" s="1" customFormat="1" ht="31.5" customHeight="1">
      <c r="B132" s="39"/>
      <c r="C132" s="179" t="s">
        <v>185</v>
      </c>
      <c r="D132" s="179" t="s">
        <v>167</v>
      </c>
      <c r="E132" s="180" t="s">
        <v>340</v>
      </c>
      <c r="F132" s="298" t="s">
        <v>341</v>
      </c>
      <c r="G132" s="298"/>
      <c r="H132" s="298"/>
      <c r="I132" s="298"/>
      <c r="J132" s="181" t="s">
        <v>170</v>
      </c>
      <c r="K132" s="182">
        <v>28</v>
      </c>
      <c r="L132" s="299">
        <v>0</v>
      </c>
      <c r="M132" s="300"/>
      <c r="N132" s="301">
        <f>ROUND(L132*K132,2)</f>
        <v>0</v>
      </c>
      <c r="O132" s="301"/>
      <c r="P132" s="301"/>
      <c r="Q132" s="301"/>
      <c r="R132" s="41"/>
      <c r="T132" s="183" t="s">
        <v>22</v>
      </c>
      <c r="U132" s="48" t="s">
        <v>42</v>
      </c>
      <c r="V132" s="40"/>
      <c r="W132" s="184">
        <f>V132*K132</f>
        <v>0</v>
      </c>
      <c r="X132" s="184">
        <v>0</v>
      </c>
      <c r="Y132" s="184">
        <f>X132*K132</f>
        <v>0</v>
      </c>
      <c r="Z132" s="184">
        <v>0</v>
      </c>
      <c r="AA132" s="185">
        <f>Z132*K132</f>
        <v>0</v>
      </c>
      <c r="AR132" s="22" t="s">
        <v>171</v>
      </c>
      <c r="AT132" s="22" t="s">
        <v>167</v>
      </c>
      <c r="AU132" s="22" t="s">
        <v>89</v>
      </c>
      <c r="AY132" s="22" t="s">
        <v>166</v>
      </c>
      <c r="BE132" s="122">
        <f>IF(U132="základní",N132,0)</f>
        <v>0</v>
      </c>
      <c r="BF132" s="122">
        <f>IF(U132="snížená",N132,0)</f>
        <v>0</v>
      </c>
      <c r="BG132" s="122">
        <f>IF(U132="zákl. přenesená",N132,0)</f>
        <v>0</v>
      </c>
      <c r="BH132" s="122">
        <f>IF(U132="sníž. přenesená",N132,0)</f>
        <v>0</v>
      </c>
      <c r="BI132" s="122">
        <f>IF(U132="nulová",N132,0)</f>
        <v>0</v>
      </c>
      <c r="BJ132" s="22" t="s">
        <v>84</v>
      </c>
      <c r="BK132" s="122">
        <f>ROUND(L132*K132,2)</f>
        <v>0</v>
      </c>
      <c r="BL132" s="22" t="s">
        <v>171</v>
      </c>
      <c r="BM132" s="22" t="s">
        <v>528</v>
      </c>
    </row>
    <row r="133" spans="2:65" s="11" customFormat="1" ht="22.5" customHeight="1">
      <c r="B133" s="186"/>
      <c r="C133" s="187"/>
      <c r="D133" s="187"/>
      <c r="E133" s="188" t="s">
        <v>22</v>
      </c>
      <c r="F133" s="302" t="s">
        <v>529</v>
      </c>
      <c r="G133" s="303"/>
      <c r="H133" s="303"/>
      <c r="I133" s="303"/>
      <c r="J133" s="187"/>
      <c r="K133" s="189" t="s">
        <v>22</v>
      </c>
      <c r="L133" s="187"/>
      <c r="M133" s="187"/>
      <c r="N133" s="187"/>
      <c r="O133" s="187"/>
      <c r="P133" s="187"/>
      <c r="Q133" s="187"/>
      <c r="R133" s="190"/>
      <c r="T133" s="191"/>
      <c r="U133" s="187"/>
      <c r="V133" s="187"/>
      <c r="W133" s="187"/>
      <c r="X133" s="187"/>
      <c r="Y133" s="187"/>
      <c r="Z133" s="187"/>
      <c r="AA133" s="192"/>
      <c r="AT133" s="193" t="s">
        <v>174</v>
      </c>
      <c r="AU133" s="193" t="s">
        <v>89</v>
      </c>
      <c r="AV133" s="11" t="s">
        <v>84</v>
      </c>
      <c r="AW133" s="11" t="s">
        <v>35</v>
      </c>
      <c r="AX133" s="11" t="s">
        <v>77</v>
      </c>
      <c r="AY133" s="193" t="s">
        <v>166</v>
      </c>
    </row>
    <row r="134" spans="2:65" s="12" customFormat="1" ht="22.5" customHeight="1">
      <c r="B134" s="194"/>
      <c r="C134" s="195"/>
      <c r="D134" s="195"/>
      <c r="E134" s="196" t="s">
        <v>22</v>
      </c>
      <c r="F134" s="304" t="s">
        <v>392</v>
      </c>
      <c r="G134" s="305"/>
      <c r="H134" s="305"/>
      <c r="I134" s="305"/>
      <c r="J134" s="195"/>
      <c r="K134" s="197">
        <v>28</v>
      </c>
      <c r="L134" s="195"/>
      <c r="M134" s="195"/>
      <c r="N134" s="195"/>
      <c r="O134" s="195"/>
      <c r="P134" s="195"/>
      <c r="Q134" s="195"/>
      <c r="R134" s="198"/>
      <c r="T134" s="199"/>
      <c r="U134" s="195"/>
      <c r="V134" s="195"/>
      <c r="W134" s="195"/>
      <c r="X134" s="195"/>
      <c r="Y134" s="195"/>
      <c r="Z134" s="195"/>
      <c r="AA134" s="200"/>
      <c r="AT134" s="201" t="s">
        <v>174</v>
      </c>
      <c r="AU134" s="201" t="s">
        <v>89</v>
      </c>
      <c r="AV134" s="12" t="s">
        <v>89</v>
      </c>
      <c r="AW134" s="12" t="s">
        <v>35</v>
      </c>
      <c r="AX134" s="12" t="s">
        <v>77</v>
      </c>
      <c r="AY134" s="201" t="s">
        <v>166</v>
      </c>
    </row>
    <row r="135" spans="2:65" s="13" customFormat="1" ht="22.5" customHeight="1">
      <c r="B135" s="202"/>
      <c r="C135" s="203"/>
      <c r="D135" s="203"/>
      <c r="E135" s="204" t="s">
        <v>22</v>
      </c>
      <c r="F135" s="306" t="s">
        <v>176</v>
      </c>
      <c r="G135" s="307"/>
      <c r="H135" s="307"/>
      <c r="I135" s="307"/>
      <c r="J135" s="203"/>
      <c r="K135" s="205">
        <v>28</v>
      </c>
      <c r="L135" s="203"/>
      <c r="M135" s="203"/>
      <c r="N135" s="203"/>
      <c r="O135" s="203"/>
      <c r="P135" s="203"/>
      <c r="Q135" s="203"/>
      <c r="R135" s="206"/>
      <c r="T135" s="207"/>
      <c r="U135" s="203"/>
      <c r="V135" s="203"/>
      <c r="W135" s="203"/>
      <c r="X135" s="203"/>
      <c r="Y135" s="203"/>
      <c r="Z135" s="203"/>
      <c r="AA135" s="208"/>
      <c r="AT135" s="209" t="s">
        <v>174</v>
      </c>
      <c r="AU135" s="209" t="s">
        <v>89</v>
      </c>
      <c r="AV135" s="13" t="s">
        <v>171</v>
      </c>
      <c r="AW135" s="13" t="s">
        <v>35</v>
      </c>
      <c r="AX135" s="13" t="s">
        <v>84</v>
      </c>
      <c r="AY135" s="209" t="s">
        <v>166</v>
      </c>
    </row>
    <row r="136" spans="2:65" s="10" customFormat="1" ht="29.85" customHeight="1">
      <c r="B136" s="168"/>
      <c r="C136" s="169"/>
      <c r="D136" s="178" t="s">
        <v>252</v>
      </c>
      <c r="E136" s="178"/>
      <c r="F136" s="178"/>
      <c r="G136" s="178"/>
      <c r="H136" s="178"/>
      <c r="I136" s="178"/>
      <c r="J136" s="178"/>
      <c r="K136" s="178"/>
      <c r="L136" s="178"/>
      <c r="M136" s="178"/>
      <c r="N136" s="317">
        <f>BK136</f>
        <v>0</v>
      </c>
      <c r="O136" s="318"/>
      <c r="P136" s="318"/>
      <c r="Q136" s="318"/>
      <c r="R136" s="171"/>
      <c r="T136" s="172"/>
      <c r="U136" s="169"/>
      <c r="V136" s="169"/>
      <c r="W136" s="173">
        <f>W137</f>
        <v>0</v>
      </c>
      <c r="X136" s="169"/>
      <c r="Y136" s="173">
        <f>Y137</f>
        <v>0</v>
      </c>
      <c r="Z136" s="169"/>
      <c r="AA136" s="174">
        <f>AA137</f>
        <v>0</v>
      </c>
      <c r="AR136" s="175" t="s">
        <v>84</v>
      </c>
      <c r="AT136" s="176" t="s">
        <v>76</v>
      </c>
      <c r="AU136" s="176" t="s">
        <v>84</v>
      </c>
      <c r="AY136" s="175" t="s">
        <v>166</v>
      </c>
      <c r="BK136" s="177">
        <f>BK137</f>
        <v>0</v>
      </c>
    </row>
    <row r="137" spans="2:65" s="1" customFormat="1" ht="31.5" customHeight="1">
      <c r="B137" s="39"/>
      <c r="C137" s="179" t="s">
        <v>171</v>
      </c>
      <c r="D137" s="179" t="s">
        <v>167</v>
      </c>
      <c r="E137" s="180" t="s">
        <v>530</v>
      </c>
      <c r="F137" s="298" t="s">
        <v>531</v>
      </c>
      <c r="G137" s="298"/>
      <c r="H137" s="298"/>
      <c r="I137" s="298"/>
      <c r="J137" s="181" t="s">
        <v>220</v>
      </c>
      <c r="K137" s="182">
        <v>5.3079999999999998</v>
      </c>
      <c r="L137" s="299">
        <v>0</v>
      </c>
      <c r="M137" s="300"/>
      <c r="N137" s="301">
        <f>ROUND(L137*K137,2)</f>
        <v>0</v>
      </c>
      <c r="O137" s="301"/>
      <c r="P137" s="301"/>
      <c r="Q137" s="301"/>
      <c r="R137" s="41"/>
      <c r="T137" s="183" t="s">
        <v>22</v>
      </c>
      <c r="U137" s="48" t="s">
        <v>42</v>
      </c>
      <c r="V137" s="40"/>
      <c r="W137" s="184">
        <f>V137*K137</f>
        <v>0</v>
      </c>
      <c r="X137" s="184">
        <v>0</v>
      </c>
      <c r="Y137" s="184">
        <f>X137*K137</f>
        <v>0</v>
      </c>
      <c r="Z137" s="184">
        <v>0</v>
      </c>
      <c r="AA137" s="185">
        <f>Z137*K137</f>
        <v>0</v>
      </c>
      <c r="AR137" s="22" t="s">
        <v>171</v>
      </c>
      <c r="AT137" s="22" t="s">
        <v>167</v>
      </c>
      <c r="AU137" s="22" t="s">
        <v>89</v>
      </c>
      <c r="AY137" s="22" t="s">
        <v>166</v>
      </c>
      <c r="BE137" s="122">
        <f>IF(U137="základní",N137,0)</f>
        <v>0</v>
      </c>
      <c r="BF137" s="122">
        <f>IF(U137="snížená",N137,0)</f>
        <v>0</v>
      </c>
      <c r="BG137" s="122">
        <f>IF(U137="zákl. přenesená",N137,0)</f>
        <v>0</v>
      </c>
      <c r="BH137" s="122">
        <f>IF(U137="sníž. přenesená",N137,0)</f>
        <v>0</v>
      </c>
      <c r="BI137" s="122">
        <f>IF(U137="nulová",N137,0)</f>
        <v>0</v>
      </c>
      <c r="BJ137" s="22" t="s">
        <v>84</v>
      </c>
      <c r="BK137" s="122">
        <f>ROUND(L137*K137,2)</f>
        <v>0</v>
      </c>
      <c r="BL137" s="22" t="s">
        <v>171</v>
      </c>
      <c r="BM137" s="22" t="s">
        <v>532</v>
      </c>
    </row>
    <row r="138" spans="2:65" s="1" customFormat="1" ht="49.95" customHeight="1">
      <c r="B138" s="39"/>
      <c r="C138" s="40"/>
      <c r="D138" s="170" t="s">
        <v>244</v>
      </c>
      <c r="E138" s="40"/>
      <c r="F138" s="40"/>
      <c r="G138" s="40"/>
      <c r="H138" s="40"/>
      <c r="I138" s="40"/>
      <c r="J138" s="40"/>
      <c r="K138" s="40"/>
      <c r="L138" s="40"/>
      <c r="M138" s="40"/>
      <c r="N138" s="326">
        <f t="shared" ref="N138:N143" si="5">BK138</f>
        <v>0</v>
      </c>
      <c r="O138" s="327"/>
      <c r="P138" s="327"/>
      <c r="Q138" s="327"/>
      <c r="R138" s="41"/>
      <c r="T138" s="154"/>
      <c r="U138" s="40"/>
      <c r="V138" s="40"/>
      <c r="W138" s="40"/>
      <c r="X138" s="40"/>
      <c r="Y138" s="40"/>
      <c r="Z138" s="40"/>
      <c r="AA138" s="82"/>
      <c r="AT138" s="22" t="s">
        <v>76</v>
      </c>
      <c r="AU138" s="22" t="s">
        <v>77</v>
      </c>
      <c r="AY138" s="22" t="s">
        <v>245</v>
      </c>
      <c r="BK138" s="122">
        <f>SUM(BK139:BK143)</f>
        <v>0</v>
      </c>
    </row>
    <row r="139" spans="2:65" s="1" customFormat="1" ht="22.35" customHeight="1">
      <c r="B139" s="39"/>
      <c r="C139" s="218" t="s">
        <v>22</v>
      </c>
      <c r="D139" s="218" t="s">
        <v>167</v>
      </c>
      <c r="E139" s="219" t="s">
        <v>22</v>
      </c>
      <c r="F139" s="314" t="s">
        <v>22</v>
      </c>
      <c r="G139" s="314"/>
      <c r="H139" s="314"/>
      <c r="I139" s="314"/>
      <c r="J139" s="220" t="s">
        <v>22</v>
      </c>
      <c r="K139" s="221"/>
      <c r="L139" s="299"/>
      <c r="M139" s="301"/>
      <c r="N139" s="301">
        <f t="shared" si="5"/>
        <v>0</v>
      </c>
      <c r="O139" s="301"/>
      <c r="P139" s="301"/>
      <c r="Q139" s="301"/>
      <c r="R139" s="41"/>
      <c r="T139" s="183" t="s">
        <v>22</v>
      </c>
      <c r="U139" s="222" t="s">
        <v>42</v>
      </c>
      <c r="V139" s="40"/>
      <c r="W139" s="40"/>
      <c r="X139" s="40"/>
      <c r="Y139" s="40"/>
      <c r="Z139" s="40"/>
      <c r="AA139" s="82"/>
      <c r="AT139" s="22" t="s">
        <v>245</v>
      </c>
      <c r="AU139" s="22" t="s">
        <v>84</v>
      </c>
      <c r="AY139" s="22" t="s">
        <v>245</v>
      </c>
      <c r="BE139" s="122">
        <f>IF(U139="základní",N139,0)</f>
        <v>0</v>
      </c>
      <c r="BF139" s="122">
        <f>IF(U139="snížená",N139,0)</f>
        <v>0</v>
      </c>
      <c r="BG139" s="122">
        <f>IF(U139="zákl. přenesená",N139,0)</f>
        <v>0</v>
      </c>
      <c r="BH139" s="122">
        <f>IF(U139="sníž. přenesená",N139,0)</f>
        <v>0</v>
      </c>
      <c r="BI139" s="122">
        <f>IF(U139="nulová",N139,0)</f>
        <v>0</v>
      </c>
      <c r="BJ139" s="22" t="s">
        <v>84</v>
      </c>
      <c r="BK139" s="122">
        <f>L139*K139</f>
        <v>0</v>
      </c>
    </row>
    <row r="140" spans="2:65" s="1" customFormat="1" ht="22.35" customHeight="1">
      <c r="B140" s="39"/>
      <c r="C140" s="218" t="s">
        <v>22</v>
      </c>
      <c r="D140" s="218" t="s">
        <v>167</v>
      </c>
      <c r="E140" s="219" t="s">
        <v>22</v>
      </c>
      <c r="F140" s="314" t="s">
        <v>22</v>
      </c>
      <c r="G140" s="314"/>
      <c r="H140" s="314"/>
      <c r="I140" s="314"/>
      <c r="J140" s="220" t="s">
        <v>22</v>
      </c>
      <c r="K140" s="221"/>
      <c r="L140" s="299"/>
      <c r="M140" s="301"/>
      <c r="N140" s="301">
        <f t="shared" si="5"/>
        <v>0</v>
      </c>
      <c r="O140" s="301"/>
      <c r="P140" s="301"/>
      <c r="Q140" s="301"/>
      <c r="R140" s="41"/>
      <c r="T140" s="183" t="s">
        <v>22</v>
      </c>
      <c r="U140" s="222" t="s">
        <v>42</v>
      </c>
      <c r="V140" s="40"/>
      <c r="W140" s="40"/>
      <c r="X140" s="40"/>
      <c r="Y140" s="40"/>
      <c r="Z140" s="40"/>
      <c r="AA140" s="82"/>
      <c r="AT140" s="22" t="s">
        <v>245</v>
      </c>
      <c r="AU140" s="22" t="s">
        <v>84</v>
      </c>
      <c r="AY140" s="22" t="s">
        <v>245</v>
      </c>
      <c r="BE140" s="122">
        <f>IF(U140="základní",N140,0)</f>
        <v>0</v>
      </c>
      <c r="BF140" s="122">
        <f>IF(U140="snížená",N140,0)</f>
        <v>0</v>
      </c>
      <c r="BG140" s="122">
        <f>IF(U140="zákl. přenesená",N140,0)</f>
        <v>0</v>
      </c>
      <c r="BH140" s="122">
        <f>IF(U140="sníž. přenesená",N140,0)</f>
        <v>0</v>
      </c>
      <c r="BI140" s="122">
        <f>IF(U140="nulová",N140,0)</f>
        <v>0</v>
      </c>
      <c r="BJ140" s="22" t="s">
        <v>84</v>
      </c>
      <c r="BK140" s="122">
        <f>L140*K140</f>
        <v>0</v>
      </c>
    </row>
    <row r="141" spans="2:65" s="1" customFormat="1" ht="22.35" customHeight="1">
      <c r="B141" s="39"/>
      <c r="C141" s="218" t="s">
        <v>22</v>
      </c>
      <c r="D141" s="218" t="s">
        <v>167</v>
      </c>
      <c r="E141" s="219" t="s">
        <v>22</v>
      </c>
      <c r="F141" s="314" t="s">
        <v>22</v>
      </c>
      <c r="G141" s="314"/>
      <c r="H141" s="314"/>
      <c r="I141" s="314"/>
      <c r="J141" s="220" t="s">
        <v>22</v>
      </c>
      <c r="K141" s="221"/>
      <c r="L141" s="299"/>
      <c r="M141" s="301"/>
      <c r="N141" s="301">
        <f t="shared" si="5"/>
        <v>0</v>
      </c>
      <c r="O141" s="301"/>
      <c r="P141" s="301"/>
      <c r="Q141" s="301"/>
      <c r="R141" s="41"/>
      <c r="T141" s="183" t="s">
        <v>22</v>
      </c>
      <c r="U141" s="222" t="s">
        <v>42</v>
      </c>
      <c r="V141" s="40"/>
      <c r="W141" s="40"/>
      <c r="X141" s="40"/>
      <c r="Y141" s="40"/>
      <c r="Z141" s="40"/>
      <c r="AA141" s="82"/>
      <c r="AT141" s="22" t="s">
        <v>245</v>
      </c>
      <c r="AU141" s="22" t="s">
        <v>84</v>
      </c>
      <c r="AY141" s="22" t="s">
        <v>245</v>
      </c>
      <c r="BE141" s="122">
        <f>IF(U141="základní",N141,0)</f>
        <v>0</v>
      </c>
      <c r="BF141" s="122">
        <f>IF(U141="snížená",N141,0)</f>
        <v>0</v>
      </c>
      <c r="BG141" s="122">
        <f>IF(U141="zákl. přenesená",N141,0)</f>
        <v>0</v>
      </c>
      <c r="BH141" s="122">
        <f>IF(U141="sníž. přenesená",N141,0)</f>
        <v>0</v>
      </c>
      <c r="BI141" s="122">
        <f>IF(U141="nulová",N141,0)</f>
        <v>0</v>
      </c>
      <c r="BJ141" s="22" t="s">
        <v>84</v>
      </c>
      <c r="BK141" s="122">
        <f>L141*K141</f>
        <v>0</v>
      </c>
    </row>
    <row r="142" spans="2:65" s="1" customFormat="1" ht="22.35" customHeight="1">
      <c r="B142" s="39"/>
      <c r="C142" s="218" t="s">
        <v>22</v>
      </c>
      <c r="D142" s="218" t="s">
        <v>167</v>
      </c>
      <c r="E142" s="219" t="s">
        <v>22</v>
      </c>
      <c r="F142" s="314" t="s">
        <v>22</v>
      </c>
      <c r="G142" s="314"/>
      <c r="H142" s="314"/>
      <c r="I142" s="314"/>
      <c r="J142" s="220" t="s">
        <v>22</v>
      </c>
      <c r="K142" s="221"/>
      <c r="L142" s="299"/>
      <c r="M142" s="301"/>
      <c r="N142" s="301">
        <f t="shared" si="5"/>
        <v>0</v>
      </c>
      <c r="O142" s="301"/>
      <c r="P142" s="301"/>
      <c r="Q142" s="301"/>
      <c r="R142" s="41"/>
      <c r="T142" s="183" t="s">
        <v>22</v>
      </c>
      <c r="U142" s="222" t="s">
        <v>42</v>
      </c>
      <c r="V142" s="40"/>
      <c r="W142" s="40"/>
      <c r="X142" s="40"/>
      <c r="Y142" s="40"/>
      <c r="Z142" s="40"/>
      <c r="AA142" s="82"/>
      <c r="AT142" s="22" t="s">
        <v>245</v>
      </c>
      <c r="AU142" s="22" t="s">
        <v>84</v>
      </c>
      <c r="AY142" s="22" t="s">
        <v>245</v>
      </c>
      <c r="BE142" s="122">
        <f>IF(U142="základní",N142,0)</f>
        <v>0</v>
      </c>
      <c r="BF142" s="122">
        <f>IF(U142="snížená",N142,0)</f>
        <v>0</v>
      </c>
      <c r="BG142" s="122">
        <f>IF(U142="zákl. přenesená",N142,0)</f>
        <v>0</v>
      </c>
      <c r="BH142" s="122">
        <f>IF(U142="sníž. přenesená",N142,0)</f>
        <v>0</v>
      </c>
      <c r="BI142" s="122">
        <f>IF(U142="nulová",N142,0)</f>
        <v>0</v>
      </c>
      <c r="BJ142" s="22" t="s">
        <v>84</v>
      </c>
      <c r="BK142" s="122">
        <f>L142*K142</f>
        <v>0</v>
      </c>
    </row>
    <row r="143" spans="2:65" s="1" customFormat="1" ht="22.35" customHeight="1">
      <c r="B143" s="39"/>
      <c r="C143" s="218" t="s">
        <v>22</v>
      </c>
      <c r="D143" s="218" t="s">
        <v>167</v>
      </c>
      <c r="E143" s="219" t="s">
        <v>22</v>
      </c>
      <c r="F143" s="314" t="s">
        <v>22</v>
      </c>
      <c r="G143" s="314"/>
      <c r="H143" s="314"/>
      <c r="I143" s="314"/>
      <c r="J143" s="220" t="s">
        <v>22</v>
      </c>
      <c r="K143" s="221"/>
      <c r="L143" s="299"/>
      <c r="M143" s="301"/>
      <c r="N143" s="301">
        <f t="shared" si="5"/>
        <v>0</v>
      </c>
      <c r="O143" s="301"/>
      <c r="P143" s="301"/>
      <c r="Q143" s="301"/>
      <c r="R143" s="41"/>
      <c r="T143" s="183" t="s">
        <v>22</v>
      </c>
      <c r="U143" s="222" t="s">
        <v>42</v>
      </c>
      <c r="V143" s="60"/>
      <c r="W143" s="60"/>
      <c r="X143" s="60"/>
      <c r="Y143" s="60"/>
      <c r="Z143" s="60"/>
      <c r="AA143" s="62"/>
      <c r="AT143" s="22" t="s">
        <v>245</v>
      </c>
      <c r="AU143" s="22" t="s">
        <v>84</v>
      </c>
      <c r="AY143" s="22" t="s">
        <v>245</v>
      </c>
      <c r="BE143" s="122">
        <f>IF(U143="základní",N143,0)</f>
        <v>0</v>
      </c>
      <c r="BF143" s="122">
        <f>IF(U143="snížená",N143,0)</f>
        <v>0</v>
      </c>
      <c r="BG143" s="122">
        <f>IF(U143="zákl. přenesená",N143,0)</f>
        <v>0</v>
      </c>
      <c r="BH143" s="122">
        <f>IF(U143="sníž. přenesená",N143,0)</f>
        <v>0</v>
      </c>
      <c r="BI143" s="122">
        <f>IF(U143="nulová",N143,0)</f>
        <v>0</v>
      </c>
      <c r="BJ143" s="22" t="s">
        <v>84</v>
      </c>
      <c r="BK143" s="122">
        <f>L143*K143</f>
        <v>0</v>
      </c>
    </row>
    <row r="144" spans="2:65" s="1" customFormat="1" ht="6.9" customHeight="1">
      <c r="B144" s="63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5"/>
    </row>
  </sheetData>
  <sheetProtection algorithmName="SHA-512" hashValue="s3go/tNy2xCDdc6vIF+ywRF3Uj2BPuA5cyurEoInyI/yhi3bSPVcENvnkUDRFMQTR8cCqeyiOFNV//I1rD66jg==" saltValue="ywpJu3RL2IWaWpLtAlnXug==" spinCount="100000" sheet="1" objects="1" scenarios="1" formatCells="0" formatColumns="0" formatRows="0" sort="0" autoFilter="0"/>
  <mergeCells count="110">
    <mergeCell ref="S2:AC2"/>
    <mergeCell ref="F143:I143"/>
    <mergeCell ref="L143:M143"/>
    <mergeCell ref="N143:Q143"/>
    <mergeCell ref="N121:Q121"/>
    <mergeCell ref="N122:Q122"/>
    <mergeCell ref="N123:Q123"/>
    <mergeCell ref="N136:Q136"/>
    <mergeCell ref="N138:Q138"/>
    <mergeCell ref="H1:K1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33:I133"/>
    <mergeCell ref="F134:I134"/>
    <mergeCell ref="F135:I135"/>
    <mergeCell ref="F137:I137"/>
    <mergeCell ref="L137:M137"/>
    <mergeCell ref="N137:Q137"/>
    <mergeCell ref="F139:I139"/>
    <mergeCell ref="L139:M139"/>
    <mergeCell ref="N139:Q139"/>
    <mergeCell ref="F128:I128"/>
    <mergeCell ref="L128:M128"/>
    <mergeCell ref="N128:Q128"/>
    <mergeCell ref="F129:I129"/>
    <mergeCell ref="F130:I130"/>
    <mergeCell ref="F131:I131"/>
    <mergeCell ref="F132:I132"/>
    <mergeCell ref="L132:M132"/>
    <mergeCell ref="N132:Q132"/>
    <mergeCell ref="F120:I120"/>
    <mergeCell ref="L120:M120"/>
    <mergeCell ref="N120:Q120"/>
    <mergeCell ref="F124:I124"/>
    <mergeCell ref="L124:M124"/>
    <mergeCell ref="N124:Q124"/>
    <mergeCell ref="F125:I125"/>
    <mergeCell ref="F126:I126"/>
    <mergeCell ref="F127:I127"/>
    <mergeCell ref="N101:Q101"/>
    <mergeCell ref="L103:Q103"/>
    <mergeCell ref="C109:Q109"/>
    <mergeCell ref="F111:P111"/>
    <mergeCell ref="F112:P112"/>
    <mergeCell ref="F113:P113"/>
    <mergeCell ref="M115:P115"/>
    <mergeCell ref="M117:Q117"/>
    <mergeCell ref="M118:Q118"/>
    <mergeCell ref="D96:H96"/>
    <mergeCell ref="N96:Q96"/>
    <mergeCell ref="D97:H97"/>
    <mergeCell ref="N97:Q97"/>
    <mergeCell ref="D98:H98"/>
    <mergeCell ref="N98:Q98"/>
    <mergeCell ref="D99:H99"/>
    <mergeCell ref="N99:Q99"/>
    <mergeCell ref="D100:H100"/>
    <mergeCell ref="N100:Q100"/>
    <mergeCell ref="M85:Q85"/>
    <mergeCell ref="C87:G87"/>
    <mergeCell ref="N87:Q87"/>
    <mergeCell ref="N89:Q89"/>
    <mergeCell ref="N90:Q90"/>
    <mergeCell ref="N91:Q91"/>
    <mergeCell ref="N92:Q92"/>
    <mergeCell ref="N93:Q93"/>
    <mergeCell ref="N95:Q95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O21:P21"/>
    <mergeCell ref="O22:P22"/>
    <mergeCell ref="E25:L25"/>
    <mergeCell ref="M28:P28"/>
    <mergeCell ref="M29:P29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dataValidations count="2">
    <dataValidation type="list" allowBlank="1" showInputMessage="1" showErrorMessage="1" error="Povoleny jsou hodnoty K, M." sqref="D139:D144">
      <formula1>"K, M"</formula1>
    </dataValidation>
    <dataValidation type="list" allowBlank="1" showInputMessage="1" showErrorMessage="1" error="Povoleny jsou hodnoty základní, snížená, zákl. přenesená, sníž. přenesená, nulová." sqref="U139:U144">
      <formula1>"základní, snížená, zákl. přenesená, sníž. přenesená, nulová"</formula1>
    </dataValidation>
  </dataValidations>
  <hyperlinks>
    <hyperlink ref="F1:G1" location="C2" display="1) Krycí list rozpočtu"/>
    <hyperlink ref="H1:K1" location="C87" display="2) Rekapitulace rozpočtu"/>
    <hyperlink ref="L1" location="C120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6" fitToHeight="100" orientation="portrait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06"/>
  <sheetViews>
    <sheetView showGridLines="0" workbookViewId="0">
      <pane ySplit="1" topLeftCell="A2" activePane="bottomLeft" state="frozen"/>
      <selection pane="bottomLeft"/>
    </sheetView>
  </sheetViews>
  <sheetFormatPr defaultRowHeight="14.4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>
      <c r="A1" s="130"/>
      <c r="B1" s="16"/>
      <c r="C1" s="16"/>
      <c r="D1" s="17" t="s">
        <v>1</v>
      </c>
      <c r="E1" s="16"/>
      <c r="F1" s="18" t="s">
        <v>123</v>
      </c>
      <c r="G1" s="18"/>
      <c r="H1" s="321" t="s">
        <v>124</v>
      </c>
      <c r="I1" s="321"/>
      <c r="J1" s="321"/>
      <c r="K1" s="321"/>
      <c r="L1" s="18" t="s">
        <v>125</v>
      </c>
      <c r="M1" s="16"/>
      <c r="N1" s="16"/>
      <c r="O1" s="17" t="s">
        <v>126</v>
      </c>
      <c r="P1" s="16"/>
      <c r="Q1" s="16"/>
      <c r="R1" s="16"/>
      <c r="S1" s="18" t="s">
        <v>127</v>
      </c>
      <c r="T1" s="18"/>
      <c r="U1" s="130"/>
      <c r="V1" s="130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</row>
    <row r="2" spans="1:66" ht="36.9" customHeight="1">
      <c r="C2" s="227" t="s">
        <v>7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S2" s="275" t="s">
        <v>8</v>
      </c>
      <c r="T2" s="276"/>
      <c r="U2" s="276"/>
      <c r="V2" s="276"/>
      <c r="W2" s="276"/>
      <c r="X2" s="276"/>
      <c r="Y2" s="276"/>
      <c r="Z2" s="276"/>
      <c r="AA2" s="276"/>
      <c r="AB2" s="276"/>
      <c r="AC2" s="276"/>
      <c r="AT2" s="22" t="s">
        <v>102</v>
      </c>
    </row>
    <row r="3" spans="1:66" ht="6.9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AT3" s="22" t="s">
        <v>89</v>
      </c>
    </row>
    <row r="4" spans="1:66" ht="36.9" customHeight="1">
      <c r="B4" s="26"/>
      <c r="C4" s="229" t="s">
        <v>128</v>
      </c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7"/>
      <c r="T4" s="28" t="s">
        <v>13</v>
      </c>
      <c r="AT4" s="22" t="s">
        <v>6</v>
      </c>
    </row>
    <row r="5" spans="1:66" ht="6.9" customHeight="1">
      <c r="B5" s="26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7"/>
    </row>
    <row r="6" spans="1:66" ht="25.35" customHeight="1">
      <c r="B6" s="26"/>
      <c r="C6" s="30"/>
      <c r="D6" s="34" t="s">
        <v>19</v>
      </c>
      <c r="E6" s="30"/>
      <c r="F6" s="277" t="str">
        <f>'Rekapitulace stavby'!K6</f>
        <v>Doplnění chodníku v křižovatce ulic Sokolská a Sušilova - rozc.Kouty, Zábřeh</v>
      </c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30"/>
      <c r="R6" s="27"/>
    </row>
    <row r="7" spans="1:66" ht="25.35" customHeight="1">
      <c r="B7" s="26"/>
      <c r="C7" s="30"/>
      <c r="D7" s="34" t="s">
        <v>129</v>
      </c>
      <c r="E7" s="30"/>
      <c r="F7" s="277" t="s">
        <v>246</v>
      </c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30"/>
      <c r="R7" s="27"/>
    </row>
    <row r="8" spans="1:66" s="1" customFormat="1" ht="32.85" customHeight="1">
      <c r="B8" s="39"/>
      <c r="C8" s="40"/>
      <c r="D8" s="33" t="s">
        <v>131</v>
      </c>
      <c r="E8" s="40"/>
      <c r="F8" s="235" t="s">
        <v>533</v>
      </c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40"/>
      <c r="R8" s="41"/>
    </row>
    <row r="9" spans="1:66" s="1" customFormat="1" ht="14.4" customHeight="1">
      <c r="B9" s="39"/>
      <c r="C9" s="40"/>
      <c r="D9" s="34" t="s">
        <v>21</v>
      </c>
      <c r="E9" s="40"/>
      <c r="F9" s="32" t="s">
        <v>22</v>
      </c>
      <c r="G9" s="40"/>
      <c r="H9" s="40"/>
      <c r="I9" s="40"/>
      <c r="J9" s="40"/>
      <c r="K9" s="40"/>
      <c r="L9" s="40"/>
      <c r="M9" s="34" t="s">
        <v>23</v>
      </c>
      <c r="N9" s="40"/>
      <c r="O9" s="32" t="s">
        <v>22</v>
      </c>
      <c r="P9" s="40"/>
      <c r="Q9" s="40"/>
      <c r="R9" s="41"/>
    </row>
    <row r="10" spans="1:66" s="1" customFormat="1" ht="14.4" customHeight="1">
      <c r="B10" s="39"/>
      <c r="C10" s="40"/>
      <c r="D10" s="34" t="s">
        <v>24</v>
      </c>
      <c r="E10" s="40"/>
      <c r="F10" s="32" t="s">
        <v>25</v>
      </c>
      <c r="G10" s="40"/>
      <c r="H10" s="40"/>
      <c r="I10" s="40"/>
      <c r="J10" s="40"/>
      <c r="K10" s="40"/>
      <c r="L10" s="40"/>
      <c r="M10" s="34" t="s">
        <v>26</v>
      </c>
      <c r="N10" s="40"/>
      <c r="O10" s="280" t="str">
        <f>'Rekapitulace stavby'!AN8</f>
        <v>26. 12. 2018</v>
      </c>
      <c r="P10" s="281"/>
      <c r="Q10" s="40"/>
      <c r="R10" s="41"/>
    </row>
    <row r="11" spans="1:66" s="1" customFormat="1" ht="10.8" customHeight="1"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1"/>
    </row>
    <row r="12" spans="1:66" s="1" customFormat="1" ht="14.4" customHeight="1">
      <c r="B12" s="39"/>
      <c r="C12" s="40"/>
      <c r="D12" s="34" t="s">
        <v>28</v>
      </c>
      <c r="E12" s="40"/>
      <c r="F12" s="40"/>
      <c r="G12" s="40"/>
      <c r="H12" s="40"/>
      <c r="I12" s="40"/>
      <c r="J12" s="40"/>
      <c r="K12" s="40"/>
      <c r="L12" s="40"/>
      <c r="M12" s="34" t="s">
        <v>29</v>
      </c>
      <c r="N12" s="40"/>
      <c r="O12" s="233" t="str">
        <f>IF('Rekapitulace stavby'!AN10="","",'Rekapitulace stavby'!AN10)</f>
        <v/>
      </c>
      <c r="P12" s="233"/>
      <c r="Q12" s="40"/>
      <c r="R12" s="41"/>
    </row>
    <row r="13" spans="1:66" s="1" customFormat="1" ht="18" customHeight="1">
      <c r="B13" s="39"/>
      <c r="C13" s="40"/>
      <c r="D13" s="40"/>
      <c r="E13" s="32" t="str">
        <f>IF('Rekapitulace stavby'!E11="","",'Rekapitulace stavby'!E11)</f>
        <v xml:space="preserve"> </v>
      </c>
      <c r="F13" s="40"/>
      <c r="G13" s="40"/>
      <c r="H13" s="40"/>
      <c r="I13" s="40"/>
      <c r="J13" s="40"/>
      <c r="K13" s="40"/>
      <c r="L13" s="40"/>
      <c r="M13" s="34" t="s">
        <v>31</v>
      </c>
      <c r="N13" s="40"/>
      <c r="O13" s="233" t="str">
        <f>IF('Rekapitulace stavby'!AN11="","",'Rekapitulace stavby'!AN11)</f>
        <v/>
      </c>
      <c r="P13" s="233"/>
      <c r="Q13" s="40"/>
      <c r="R13" s="41"/>
    </row>
    <row r="14" spans="1:66" s="1" customFormat="1" ht="6.9" customHeight="1"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1"/>
    </row>
    <row r="15" spans="1:66" s="1" customFormat="1" ht="14.4" customHeight="1">
      <c r="B15" s="39"/>
      <c r="C15" s="40"/>
      <c r="D15" s="34" t="s">
        <v>32</v>
      </c>
      <c r="E15" s="40"/>
      <c r="F15" s="40"/>
      <c r="G15" s="40"/>
      <c r="H15" s="40"/>
      <c r="I15" s="40"/>
      <c r="J15" s="40"/>
      <c r="K15" s="40"/>
      <c r="L15" s="40"/>
      <c r="M15" s="34" t="s">
        <v>29</v>
      </c>
      <c r="N15" s="40"/>
      <c r="O15" s="282" t="str">
        <f>IF('Rekapitulace stavby'!AN13="","",'Rekapitulace stavby'!AN13)</f>
        <v>Vyplň údaj</v>
      </c>
      <c r="P15" s="233"/>
      <c r="Q15" s="40"/>
      <c r="R15" s="41"/>
    </row>
    <row r="16" spans="1:66" s="1" customFormat="1" ht="18" customHeight="1">
      <c r="B16" s="39"/>
      <c r="C16" s="40"/>
      <c r="D16" s="40"/>
      <c r="E16" s="282" t="str">
        <f>IF('Rekapitulace stavby'!E14="","",'Rekapitulace stavby'!E14)</f>
        <v>Vyplň údaj</v>
      </c>
      <c r="F16" s="283"/>
      <c r="G16" s="283"/>
      <c r="H16" s="283"/>
      <c r="I16" s="283"/>
      <c r="J16" s="283"/>
      <c r="K16" s="283"/>
      <c r="L16" s="283"/>
      <c r="M16" s="34" t="s">
        <v>31</v>
      </c>
      <c r="N16" s="40"/>
      <c r="O16" s="282" t="str">
        <f>IF('Rekapitulace stavby'!AN14="","",'Rekapitulace stavby'!AN14)</f>
        <v>Vyplň údaj</v>
      </c>
      <c r="P16" s="233"/>
      <c r="Q16" s="40"/>
      <c r="R16" s="41"/>
    </row>
    <row r="17" spans="2:18" s="1" customFormat="1" ht="6.9" customHeight="1"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1"/>
    </row>
    <row r="18" spans="2:18" s="1" customFormat="1" ht="14.4" customHeight="1">
      <c r="B18" s="39"/>
      <c r="C18" s="40"/>
      <c r="D18" s="34" t="s">
        <v>34</v>
      </c>
      <c r="E18" s="40"/>
      <c r="F18" s="40"/>
      <c r="G18" s="40"/>
      <c r="H18" s="40"/>
      <c r="I18" s="40"/>
      <c r="J18" s="40"/>
      <c r="K18" s="40"/>
      <c r="L18" s="40"/>
      <c r="M18" s="34" t="s">
        <v>29</v>
      </c>
      <c r="N18" s="40"/>
      <c r="O18" s="233" t="str">
        <f>IF('Rekapitulace stavby'!AN16="","",'Rekapitulace stavby'!AN16)</f>
        <v/>
      </c>
      <c r="P18" s="233"/>
      <c r="Q18" s="40"/>
      <c r="R18" s="41"/>
    </row>
    <row r="19" spans="2:18" s="1" customFormat="1" ht="18" customHeight="1">
      <c r="B19" s="39"/>
      <c r="C19" s="40"/>
      <c r="D19" s="40"/>
      <c r="E19" s="32" t="str">
        <f>IF('Rekapitulace stavby'!E17="","",'Rekapitulace stavby'!E17)</f>
        <v xml:space="preserve"> </v>
      </c>
      <c r="F19" s="40"/>
      <c r="G19" s="40"/>
      <c r="H19" s="40"/>
      <c r="I19" s="40"/>
      <c r="J19" s="40"/>
      <c r="K19" s="40"/>
      <c r="L19" s="40"/>
      <c r="M19" s="34" t="s">
        <v>31</v>
      </c>
      <c r="N19" s="40"/>
      <c r="O19" s="233" t="str">
        <f>IF('Rekapitulace stavby'!AN17="","",'Rekapitulace stavby'!AN17)</f>
        <v/>
      </c>
      <c r="P19" s="233"/>
      <c r="Q19" s="40"/>
      <c r="R19" s="41"/>
    </row>
    <row r="20" spans="2:18" s="1" customFormat="1" ht="6.9" customHeight="1"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1"/>
    </row>
    <row r="21" spans="2:18" s="1" customFormat="1" ht="14.4" customHeight="1">
      <c r="B21" s="39"/>
      <c r="C21" s="40"/>
      <c r="D21" s="34" t="s">
        <v>36</v>
      </c>
      <c r="E21" s="40"/>
      <c r="F21" s="40"/>
      <c r="G21" s="40"/>
      <c r="H21" s="40"/>
      <c r="I21" s="40"/>
      <c r="J21" s="40"/>
      <c r="K21" s="40"/>
      <c r="L21" s="40"/>
      <c r="M21" s="34" t="s">
        <v>29</v>
      </c>
      <c r="N21" s="40"/>
      <c r="O21" s="233" t="str">
        <f>IF('Rekapitulace stavby'!AN19="","",'Rekapitulace stavby'!AN19)</f>
        <v/>
      </c>
      <c r="P21" s="233"/>
      <c r="Q21" s="40"/>
      <c r="R21" s="41"/>
    </row>
    <row r="22" spans="2:18" s="1" customFormat="1" ht="18" customHeight="1">
      <c r="B22" s="39"/>
      <c r="C22" s="40"/>
      <c r="D22" s="40"/>
      <c r="E22" s="32" t="str">
        <f>IF('Rekapitulace stavby'!E20="","",'Rekapitulace stavby'!E20)</f>
        <v xml:space="preserve"> </v>
      </c>
      <c r="F22" s="40"/>
      <c r="G22" s="40"/>
      <c r="H22" s="40"/>
      <c r="I22" s="40"/>
      <c r="J22" s="40"/>
      <c r="K22" s="40"/>
      <c r="L22" s="40"/>
      <c r="M22" s="34" t="s">
        <v>31</v>
      </c>
      <c r="N22" s="40"/>
      <c r="O22" s="233" t="str">
        <f>IF('Rekapitulace stavby'!AN20="","",'Rekapitulace stavby'!AN20)</f>
        <v/>
      </c>
      <c r="P22" s="233"/>
      <c r="Q22" s="40"/>
      <c r="R22" s="41"/>
    </row>
    <row r="23" spans="2:18" s="1" customFormat="1" ht="6.9" customHeight="1"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1"/>
    </row>
    <row r="24" spans="2:18" s="1" customFormat="1" ht="14.4" customHeight="1">
      <c r="B24" s="39"/>
      <c r="C24" s="40"/>
      <c r="D24" s="34" t="s">
        <v>37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1"/>
    </row>
    <row r="25" spans="2:18" s="1" customFormat="1" ht="22.5" customHeight="1">
      <c r="B25" s="39"/>
      <c r="C25" s="40"/>
      <c r="D25" s="40"/>
      <c r="E25" s="238" t="s">
        <v>22</v>
      </c>
      <c r="F25" s="238"/>
      <c r="G25" s="238"/>
      <c r="H25" s="238"/>
      <c r="I25" s="238"/>
      <c r="J25" s="238"/>
      <c r="K25" s="238"/>
      <c r="L25" s="238"/>
      <c r="M25" s="40"/>
      <c r="N25" s="40"/>
      <c r="O25" s="40"/>
      <c r="P25" s="40"/>
      <c r="Q25" s="40"/>
      <c r="R25" s="41"/>
    </row>
    <row r="26" spans="2:18" s="1" customFormat="1" ht="6.9" customHeight="1"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1"/>
    </row>
    <row r="27" spans="2:18" s="1" customFormat="1" ht="6.9" customHeight="1">
      <c r="B27" s="39"/>
      <c r="C27" s="40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40"/>
      <c r="R27" s="41"/>
    </row>
    <row r="28" spans="2:18" s="1" customFormat="1" ht="14.4" customHeight="1">
      <c r="B28" s="39"/>
      <c r="C28" s="40"/>
      <c r="D28" s="131" t="s">
        <v>133</v>
      </c>
      <c r="E28" s="40"/>
      <c r="F28" s="40"/>
      <c r="G28" s="40"/>
      <c r="H28" s="40"/>
      <c r="I28" s="40"/>
      <c r="J28" s="40"/>
      <c r="K28" s="40"/>
      <c r="L28" s="40"/>
      <c r="M28" s="239">
        <f>N89</f>
        <v>0</v>
      </c>
      <c r="N28" s="239"/>
      <c r="O28" s="239"/>
      <c r="P28" s="239"/>
      <c r="Q28" s="40"/>
      <c r="R28" s="41"/>
    </row>
    <row r="29" spans="2:18" s="1" customFormat="1" ht="14.4" customHeight="1">
      <c r="B29" s="39"/>
      <c r="C29" s="40"/>
      <c r="D29" s="38" t="s">
        <v>110</v>
      </c>
      <c r="E29" s="40"/>
      <c r="F29" s="40"/>
      <c r="G29" s="40"/>
      <c r="H29" s="40"/>
      <c r="I29" s="40"/>
      <c r="J29" s="40"/>
      <c r="K29" s="40"/>
      <c r="L29" s="40"/>
      <c r="M29" s="239">
        <f>N99</f>
        <v>0</v>
      </c>
      <c r="N29" s="239"/>
      <c r="O29" s="239"/>
      <c r="P29" s="239"/>
      <c r="Q29" s="40"/>
      <c r="R29" s="41"/>
    </row>
    <row r="30" spans="2:18" s="1" customFormat="1" ht="6.9" customHeight="1"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1"/>
    </row>
    <row r="31" spans="2:18" s="1" customFormat="1" ht="25.35" customHeight="1">
      <c r="B31" s="39"/>
      <c r="C31" s="40"/>
      <c r="D31" s="132" t="s">
        <v>40</v>
      </c>
      <c r="E31" s="40"/>
      <c r="F31" s="40"/>
      <c r="G31" s="40"/>
      <c r="H31" s="40"/>
      <c r="I31" s="40"/>
      <c r="J31" s="40"/>
      <c r="K31" s="40"/>
      <c r="L31" s="40"/>
      <c r="M31" s="284">
        <f>ROUND(M28+M29,2)</f>
        <v>0</v>
      </c>
      <c r="N31" s="279"/>
      <c r="O31" s="279"/>
      <c r="P31" s="279"/>
      <c r="Q31" s="40"/>
      <c r="R31" s="41"/>
    </row>
    <row r="32" spans="2:18" s="1" customFormat="1" ht="6.9" customHeight="1">
      <c r="B32" s="39"/>
      <c r="C32" s="40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40"/>
      <c r="R32" s="41"/>
    </row>
    <row r="33" spans="2:18" s="1" customFormat="1" ht="14.4" customHeight="1">
      <c r="B33" s="39"/>
      <c r="C33" s="40"/>
      <c r="D33" s="46" t="s">
        <v>41</v>
      </c>
      <c r="E33" s="46" t="s">
        <v>42</v>
      </c>
      <c r="F33" s="47">
        <v>0.21</v>
      </c>
      <c r="G33" s="133" t="s">
        <v>43</v>
      </c>
      <c r="H33" s="285">
        <f>ROUND((((SUM(BE99:BE106)+SUM(BE125:BE199))+SUM(BE201:BE205))),2)</f>
        <v>0</v>
      </c>
      <c r="I33" s="279"/>
      <c r="J33" s="279"/>
      <c r="K33" s="40"/>
      <c r="L33" s="40"/>
      <c r="M33" s="285">
        <f>ROUND(((ROUND((SUM(BE99:BE106)+SUM(BE125:BE199)), 2)*F33)+SUM(BE201:BE205)*F33),2)</f>
        <v>0</v>
      </c>
      <c r="N33" s="279"/>
      <c r="O33" s="279"/>
      <c r="P33" s="279"/>
      <c r="Q33" s="40"/>
      <c r="R33" s="41"/>
    </row>
    <row r="34" spans="2:18" s="1" customFormat="1" ht="14.4" customHeight="1">
      <c r="B34" s="39"/>
      <c r="C34" s="40"/>
      <c r="D34" s="40"/>
      <c r="E34" s="46" t="s">
        <v>44</v>
      </c>
      <c r="F34" s="47">
        <v>0.15</v>
      </c>
      <c r="G34" s="133" t="s">
        <v>43</v>
      </c>
      <c r="H34" s="285">
        <f>ROUND((((SUM(BF99:BF106)+SUM(BF125:BF199))+SUM(BF201:BF205))),2)</f>
        <v>0</v>
      </c>
      <c r="I34" s="279"/>
      <c r="J34" s="279"/>
      <c r="K34" s="40"/>
      <c r="L34" s="40"/>
      <c r="M34" s="285">
        <f>ROUND(((ROUND((SUM(BF99:BF106)+SUM(BF125:BF199)), 2)*F34)+SUM(BF201:BF205)*F34),2)</f>
        <v>0</v>
      </c>
      <c r="N34" s="279"/>
      <c r="O34" s="279"/>
      <c r="P34" s="279"/>
      <c r="Q34" s="40"/>
      <c r="R34" s="41"/>
    </row>
    <row r="35" spans="2:18" s="1" customFormat="1" ht="14.4" hidden="1" customHeight="1">
      <c r="B35" s="39"/>
      <c r="C35" s="40"/>
      <c r="D35" s="40"/>
      <c r="E35" s="46" t="s">
        <v>45</v>
      </c>
      <c r="F35" s="47">
        <v>0.21</v>
      </c>
      <c r="G35" s="133" t="s">
        <v>43</v>
      </c>
      <c r="H35" s="285">
        <f>ROUND((((SUM(BG99:BG106)+SUM(BG125:BG199))+SUM(BG201:BG205))),2)</f>
        <v>0</v>
      </c>
      <c r="I35" s="279"/>
      <c r="J35" s="279"/>
      <c r="K35" s="40"/>
      <c r="L35" s="40"/>
      <c r="M35" s="285">
        <v>0</v>
      </c>
      <c r="N35" s="279"/>
      <c r="O35" s="279"/>
      <c r="P35" s="279"/>
      <c r="Q35" s="40"/>
      <c r="R35" s="41"/>
    </row>
    <row r="36" spans="2:18" s="1" customFormat="1" ht="14.4" hidden="1" customHeight="1">
      <c r="B36" s="39"/>
      <c r="C36" s="40"/>
      <c r="D36" s="40"/>
      <c r="E36" s="46" t="s">
        <v>46</v>
      </c>
      <c r="F36" s="47">
        <v>0.15</v>
      </c>
      <c r="G36" s="133" t="s">
        <v>43</v>
      </c>
      <c r="H36" s="285">
        <f>ROUND((((SUM(BH99:BH106)+SUM(BH125:BH199))+SUM(BH201:BH205))),2)</f>
        <v>0</v>
      </c>
      <c r="I36" s="279"/>
      <c r="J36" s="279"/>
      <c r="K36" s="40"/>
      <c r="L36" s="40"/>
      <c r="M36" s="285">
        <v>0</v>
      </c>
      <c r="N36" s="279"/>
      <c r="O36" s="279"/>
      <c r="P36" s="279"/>
      <c r="Q36" s="40"/>
      <c r="R36" s="41"/>
    </row>
    <row r="37" spans="2:18" s="1" customFormat="1" ht="14.4" hidden="1" customHeight="1">
      <c r="B37" s="39"/>
      <c r="C37" s="40"/>
      <c r="D37" s="40"/>
      <c r="E37" s="46" t="s">
        <v>47</v>
      </c>
      <c r="F37" s="47">
        <v>0</v>
      </c>
      <c r="G37" s="133" t="s">
        <v>43</v>
      </c>
      <c r="H37" s="285">
        <f>ROUND((((SUM(BI99:BI106)+SUM(BI125:BI199))+SUM(BI201:BI205))),2)</f>
        <v>0</v>
      </c>
      <c r="I37" s="279"/>
      <c r="J37" s="279"/>
      <c r="K37" s="40"/>
      <c r="L37" s="40"/>
      <c r="M37" s="285">
        <v>0</v>
      </c>
      <c r="N37" s="279"/>
      <c r="O37" s="279"/>
      <c r="P37" s="279"/>
      <c r="Q37" s="40"/>
      <c r="R37" s="41"/>
    </row>
    <row r="38" spans="2:18" s="1" customFormat="1" ht="6.9" customHeight="1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1"/>
    </row>
    <row r="39" spans="2:18" s="1" customFormat="1" ht="25.35" customHeight="1">
      <c r="B39" s="39"/>
      <c r="C39" s="129"/>
      <c r="D39" s="134" t="s">
        <v>48</v>
      </c>
      <c r="E39" s="83"/>
      <c r="F39" s="83"/>
      <c r="G39" s="135" t="s">
        <v>49</v>
      </c>
      <c r="H39" s="136" t="s">
        <v>50</v>
      </c>
      <c r="I39" s="83"/>
      <c r="J39" s="83"/>
      <c r="K39" s="83"/>
      <c r="L39" s="286">
        <f>SUM(M31:M37)</f>
        <v>0</v>
      </c>
      <c r="M39" s="286"/>
      <c r="N39" s="286"/>
      <c r="O39" s="286"/>
      <c r="P39" s="287"/>
      <c r="Q39" s="129"/>
      <c r="R39" s="41"/>
    </row>
    <row r="40" spans="2:18" s="1" customFormat="1" ht="14.4" customHeight="1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1"/>
    </row>
    <row r="41" spans="2:18" s="1" customFormat="1" ht="14.4" customHeight="1"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1"/>
    </row>
    <row r="42" spans="2:18" ht="12">
      <c r="B42" s="26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27"/>
    </row>
    <row r="43" spans="2:18" ht="12">
      <c r="B43" s="26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27"/>
    </row>
    <row r="44" spans="2:18" ht="12">
      <c r="B44" s="26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27"/>
    </row>
    <row r="45" spans="2:18" ht="12">
      <c r="B45" s="26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27"/>
    </row>
    <row r="46" spans="2:18" ht="12">
      <c r="B46" s="26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27"/>
    </row>
    <row r="47" spans="2:18" ht="12">
      <c r="B47" s="26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27"/>
    </row>
    <row r="48" spans="2:18" ht="12">
      <c r="B48" s="26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27"/>
    </row>
    <row r="49" spans="2:18" ht="12">
      <c r="B49" s="26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27"/>
    </row>
    <row r="50" spans="2:18" s="1" customFormat="1">
      <c r="B50" s="39"/>
      <c r="C50" s="40"/>
      <c r="D50" s="54" t="s">
        <v>51</v>
      </c>
      <c r="E50" s="55"/>
      <c r="F50" s="55"/>
      <c r="G50" s="55"/>
      <c r="H50" s="56"/>
      <c r="I50" s="40"/>
      <c r="J50" s="54" t="s">
        <v>52</v>
      </c>
      <c r="K50" s="55"/>
      <c r="L50" s="55"/>
      <c r="M50" s="55"/>
      <c r="N50" s="55"/>
      <c r="O50" s="55"/>
      <c r="P50" s="56"/>
      <c r="Q50" s="40"/>
      <c r="R50" s="41"/>
    </row>
    <row r="51" spans="2:18" ht="12">
      <c r="B51" s="26"/>
      <c r="C51" s="30"/>
      <c r="D51" s="57"/>
      <c r="E51" s="30"/>
      <c r="F51" s="30"/>
      <c r="G51" s="30"/>
      <c r="H51" s="58"/>
      <c r="I51" s="30"/>
      <c r="J51" s="57"/>
      <c r="K51" s="30"/>
      <c r="L51" s="30"/>
      <c r="M51" s="30"/>
      <c r="N51" s="30"/>
      <c r="O51" s="30"/>
      <c r="P51" s="58"/>
      <c r="Q51" s="30"/>
      <c r="R51" s="27"/>
    </row>
    <row r="52" spans="2:18" ht="12">
      <c r="B52" s="26"/>
      <c r="C52" s="30"/>
      <c r="D52" s="57"/>
      <c r="E52" s="30"/>
      <c r="F52" s="30"/>
      <c r="G52" s="30"/>
      <c r="H52" s="58"/>
      <c r="I52" s="30"/>
      <c r="J52" s="57"/>
      <c r="K52" s="30"/>
      <c r="L52" s="30"/>
      <c r="M52" s="30"/>
      <c r="N52" s="30"/>
      <c r="O52" s="30"/>
      <c r="P52" s="58"/>
      <c r="Q52" s="30"/>
      <c r="R52" s="27"/>
    </row>
    <row r="53" spans="2:18" ht="12">
      <c r="B53" s="26"/>
      <c r="C53" s="30"/>
      <c r="D53" s="57"/>
      <c r="E53" s="30"/>
      <c r="F53" s="30"/>
      <c r="G53" s="30"/>
      <c r="H53" s="58"/>
      <c r="I53" s="30"/>
      <c r="J53" s="57"/>
      <c r="K53" s="30"/>
      <c r="L53" s="30"/>
      <c r="M53" s="30"/>
      <c r="N53" s="30"/>
      <c r="O53" s="30"/>
      <c r="P53" s="58"/>
      <c r="Q53" s="30"/>
      <c r="R53" s="27"/>
    </row>
    <row r="54" spans="2:18" ht="12">
      <c r="B54" s="26"/>
      <c r="C54" s="30"/>
      <c r="D54" s="57"/>
      <c r="E54" s="30"/>
      <c r="F54" s="30"/>
      <c r="G54" s="30"/>
      <c r="H54" s="58"/>
      <c r="I54" s="30"/>
      <c r="J54" s="57"/>
      <c r="K54" s="30"/>
      <c r="L54" s="30"/>
      <c r="M54" s="30"/>
      <c r="N54" s="30"/>
      <c r="O54" s="30"/>
      <c r="P54" s="58"/>
      <c r="Q54" s="30"/>
      <c r="R54" s="27"/>
    </row>
    <row r="55" spans="2:18" ht="12">
      <c r="B55" s="26"/>
      <c r="C55" s="30"/>
      <c r="D55" s="57"/>
      <c r="E55" s="30"/>
      <c r="F55" s="30"/>
      <c r="G55" s="30"/>
      <c r="H55" s="58"/>
      <c r="I55" s="30"/>
      <c r="J55" s="57"/>
      <c r="K55" s="30"/>
      <c r="L55" s="30"/>
      <c r="M55" s="30"/>
      <c r="N55" s="30"/>
      <c r="O55" s="30"/>
      <c r="P55" s="58"/>
      <c r="Q55" s="30"/>
      <c r="R55" s="27"/>
    </row>
    <row r="56" spans="2:18" ht="12">
      <c r="B56" s="26"/>
      <c r="C56" s="30"/>
      <c r="D56" s="57"/>
      <c r="E56" s="30"/>
      <c r="F56" s="30"/>
      <c r="G56" s="30"/>
      <c r="H56" s="58"/>
      <c r="I56" s="30"/>
      <c r="J56" s="57"/>
      <c r="K56" s="30"/>
      <c r="L56" s="30"/>
      <c r="M56" s="30"/>
      <c r="N56" s="30"/>
      <c r="O56" s="30"/>
      <c r="P56" s="58"/>
      <c r="Q56" s="30"/>
      <c r="R56" s="27"/>
    </row>
    <row r="57" spans="2:18" ht="12">
      <c r="B57" s="26"/>
      <c r="C57" s="30"/>
      <c r="D57" s="57"/>
      <c r="E57" s="30"/>
      <c r="F57" s="30"/>
      <c r="G57" s="30"/>
      <c r="H57" s="58"/>
      <c r="I57" s="30"/>
      <c r="J57" s="57"/>
      <c r="K57" s="30"/>
      <c r="L57" s="30"/>
      <c r="M57" s="30"/>
      <c r="N57" s="30"/>
      <c r="O57" s="30"/>
      <c r="P57" s="58"/>
      <c r="Q57" s="30"/>
      <c r="R57" s="27"/>
    </row>
    <row r="58" spans="2:18" ht="12">
      <c r="B58" s="26"/>
      <c r="C58" s="30"/>
      <c r="D58" s="57"/>
      <c r="E58" s="30"/>
      <c r="F58" s="30"/>
      <c r="G58" s="30"/>
      <c r="H58" s="58"/>
      <c r="I58" s="30"/>
      <c r="J58" s="57"/>
      <c r="K58" s="30"/>
      <c r="L58" s="30"/>
      <c r="M58" s="30"/>
      <c r="N58" s="30"/>
      <c r="O58" s="30"/>
      <c r="P58" s="58"/>
      <c r="Q58" s="30"/>
      <c r="R58" s="27"/>
    </row>
    <row r="59" spans="2:18" s="1" customFormat="1">
      <c r="B59" s="39"/>
      <c r="C59" s="40"/>
      <c r="D59" s="59" t="s">
        <v>53</v>
      </c>
      <c r="E59" s="60"/>
      <c r="F59" s="60"/>
      <c r="G59" s="61" t="s">
        <v>54</v>
      </c>
      <c r="H59" s="62"/>
      <c r="I59" s="40"/>
      <c r="J59" s="59" t="s">
        <v>53</v>
      </c>
      <c r="K59" s="60"/>
      <c r="L59" s="60"/>
      <c r="M59" s="60"/>
      <c r="N59" s="61" t="s">
        <v>54</v>
      </c>
      <c r="O59" s="60"/>
      <c r="P59" s="62"/>
      <c r="Q59" s="40"/>
      <c r="R59" s="41"/>
    </row>
    <row r="60" spans="2:18" ht="12"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27"/>
    </row>
    <row r="61" spans="2:18" s="1" customFormat="1">
      <c r="B61" s="39"/>
      <c r="C61" s="40"/>
      <c r="D61" s="54" t="s">
        <v>55</v>
      </c>
      <c r="E61" s="55"/>
      <c r="F61" s="55"/>
      <c r="G61" s="55"/>
      <c r="H61" s="56"/>
      <c r="I61" s="40"/>
      <c r="J61" s="54" t="s">
        <v>56</v>
      </c>
      <c r="K61" s="55"/>
      <c r="L61" s="55"/>
      <c r="M61" s="55"/>
      <c r="N61" s="55"/>
      <c r="O61" s="55"/>
      <c r="P61" s="56"/>
      <c r="Q61" s="40"/>
      <c r="R61" s="41"/>
    </row>
    <row r="62" spans="2:18" ht="12">
      <c r="B62" s="26"/>
      <c r="C62" s="30"/>
      <c r="D62" s="57"/>
      <c r="E62" s="30"/>
      <c r="F62" s="30"/>
      <c r="G62" s="30"/>
      <c r="H62" s="58"/>
      <c r="I62" s="30"/>
      <c r="J62" s="57"/>
      <c r="K62" s="30"/>
      <c r="L62" s="30"/>
      <c r="M62" s="30"/>
      <c r="N62" s="30"/>
      <c r="O62" s="30"/>
      <c r="P62" s="58"/>
      <c r="Q62" s="30"/>
      <c r="R62" s="27"/>
    </row>
    <row r="63" spans="2:18" ht="12">
      <c r="B63" s="26"/>
      <c r="C63" s="30"/>
      <c r="D63" s="57"/>
      <c r="E63" s="30"/>
      <c r="F63" s="30"/>
      <c r="G63" s="30"/>
      <c r="H63" s="58"/>
      <c r="I63" s="30"/>
      <c r="J63" s="57"/>
      <c r="K63" s="30"/>
      <c r="L63" s="30"/>
      <c r="M63" s="30"/>
      <c r="N63" s="30"/>
      <c r="O63" s="30"/>
      <c r="P63" s="58"/>
      <c r="Q63" s="30"/>
      <c r="R63" s="27"/>
    </row>
    <row r="64" spans="2:18" ht="12">
      <c r="B64" s="26"/>
      <c r="C64" s="30"/>
      <c r="D64" s="57"/>
      <c r="E64" s="30"/>
      <c r="F64" s="30"/>
      <c r="G64" s="30"/>
      <c r="H64" s="58"/>
      <c r="I64" s="30"/>
      <c r="J64" s="57"/>
      <c r="K64" s="30"/>
      <c r="L64" s="30"/>
      <c r="M64" s="30"/>
      <c r="N64" s="30"/>
      <c r="O64" s="30"/>
      <c r="P64" s="58"/>
      <c r="Q64" s="30"/>
      <c r="R64" s="27"/>
    </row>
    <row r="65" spans="2:21" ht="12">
      <c r="B65" s="26"/>
      <c r="C65" s="30"/>
      <c r="D65" s="57"/>
      <c r="E65" s="30"/>
      <c r="F65" s="30"/>
      <c r="G65" s="30"/>
      <c r="H65" s="58"/>
      <c r="I65" s="30"/>
      <c r="J65" s="57"/>
      <c r="K65" s="30"/>
      <c r="L65" s="30"/>
      <c r="M65" s="30"/>
      <c r="N65" s="30"/>
      <c r="O65" s="30"/>
      <c r="P65" s="58"/>
      <c r="Q65" s="30"/>
      <c r="R65" s="27"/>
    </row>
    <row r="66" spans="2:21" ht="12">
      <c r="B66" s="26"/>
      <c r="C66" s="30"/>
      <c r="D66" s="57"/>
      <c r="E66" s="30"/>
      <c r="F66" s="30"/>
      <c r="G66" s="30"/>
      <c r="H66" s="58"/>
      <c r="I66" s="30"/>
      <c r="J66" s="57"/>
      <c r="K66" s="30"/>
      <c r="L66" s="30"/>
      <c r="M66" s="30"/>
      <c r="N66" s="30"/>
      <c r="O66" s="30"/>
      <c r="P66" s="58"/>
      <c r="Q66" s="30"/>
      <c r="R66" s="27"/>
    </row>
    <row r="67" spans="2:21" ht="12">
      <c r="B67" s="26"/>
      <c r="C67" s="30"/>
      <c r="D67" s="57"/>
      <c r="E67" s="30"/>
      <c r="F67" s="30"/>
      <c r="G67" s="30"/>
      <c r="H67" s="58"/>
      <c r="I67" s="30"/>
      <c r="J67" s="57"/>
      <c r="K67" s="30"/>
      <c r="L67" s="30"/>
      <c r="M67" s="30"/>
      <c r="N67" s="30"/>
      <c r="O67" s="30"/>
      <c r="P67" s="58"/>
      <c r="Q67" s="30"/>
      <c r="R67" s="27"/>
    </row>
    <row r="68" spans="2:21" ht="12">
      <c r="B68" s="26"/>
      <c r="C68" s="30"/>
      <c r="D68" s="57"/>
      <c r="E68" s="30"/>
      <c r="F68" s="30"/>
      <c r="G68" s="30"/>
      <c r="H68" s="58"/>
      <c r="I68" s="30"/>
      <c r="J68" s="57"/>
      <c r="K68" s="30"/>
      <c r="L68" s="30"/>
      <c r="M68" s="30"/>
      <c r="N68" s="30"/>
      <c r="O68" s="30"/>
      <c r="P68" s="58"/>
      <c r="Q68" s="30"/>
      <c r="R68" s="27"/>
    </row>
    <row r="69" spans="2:21" ht="12">
      <c r="B69" s="26"/>
      <c r="C69" s="30"/>
      <c r="D69" s="57"/>
      <c r="E69" s="30"/>
      <c r="F69" s="30"/>
      <c r="G69" s="30"/>
      <c r="H69" s="58"/>
      <c r="I69" s="30"/>
      <c r="J69" s="57"/>
      <c r="K69" s="30"/>
      <c r="L69" s="30"/>
      <c r="M69" s="30"/>
      <c r="N69" s="30"/>
      <c r="O69" s="30"/>
      <c r="P69" s="58"/>
      <c r="Q69" s="30"/>
      <c r="R69" s="27"/>
    </row>
    <row r="70" spans="2:21" s="1" customFormat="1">
      <c r="B70" s="39"/>
      <c r="C70" s="40"/>
      <c r="D70" s="59" t="s">
        <v>53</v>
      </c>
      <c r="E70" s="60"/>
      <c r="F70" s="60"/>
      <c r="G70" s="61" t="s">
        <v>54</v>
      </c>
      <c r="H70" s="62"/>
      <c r="I70" s="40"/>
      <c r="J70" s="59" t="s">
        <v>53</v>
      </c>
      <c r="K70" s="60"/>
      <c r="L70" s="60"/>
      <c r="M70" s="60"/>
      <c r="N70" s="61" t="s">
        <v>54</v>
      </c>
      <c r="O70" s="60"/>
      <c r="P70" s="62"/>
      <c r="Q70" s="40"/>
      <c r="R70" s="41"/>
    </row>
    <row r="71" spans="2:21" s="1" customFormat="1" ht="14.4" customHeight="1"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5"/>
    </row>
    <row r="75" spans="2:21" s="1" customFormat="1" ht="6.9" customHeight="1">
      <c r="B75" s="137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9"/>
    </row>
    <row r="76" spans="2:21" s="1" customFormat="1" ht="36.9" customHeight="1">
      <c r="B76" s="39"/>
      <c r="C76" s="229" t="s">
        <v>134</v>
      </c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41"/>
      <c r="T76" s="140"/>
      <c r="U76" s="140"/>
    </row>
    <row r="77" spans="2:21" s="1" customFormat="1" ht="6.9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1"/>
      <c r="T77" s="140"/>
      <c r="U77" s="140"/>
    </row>
    <row r="78" spans="2:21" s="1" customFormat="1" ht="30" customHeight="1">
      <c r="B78" s="39"/>
      <c r="C78" s="34" t="s">
        <v>19</v>
      </c>
      <c r="D78" s="40"/>
      <c r="E78" s="40"/>
      <c r="F78" s="277" t="str">
        <f>F6</f>
        <v>Doplnění chodníku v křižovatce ulic Sokolská a Sušilova - rozc.Kouty, Zábřeh</v>
      </c>
      <c r="G78" s="278"/>
      <c r="H78" s="278"/>
      <c r="I78" s="278"/>
      <c r="J78" s="278"/>
      <c r="K78" s="278"/>
      <c r="L78" s="278"/>
      <c r="M78" s="278"/>
      <c r="N78" s="278"/>
      <c r="O78" s="278"/>
      <c r="P78" s="278"/>
      <c r="Q78" s="40"/>
      <c r="R78" s="41"/>
      <c r="T78" s="140"/>
      <c r="U78" s="140"/>
    </row>
    <row r="79" spans="2:21" ht="30" customHeight="1">
      <c r="B79" s="26"/>
      <c r="C79" s="34" t="s">
        <v>129</v>
      </c>
      <c r="D79" s="30"/>
      <c r="E79" s="30"/>
      <c r="F79" s="277" t="s">
        <v>246</v>
      </c>
      <c r="G79" s="234"/>
      <c r="H79" s="234"/>
      <c r="I79" s="234"/>
      <c r="J79" s="234"/>
      <c r="K79" s="234"/>
      <c r="L79" s="234"/>
      <c r="M79" s="234"/>
      <c r="N79" s="234"/>
      <c r="O79" s="234"/>
      <c r="P79" s="234"/>
      <c r="Q79" s="30"/>
      <c r="R79" s="27"/>
      <c r="T79" s="141"/>
      <c r="U79" s="141"/>
    </row>
    <row r="80" spans="2:21" s="1" customFormat="1" ht="36.9" customHeight="1">
      <c r="B80" s="39"/>
      <c r="C80" s="73" t="s">
        <v>131</v>
      </c>
      <c r="D80" s="40"/>
      <c r="E80" s="40"/>
      <c r="F80" s="249" t="str">
        <f>F8</f>
        <v>SO 104 - Plastová roura DN 600</v>
      </c>
      <c r="G80" s="279"/>
      <c r="H80" s="279"/>
      <c r="I80" s="279"/>
      <c r="J80" s="279"/>
      <c r="K80" s="279"/>
      <c r="L80" s="279"/>
      <c r="M80" s="279"/>
      <c r="N80" s="279"/>
      <c r="O80" s="279"/>
      <c r="P80" s="279"/>
      <c r="Q80" s="40"/>
      <c r="R80" s="41"/>
      <c r="T80" s="140"/>
      <c r="U80" s="140"/>
    </row>
    <row r="81" spans="2:47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1"/>
      <c r="T81" s="140"/>
      <c r="U81" s="140"/>
    </row>
    <row r="82" spans="2:47" s="1" customFormat="1" ht="18" customHeight="1">
      <c r="B82" s="39"/>
      <c r="C82" s="34" t="s">
        <v>24</v>
      </c>
      <c r="D82" s="40"/>
      <c r="E82" s="40"/>
      <c r="F82" s="32" t="str">
        <f>F10</f>
        <v>Zábřeh</v>
      </c>
      <c r="G82" s="40"/>
      <c r="H82" s="40"/>
      <c r="I82" s="40"/>
      <c r="J82" s="40"/>
      <c r="K82" s="34" t="s">
        <v>26</v>
      </c>
      <c r="L82" s="40"/>
      <c r="M82" s="281" t="str">
        <f>IF(O10="","",O10)</f>
        <v>26. 12. 2018</v>
      </c>
      <c r="N82" s="281"/>
      <c r="O82" s="281"/>
      <c r="P82" s="281"/>
      <c r="Q82" s="40"/>
      <c r="R82" s="41"/>
      <c r="T82" s="140"/>
      <c r="U82" s="140"/>
    </row>
    <row r="83" spans="2:47" s="1" customFormat="1" ht="6.9" customHeight="1"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1"/>
      <c r="T83" s="140"/>
      <c r="U83" s="140"/>
    </row>
    <row r="84" spans="2:47" s="1" customFormat="1" ht="13.2">
      <c r="B84" s="39"/>
      <c r="C84" s="34" t="s">
        <v>28</v>
      </c>
      <c r="D84" s="40"/>
      <c r="E84" s="40"/>
      <c r="F84" s="32" t="str">
        <f>E13</f>
        <v xml:space="preserve"> </v>
      </c>
      <c r="G84" s="40"/>
      <c r="H84" s="40"/>
      <c r="I84" s="40"/>
      <c r="J84" s="40"/>
      <c r="K84" s="34" t="s">
        <v>34</v>
      </c>
      <c r="L84" s="40"/>
      <c r="M84" s="233" t="str">
        <f>E19</f>
        <v xml:space="preserve"> </v>
      </c>
      <c r="N84" s="233"/>
      <c r="O84" s="233"/>
      <c r="P84" s="233"/>
      <c r="Q84" s="233"/>
      <c r="R84" s="41"/>
      <c r="T84" s="140"/>
      <c r="U84" s="140"/>
    </row>
    <row r="85" spans="2:47" s="1" customFormat="1" ht="14.4" customHeight="1">
      <c r="B85" s="39"/>
      <c r="C85" s="34" t="s">
        <v>32</v>
      </c>
      <c r="D85" s="40"/>
      <c r="E85" s="40"/>
      <c r="F85" s="32" t="str">
        <f>IF(E16="","",E16)</f>
        <v>Vyplň údaj</v>
      </c>
      <c r="G85" s="40"/>
      <c r="H85" s="40"/>
      <c r="I85" s="40"/>
      <c r="J85" s="40"/>
      <c r="K85" s="34" t="s">
        <v>36</v>
      </c>
      <c r="L85" s="40"/>
      <c r="M85" s="233" t="str">
        <f>E22</f>
        <v xml:space="preserve"> </v>
      </c>
      <c r="N85" s="233"/>
      <c r="O85" s="233"/>
      <c r="P85" s="233"/>
      <c r="Q85" s="233"/>
      <c r="R85" s="41"/>
      <c r="T85" s="140"/>
      <c r="U85" s="140"/>
    </row>
    <row r="86" spans="2:47" s="1" customFormat="1" ht="10.35" customHeight="1"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1"/>
      <c r="T86" s="140"/>
      <c r="U86" s="140"/>
    </row>
    <row r="87" spans="2:47" s="1" customFormat="1" ht="29.25" customHeight="1">
      <c r="B87" s="39"/>
      <c r="C87" s="288" t="s">
        <v>135</v>
      </c>
      <c r="D87" s="289"/>
      <c r="E87" s="289"/>
      <c r="F87" s="289"/>
      <c r="G87" s="289"/>
      <c r="H87" s="129"/>
      <c r="I87" s="129"/>
      <c r="J87" s="129"/>
      <c r="K87" s="129"/>
      <c r="L87" s="129"/>
      <c r="M87" s="129"/>
      <c r="N87" s="288" t="s">
        <v>136</v>
      </c>
      <c r="O87" s="289"/>
      <c r="P87" s="289"/>
      <c r="Q87" s="289"/>
      <c r="R87" s="41"/>
      <c r="T87" s="140"/>
      <c r="U87" s="140"/>
    </row>
    <row r="88" spans="2:47" s="1" customFormat="1" ht="10.35" customHeight="1"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1"/>
      <c r="T88" s="140"/>
      <c r="U88" s="140"/>
    </row>
    <row r="89" spans="2:47" s="1" customFormat="1" ht="29.25" customHeight="1">
      <c r="B89" s="39"/>
      <c r="C89" s="142" t="s">
        <v>137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273">
        <f>N125</f>
        <v>0</v>
      </c>
      <c r="O89" s="290"/>
      <c r="P89" s="290"/>
      <c r="Q89" s="290"/>
      <c r="R89" s="41"/>
      <c r="T89" s="140"/>
      <c r="U89" s="140"/>
      <c r="AU89" s="22" t="s">
        <v>138</v>
      </c>
    </row>
    <row r="90" spans="2:47" s="7" customFormat="1" ht="24.9" customHeight="1">
      <c r="B90" s="143"/>
      <c r="C90" s="144"/>
      <c r="D90" s="145" t="s">
        <v>534</v>
      </c>
      <c r="E90" s="144"/>
      <c r="F90" s="144"/>
      <c r="G90" s="144"/>
      <c r="H90" s="144"/>
      <c r="I90" s="144"/>
      <c r="J90" s="144"/>
      <c r="K90" s="144"/>
      <c r="L90" s="144"/>
      <c r="M90" s="144"/>
      <c r="N90" s="291">
        <f>N126</f>
        <v>0</v>
      </c>
      <c r="O90" s="292"/>
      <c r="P90" s="292"/>
      <c r="Q90" s="292"/>
      <c r="R90" s="146"/>
      <c r="T90" s="147"/>
      <c r="U90" s="147"/>
    </row>
    <row r="91" spans="2:47" s="8" customFormat="1" ht="19.95" customHeight="1">
      <c r="B91" s="148"/>
      <c r="C91" s="107"/>
      <c r="D91" s="118" t="s">
        <v>140</v>
      </c>
      <c r="E91" s="107"/>
      <c r="F91" s="107"/>
      <c r="G91" s="107"/>
      <c r="H91" s="107"/>
      <c r="I91" s="107"/>
      <c r="J91" s="107"/>
      <c r="K91" s="107"/>
      <c r="L91" s="107"/>
      <c r="M91" s="107"/>
      <c r="N91" s="266">
        <f>N127</f>
        <v>0</v>
      </c>
      <c r="O91" s="267"/>
      <c r="P91" s="267"/>
      <c r="Q91" s="267"/>
      <c r="R91" s="149"/>
      <c r="T91" s="150"/>
      <c r="U91" s="150"/>
    </row>
    <row r="92" spans="2:47" s="8" customFormat="1" ht="19.95" customHeight="1">
      <c r="B92" s="148"/>
      <c r="C92" s="107"/>
      <c r="D92" s="118" t="s">
        <v>248</v>
      </c>
      <c r="E92" s="107"/>
      <c r="F92" s="107"/>
      <c r="G92" s="107"/>
      <c r="H92" s="107"/>
      <c r="I92" s="107"/>
      <c r="J92" s="107"/>
      <c r="K92" s="107"/>
      <c r="L92" s="107"/>
      <c r="M92" s="107"/>
      <c r="N92" s="266">
        <f>N153</f>
        <v>0</v>
      </c>
      <c r="O92" s="267"/>
      <c r="P92" s="267"/>
      <c r="Q92" s="267"/>
      <c r="R92" s="149"/>
      <c r="T92" s="150"/>
      <c r="U92" s="150"/>
    </row>
    <row r="93" spans="2:47" s="8" customFormat="1" ht="19.95" customHeight="1">
      <c r="B93" s="148"/>
      <c r="C93" s="107"/>
      <c r="D93" s="118" t="s">
        <v>249</v>
      </c>
      <c r="E93" s="107"/>
      <c r="F93" s="107"/>
      <c r="G93" s="107"/>
      <c r="H93" s="107"/>
      <c r="I93" s="107"/>
      <c r="J93" s="107"/>
      <c r="K93" s="107"/>
      <c r="L93" s="107"/>
      <c r="M93" s="107"/>
      <c r="N93" s="266">
        <f>N158</f>
        <v>0</v>
      </c>
      <c r="O93" s="267"/>
      <c r="P93" s="267"/>
      <c r="Q93" s="267"/>
      <c r="R93" s="149"/>
      <c r="T93" s="150"/>
      <c r="U93" s="150"/>
    </row>
    <row r="94" spans="2:47" s="8" customFormat="1" ht="19.95" customHeight="1">
      <c r="B94" s="148"/>
      <c r="C94" s="107"/>
      <c r="D94" s="118" t="s">
        <v>251</v>
      </c>
      <c r="E94" s="107"/>
      <c r="F94" s="107"/>
      <c r="G94" s="107"/>
      <c r="H94" s="107"/>
      <c r="I94" s="107"/>
      <c r="J94" s="107"/>
      <c r="K94" s="107"/>
      <c r="L94" s="107"/>
      <c r="M94" s="107"/>
      <c r="N94" s="266">
        <f>N171</f>
        <v>0</v>
      </c>
      <c r="O94" s="267"/>
      <c r="P94" s="267"/>
      <c r="Q94" s="267"/>
      <c r="R94" s="149"/>
      <c r="T94" s="150"/>
      <c r="U94" s="150"/>
    </row>
    <row r="95" spans="2:47" s="8" customFormat="1" ht="19.95" customHeight="1">
      <c r="B95" s="148"/>
      <c r="C95" s="107"/>
      <c r="D95" s="118" t="s">
        <v>535</v>
      </c>
      <c r="E95" s="107"/>
      <c r="F95" s="107"/>
      <c r="G95" s="107"/>
      <c r="H95" s="107"/>
      <c r="I95" s="107"/>
      <c r="J95" s="107"/>
      <c r="K95" s="107"/>
      <c r="L95" s="107"/>
      <c r="M95" s="107"/>
      <c r="N95" s="266">
        <f>N190</f>
        <v>0</v>
      </c>
      <c r="O95" s="267"/>
      <c r="P95" s="267"/>
      <c r="Q95" s="267"/>
      <c r="R95" s="149"/>
      <c r="T95" s="150"/>
      <c r="U95" s="150"/>
    </row>
    <row r="96" spans="2:47" s="8" customFormat="1" ht="19.95" customHeight="1">
      <c r="B96" s="148"/>
      <c r="C96" s="107"/>
      <c r="D96" s="118" t="s">
        <v>536</v>
      </c>
      <c r="E96" s="107"/>
      <c r="F96" s="107"/>
      <c r="G96" s="107"/>
      <c r="H96" s="107"/>
      <c r="I96" s="107"/>
      <c r="J96" s="107"/>
      <c r="K96" s="107"/>
      <c r="L96" s="107"/>
      <c r="M96" s="107"/>
      <c r="N96" s="266">
        <f>N198</f>
        <v>0</v>
      </c>
      <c r="O96" s="267"/>
      <c r="P96" s="267"/>
      <c r="Q96" s="267"/>
      <c r="R96" s="149"/>
      <c r="T96" s="150"/>
      <c r="U96" s="150"/>
    </row>
    <row r="97" spans="2:65" s="7" customFormat="1" ht="21.75" customHeight="1">
      <c r="B97" s="143"/>
      <c r="C97" s="144"/>
      <c r="D97" s="145" t="s">
        <v>143</v>
      </c>
      <c r="E97" s="144"/>
      <c r="F97" s="144"/>
      <c r="G97" s="144"/>
      <c r="H97" s="144"/>
      <c r="I97" s="144"/>
      <c r="J97" s="144"/>
      <c r="K97" s="144"/>
      <c r="L97" s="144"/>
      <c r="M97" s="144"/>
      <c r="N97" s="293">
        <f>N200</f>
        <v>0</v>
      </c>
      <c r="O97" s="292"/>
      <c r="P97" s="292"/>
      <c r="Q97" s="292"/>
      <c r="R97" s="146"/>
      <c r="T97" s="147"/>
      <c r="U97" s="147"/>
    </row>
    <row r="98" spans="2:65" s="1" customFormat="1" ht="21.75" customHeight="1">
      <c r="B98" s="39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1"/>
      <c r="T98" s="140"/>
      <c r="U98" s="140"/>
    </row>
    <row r="99" spans="2:65" s="1" customFormat="1" ht="29.25" customHeight="1">
      <c r="B99" s="39"/>
      <c r="C99" s="142" t="s">
        <v>144</v>
      </c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290">
        <f>ROUND(N100+N101+N102+N103+N104+N105,2)</f>
        <v>0</v>
      </c>
      <c r="O99" s="294"/>
      <c r="P99" s="294"/>
      <c r="Q99" s="294"/>
      <c r="R99" s="41"/>
      <c r="T99" s="151"/>
      <c r="U99" s="152" t="s">
        <v>41</v>
      </c>
    </row>
    <row r="100" spans="2:65" s="1" customFormat="1" ht="18" customHeight="1">
      <c r="B100" s="39"/>
      <c r="C100" s="40"/>
      <c r="D100" s="270" t="s">
        <v>145</v>
      </c>
      <c r="E100" s="271"/>
      <c r="F100" s="271"/>
      <c r="G100" s="271"/>
      <c r="H100" s="271"/>
      <c r="I100" s="40"/>
      <c r="J100" s="40"/>
      <c r="K100" s="40"/>
      <c r="L100" s="40"/>
      <c r="M100" s="40"/>
      <c r="N100" s="269">
        <f>ROUND(N89*T100,2)</f>
        <v>0</v>
      </c>
      <c r="O100" s="266"/>
      <c r="P100" s="266"/>
      <c r="Q100" s="266"/>
      <c r="R100" s="41"/>
      <c r="S100" s="153"/>
      <c r="T100" s="154"/>
      <c r="U100" s="155" t="s">
        <v>42</v>
      </c>
      <c r="V100" s="156"/>
      <c r="W100" s="156"/>
      <c r="X100" s="156"/>
      <c r="Y100" s="156"/>
      <c r="Z100" s="156"/>
      <c r="AA100" s="156"/>
      <c r="AB100" s="156"/>
      <c r="AC100" s="156"/>
      <c r="AD100" s="156"/>
      <c r="AE100" s="156"/>
      <c r="AF100" s="156"/>
      <c r="AG100" s="156"/>
      <c r="AH100" s="156"/>
      <c r="AI100" s="156"/>
      <c r="AJ100" s="156"/>
      <c r="AK100" s="156"/>
      <c r="AL100" s="156"/>
      <c r="AM100" s="156"/>
      <c r="AN100" s="156"/>
      <c r="AO100" s="156"/>
      <c r="AP100" s="156"/>
      <c r="AQ100" s="156"/>
      <c r="AR100" s="156"/>
      <c r="AS100" s="156"/>
      <c r="AT100" s="156"/>
      <c r="AU100" s="156"/>
      <c r="AV100" s="156"/>
      <c r="AW100" s="156"/>
      <c r="AX100" s="156"/>
      <c r="AY100" s="157" t="s">
        <v>113</v>
      </c>
      <c r="AZ100" s="156"/>
      <c r="BA100" s="156"/>
      <c r="BB100" s="156"/>
      <c r="BC100" s="156"/>
      <c r="BD100" s="156"/>
      <c r="BE100" s="158">
        <f t="shared" ref="BE100:BE105" si="0">IF(U100="základní",N100,0)</f>
        <v>0</v>
      </c>
      <c r="BF100" s="158">
        <f t="shared" ref="BF100:BF105" si="1">IF(U100="snížená",N100,0)</f>
        <v>0</v>
      </c>
      <c r="BG100" s="158">
        <f t="shared" ref="BG100:BG105" si="2">IF(U100="zákl. přenesená",N100,0)</f>
        <v>0</v>
      </c>
      <c r="BH100" s="158">
        <f t="shared" ref="BH100:BH105" si="3">IF(U100="sníž. přenesená",N100,0)</f>
        <v>0</v>
      </c>
      <c r="BI100" s="158">
        <f t="shared" ref="BI100:BI105" si="4">IF(U100="nulová",N100,0)</f>
        <v>0</v>
      </c>
      <c r="BJ100" s="157" t="s">
        <v>84</v>
      </c>
      <c r="BK100" s="156"/>
      <c r="BL100" s="156"/>
      <c r="BM100" s="156"/>
    </row>
    <row r="101" spans="2:65" s="1" customFormat="1" ht="18" customHeight="1">
      <c r="B101" s="39"/>
      <c r="C101" s="40"/>
      <c r="D101" s="270" t="s">
        <v>146</v>
      </c>
      <c r="E101" s="271"/>
      <c r="F101" s="271"/>
      <c r="G101" s="271"/>
      <c r="H101" s="271"/>
      <c r="I101" s="40"/>
      <c r="J101" s="40"/>
      <c r="K101" s="40"/>
      <c r="L101" s="40"/>
      <c r="M101" s="40"/>
      <c r="N101" s="269">
        <f>ROUND(N89*T101,2)</f>
        <v>0</v>
      </c>
      <c r="O101" s="266"/>
      <c r="P101" s="266"/>
      <c r="Q101" s="266"/>
      <c r="R101" s="41"/>
      <c r="S101" s="153"/>
      <c r="T101" s="154"/>
      <c r="U101" s="155" t="s">
        <v>42</v>
      </c>
      <c r="V101" s="156"/>
      <c r="W101" s="156"/>
      <c r="X101" s="156"/>
      <c r="Y101" s="156"/>
      <c r="Z101" s="156"/>
      <c r="AA101" s="156"/>
      <c r="AB101" s="156"/>
      <c r="AC101" s="156"/>
      <c r="AD101" s="156"/>
      <c r="AE101" s="156"/>
      <c r="AF101" s="156"/>
      <c r="AG101" s="156"/>
      <c r="AH101" s="156"/>
      <c r="AI101" s="156"/>
      <c r="AJ101" s="156"/>
      <c r="AK101" s="156"/>
      <c r="AL101" s="156"/>
      <c r="AM101" s="156"/>
      <c r="AN101" s="156"/>
      <c r="AO101" s="156"/>
      <c r="AP101" s="156"/>
      <c r="AQ101" s="156"/>
      <c r="AR101" s="156"/>
      <c r="AS101" s="156"/>
      <c r="AT101" s="156"/>
      <c r="AU101" s="156"/>
      <c r="AV101" s="156"/>
      <c r="AW101" s="156"/>
      <c r="AX101" s="156"/>
      <c r="AY101" s="157" t="s">
        <v>113</v>
      </c>
      <c r="AZ101" s="156"/>
      <c r="BA101" s="156"/>
      <c r="BB101" s="156"/>
      <c r="BC101" s="156"/>
      <c r="BD101" s="156"/>
      <c r="BE101" s="158">
        <f t="shared" si="0"/>
        <v>0</v>
      </c>
      <c r="BF101" s="158">
        <f t="shared" si="1"/>
        <v>0</v>
      </c>
      <c r="BG101" s="158">
        <f t="shared" si="2"/>
        <v>0</v>
      </c>
      <c r="BH101" s="158">
        <f t="shared" si="3"/>
        <v>0</v>
      </c>
      <c r="BI101" s="158">
        <f t="shared" si="4"/>
        <v>0</v>
      </c>
      <c r="BJ101" s="157" t="s">
        <v>84</v>
      </c>
      <c r="BK101" s="156"/>
      <c r="BL101" s="156"/>
      <c r="BM101" s="156"/>
    </row>
    <row r="102" spans="2:65" s="1" customFormat="1" ht="18" customHeight="1">
      <c r="B102" s="39"/>
      <c r="C102" s="40"/>
      <c r="D102" s="270" t="s">
        <v>147</v>
      </c>
      <c r="E102" s="271"/>
      <c r="F102" s="271"/>
      <c r="G102" s="271"/>
      <c r="H102" s="271"/>
      <c r="I102" s="40"/>
      <c r="J102" s="40"/>
      <c r="K102" s="40"/>
      <c r="L102" s="40"/>
      <c r="M102" s="40"/>
      <c r="N102" s="269">
        <f>ROUND(N89*T102,2)</f>
        <v>0</v>
      </c>
      <c r="O102" s="266"/>
      <c r="P102" s="266"/>
      <c r="Q102" s="266"/>
      <c r="R102" s="41"/>
      <c r="S102" s="153"/>
      <c r="T102" s="154"/>
      <c r="U102" s="155" t="s">
        <v>42</v>
      </c>
      <c r="V102" s="156"/>
      <c r="W102" s="156"/>
      <c r="X102" s="156"/>
      <c r="Y102" s="156"/>
      <c r="Z102" s="156"/>
      <c r="AA102" s="156"/>
      <c r="AB102" s="156"/>
      <c r="AC102" s="156"/>
      <c r="AD102" s="156"/>
      <c r="AE102" s="156"/>
      <c r="AF102" s="156"/>
      <c r="AG102" s="156"/>
      <c r="AH102" s="156"/>
      <c r="AI102" s="156"/>
      <c r="AJ102" s="156"/>
      <c r="AK102" s="156"/>
      <c r="AL102" s="156"/>
      <c r="AM102" s="156"/>
      <c r="AN102" s="156"/>
      <c r="AO102" s="156"/>
      <c r="AP102" s="156"/>
      <c r="AQ102" s="156"/>
      <c r="AR102" s="156"/>
      <c r="AS102" s="156"/>
      <c r="AT102" s="156"/>
      <c r="AU102" s="156"/>
      <c r="AV102" s="156"/>
      <c r="AW102" s="156"/>
      <c r="AX102" s="156"/>
      <c r="AY102" s="157" t="s">
        <v>113</v>
      </c>
      <c r="AZ102" s="156"/>
      <c r="BA102" s="156"/>
      <c r="BB102" s="156"/>
      <c r="BC102" s="156"/>
      <c r="BD102" s="156"/>
      <c r="BE102" s="158">
        <f t="shared" si="0"/>
        <v>0</v>
      </c>
      <c r="BF102" s="158">
        <f t="shared" si="1"/>
        <v>0</v>
      </c>
      <c r="BG102" s="158">
        <f t="shared" si="2"/>
        <v>0</v>
      </c>
      <c r="BH102" s="158">
        <f t="shared" si="3"/>
        <v>0</v>
      </c>
      <c r="BI102" s="158">
        <f t="shared" si="4"/>
        <v>0</v>
      </c>
      <c r="BJ102" s="157" t="s">
        <v>84</v>
      </c>
      <c r="BK102" s="156"/>
      <c r="BL102" s="156"/>
      <c r="BM102" s="156"/>
    </row>
    <row r="103" spans="2:65" s="1" customFormat="1" ht="18" customHeight="1">
      <c r="B103" s="39"/>
      <c r="C103" s="40"/>
      <c r="D103" s="270" t="s">
        <v>148</v>
      </c>
      <c r="E103" s="271"/>
      <c r="F103" s="271"/>
      <c r="G103" s="271"/>
      <c r="H103" s="271"/>
      <c r="I103" s="40"/>
      <c r="J103" s="40"/>
      <c r="K103" s="40"/>
      <c r="L103" s="40"/>
      <c r="M103" s="40"/>
      <c r="N103" s="269">
        <f>ROUND(N89*T103,2)</f>
        <v>0</v>
      </c>
      <c r="O103" s="266"/>
      <c r="P103" s="266"/>
      <c r="Q103" s="266"/>
      <c r="R103" s="41"/>
      <c r="S103" s="153"/>
      <c r="T103" s="154"/>
      <c r="U103" s="155" t="s">
        <v>42</v>
      </c>
      <c r="V103" s="156"/>
      <c r="W103" s="156"/>
      <c r="X103" s="156"/>
      <c r="Y103" s="156"/>
      <c r="Z103" s="156"/>
      <c r="AA103" s="156"/>
      <c r="AB103" s="156"/>
      <c r="AC103" s="156"/>
      <c r="AD103" s="156"/>
      <c r="AE103" s="156"/>
      <c r="AF103" s="156"/>
      <c r="AG103" s="156"/>
      <c r="AH103" s="156"/>
      <c r="AI103" s="156"/>
      <c r="AJ103" s="156"/>
      <c r="AK103" s="156"/>
      <c r="AL103" s="156"/>
      <c r="AM103" s="156"/>
      <c r="AN103" s="156"/>
      <c r="AO103" s="156"/>
      <c r="AP103" s="156"/>
      <c r="AQ103" s="156"/>
      <c r="AR103" s="156"/>
      <c r="AS103" s="156"/>
      <c r="AT103" s="156"/>
      <c r="AU103" s="156"/>
      <c r="AV103" s="156"/>
      <c r="AW103" s="156"/>
      <c r="AX103" s="156"/>
      <c r="AY103" s="157" t="s">
        <v>113</v>
      </c>
      <c r="AZ103" s="156"/>
      <c r="BA103" s="156"/>
      <c r="BB103" s="156"/>
      <c r="BC103" s="156"/>
      <c r="BD103" s="156"/>
      <c r="BE103" s="158">
        <f t="shared" si="0"/>
        <v>0</v>
      </c>
      <c r="BF103" s="158">
        <f t="shared" si="1"/>
        <v>0</v>
      </c>
      <c r="BG103" s="158">
        <f t="shared" si="2"/>
        <v>0</v>
      </c>
      <c r="BH103" s="158">
        <f t="shared" si="3"/>
        <v>0</v>
      </c>
      <c r="BI103" s="158">
        <f t="shared" si="4"/>
        <v>0</v>
      </c>
      <c r="BJ103" s="157" t="s">
        <v>84</v>
      </c>
      <c r="BK103" s="156"/>
      <c r="BL103" s="156"/>
      <c r="BM103" s="156"/>
    </row>
    <row r="104" spans="2:65" s="1" customFormat="1" ht="18" customHeight="1">
      <c r="B104" s="39"/>
      <c r="C104" s="40"/>
      <c r="D104" s="270" t="s">
        <v>149</v>
      </c>
      <c r="E104" s="271"/>
      <c r="F104" s="271"/>
      <c r="G104" s="271"/>
      <c r="H104" s="271"/>
      <c r="I104" s="40"/>
      <c r="J104" s="40"/>
      <c r="K104" s="40"/>
      <c r="L104" s="40"/>
      <c r="M104" s="40"/>
      <c r="N104" s="269">
        <f>ROUND(N89*T104,2)</f>
        <v>0</v>
      </c>
      <c r="O104" s="266"/>
      <c r="P104" s="266"/>
      <c r="Q104" s="266"/>
      <c r="R104" s="41"/>
      <c r="S104" s="153"/>
      <c r="T104" s="154"/>
      <c r="U104" s="155" t="s">
        <v>42</v>
      </c>
      <c r="V104" s="156"/>
      <c r="W104" s="156"/>
      <c r="X104" s="156"/>
      <c r="Y104" s="156"/>
      <c r="Z104" s="156"/>
      <c r="AA104" s="156"/>
      <c r="AB104" s="156"/>
      <c r="AC104" s="156"/>
      <c r="AD104" s="156"/>
      <c r="AE104" s="156"/>
      <c r="AF104" s="156"/>
      <c r="AG104" s="156"/>
      <c r="AH104" s="156"/>
      <c r="AI104" s="156"/>
      <c r="AJ104" s="156"/>
      <c r="AK104" s="156"/>
      <c r="AL104" s="156"/>
      <c r="AM104" s="156"/>
      <c r="AN104" s="156"/>
      <c r="AO104" s="156"/>
      <c r="AP104" s="156"/>
      <c r="AQ104" s="156"/>
      <c r="AR104" s="156"/>
      <c r="AS104" s="156"/>
      <c r="AT104" s="156"/>
      <c r="AU104" s="156"/>
      <c r="AV104" s="156"/>
      <c r="AW104" s="156"/>
      <c r="AX104" s="156"/>
      <c r="AY104" s="157" t="s">
        <v>113</v>
      </c>
      <c r="AZ104" s="156"/>
      <c r="BA104" s="156"/>
      <c r="BB104" s="156"/>
      <c r="BC104" s="156"/>
      <c r="BD104" s="156"/>
      <c r="BE104" s="158">
        <f t="shared" si="0"/>
        <v>0</v>
      </c>
      <c r="BF104" s="158">
        <f t="shared" si="1"/>
        <v>0</v>
      </c>
      <c r="BG104" s="158">
        <f t="shared" si="2"/>
        <v>0</v>
      </c>
      <c r="BH104" s="158">
        <f t="shared" si="3"/>
        <v>0</v>
      </c>
      <c r="BI104" s="158">
        <f t="shared" si="4"/>
        <v>0</v>
      </c>
      <c r="BJ104" s="157" t="s">
        <v>84</v>
      </c>
      <c r="BK104" s="156"/>
      <c r="BL104" s="156"/>
      <c r="BM104" s="156"/>
    </row>
    <row r="105" spans="2:65" s="1" customFormat="1" ht="18" customHeight="1">
      <c r="B105" s="39"/>
      <c r="C105" s="40"/>
      <c r="D105" s="118" t="s">
        <v>150</v>
      </c>
      <c r="E105" s="40"/>
      <c r="F105" s="40"/>
      <c r="G105" s="40"/>
      <c r="H105" s="40"/>
      <c r="I105" s="40"/>
      <c r="J105" s="40"/>
      <c r="K105" s="40"/>
      <c r="L105" s="40"/>
      <c r="M105" s="40"/>
      <c r="N105" s="269">
        <f>ROUND(N89*T105,2)</f>
        <v>0</v>
      </c>
      <c r="O105" s="266"/>
      <c r="P105" s="266"/>
      <c r="Q105" s="266"/>
      <c r="R105" s="41"/>
      <c r="S105" s="153"/>
      <c r="T105" s="159"/>
      <c r="U105" s="160" t="s">
        <v>42</v>
      </c>
      <c r="V105" s="156"/>
      <c r="W105" s="156"/>
      <c r="X105" s="156"/>
      <c r="Y105" s="156"/>
      <c r="Z105" s="156"/>
      <c r="AA105" s="156"/>
      <c r="AB105" s="156"/>
      <c r="AC105" s="156"/>
      <c r="AD105" s="156"/>
      <c r="AE105" s="156"/>
      <c r="AF105" s="156"/>
      <c r="AG105" s="156"/>
      <c r="AH105" s="156"/>
      <c r="AI105" s="156"/>
      <c r="AJ105" s="156"/>
      <c r="AK105" s="156"/>
      <c r="AL105" s="156"/>
      <c r="AM105" s="156"/>
      <c r="AN105" s="156"/>
      <c r="AO105" s="156"/>
      <c r="AP105" s="156"/>
      <c r="AQ105" s="156"/>
      <c r="AR105" s="156"/>
      <c r="AS105" s="156"/>
      <c r="AT105" s="156"/>
      <c r="AU105" s="156"/>
      <c r="AV105" s="156"/>
      <c r="AW105" s="156"/>
      <c r="AX105" s="156"/>
      <c r="AY105" s="157" t="s">
        <v>151</v>
      </c>
      <c r="AZ105" s="156"/>
      <c r="BA105" s="156"/>
      <c r="BB105" s="156"/>
      <c r="BC105" s="156"/>
      <c r="BD105" s="156"/>
      <c r="BE105" s="158">
        <f t="shared" si="0"/>
        <v>0</v>
      </c>
      <c r="BF105" s="158">
        <f t="shared" si="1"/>
        <v>0</v>
      </c>
      <c r="BG105" s="158">
        <f t="shared" si="2"/>
        <v>0</v>
      </c>
      <c r="BH105" s="158">
        <f t="shared" si="3"/>
        <v>0</v>
      </c>
      <c r="BI105" s="158">
        <f t="shared" si="4"/>
        <v>0</v>
      </c>
      <c r="BJ105" s="157" t="s">
        <v>84</v>
      </c>
      <c r="BK105" s="156"/>
      <c r="BL105" s="156"/>
      <c r="BM105" s="156"/>
    </row>
    <row r="106" spans="2:65" s="1" customFormat="1" ht="12"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1"/>
      <c r="T106" s="140"/>
      <c r="U106" s="140"/>
    </row>
    <row r="107" spans="2:65" s="1" customFormat="1" ht="29.25" customHeight="1">
      <c r="B107" s="39"/>
      <c r="C107" s="128" t="s">
        <v>122</v>
      </c>
      <c r="D107" s="129"/>
      <c r="E107" s="129"/>
      <c r="F107" s="129"/>
      <c r="G107" s="129"/>
      <c r="H107" s="129"/>
      <c r="I107" s="129"/>
      <c r="J107" s="129"/>
      <c r="K107" s="129"/>
      <c r="L107" s="274">
        <f>ROUND(SUM(N89+N99),2)</f>
        <v>0</v>
      </c>
      <c r="M107" s="274"/>
      <c r="N107" s="274"/>
      <c r="O107" s="274"/>
      <c r="P107" s="274"/>
      <c r="Q107" s="274"/>
      <c r="R107" s="41"/>
      <c r="T107" s="140"/>
      <c r="U107" s="140"/>
    </row>
    <row r="108" spans="2:65" s="1" customFormat="1" ht="6.9" customHeight="1">
      <c r="B108" s="63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5"/>
      <c r="T108" s="140"/>
      <c r="U108" s="140"/>
    </row>
    <row r="112" spans="2:65" s="1" customFormat="1" ht="6.9" customHeight="1">
      <c r="B112" s="66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8"/>
    </row>
    <row r="113" spans="2:65" s="1" customFormat="1" ht="36.9" customHeight="1">
      <c r="B113" s="39"/>
      <c r="C113" s="229" t="s">
        <v>152</v>
      </c>
      <c r="D113" s="279"/>
      <c r="E113" s="279"/>
      <c r="F113" s="279"/>
      <c r="G113" s="279"/>
      <c r="H113" s="279"/>
      <c r="I113" s="279"/>
      <c r="J113" s="279"/>
      <c r="K113" s="279"/>
      <c r="L113" s="279"/>
      <c r="M113" s="279"/>
      <c r="N113" s="279"/>
      <c r="O113" s="279"/>
      <c r="P113" s="279"/>
      <c r="Q113" s="279"/>
      <c r="R113" s="41"/>
    </row>
    <row r="114" spans="2:65" s="1" customFormat="1" ht="6.9" customHeight="1"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1"/>
    </row>
    <row r="115" spans="2:65" s="1" customFormat="1" ht="30" customHeight="1">
      <c r="B115" s="39"/>
      <c r="C115" s="34" t="s">
        <v>19</v>
      </c>
      <c r="D115" s="40"/>
      <c r="E115" s="40"/>
      <c r="F115" s="277" t="str">
        <f>F6</f>
        <v>Doplnění chodníku v křižovatce ulic Sokolská a Sušilova - rozc.Kouty, Zábřeh</v>
      </c>
      <c r="G115" s="278"/>
      <c r="H115" s="278"/>
      <c r="I115" s="278"/>
      <c r="J115" s="278"/>
      <c r="K115" s="278"/>
      <c r="L115" s="278"/>
      <c r="M115" s="278"/>
      <c r="N115" s="278"/>
      <c r="O115" s="278"/>
      <c r="P115" s="278"/>
      <c r="Q115" s="40"/>
      <c r="R115" s="41"/>
    </row>
    <row r="116" spans="2:65" ht="30" customHeight="1">
      <c r="B116" s="26"/>
      <c r="C116" s="34" t="s">
        <v>129</v>
      </c>
      <c r="D116" s="30"/>
      <c r="E116" s="30"/>
      <c r="F116" s="277" t="s">
        <v>246</v>
      </c>
      <c r="G116" s="234"/>
      <c r="H116" s="234"/>
      <c r="I116" s="234"/>
      <c r="J116" s="234"/>
      <c r="K116" s="234"/>
      <c r="L116" s="234"/>
      <c r="M116" s="234"/>
      <c r="N116" s="234"/>
      <c r="O116" s="234"/>
      <c r="P116" s="234"/>
      <c r="Q116" s="30"/>
      <c r="R116" s="27"/>
    </row>
    <row r="117" spans="2:65" s="1" customFormat="1" ht="36.9" customHeight="1">
      <c r="B117" s="39"/>
      <c r="C117" s="73" t="s">
        <v>131</v>
      </c>
      <c r="D117" s="40"/>
      <c r="E117" s="40"/>
      <c r="F117" s="249" t="str">
        <f>F8</f>
        <v>SO 104 - Plastová roura DN 600</v>
      </c>
      <c r="G117" s="279"/>
      <c r="H117" s="279"/>
      <c r="I117" s="279"/>
      <c r="J117" s="279"/>
      <c r="K117" s="279"/>
      <c r="L117" s="279"/>
      <c r="M117" s="279"/>
      <c r="N117" s="279"/>
      <c r="O117" s="279"/>
      <c r="P117" s="279"/>
      <c r="Q117" s="40"/>
      <c r="R117" s="41"/>
    </row>
    <row r="118" spans="2:65" s="1" customFormat="1" ht="6.9" customHeight="1"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1"/>
    </row>
    <row r="119" spans="2:65" s="1" customFormat="1" ht="18" customHeight="1">
      <c r="B119" s="39"/>
      <c r="C119" s="34" t="s">
        <v>24</v>
      </c>
      <c r="D119" s="40"/>
      <c r="E119" s="40"/>
      <c r="F119" s="32" t="str">
        <f>F10</f>
        <v>Zábřeh</v>
      </c>
      <c r="G119" s="40"/>
      <c r="H119" s="40"/>
      <c r="I119" s="40"/>
      <c r="J119" s="40"/>
      <c r="K119" s="34" t="s">
        <v>26</v>
      </c>
      <c r="L119" s="40"/>
      <c r="M119" s="281" t="str">
        <f>IF(O10="","",O10)</f>
        <v>26. 12. 2018</v>
      </c>
      <c r="N119" s="281"/>
      <c r="O119" s="281"/>
      <c r="P119" s="281"/>
      <c r="Q119" s="40"/>
      <c r="R119" s="41"/>
    </row>
    <row r="120" spans="2:65" s="1" customFormat="1" ht="6.9" customHeight="1"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1"/>
    </row>
    <row r="121" spans="2:65" s="1" customFormat="1" ht="13.2">
      <c r="B121" s="39"/>
      <c r="C121" s="34" t="s">
        <v>28</v>
      </c>
      <c r="D121" s="40"/>
      <c r="E121" s="40"/>
      <c r="F121" s="32" t="str">
        <f>E13</f>
        <v xml:space="preserve"> </v>
      </c>
      <c r="G121" s="40"/>
      <c r="H121" s="40"/>
      <c r="I121" s="40"/>
      <c r="J121" s="40"/>
      <c r="K121" s="34" t="s">
        <v>34</v>
      </c>
      <c r="L121" s="40"/>
      <c r="M121" s="233" t="str">
        <f>E19</f>
        <v xml:space="preserve"> </v>
      </c>
      <c r="N121" s="233"/>
      <c r="O121" s="233"/>
      <c r="P121" s="233"/>
      <c r="Q121" s="233"/>
      <c r="R121" s="41"/>
    </row>
    <row r="122" spans="2:65" s="1" customFormat="1" ht="14.4" customHeight="1">
      <c r="B122" s="39"/>
      <c r="C122" s="34" t="s">
        <v>32</v>
      </c>
      <c r="D122" s="40"/>
      <c r="E122" s="40"/>
      <c r="F122" s="32" t="str">
        <f>IF(E16="","",E16)</f>
        <v>Vyplň údaj</v>
      </c>
      <c r="G122" s="40"/>
      <c r="H122" s="40"/>
      <c r="I122" s="40"/>
      <c r="J122" s="40"/>
      <c r="K122" s="34" t="s">
        <v>36</v>
      </c>
      <c r="L122" s="40"/>
      <c r="M122" s="233" t="str">
        <f>E22</f>
        <v xml:space="preserve"> </v>
      </c>
      <c r="N122" s="233"/>
      <c r="O122" s="233"/>
      <c r="P122" s="233"/>
      <c r="Q122" s="233"/>
      <c r="R122" s="41"/>
    </row>
    <row r="123" spans="2:65" s="1" customFormat="1" ht="10.35" customHeight="1"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1"/>
    </row>
    <row r="124" spans="2:65" s="9" customFormat="1" ht="29.25" customHeight="1">
      <c r="B124" s="161"/>
      <c r="C124" s="162" t="s">
        <v>153</v>
      </c>
      <c r="D124" s="163" t="s">
        <v>154</v>
      </c>
      <c r="E124" s="163" t="s">
        <v>59</v>
      </c>
      <c r="F124" s="295" t="s">
        <v>155</v>
      </c>
      <c r="G124" s="295"/>
      <c r="H124" s="295"/>
      <c r="I124" s="295"/>
      <c r="J124" s="163" t="s">
        <v>156</v>
      </c>
      <c r="K124" s="163" t="s">
        <v>157</v>
      </c>
      <c r="L124" s="296" t="s">
        <v>158</v>
      </c>
      <c r="M124" s="296"/>
      <c r="N124" s="295" t="s">
        <v>136</v>
      </c>
      <c r="O124" s="295"/>
      <c r="P124" s="295"/>
      <c r="Q124" s="297"/>
      <c r="R124" s="164"/>
      <c r="T124" s="84" t="s">
        <v>159</v>
      </c>
      <c r="U124" s="85" t="s">
        <v>41</v>
      </c>
      <c r="V124" s="85" t="s">
        <v>160</v>
      </c>
      <c r="W124" s="85" t="s">
        <v>161</v>
      </c>
      <c r="X124" s="85" t="s">
        <v>162</v>
      </c>
      <c r="Y124" s="85" t="s">
        <v>163</v>
      </c>
      <c r="Z124" s="85" t="s">
        <v>164</v>
      </c>
      <c r="AA124" s="86" t="s">
        <v>165</v>
      </c>
    </row>
    <row r="125" spans="2:65" s="1" customFormat="1" ht="29.25" customHeight="1">
      <c r="B125" s="39"/>
      <c r="C125" s="88" t="s">
        <v>133</v>
      </c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315">
        <f>BK125</f>
        <v>0</v>
      </c>
      <c r="O125" s="316"/>
      <c r="P125" s="316"/>
      <c r="Q125" s="316"/>
      <c r="R125" s="41"/>
      <c r="T125" s="87"/>
      <c r="U125" s="55"/>
      <c r="V125" s="55"/>
      <c r="W125" s="165">
        <f>W126+W200</f>
        <v>0</v>
      </c>
      <c r="X125" s="55"/>
      <c r="Y125" s="165">
        <f>Y126+Y200</f>
        <v>37.276141600000003</v>
      </c>
      <c r="Z125" s="55"/>
      <c r="AA125" s="166">
        <f>AA126+AA200</f>
        <v>0</v>
      </c>
      <c r="AT125" s="22" t="s">
        <v>76</v>
      </c>
      <c r="AU125" s="22" t="s">
        <v>138</v>
      </c>
      <c r="BK125" s="167">
        <f>BK126+BK200</f>
        <v>0</v>
      </c>
    </row>
    <row r="126" spans="2:65" s="10" customFormat="1" ht="37.35" customHeight="1">
      <c r="B126" s="168"/>
      <c r="C126" s="169"/>
      <c r="D126" s="170" t="s">
        <v>534</v>
      </c>
      <c r="E126" s="170"/>
      <c r="F126" s="170"/>
      <c r="G126" s="170"/>
      <c r="H126" s="170"/>
      <c r="I126" s="170"/>
      <c r="J126" s="170"/>
      <c r="K126" s="170"/>
      <c r="L126" s="170"/>
      <c r="M126" s="170"/>
      <c r="N126" s="293">
        <f>BK126</f>
        <v>0</v>
      </c>
      <c r="O126" s="291"/>
      <c r="P126" s="291"/>
      <c r="Q126" s="291"/>
      <c r="R126" s="171"/>
      <c r="T126" s="172"/>
      <c r="U126" s="169"/>
      <c r="V126" s="169"/>
      <c r="W126" s="173">
        <f>W127+W153+W158+W171+W190+W198</f>
        <v>0</v>
      </c>
      <c r="X126" s="169"/>
      <c r="Y126" s="173">
        <f>Y127+Y153+Y158+Y171+Y190+Y198</f>
        <v>37.276141600000003</v>
      </c>
      <c r="Z126" s="169"/>
      <c r="AA126" s="174">
        <f>AA127+AA153+AA158+AA171+AA190+AA198</f>
        <v>0</v>
      </c>
      <c r="AR126" s="175" t="s">
        <v>84</v>
      </c>
      <c r="AT126" s="176" t="s">
        <v>76</v>
      </c>
      <c r="AU126" s="176" t="s">
        <v>77</v>
      </c>
      <c r="AY126" s="175" t="s">
        <v>166</v>
      </c>
      <c r="BK126" s="177">
        <f>BK127+BK153+BK158+BK171+BK190+BK198</f>
        <v>0</v>
      </c>
    </row>
    <row r="127" spans="2:65" s="10" customFormat="1" ht="19.95" customHeight="1">
      <c r="B127" s="168"/>
      <c r="C127" s="169"/>
      <c r="D127" s="178" t="s">
        <v>140</v>
      </c>
      <c r="E127" s="178"/>
      <c r="F127" s="178"/>
      <c r="G127" s="178"/>
      <c r="H127" s="178"/>
      <c r="I127" s="178"/>
      <c r="J127" s="178"/>
      <c r="K127" s="178"/>
      <c r="L127" s="178"/>
      <c r="M127" s="178"/>
      <c r="N127" s="317">
        <f>BK127</f>
        <v>0</v>
      </c>
      <c r="O127" s="318"/>
      <c r="P127" s="318"/>
      <c r="Q127" s="318"/>
      <c r="R127" s="171"/>
      <c r="T127" s="172"/>
      <c r="U127" s="169"/>
      <c r="V127" s="169"/>
      <c r="W127" s="173">
        <f>SUM(W128:W152)</f>
        <v>0</v>
      </c>
      <c r="X127" s="169"/>
      <c r="Y127" s="173">
        <f>SUM(Y128:Y152)</f>
        <v>31.178999999999998</v>
      </c>
      <c r="Z127" s="169"/>
      <c r="AA127" s="174">
        <f>SUM(AA128:AA152)</f>
        <v>0</v>
      </c>
      <c r="AR127" s="175" t="s">
        <v>84</v>
      </c>
      <c r="AT127" s="176" t="s">
        <v>76</v>
      </c>
      <c r="AU127" s="176" t="s">
        <v>84</v>
      </c>
      <c r="AY127" s="175" t="s">
        <v>166</v>
      </c>
      <c r="BK127" s="177">
        <f>SUM(BK128:BK152)</f>
        <v>0</v>
      </c>
    </row>
    <row r="128" spans="2:65" s="1" customFormat="1" ht="31.5" customHeight="1">
      <c r="B128" s="39"/>
      <c r="C128" s="179" t="s">
        <v>84</v>
      </c>
      <c r="D128" s="179" t="s">
        <v>167</v>
      </c>
      <c r="E128" s="180" t="s">
        <v>537</v>
      </c>
      <c r="F128" s="298" t="s">
        <v>538</v>
      </c>
      <c r="G128" s="298"/>
      <c r="H128" s="298"/>
      <c r="I128" s="298"/>
      <c r="J128" s="181" t="s">
        <v>179</v>
      </c>
      <c r="K128" s="182">
        <v>32.5</v>
      </c>
      <c r="L128" s="299">
        <v>0</v>
      </c>
      <c r="M128" s="300"/>
      <c r="N128" s="301">
        <f>ROUND(L128*K128,2)</f>
        <v>0</v>
      </c>
      <c r="O128" s="301"/>
      <c r="P128" s="301"/>
      <c r="Q128" s="301"/>
      <c r="R128" s="41"/>
      <c r="T128" s="183" t="s">
        <v>22</v>
      </c>
      <c r="U128" s="48" t="s">
        <v>42</v>
      </c>
      <c r="V128" s="40"/>
      <c r="W128" s="184">
        <f>V128*K128</f>
        <v>0</v>
      </c>
      <c r="X128" s="184">
        <v>0</v>
      </c>
      <c r="Y128" s="184">
        <f>X128*K128</f>
        <v>0</v>
      </c>
      <c r="Z128" s="184">
        <v>0</v>
      </c>
      <c r="AA128" s="185">
        <f>Z128*K128</f>
        <v>0</v>
      </c>
      <c r="AR128" s="22" t="s">
        <v>171</v>
      </c>
      <c r="AT128" s="22" t="s">
        <v>167</v>
      </c>
      <c r="AU128" s="22" t="s">
        <v>89</v>
      </c>
      <c r="AY128" s="22" t="s">
        <v>166</v>
      </c>
      <c r="BE128" s="122">
        <f>IF(U128="základní",N128,0)</f>
        <v>0</v>
      </c>
      <c r="BF128" s="122">
        <f>IF(U128="snížená",N128,0)</f>
        <v>0</v>
      </c>
      <c r="BG128" s="122">
        <f>IF(U128="zákl. přenesená",N128,0)</f>
        <v>0</v>
      </c>
      <c r="BH128" s="122">
        <f>IF(U128="sníž. přenesená",N128,0)</f>
        <v>0</v>
      </c>
      <c r="BI128" s="122">
        <f>IF(U128="nulová",N128,0)</f>
        <v>0</v>
      </c>
      <c r="BJ128" s="22" t="s">
        <v>84</v>
      </c>
      <c r="BK128" s="122">
        <f>ROUND(L128*K128,2)</f>
        <v>0</v>
      </c>
      <c r="BL128" s="22" t="s">
        <v>171</v>
      </c>
      <c r="BM128" s="22" t="s">
        <v>539</v>
      </c>
    </row>
    <row r="129" spans="2:65" s="11" customFormat="1" ht="22.5" customHeight="1">
      <c r="B129" s="186"/>
      <c r="C129" s="187"/>
      <c r="D129" s="187"/>
      <c r="E129" s="188" t="s">
        <v>22</v>
      </c>
      <c r="F129" s="302" t="s">
        <v>540</v>
      </c>
      <c r="G129" s="303"/>
      <c r="H129" s="303"/>
      <c r="I129" s="303"/>
      <c r="J129" s="187"/>
      <c r="K129" s="189" t="s">
        <v>22</v>
      </c>
      <c r="L129" s="187"/>
      <c r="M129" s="187"/>
      <c r="N129" s="187"/>
      <c r="O129" s="187"/>
      <c r="P129" s="187"/>
      <c r="Q129" s="187"/>
      <c r="R129" s="190"/>
      <c r="T129" s="191"/>
      <c r="U129" s="187"/>
      <c r="V129" s="187"/>
      <c r="W129" s="187"/>
      <c r="X129" s="187"/>
      <c r="Y129" s="187"/>
      <c r="Z129" s="187"/>
      <c r="AA129" s="192"/>
      <c r="AT129" s="193" t="s">
        <v>174</v>
      </c>
      <c r="AU129" s="193" t="s">
        <v>89</v>
      </c>
      <c r="AV129" s="11" t="s">
        <v>84</v>
      </c>
      <c r="AW129" s="11" t="s">
        <v>35</v>
      </c>
      <c r="AX129" s="11" t="s">
        <v>77</v>
      </c>
      <c r="AY129" s="193" t="s">
        <v>166</v>
      </c>
    </row>
    <row r="130" spans="2:65" s="12" customFormat="1" ht="22.5" customHeight="1">
      <c r="B130" s="194"/>
      <c r="C130" s="195"/>
      <c r="D130" s="195"/>
      <c r="E130" s="196" t="s">
        <v>22</v>
      </c>
      <c r="F130" s="304" t="s">
        <v>541</v>
      </c>
      <c r="G130" s="305"/>
      <c r="H130" s="305"/>
      <c r="I130" s="305"/>
      <c r="J130" s="195"/>
      <c r="K130" s="197">
        <v>32.5</v>
      </c>
      <c r="L130" s="195"/>
      <c r="M130" s="195"/>
      <c r="N130" s="195"/>
      <c r="O130" s="195"/>
      <c r="P130" s="195"/>
      <c r="Q130" s="195"/>
      <c r="R130" s="198"/>
      <c r="T130" s="199"/>
      <c r="U130" s="195"/>
      <c r="V130" s="195"/>
      <c r="W130" s="195"/>
      <c r="X130" s="195"/>
      <c r="Y130" s="195"/>
      <c r="Z130" s="195"/>
      <c r="AA130" s="200"/>
      <c r="AT130" s="201" t="s">
        <v>174</v>
      </c>
      <c r="AU130" s="201" t="s">
        <v>89</v>
      </c>
      <c r="AV130" s="12" t="s">
        <v>89</v>
      </c>
      <c r="AW130" s="12" t="s">
        <v>35</v>
      </c>
      <c r="AX130" s="12" t="s">
        <v>77</v>
      </c>
      <c r="AY130" s="201" t="s">
        <v>166</v>
      </c>
    </row>
    <row r="131" spans="2:65" s="13" customFormat="1" ht="22.5" customHeight="1">
      <c r="B131" s="202"/>
      <c r="C131" s="203"/>
      <c r="D131" s="203"/>
      <c r="E131" s="204" t="s">
        <v>22</v>
      </c>
      <c r="F131" s="306" t="s">
        <v>176</v>
      </c>
      <c r="G131" s="307"/>
      <c r="H131" s="307"/>
      <c r="I131" s="307"/>
      <c r="J131" s="203"/>
      <c r="K131" s="205">
        <v>32.5</v>
      </c>
      <c r="L131" s="203"/>
      <c r="M131" s="203"/>
      <c r="N131" s="203"/>
      <c r="O131" s="203"/>
      <c r="P131" s="203"/>
      <c r="Q131" s="203"/>
      <c r="R131" s="206"/>
      <c r="T131" s="207"/>
      <c r="U131" s="203"/>
      <c r="V131" s="203"/>
      <c r="W131" s="203"/>
      <c r="X131" s="203"/>
      <c r="Y131" s="203"/>
      <c r="Z131" s="203"/>
      <c r="AA131" s="208"/>
      <c r="AT131" s="209" t="s">
        <v>174</v>
      </c>
      <c r="AU131" s="209" t="s">
        <v>89</v>
      </c>
      <c r="AV131" s="13" t="s">
        <v>171</v>
      </c>
      <c r="AW131" s="13" t="s">
        <v>35</v>
      </c>
      <c r="AX131" s="13" t="s">
        <v>84</v>
      </c>
      <c r="AY131" s="209" t="s">
        <v>166</v>
      </c>
    </row>
    <row r="132" spans="2:65" s="1" customFormat="1" ht="31.5" customHeight="1">
      <c r="B132" s="39"/>
      <c r="C132" s="179" t="s">
        <v>89</v>
      </c>
      <c r="D132" s="179" t="s">
        <v>167</v>
      </c>
      <c r="E132" s="180" t="s">
        <v>542</v>
      </c>
      <c r="F132" s="298" t="s">
        <v>543</v>
      </c>
      <c r="G132" s="298"/>
      <c r="H132" s="298"/>
      <c r="I132" s="298"/>
      <c r="J132" s="181" t="s">
        <v>179</v>
      </c>
      <c r="K132" s="182">
        <v>16.25</v>
      </c>
      <c r="L132" s="299">
        <v>0</v>
      </c>
      <c r="M132" s="300"/>
      <c r="N132" s="301">
        <f>ROUND(L132*K132,2)</f>
        <v>0</v>
      </c>
      <c r="O132" s="301"/>
      <c r="P132" s="301"/>
      <c r="Q132" s="301"/>
      <c r="R132" s="41"/>
      <c r="T132" s="183" t="s">
        <v>22</v>
      </c>
      <c r="U132" s="48" t="s">
        <v>42</v>
      </c>
      <c r="V132" s="40"/>
      <c r="W132" s="184">
        <f>V132*K132</f>
        <v>0</v>
      </c>
      <c r="X132" s="184">
        <v>0</v>
      </c>
      <c r="Y132" s="184">
        <f>X132*K132</f>
        <v>0</v>
      </c>
      <c r="Z132" s="184">
        <v>0</v>
      </c>
      <c r="AA132" s="185">
        <f>Z132*K132</f>
        <v>0</v>
      </c>
      <c r="AR132" s="22" t="s">
        <v>171</v>
      </c>
      <c r="AT132" s="22" t="s">
        <v>167</v>
      </c>
      <c r="AU132" s="22" t="s">
        <v>89</v>
      </c>
      <c r="AY132" s="22" t="s">
        <v>166</v>
      </c>
      <c r="BE132" s="122">
        <f>IF(U132="základní",N132,0)</f>
        <v>0</v>
      </c>
      <c r="BF132" s="122">
        <f>IF(U132="snížená",N132,0)</f>
        <v>0</v>
      </c>
      <c r="BG132" s="122">
        <f>IF(U132="zákl. přenesená",N132,0)</f>
        <v>0</v>
      </c>
      <c r="BH132" s="122">
        <f>IF(U132="sníž. přenesená",N132,0)</f>
        <v>0</v>
      </c>
      <c r="BI132" s="122">
        <f>IF(U132="nulová",N132,0)</f>
        <v>0</v>
      </c>
      <c r="BJ132" s="22" t="s">
        <v>84</v>
      </c>
      <c r="BK132" s="122">
        <f>ROUND(L132*K132,2)</f>
        <v>0</v>
      </c>
      <c r="BL132" s="22" t="s">
        <v>171</v>
      </c>
      <c r="BM132" s="22" t="s">
        <v>544</v>
      </c>
    </row>
    <row r="133" spans="2:65" s="12" customFormat="1" ht="22.5" customHeight="1">
      <c r="B133" s="194"/>
      <c r="C133" s="195"/>
      <c r="D133" s="195"/>
      <c r="E133" s="196" t="s">
        <v>22</v>
      </c>
      <c r="F133" s="310" t="s">
        <v>545</v>
      </c>
      <c r="G133" s="311"/>
      <c r="H133" s="311"/>
      <c r="I133" s="311"/>
      <c r="J133" s="195"/>
      <c r="K133" s="197">
        <v>16.25</v>
      </c>
      <c r="L133" s="195"/>
      <c r="M133" s="195"/>
      <c r="N133" s="195"/>
      <c r="O133" s="195"/>
      <c r="P133" s="195"/>
      <c r="Q133" s="195"/>
      <c r="R133" s="198"/>
      <c r="T133" s="199"/>
      <c r="U133" s="195"/>
      <c r="V133" s="195"/>
      <c r="W133" s="195"/>
      <c r="X133" s="195"/>
      <c r="Y133" s="195"/>
      <c r="Z133" s="195"/>
      <c r="AA133" s="200"/>
      <c r="AT133" s="201" t="s">
        <v>174</v>
      </c>
      <c r="AU133" s="201" t="s">
        <v>89</v>
      </c>
      <c r="AV133" s="12" t="s">
        <v>89</v>
      </c>
      <c r="AW133" s="12" t="s">
        <v>35</v>
      </c>
      <c r="AX133" s="12" t="s">
        <v>77</v>
      </c>
      <c r="AY133" s="201" t="s">
        <v>166</v>
      </c>
    </row>
    <row r="134" spans="2:65" s="13" customFormat="1" ht="22.5" customHeight="1">
      <c r="B134" s="202"/>
      <c r="C134" s="203"/>
      <c r="D134" s="203"/>
      <c r="E134" s="204" t="s">
        <v>22</v>
      </c>
      <c r="F134" s="306" t="s">
        <v>176</v>
      </c>
      <c r="G134" s="307"/>
      <c r="H134" s="307"/>
      <c r="I134" s="307"/>
      <c r="J134" s="203"/>
      <c r="K134" s="205">
        <v>16.25</v>
      </c>
      <c r="L134" s="203"/>
      <c r="M134" s="203"/>
      <c r="N134" s="203"/>
      <c r="O134" s="203"/>
      <c r="P134" s="203"/>
      <c r="Q134" s="203"/>
      <c r="R134" s="206"/>
      <c r="T134" s="207"/>
      <c r="U134" s="203"/>
      <c r="V134" s="203"/>
      <c r="W134" s="203"/>
      <c r="X134" s="203"/>
      <c r="Y134" s="203"/>
      <c r="Z134" s="203"/>
      <c r="AA134" s="208"/>
      <c r="AT134" s="209" t="s">
        <v>174</v>
      </c>
      <c r="AU134" s="209" t="s">
        <v>89</v>
      </c>
      <c r="AV134" s="13" t="s">
        <v>171</v>
      </c>
      <c r="AW134" s="13" t="s">
        <v>35</v>
      </c>
      <c r="AX134" s="13" t="s">
        <v>84</v>
      </c>
      <c r="AY134" s="209" t="s">
        <v>166</v>
      </c>
    </row>
    <row r="135" spans="2:65" s="1" customFormat="1" ht="31.5" customHeight="1">
      <c r="B135" s="39"/>
      <c r="C135" s="179" t="s">
        <v>185</v>
      </c>
      <c r="D135" s="179" t="s">
        <v>167</v>
      </c>
      <c r="E135" s="180" t="s">
        <v>200</v>
      </c>
      <c r="F135" s="298" t="s">
        <v>201</v>
      </c>
      <c r="G135" s="298"/>
      <c r="H135" s="298"/>
      <c r="I135" s="298"/>
      <c r="J135" s="181" t="s">
        <v>179</v>
      </c>
      <c r="K135" s="182">
        <v>32.5</v>
      </c>
      <c r="L135" s="299">
        <v>0</v>
      </c>
      <c r="M135" s="300"/>
      <c r="N135" s="301">
        <f>ROUND(L135*K135,2)</f>
        <v>0</v>
      </c>
      <c r="O135" s="301"/>
      <c r="P135" s="301"/>
      <c r="Q135" s="301"/>
      <c r="R135" s="41"/>
      <c r="T135" s="183" t="s">
        <v>22</v>
      </c>
      <c r="U135" s="48" t="s">
        <v>42</v>
      </c>
      <c r="V135" s="40"/>
      <c r="W135" s="184">
        <f>V135*K135</f>
        <v>0</v>
      </c>
      <c r="X135" s="184">
        <v>0</v>
      </c>
      <c r="Y135" s="184">
        <f>X135*K135</f>
        <v>0</v>
      </c>
      <c r="Z135" s="184">
        <v>0</v>
      </c>
      <c r="AA135" s="185">
        <f>Z135*K135</f>
        <v>0</v>
      </c>
      <c r="AR135" s="22" t="s">
        <v>171</v>
      </c>
      <c r="AT135" s="22" t="s">
        <v>167</v>
      </c>
      <c r="AU135" s="22" t="s">
        <v>89</v>
      </c>
      <c r="AY135" s="22" t="s">
        <v>166</v>
      </c>
      <c r="BE135" s="122">
        <f>IF(U135="základní",N135,0)</f>
        <v>0</v>
      </c>
      <c r="BF135" s="122">
        <f>IF(U135="snížená",N135,0)</f>
        <v>0</v>
      </c>
      <c r="BG135" s="122">
        <f>IF(U135="zákl. přenesená",N135,0)</f>
        <v>0</v>
      </c>
      <c r="BH135" s="122">
        <f>IF(U135="sníž. přenesená",N135,0)</f>
        <v>0</v>
      </c>
      <c r="BI135" s="122">
        <f>IF(U135="nulová",N135,0)</f>
        <v>0</v>
      </c>
      <c r="BJ135" s="22" t="s">
        <v>84</v>
      </c>
      <c r="BK135" s="122">
        <f>ROUND(L135*K135,2)</f>
        <v>0</v>
      </c>
      <c r="BL135" s="22" t="s">
        <v>171</v>
      </c>
      <c r="BM135" s="22" t="s">
        <v>546</v>
      </c>
    </row>
    <row r="136" spans="2:65" s="11" customFormat="1" ht="22.5" customHeight="1">
      <c r="B136" s="186"/>
      <c r="C136" s="187"/>
      <c r="D136" s="187"/>
      <c r="E136" s="188" t="s">
        <v>22</v>
      </c>
      <c r="F136" s="302" t="s">
        <v>271</v>
      </c>
      <c r="G136" s="303"/>
      <c r="H136" s="303"/>
      <c r="I136" s="303"/>
      <c r="J136" s="187"/>
      <c r="K136" s="189" t="s">
        <v>22</v>
      </c>
      <c r="L136" s="187"/>
      <c r="M136" s="187"/>
      <c r="N136" s="187"/>
      <c r="O136" s="187"/>
      <c r="P136" s="187"/>
      <c r="Q136" s="187"/>
      <c r="R136" s="190"/>
      <c r="T136" s="191"/>
      <c r="U136" s="187"/>
      <c r="V136" s="187"/>
      <c r="W136" s="187"/>
      <c r="X136" s="187"/>
      <c r="Y136" s="187"/>
      <c r="Z136" s="187"/>
      <c r="AA136" s="192"/>
      <c r="AT136" s="193" t="s">
        <v>174</v>
      </c>
      <c r="AU136" s="193" t="s">
        <v>89</v>
      </c>
      <c r="AV136" s="11" t="s">
        <v>84</v>
      </c>
      <c r="AW136" s="11" t="s">
        <v>35</v>
      </c>
      <c r="AX136" s="11" t="s">
        <v>77</v>
      </c>
      <c r="AY136" s="193" t="s">
        <v>166</v>
      </c>
    </row>
    <row r="137" spans="2:65" s="12" customFormat="1" ht="22.5" customHeight="1">
      <c r="B137" s="194"/>
      <c r="C137" s="195"/>
      <c r="D137" s="195"/>
      <c r="E137" s="196" t="s">
        <v>22</v>
      </c>
      <c r="F137" s="304" t="s">
        <v>547</v>
      </c>
      <c r="G137" s="305"/>
      <c r="H137" s="305"/>
      <c r="I137" s="305"/>
      <c r="J137" s="195"/>
      <c r="K137" s="197">
        <v>32.5</v>
      </c>
      <c r="L137" s="195"/>
      <c r="M137" s="195"/>
      <c r="N137" s="195"/>
      <c r="O137" s="195"/>
      <c r="P137" s="195"/>
      <c r="Q137" s="195"/>
      <c r="R137" s="198"/>
      <c r="T137" s="199"/>
      <c r="U137" s="195"/>
      <c r="V137" s="195"/>
      <c r="W137" s="195"/>
      <c r="X137" s="195"/>
      <c r="Y137" s="195"/>
      <c r="Z137" s="195"/>
      <c r="AA137" s="200"/>
      <c r="AT137" s="201" t="s">
        <v>174</v>
      </c>
      <c r="AU137" s="201" t="s">
        <v>89</v>
      </c>
      <c r="AV137" s="12" t="s">
        <v>89</v>
      </c>
      <c r="AW137" s="12" t="s">
        <v>35</v>
      </c>
      <c r="AX137" s="12" t="s">
        <v>77</v>
      </c>
      <c r="AY137" s="201" t="s">
        <v>166</v>
      </c>
    </row>
    <row r="138" spans="2:65" s="13" customFormat="1" ht="22.5" customHeight="1">
      <c r="B138" s="202"/>
      <c r="C138" s="203"/>
      <c r="D138" s="203"/>
      <c r="E138" s="204" t="s">
        <v>22</v>
      </c>
      <c r="F138" s="306" t="s">
        <v>176</v>
      </c>
      <c r="G138" s="307"/>
      <c r="H138" s="307"/>
      <c r="I138" s="307"/>
      <c r="J138" s="203"/>
      <c r="K138" s="205">
        <v>32.5</v>
      </c>
      <c r="L138" s="203"/>
      <c r="M138" s="203"/>
      <c r="N138" s="203"/>
      <c r="O138" s="203"/>
      <c r="P138" s="203"/>
      <c r="Q138" s="203"/>
      <c r="R138" s="206"/>
      <c r="T138" s="207"/>
      <c r="U138" s="203"/>
      <c r="V138" s="203"/>
      <c r="W138" s="203"/>
      <c r="X138" s="203"/>
      <c r="Y138" s="203"/>
      <c r="Z138" s="203"/>
      <c r="AA138" s="208"/>
      <c r="AT138" s="209" t="s">
        <v>174</v>
      </c>
      <c r="AU138" s="209" t="s">
        <v>89</v>
      </c>
      <c r="AV138" s="13" t="s">
        <v>171</v>
      </c>
      <c r="AW138" s="13" t="s">
        <v>35</v>
      </c>
      <c r="AX138" s="13" t="s">
        <v>84</v>
      </c>
      <c r="AY138" s="209" t="s">
        <v>166</v>
      </c>
    </row>
    <row r="139" spans="2:65" s="1" customFormat="1" ht="22.5" customHeight="1">
      <c r="B139" s="39"/>
      <c r="C139" s="179" t="s">
        <v>171</v>
      </c>
      <c r="D139" s="179" t="s">
        <v>167</v>
      </c>
      <c r="E139" s="180" t="s">
        <v>206</v>
      </c>
      <c r="F139" s="298" t="s">
        <v>207</v>
      </c>
      <c r="G139" s="298"/>
      <c r="H139" s="298"/>
      <c r="I139" s="298"/>
      <c r="J139" s="181" t="s">
        <v>179</v>
      </c>
      <c r="K139" s="182">
        <v>32.5</v>
      </c>
      <c r="L139" s="299">
        <v>0</v>
      </c>
      <c r="M139" s="300"/>
      <c r="N139" s="301">
        <f>ROUND(L139*K139,2)</f>
        <v>0</v>
      </c>
      <c r="O139" s="301"/>
      <c r="P139" s="301"/>
      <c r="Q139" s="301"/>
      <c r="R139" s="41"/>
      <c r="T139" s="183" t="s">
        <v>22</v>
      </c>
      <c r="U139" s="48" t="s">
        <v>42</v>
      </c>
      <c r="V139" s="40"/>
      <c r="W139" s="184">
        <f>V139*K139</f>
        <v>0</v>
      </c>
      <c r="X139" s="184">
        <v>0</v>
      </c>
      <c r="Y139" s="184">
        <f>X139*K139</f>
        <v>0</v>
      </c>
      <c r="Z139" s="184">
        <v>0</v>
      </c>
      <c r="AA139" s="185">
        <f>Z139*K139</f>
        <v>0</v>
      </c>
      <c r="AR139" s="22" t="s">
        <v>171</v>
      </c>
      <c r="AT139" s="22" t="s">
        <v>167</v>
      </c>
      <c r="AU139" s="22" t="s">
        <v>89</v>
      </c>
      <c r="AY139" s="22" t="s">
        <v>166</v>
      </c>
      <c r="BE139" s="122">
        <f>IF(U139="základní",N139,0)</f>
        <v>0</v>
      </c>
      <c r="BF139" s="122">
        <f>IF(U139="snížená",N139,0)</f>
        <v>0</v>
      </c>
      <c r="BG139" s="122">
        <f>IF(U139="zákl. přenesená",N139,0)</f>
        <v>0</v>
      </c>
      <c r="BH139" s="122">
        <f>IF(U139="sníž. přenesená",N139,0)</f>
        <v>0</v>
      </c>
      <c r="BI139" s="122">
        <f>IF(U139="nulová",N139,0)</f>
        <v>0</v>
      </c>
      <c r="BJ139" s="22" t="s">
        <v>84</v>
      </c>
      <c r="BK139" s="122">
        <f>ROUND(L139*K139,2)</f>
        <v>0</v>
      </c>
      <c r="BL139" s="22" t="s">
        <v>171</v>
      </c>
      <c r="BM139" s="22" t="s">
        <v>548</v>
      </c>
    </row>
    <row r="140" spans="2:65" s="11" customFormat="1" ht="22.5" customHeight="1">
      <c r="B140" s="186"/>
      <c r="C140" s="187"/>
      <c r="D140" s="187"/>
      <c r="E140" s="188" t="s">
        <v>22</v>
      </c>
      <c r="F140" s="302" t="s">
        <v>549</v>
      </c>
      <c r="G140" s="303"/>
      <c r="H140" s="303"/>
      <c r="I140" s="303"/>
      <c r="J140" s="187"/>
      <c r="K140" s="189" t="s">
        <v>22</v>
      </c>
      <c r="L140" s="187"/>
      <c r="M140" s="187"/>
      <c r="N140" s="187"/>
      <c r="O140" s="187"/>
      <c r="P140" s="187"/>
      <c r="Q140" s="187"/>
      <c r="R140" s="190"/>
      <c r="T140" s="191"/>
      <c r="U140" s="187"/>
      <c r="V140" s="187"/>
      <c r="W140" s="187"/>
      <c r="X140" s="187"/>
      <c r="Y140" s="187"/>
      <c r="Z140" s="187"/>
      <c r="AA140" s="192"/>
      <c r="AT140" s="193" t="s">
        <v>174</v>
      </c>
      <c r="AU140" s="193" t="s">
        <v>89</v>
      </c>
      <c r="AV140" s="11" t="s">
        <v>84</v>
      </c>
      <c r="AW140" s="11" t="s">
        <v>35</v>
      </c>
      <c r="AX140" s="11" t="s">
        <v>77</v>
      </c>
      <c r="AY140" s="193" t="s">
        <v>166</v>
      </c>
    </row>
    <row r="141" spans="2:65" s="12" customFormat="1" ht="22.5" customHeight="1">
      <c r="B141" s="194"/>
      <c r="C141" s="195"/>
      <c r="D141" s="195"/>
      <c r="E141" s="196" t="s">
        <v>22</v>
      </c>
      <c r="F141" s="304" t="s">
        <v>547</v>
      </c>
      <c r="G141" s="305"/>
      <c r="H141" s="305"/>
      <c r="I141" s="305"/>
      <c r="J141" s="195"/>
      <c r="K141" s="197">
        <v>32.5</v>
      </c>
      <c r="L141" s="195"/>
      <c r="M141" s="195"/>
      <c r="N141" s="195"/>
      <c r="O141" s="195"/>
      <c r="P141" s="195"/>
      <c r="Q141" s="195"/>
      <c r="R141" s="198"/>
      <c r="T141" s="199"/>
      <c r="U141" s="195"/>
      <c r="V141" s="195"/>
      <c r="W141" s="195"/>
      <c r="X141" s="195"/>
      <c r="Y141" s="195"/>
      <c r="Z141" s="195"/>
      <c r="AA141" s="200"/>
      <c r="AT141" s="201" t="s">
        <v>174</v>
      </c>
      <c r="AU141" s="201" t="s">
        <v>89</v>
      </c>
      <c r="AV141" s="12" t="s">
        <v>89</v>
      </c>
      <c r="AW141" s="12" t="s">
        <v>35</v>
      </c>
      <c r="AX141" s="12" t="s">
        <v>77</v>
      </c>
      <c r="AY141" s="201" t="s">
        <v>166</v>
      </c>
    </row>
    <row r="142" spans="2:65" s="13" customFormat="1" ht="22.5" customHeight="1">
      <c r="B142" s="202"/>
      <c r="C142" s="203"/>
      <c r="D142" s="203"/>
      <c r="E142" s="204" t="s">
        <v>22</v>
      </c>
      <c r="F142" s="306" t="s">
        <v>176</v>
      </c>
      <c r="G142" s="307"/>
      <c r="H142" s="307"/>
      <c r="I142" s="307"/>
      <c r="J142" s="203"/>
      <c r="K142" s="205">
        <v>32.5</v>
      </c>
      <c r="L142" s="203"/>
      <c r="M142" s="203"/>
      <c r="N142" s="203"/>
      <c r="O142" s="203"/>
      <c r="P142" s="203"/>
      <c r="Q142" s="203"/>
      <c r="R142" s="206"/>
      <c r="T142" s="207"/>
      <c r="U142" s="203"/>
      <c r="V142" s="203"/>
      <c r="W142" s="203"/>
      <c r="X142" s="203"/>
      <c r="Y142" s="203"/>
      <c r="Z142" s="203"/>
      <c r="AA142" s="208"/>
      <c r="AT142" s="209" t="s">
        <v>174</v>
      </c>
      <c r="AU142" s="209" t="s">
        <v>89</v>
      </c>
      <c r="AV142" s="13" t="s">
        <v>171</v>
      </c>
      <c r="AW142" s="13" t="s">
        <v>35</v>
      </c>
      <c r="AX142" s="13" t="s">
        <v>84</v>
      </c>
      <c r="AY142" s="209" t="s">
        <v>166</v>
      </c>
    </row>
    <row r="143" spans="2:65" s="1" customFormat="1" ht="31.5" customHeight="1">
      <c r="B143" s="39"/>
      <c r="C143" s="179" t="s">
        <v>199</v>
      </c>
      <c r="D143" s="179" t="s">
        <v>167</v>
      </c>
      <c r="E143" s="180" t="s">
        <v>284</v>
      </c>
      <c r="F143" s="298" t="s">
        <v>285</v>
      </c>
      <c r="G143" s="298"/>
      <c r="H143" s="298"/>
      <c r="I143" s="298"/>
      <c r="J143" s="181" t="s">
        <v>179</v>
      </c>
      <c r="K143" s="182">
        <v>15.435</v>
      </c>
      <c r="L143" s="299">
        <v>0</v>
      </c>
      <c r="M143" s="300"/>
      <c r="N143" s="301">
        <f>ROUND(L143*K143,2)</f>
        <v>0</v>
      </c>
      <c r="O143" s="301"/>
      <c r="P143" s="301"/>
      <c r="Q143" s="301"/>
      <c r="R143" s="41"/>
      <c r="T143" s="183" t="s">
        <v>22</v>
      </c>
      <c r="U143" s="48" t="s">
        <v>42</v>
      </c>
      <c r="V143" s="40"/>
      <c r="W143" s="184">
        <f>V143*K143</f>
        <v>0</v>
      </c>
      <c r="X143" s="184">
        <v>0</v>
      </c>
      <c r="Y143" s="184">
        <f>X143*K143</f>
        <v>0</v>
      </c>
      <c r="Z143" s="184">
        <v>0</v>
      </c>
      <c r="AA143" s="185">
        <f>Z143*K143</f>
        <v>0</v>
      </c>
      <c r="AR143" s="22" t="s">
        <v>171</v>
      </c>
      <c r="AT143" s="22" t="s">
        <v>167</v>
      </c>
      <c r="AU143" s="22" t="s">
        <v>89</v>
      </c>
      <c r="AY143" s="22" t="s">
        <v>166</v>
      </c>
      <c r="BE143" s="122">
        <f>IF(U143="základní",N143,0)</f>
        <v>0</v>
      </c>
      <c r="BF143" s="122">
        <f>IF(U143="snížená",N143,0)</f>
        <v>0</v>
      </c>
      <c r="BG143" s="122">
        <f>IF(U143="zákl. přenesená",N143,0)</f>
        <v>0</v>
      </c>
      <c r="BH143" s="122">
        <f>IF(U143="sníž. přenesená",N143,0)</f>
        <v>0</v>
      </c>
      <c r="BI143" s="122">
        <f>IF(U143="nulová",N143,0)</f>
        <v>0</v>
      </c>
      <c r="BJ143" s="22" t="s">
        <v>84</v>
      </c>
      <c r="BK143" s="122">
        <f>ROUND(L143*K143,2)</f>
        <v>0</v>
      </c>
      <c r="BL143" s="22" t="s">
        <v>171</v>
      </c>
      <c r="BM143" s="22" t="s">
        <v>550</v>
      </c>
    </row>
    <row r="144" spans="2:65" s="11" customFormat="1" ht="22.5" customHeight="1">
      <c r="B144" s="186"/>
      <c r="C144" s="187"/>
      <c r="D144" s="187"/>
      <c r="E144" s="188" t="s">
        <v>22</v>
      </c>
      <c r="F144" s="302" t="s">
        <v>551</v>
      </c>
      <c r="G144" s="303"/>
      <c r="H144" s="303"/>
      <c r="I144" s="303"/>
      <c r="J144" s="187"/>
      <c r="K144" s="189" t="s">
        <v>22</v>
      </c>
      <c r="L144" s="187"/>
      <c r="M144" s="187"/>
      <c r="N144" s="187"/>
      <c r="O144" s="187"/>
      <c r="P144" s="187"/>
      <c r="Q144" s="187"/>
      <c r="R144" s="190"/>
      <c r="T144" s="191"/>
      <c r="U144" s="187"/>
      <c r="V144" s="187"/>
      <c r="W144" s="187"/>
      <c r="X144" s="187"/>
      <c r="Y144" s="187"/>
      <c r="Z144" s="187"/>
      <c r="AA144" s="192"/>
      <c r="AT144" s="193" t="s">
        <v>174</v>
      </c>
      <c r="AU144" s="193" t="s">
        <v>89</v>
      </c>
      <c r="AV144" s="11" t="s">
        <v>84</v>
      </c>
      <c r="AW144" s="11" t="s">
        <v>35</v>
      </c>
      <c r="AX144" s="11" t="s">
        <v>77</v>
      </c>
      <c r="AY144" s="193" t="s">
        <v>166</v>
      </c>
    </row>
    <row r="145" spans="2:65" s="12" customFormat="1" ht="22.5" customHeight="1">
      <c r="B145" s="194"/>
      <c r="C145" s="195"/>
      <c r="D145" s="195"/>
      <c r="E145" s="196" t="s">
        <v>22</v>
      </c>
      <c r="F145" s="304" t="s">
        <v>552</v>
      </c>
      <c r="G145" s="305"/>
      <c r="H145" s="305"/>
      <c r="I145" s="305"/>
      <c r="J145" s="195"/>
      <c r="K145" s="197">
        <v>22.5</v>
      </c>
      <c r="L145" s="195"/>
      <c r="M145" s="195"/>
      <c r="N145" s="195"/>
      <c r="O145" s="195"/>
      <c r="P145" s="195"/>
      <c r="Q145" s="195"/>
      <c r="R145" s="198"/>
      <c r="T145" s="199"/>
      <c r="U145" s="195"/>
      <c r="V145" s="195"/>
      <c r="W145" s="195"/>
      <c r="X145" s="195"/>
      <c r="Y145" s="195"/>
      <c r="Z145" s="195"/>
      <c r="AA145" s="200"/>
      <c r="AT145" s="201" t="s">
        <v>174</v>
      </c>
      <c r="AU145" s="201" t="s">
        <v>89</v>
      </c>
      <c r="AV145" s="12" t="s">
        <v>89</v>
      </c>
      <c r="AW145" s="12" t="s">
        <v>35</v>
      </c>
      <c r="AX145" s="12" t="s">
        <v>77</v>
      </c>
      <c r="AY145" s="201" t="s">
        <v>166</v>
      </c>
    </row>
    <row r="146" spans="2:65" s="12" customFormat="1" ht="22.5" customHeight="1">
      <c r="B146" s="194"/>
      <c r="C146" s="195"/>
      <c r="D146" s="195"/>
      <c r="E146" s="196" t="s">
        <v>22</v>
      </c>
      <c r="F146" s="304" t="s">
        <v>553</v>
      </c>
      <c r="G146" s="305"/>
      <c r="H146" s="305"/>
      <c r="I146" s="305"/>
      <c r="J146" s="195"/>
      <c r="K146" s="197">
        <v>-7.0650000000000004</v>
      </c>
      <c r="L146" s="195"/>
      <c r="M146" s="195"/>
      <c r="N146" s="195"/>
      <c r="O146" s="195"/>
      <c r="P146" s="195"/>
      <c r="Q146" s="195"/>
      <c r="R146" s="198"/>
      <c r="T146" s="199"/>
      <c r="U146" s="195"/>
      <c r="V146" s="195"/>
      <c r="W146" s="195"/>
      <c r="X146" s="195"/>
      <c r="Y146" s="195"/>
      <c r="Z146" s="195"/>
      <c r="AA146" s="200"/>
      <c r="AT146" s="201" t="s">
        <v>174</v>
      </c>
      <c r="AU146" s="201" t="s">
        <v>89</v>
      </c>
      <c r="AV146" s="12" t="s">
        <v>89</v>
      </c>
      <c r="AW146" s="12" t="s">
        <v>35</v>
      </c>
      <c r="AX146" s="12" t="s">
        <v>77</v>
      </c>
      <c r="AY146" s="201" t="s">
        <v>166</v>
      </c>
    </row>
    <row r="147" spans="2:65" s="13" customFormat="1" ht="22.5" customHeight="1">
      <c r="B147" s="202"/>
      <c r="C147" s="203"/>
      <c r="D147" s="203"/>
      <c r="E147" s="204" t="s">
        <v>22</v>
      </c>
      <c r="F147" s="306" t="s">
        <v>176</v>
      </c>
      <c r="G147" s="307"/>
      <c r="H147" s="307"/>
      <c r="I147" s="307"/>
      <c r="J147" s="203"/>
      <c r="K147" s="205">
        <v>15.435</v>
      </c>
      <c r="L147" s="203"/>
      <c r="M147" s="203"/>
      <c r="N147" s="203"/>
      <c r="O147" s="203"/>
      <c r="P147" s="203"/>
      <c r="Q147" s="203"/>
      <c r="R147" s="206"/>
      <c r="T147" s="207"/>
      <c r="U147" s="203"/>
      <c r="V147" s="203"/>
      <c r="W147" s="203"/>
      <c r="X147" s="203"/>
      <c r="Y147" s="203"/>
      <c r="Z147" s="203"/>
      <c r="AA147" s="208"/>
      <c r="AT147" s="209" t="s">
        <v>174</v>
      </c>
      <c r="AU147" s="209" t="s">
        <v>89</v>
      </c>
      <c r="AV147" s="13" t="s">
        <v>171</v>
      </c>
      <c r="AW147" s="13" t="s">
        <v>35</v>
      </c>
      <c r="AX147" s="13" t="s">
        <v>84</v>
      </c>
      <c r="AY147" s="209" t="s">
        <v>166</v>
      </c>
    </row>
    <row r="148" spans="2:65" s="1" customFormat="1" ht="22.5" customHeight="1">
      <c r="B148" s="39"/>
      <c r="C148" s="223" t="s">
        <v>205</v>
      </c>
      <c r="D148" s="223" t="s">
        <v>279</v>
      </c>
      <c r="E148" s="224" t="s">
        <v>554</v>
      </c>
      <c r="F148" s="322" t="s">
        <v>555</v>
      </c>
      <c r="G148" s="322"/>
      <c r="H148" s="322"/>
      <c r="I148" s="322"/>
      <c r="J148" s="225" t="s">
        <v>220</v>
      </c>
      <c r="K148" s="226">
        <v>31.178999999999998</v>
      </c>
      <c r="L148" s="323">
        <v>0</v>
      </c>
      <c r="M148" s="324"/>
      <c r="N148" s="325">
        <f>ROUND(L148*K148,2)</f>
        <v>0</v>
      </c>
      <c r="O148" s="301"/>
      <c r="P148" s="301"/>
      <c r="Q148" s="301"/>
      <c r="R148" s="41"/>
      <c r="T148" s="183" t="s">
        <v>22</v>
      </c>
      <c r="U148" s="48" t="s">
        <v>42</v>
      </c>
      <c r="V148" s="40"/>
      <c r="W148" s="184">
        <f>V148*K148</f>
        <v>0</v>
      </c>
      <c r="X148" s="184">
        <v>1</v>
      </c>
      <c r="Y148" s="184">
        <f>X148*K148</f>
        <v>31.178999999999998</v>
      </c>
      <c r="Z148" s="184">
        <v>0</v>
      </c>
      <c r="AA148" s="185">
        <f>Z148*K148</f>
        <v>0</v>
      </c>
      <c r="AR148" s="22" t="s">
        <v>217</v>
      </c>
      <c r="AT148" s="22" t="s">
        <v>279</v>
      </c>
      <c r="AU148" s="22" t="s">
        <v>89</v>
      </c>
      <c r="AY148" s="22" t="s">
        <v>166</v>
      </c>
      <c r="BE148" s="122">
        <f>IF(U148="základní",N148,0)</f>
        <v>0</v>
      </c>
      <c r="BF148" s="122">
        <f>IF(U148="snížená",N148,0)</f>
        <v>0</v>
      </c>
      <c r="BG148" s="122">
        <f>IF(U148="zákl. přenesená",N148,0)</f>
        <v>0</v>
      </c>
      <c r="BH148" s="122">
        <f>IF(U148="sníž. přenesená",N148,0)</f>
        <v>0</v>
      </c>
      <c r="BI148" s="122">
        <f>IF(U148="nulová",N148,0)</f>
        <v>0</v>
      </c>
      <c r="BJ148" s="22" t="s">
        <v>84</v>
      </c>
      <c r="BK148" s="122">
        <f>ROUND(L148*K148,2)</f>
        <v>0</v>
      </c>
      <c r="BL148" s="22" t="s">
        <v>171</v>
      </c>
      <c r="BM148" s="22" t="s">
        <v>556</v>
      </c>
    </row>
    <row r="149" spans="2:65" s="11" customFormat="1" ht="22.5" customHeight="1">
      <c r="B149" s="186"/>
      <c r="C149" s="187"/>
      <c r="D149" s="187"/>
      <c r="E149" s="188" t="s">
        <v>22</v>
      </c>
      <c r="F149" s="302" t="s">
        <v>551</v>
      </c>
      <c r="G149" s="303"/>
      <c r="H149" s="303"/>
      <c r="I149" s="303"/>
      <c r="J149" s="187"/>
      <c r="K149" s="189" t="s">
        <v>22</v>
      </c>
      <c r="L149" s="187"/>
      <c r="M149" s="187"/>
      <c r="N149" s="187"/>
      <c r="O149" s="187"/>
      <c r="P149" s="187"/>
      <c r="Q149" s="187"/>
      <c r="R149" s="190"/>
      <c r="T149" s="191"/>
      <c r="U149" s="187"/>
      <c r="V149" s="187"/>
      <c r="W149" s="187"/>
      <c r="X149" s="187"/>
      <c r="Y149" s="187"/>
      <c r="Z149" s="187"/>
      <c r="AA149" s="192"/>
      <c r="AT149" s="193" t="s">
        <v>174</v>
      </c>
      <c r="AU149" s="193" t="s">
        <v>89</v>
      </c>
      <c r="AV149" s="11" t="s">
        <v>84</v>
      </c>
      <c r="AW149" s="11" t="s">
        <v>35</v>
      </c>
      <c r="AX149" s="11" t="s">
        <v>77</v>
      </c>
      <c r="AY149" s="193" t="s">
        <v>166</v>
      </c>
    </row>
    <row r="150" spans="2:65" s="12" customFormat="1" ht="22.5" customHeight="1">
      <c r="B150" s="194"/>
      <c r="C150" s="195"/>
      <c r="D150" s="195"/>
      <c r="E150" s="196" t="s">
        <v>22</v>
      </c>
      <c r="F150" s="304" t="s">
        <v>557</v>
      </c>
      <c r="G150" s="305"/>
      <c r="H150" s="305"/>
      <c r="I150" s="305"/>
      <c r="J150" s="195"/>
      <c r="K150" s="197">
        <v>45.45</v>
      </c>
      <c r="L150" s="195"/>
      <c r="M150" s="195"/>
      <c r="N150" s="195"/>
      <c r="O150" s="195"/>
      <c r="P150" s="195"/>
      <c r="Q150" s="195"/>
      <c r="R150" s="198"/>
      <c r="T150" s="199"/>
      <c r="U150" s="195"/>
      <c r="V150" s="195"/>
      <c r="W150" s="195"/>
      <c r="X150" s="195"/>
      <c r="Y150" s="195"/>
      <c r="Z150" s="195"/>
      <c r="AA150" s="200"/>
      <c r="AT150" s="201" t="s">
        <v>174</v>
      </c>
      <c r="AU150" s="201" t="s">
        <v>89</v>
      </c>
      <c r="AV150" s="12" t="s">
        <v>89</v>
      </c>
      <c r="AW150" s="12" t="s">
        <v>35</v>
      </c>
      <c r="AX150" s="12" t="s">
        <v>77</v>
      </c>
      <c r="AY150" s="201" t="s">
        <v>166</v>
      </c>
    </row>
    <row r="151" spans="2:65" s="12" customFormat="1" ht="22.5" customHeight="1">
      <c r="B151" s="194"/>
      <c r="C151" s="195"/>
      <c r="D151" s="195"/>
      <c r="E151" s="196" t="s">
        <v>22</v>
      </c>
      <c r="F151" s="304" t="s">
        <v>558</v>
      </c>
      <c r="G151" s="305"/>
      <c r="H151" s="305"/>
      <c r="I151" s="305"/>
      <c r="J151" s="195"/>
      <c r="K151" s="197">
        <v>-14.271000000000001</v>
      </c>
      <c r="L151" s="195"/>
      <c r="M151" s="195"/>
      <c r="N151" s="195"/>
      <c r="O151" s="195"/>
      <c r="P151" s="195"/>
      <c r="Q151" s="195"/>
      <c r="R151" s="198"/>
      <c r="T151" s="199"/>
      <c r="U151" s="195"/>
      <c r="V151" s="195"/>
      <c r="W151" s="195"/>
      <c r="X151" s="195"/>
      <c r="Y151" s="195"/>
      <c r="Z151" s="195"/>
      <c r="AA151" s="200"/>
      <c r="AT151" s="201" t="s">
        <v>174</v>
      </c>
      <c r="AU151" s="201" t="s">
        <v>89</v>
      </c>
      <c r="AV151" s="12" t="s">
        <v>89</v>
      </c>
      <c r="AW151" s="12" t="s">
        <v>35</v>
      </c>
      <c r="AX151" s="12" t="s">
        <v>77</v>
      </c>
      <c r="AY151" s="201" t="s">
        <v>166</v>
      </c>
    </row>
    <row r="152" spans="2:65" s="13" customFormat="1" ht="22.5" customHeight="1">
      <c r="B152" s="202"/>
      <c r="C152" s="203"/>
      <c r="D152" s="203"/>
      <c r="E152" s="204" t="s">
        <v>22</v>
      </c>
      <c r="F152" s="306" t="s">
        <v>176</v>
      </c>
      <c r="G152" s="307"/>
      <c r="H152" s="307"/>
      <c r="I152" s="307"/>
      <c r="J152" s="203"/>
      <c r="K152" s="205">
        <v>31.178999999999998</v>
      </c>
      <c r="L152" s="203"/>
      <c r="M152" s="203"/>
      <c r="N152" s="203"/>
      <c r="O152" s="203"/>
      <c r="P152" s="203"/>
      <c r="Q152" s="203"/>
      <c r="R152" s="206"/>
      <c r="T152" s="207"/>
      <c r="U152" s="203"/>
      <c r="V152" s="203"/>
      <c r="W152" s="203"/>
      <c r="X152" s="203"/>
      <c r="Y152" s="203"/>
      <c r="Z152" s="203"/>
      <c r="AA152" s="208"/>
      <c r="AT152" s="209" t="s">
        <v>174</v>
      </c>
      <c r="AU152" s="209" t="s">
        <v>89</v>
      </c>
      <c r="AV152" s="13" t="s">
        <v>171</v>
      </c>
      <c r="AW152" s="13" t="s">
        <v>35</v>
      </c>
      <c r="AX152" s="13" t="s">
        <v>84</v>
      </c>
      <c r="AY152" s="209" t="s">
        <v>166</v>
      </c>
    </row>
    <row r="153" spans="2:65" s="10" customFormat="1" ht="29.85" customHeight="1">
      <c r="B153" s="168"/>
      <c r="C153" s="169"/>
      <c r="D153" s="178" t="s">
        <v>248</v>
      </c>
      <c r="E153" s="178"/>
      <c r="F153" s="178"/>
      <c r="G153" s="178"/>
      <c r="H153" s="178"/>
      <c r="I153" s="178"/>
      <c r="J153" s="178"/>
      <c r="K153" s="178"/>
      <c r="L153" s="178"/>
      <c r="M153" s="178"/>
      <c r="N153" s="317">
        <f>BK153</f>
        <v>0</v>
      </c>
      <c r="O153" s="318"/>
      <c r="P153" s="318"/>
      <c r="Q153" s="318"/>
      <c r="R153" s="171"/>
      <c r="T153" s="172"/>
      <c r="U153" s="169"/>
      <c r="V153" s="169"/>
      <c r="W153" s="173">
        <f>SUM(W154:W157)</f>
        <v>0</v>
      </c>
      <c r="X153" s="169"/>
      <c r="Y153" s="173">
        <f>SUM(Y154:Y157)</f>
        <v>0</v>
      </c>
      <c r="Z153" s="169"/>
      <c r="AA153" s="174">
        <f>SUM(AA154:AA157)</f>
        <v>0</v>
      </c>
      <c r="AR153" s="175" t="s">
        <v>84</v>
      </c>
      <c r="AT153" s="176" t="s">
        <v>76</v>
      </c>
      <c r="AU153" s="176" t="s">
        <v>84</v>
      </c>
      <c r="AY153" s="175" t="s">
        <v>166</v>
      </c>
      <c r="BK153" s="177">
        <f>SUM(BK154:BK157)</f>
        <v>0</v>
      </c>
    </row>
    <row r="154" spans="2:65" s="1" customFormat="1" ht="31.5" customHeight="1">
      <c r="B154" s="39"/>
      <c r="C154" s="179" t="s">
        <v>212</v>
      </c>
      <c r="D154" s="179" t="s">
        <v>167</v>
      </c>
      <c r="E154" s="180" t="s">
        <v>295</v>
      </c>
      <c r="F154" s="298" t="s">
        <v>296</v>
      </c>
      <c r="G154" s="298"/>
      <c r="H154" s="298"/>
      <c r="I154" s="298"/>
      <c r="J154" s="181" t="s">
        <v>170</v>
      </c>
      <c r="K154" s="182">
        <v>25</v>
      </c>
      <c r="L154" s="299">
        <v>0</v>
      </c>
      <c r="M154" s="300"/>
      <c r="N154" s="301">
        <f>ROUND(L154*K154,2)</f>
        <v>0</v>
      </c>
      <c r="O154" s="301"/>
      <c r="P154" s="301"/>
      <c r="Q154" s="301"/>
      <c r="R154" s="41"/>
      <c r="T154" s="183" t="s">
        <v>22</v>
      </c>
      <c r="U154" s="48" t="s">
        <v>42</v>
      </c>
      <c r="V154" s="40"/>
      <c r="W154" s="184">
        <f>V154*K154</f>
        <v>0</v>
      </c>
      <c r="X154" s="184">
        <v>0</v>
      </c>
      <c r="Y154" s="184">
        <f>X154*K154</f>
        <v>0</v>
      </c>
      <c r="Z154" s="184">
        <v>0</v>
      </c>
      <c r="AA154" s="185">
        <f>Z154*K154</f>
        <v>0</v>
      </c>
      <c r="AR154" s="22" t="s">
        <v>171</v>
      </c>
      <c r="AT154" s="22" t="s">
        <v>167</v>
      </c>
      <c r="AU154" s="22" t="s">
        <v>89</v>
      </c>
      <c r="AY154" s="22" t="s">
        <v>166</v>
      </c>
      <c r="BE154" s="122">
        <f>IF(U154="základní",N154,0)</f>
        <v>0</v>
      </c>
      <c r="BF154" s="122">
        <f>IF(U154="snížená",N154,0)</f>
        <v>0</v>
      </c>
      <c r="BG154" s="122">
        <f>IF(U154="zákl. přenesená",N154,0)</f>
        <v>0</v>
      </c>
      <c r="BH154" s="122">
        <f>IF(U154="sníž. přenesená",N154,0)</f>
        <v>0</v>
      </c>
      <c r="BI154" s="122">
        <f>IF(U154="nulová",N154,0)</f>
        <v>0</v>
      </c>
      <c r="BJ154" s="22" t="s">
        <v>84</v>
      </c>
      <c r="BK154" s="122">
        <f>ROUND(L154*K154,2)</f>
        <v>0</v>
      </c>
      <c r="BL154" s="22" t="s">
        <v>171</v>
      </c>
      <c r="BM154" s="22" t="s">
        <v>559</v>
      </c>
    </row>
    <row r="155" spans="2:65" s="11" customFormat="1" ht="22.5" customHeight="1">
      <c r="B155" s="186"/>
      <c r="C155" s="187"/>
      <c r="D155" s="187"/>
      <c r="E155" s="188" t="s">
        <v>22</v>
      </c>
      <c r="F155" s="302" t="s">
        <v>560</v>
      </c>
      <c r="G155" s="303"/>
      <c r="H155" s="303"/>
      <c r="I155" s="303"/>
      <c r="J155" s="187"/>
      <c r="K155" s="189" t="s">
        <v>22</v>
      </c>
      <c r="L155" s="187"/>
      <c r="M155" s="187"/>
      <c r="N155" s="187"/>
      <c r="O155" s="187"/>
      <c r="P155" s="187"/>
      <c r="Q155" s="187"/>
      <c r="R155" s="190"/>
      <c r="T155" s="191"/>
      <c r="U155" s="187"/>
      <c r="V155" s="187"/>
      <c r="W155" s="187"/>
      <c r="X155" s="187"/>
      <c r="Y155" s="187"/>
      <c r="Z155" s="187"/>
      <c r="AA155" s="192"/>
      <c r="AT155" s="193" t="s">
        <v>174</v>
      </c>
      <c r="AU155" s="193" t="s">
        <v>89</v>
      </c>
      <c r="AV155" s="11" t="s">
        <v>84</v>
      </c>
      <c r="AW155" s="11" t="s">
        <v>35</v>
      </c>
      <c r="AX155" s="11" t="s">
        <v>77</v>
      </c>
      <c r="AY155" s="193" t="s">
        <v>166</v>
      </c>
    </row>
    <row r="156" spans="2:65" s="12" customFormat="1" ht="22.5" customHeight="1">
      <c r="B156" s="194"/>
      <c r="C156" s="195"/>
      <c r="D156" s="195"/>
      <c r="E156" s="196" t="s">
        <v>22</v>
      </c>
      <c r="F156" s="304" t="s">
        <v>561</v>
      </c>
      <c r="G156" s="305"/>
      <c r="H156" s="305"/>
      <c r="I156" s="305"/>
      <c r="J156" s="195"/>
      <c r="K156" s="197">
        <v>25</v>
      </c>
      <c r="L156" s="195"/>
      <c r="M156" s="195"/>
      <c r="N156" s="195"/>
      <c r="O156" s="195"/>
      <c r="P156" s="195"/>
      <c r="Q156" s="195"/>
      <c r="R156" s="198"/>
      <c r="T156" s="199"/>
      <c r="U156" s="195"/>
      <c r="V156" s="195"/>
      <c r="W156" s="195"/>
      <c r="X156" s="195"/>
      <c r="Y156" s="195"/>
      <c r="Z156" s="195"/>
      <c r="AA156" s="200"/>
      <c r="AT156" s="201" t="s">
        <v>174</v>
      </c>
      <c r="AU156" s="201" t="s">
        <v>89</v>
      </c>
      <c r="AV156" s="12" t="s">
        <v>89</v>
      </c>
      <c r="AW156" s="12" t="s">
        <v>35</v>
      </c>
      <c r="AX156" s="12" t="s">
        <v>77</v>
      </c>
      <c r="AY156" s="201" t="s">
        <v>166</v>
      </c>
    </row>
    <row r="157" spans="2:65" s="13" customFormat="1" ht="22.5" customHeight="1">
      <c r="B157" s="202"/>
      <c r="C157" s="203"/>
      <c r="D157" s="203"/>
      <c r="E157" s="204" t="s">
        <v>22</v>
      </c>
      <c r="F157" s="306" t="s">
        <v>176</v>
      </c>
      <c r="G157" s="307"/>
      <c r="H157" s="307"/>
      <c r="I157" s="307"/>
      <c r="J157" s="203"/>
      <c r="K157" s="205">
        <v>25</v>
      </c>
      <c r="L157" s="203"/>
      <c r="M157" s="203"/>
      <c r="N157" s="203"/>
      <c r="O157" s="203"/>
      <c r="P157" s="203"/>
      <c r="Q157" s="203"/>
      <c r="R157" s="206"/>
      <c r="T157" s="207"/>
      <c r="U157" s="203"/>
      <c r="V157" s="203"/>
      <c r="W157" s="203"/>
      <c r="X157" s="203"/>
      <c r="Y157" s="203"/>
      <c r="Z157" s="203"/>
      <c r="AA157" s="208"/>
      <c r="AT157" s="209" t="s">
        <v>174</v>
      </c>
      <c r="AU157" s="209" t="s">
        <v>89</v>
      </c>
      <c r="AV157" s="13" t="s">
        <v>171</v>
      </c>
      <c r="AW157" s="13" t="s">
        <v>35</v>
      </c>
      <c r="AX157" s="13" t="s">
        <v>84</v>
      </c>
      <c r="AY157" s="209" t="s">
        <v>166</v>
      </c>
    </row>
    <row r="158" spans="2:65" s="10" customFormat="1" ht="29.85" customHeight="1">
      <c r="B158" s="168"/>
      <c r="C158" s="169"/>
      <c r="D158" s="178" t="s">
        <v>249</v>
      </c>
      <c r="E158" s="178"/>
      <c r="F158" s="178"/>
      <c r="G158" s="178"/>
      <c r="H158" s="178"/>
      <c r="I158" s="178"/>
      <c r="J158" s="178"/>
      <c r="K158" s="178"/>
      <c r="L158" s="178"/>
      <c r="M158" s="178"/>
      <c r="N158" s="317">
        <f>BK158</f>
        <v>0</v>
      </c>
      <c r="O158" s="318"/>
      <c r="P158" s="318"/>
      <c r="Q158" s="318"/>
      <c r="R158" s="171"/>
      <c r="T158" s="172"/>
      <c r="U158" s="169"/>
      <c r="V158" s="169"/>
      <c r="W158" s="173">
        <f>SUM(W159:W170)</f>
        <v>0</v>
      </c>
      <c r="X158" s="169"/>
      <c r="Y158" s="173">
        <f>SUM(Y159:Y170)</f>
        <v>4.8908066000000003</v>
      </c>
      <c r="Z158" s="169"/>
      <c r="AA158" s="174">
        <f>SUM(AA159:AA170)</f>
        <v>0</v>
      </c>
      <c r="AR158" s="175" t="s">
        <v>84</v>
      </c>
      <c r="AT158" s="176" t="s">
        <v>76</v>
      </c>
      <c r="AU158" s="176" t="s">
        <v>84</v>
      </c>
      <c r="AY158" s="175" t="s">
        <v>166</v>
      </c>
      <c r="BK158" s="177">
        <f>SUM(BK159:BK170)</f>
        <v>0</v>
      </c>
    </row>
    <row r="159" spans="2:65" s="1" customFormat="1" ht="22.5" customHeight="1">
      <c r="B159" s="39"/>
      <c r="C159" s="179" t="s">
        <v>217</v>
      </c>
      <c r="D159" s="179" t="s">
        <v>167</v>
      </c>
      <c r="E159" s="180" t="s">
        <v>311</v>
      </c>
      <c r="F159" s="298" t="s">
        <v>312</v>
      </c>
      <c r="G159" s="298"/>
      <c r="H159" s="298"/>
      <c r="I159" s="298"/>
      <c r="J159" s="181" t="s">
        <v>179</v>
      </c>
      <c r="K159" s="182">
        <v>2.5</v>
      </c>
      <c r="L159" s="299">
        <v>0</v>
      </c>
      <c r="M159" s="300"/>
      <c r="N159" s="301">
        <f>ROUND(L159*K159,2)</f>
        <v>0</v>
      </c>
      <c r="O159" s="301"/>
      <c r="P159" s="301"/>
      <c r="Q159" s="301"/>
      <c r="R159" s="41"/>
      <c r="T159" s="183" t="s">
        <v>22</v>
      </c>
      <c r="U159" s="48" t="s">
        <v>42</v>
      </c>
      <c r="V159" s="40"/>
      <c r="W159" s="184">
        <f>V159*K159</f>
        <v>0</v>
      </c>
      <c r="X159" s="184">
        <v>1.8907700000000001</v>
      </c>
      <c r="Y159" s="184">
        <f>X159*K159</f>
        <v>4.7269250000000005</v>
      </c>
      <c r="Z159" s="184">
        <v>0</v>
      </c>
      <c r="AA159" s="185">
        <f>Z159*K159</f>
        <v>0</v>
      </c>
      <c r="AR159" s="22" t="s">
        <v>171</v>
      </c>
      <c r="AT159" s="22" t="s">
        <v>167</v>
      </c>
      <c r="AU159" s="22" t="s">
        <v>89</v>
      </c>
      <c r="AY159" s="22" t="s">
        <v>166</v>
      </c>
      <c r="BE159" s="122">
        <f>IF(U159="základní",N159,0)</f>
        <v>0</v>
      </c>
      <c r="BF159" s="122">
        <f>IF(U159="snížená",N159,0)</f>
        <v>0</v>
      </c>
      <c r="BG159" s="122">
        <f>IF(U159="zákl. přenesená",N159,0)</f>
        <v>0</v>
      </c>
      <c r="BH159" s="122">
        <f>IF(U159="sníž. přenesená",N159,0)</f>
        <v>0</v>
      </c>
      <c r="BI159" s="122">
        <f>IF(U159="nulová",N159,0)</f>
        <v>0</v>
      </c>
      <c r="BJ159" s="22" t="s">
        <v>84</v>
      </c>
      <c r="BK159" s="122">
        <f>ROUND(L159*K159,2)</f>
        <v>0</v>
      </c>
      <c r="BL159" s="22" t="s">
        <v>171</v>
      </c>
      <c r="BM159" s="22" t="s">
        <v>562</v>
      </c>
    </row>
    <row r="160" spans="2:65" s="11" customFormat="1" ht="22.5" customHeight="1">
      <c r="B160" s="186"/>
      <c r="C160" s="187"/>
      <c r="D160" s="187"/>
      <c r="E160" s="188" t="s">
        <v>22</v>
      </c>
      <c r="F160" s="302" t="s">
        <v>560</v>
      </c>
      <c r="G160" s="303"/>
      <c r="H160" s="303"/>
      <c r="I160" s="303"/>
      <c r="J160" s="187"/>
      <c r="K160" s="189" t="s">
        <v>22</v>
      </c>
      <c r="L160" s="187"/>
      <c r="M160" s="187"/>
      <c r="N160" s="187"/>
      <c r="O160" s="187"/>
      <c r="P160" s="187"/>
      <c r="Q160" s="187"/>
      <c r="R160" s="190"/>
      <c r="T160" s="191"/>
      <c r="U160" s="187"/>
      <c r="V160" s="187"/>
      <c r="W160" s="187"/>
      <c r="X160" s="187"/>
      <c r="Y160" s="187"/>
      <c r="Z160" s="187"/>
      <c r="AA160" s="192"/>
      <c r="AT160" s="193" t="s">
        <v>174</v>
      </c>
      <c r="AU160" s="193" t="s">
        <v>89</v>
      </c>
      <c r="AV160" s="11" t="s">
        <v>84</v>
      </c>
      <c r="AW160" s="11" t="s">
        <v>35</v>
      </c>
      <c r="AX160" s="11" t="s">
        <v>77</v>
      </c>
      <c r="AY160" s="193" t="s">
        <v>166</v>
      </c>
    </row>
    <row r="161" spans="2:65" s="12" customFormat="1" ht="22.5" customHeight="1">
      <c r="B161" s="194"/>
      <c r="C161" s="195"/>
      <c r="D161" s="195"/>
      <c r="E161" s="196" t="s">
        <v>22</v>
      </c>
      <c r="F161" s="304" t="s">
        <v>563</v>
      </c>
      <c r="G161" s="305"/>
      <c r="H161" s="305"/>
      <c r="I161" s="305"/>
      <c r="J161" s="195"/>
      <c r="K161" s="197">
        <v>2.5</v>
      </c>
      <c r="L161" s="195"/>
      <c r="M161" s="195"/>
      <c r="N161" s="195"/>
      <c r="O161" s="195"/>
      <c r="P161" s="195"/>
      <c r="Q161" s="195"/>
      <c r="R161" s="198"/>
      <c r="T161" s="199"/>
      <c r="U161" s="195"/>
      <c r="V161" s="195"/>
      <c r="W161" s="195"/>
      <c r="X161" s="195"/>
      <c r="Y161" s="195"/>
      <c r="Z161" s="195"/>
      <c r="AA161" s="200"/>
      <c r="AT161" s="201" t="s">
        <v>174</v>
      </c>
      <c r="AU161" s="201" t="s">
        <v>89</v>
      </c>
      <c r="AV161" s="12" t="s">
        <v>89</v>
      </c>
      <c r="AW161" s="12" t="s">
        <v>35</v>
      </c>
      <c r="AX161" s="12" t="s">
        <v>77</v>
      </c>
      <c r="AY161" s="201" t="s">
        <v>166</v>
      </c>
    </row>
    <row r="162" spans="2:65" s="13" customFormat="1" ht="22.5" customHeight="1">
      <c r="B162" s="202"/>
      <c r="C162" s="203"/>
      <c r="D162" s="203"/>
      <c r="E162" s="204" t="s">
        <v>22</v>
      </c>
      <c r="F162" s="306" t="s">
        <v>176</v>
      </c>
      <c r="G162" s="307"/>
      <c r="H162" s="307"/>
      <c r="I162" s="307"/>
      <c r="J162" s="203"/>
      <c r="K162" s="205">
        <v>2.5</v>
      </c>
      <c r="L162" s="203"/>
      <c r="M162" s="203"/>
      <c r="N162" s="203"/>
      <c r="O162" s="203"/>
      <c r="P162" s="203"/>
      <c r="Q162" s="203"/>
      <c r="R162" s="206"/>
      <c r="T162" s="207"/>
      <c r="U162" s="203"/>
      <c r="V162" s="203"/>
      <c r="W162" s="203"/>
      <c r="X162" s="203"/>
      <c r="Y162" s="203"/>
      <c r="Z162" s="203"/>
      <c r="AA162" s="208"/>
      <c r="AT162" s="209" t="s">
        <v>174</v>
      </c>
      <c r="AU162" s="209" t="s">
        <v>89</v>
      </c>
      <c r="AV162" s="13" t="s">
        <v>171</v>
      </c>
      <c r="AW162" s="13" t="s">
        <v>35</v>
      </c>
      <c r="AX162" s="13" t="s">
        <v>84</v>
      </c>
      <c r="AY162" s="209" t="s">
        <v>166</v>
      </c>
    </row>
    <row r="163" spans="2:65" s="1" customFormat="1" ht="31.5" customHeight="1">
      <c r="B163" s="39"/>
      <c r="C163" s="179" t="s">
        <v>224</v>
      </c>
      <c r="D163" s="179" t="s">
        <v>167</v>
      </c>
      <c r="E163" s="180" t="s">
        <v>564</v>
      </c>
      <c r="F163" s="298" t="s">
        <v>565</v>
      </c>
      <c r="G163" s="298"/>
      <c r="H163" s="298"/>
      <c r="I163" s="298"/>
      <c r="J163" s="181" t="s">
        <v>179</v>
      </c>
      <c r="K163" s="182">
        <v>7.1999999999999995E-2</v>
      </c>
      <c r="L163" s="299">
        <v>0</v>
      </c>
      <c r="M163" s="300"/>
      <c r="N163" s="301">
        <f>ROUND(L163*K163,2)</f>
        <v>0</v>
      </c>
      <c r="O163" s="301"/>
      <c r="P163" s="301"/>
      <c r="Q163" s="301"/>
      <c r="R163" s="41"/>
      <c r="T163" s="183" t="s">
        <v>22</v>
      </c>
      <c r="U163" s="48" t="s">
        <v>42</v>
      </c>
      <c r="V163" s="40"/>
      <c r="W163" s="184">
        <f>V163*K163</f>
        <v>0</v>
      </c>
      <c r="X163" s="184">
        <v>2.234</v>
      </c>
      <c r="Y163" s="184">
        <f>X163*K163</f>
        <v>0.16084799999999999</v>
      </c>
      <c r="Z163" s="184">
        <v>0</v>
      </c>
      <c r="AA163" s="185">
        <f>Z163*K163</f>
        <v>0</v>
      </c>
      <c r="AR163" s="22" t="s">
        <v>171</v>
      </c>
      <c r="AT163" s="22" t="s">
        <v>167</v>
      </c>
      <c r="AU163" s="22" t="s">
        <v>89</v>
      </c>
      <c r="AY163" s="22" t="s">
        <v>166</v>
      </c>
      <c r="BE163" s="122">
        <f>IF(U163="základní",N163,0)</f>
        <v>0</v>
      </c>
      <c r="BF163" s="122">
        <f>IF(U163="snížená",N163,0)</f>
        <v>0</v>
      </c>
      <c r="BG163" s="122">
        <f>IF(U163="zákl. přenesená",N163,0)</f>
        <v>0</v>
      </c>
      <c r="BH163" s="122">
        <f>IF(U163="sníž. přenesená",N163,0)</f>
        <v>0</v>
      </c>
      <c r="BI163" s="122">
        <f>IF(U163="nulová",N163,0)</f>
        <v>0</v>
      </c>
      <c r="BJ163" s="22" t="s">
        <v>84</v>
      </c>
      <c r="BK163" s="122">
        <f>ROUND(L163*K163,2)</f>
        <v>0</v>
      </c>
      <c r="BL163" s="22" t="s">
        <v>171</v>
      </c>
      <c r="BM163" s="22" t="s">
        <v>566</v>
      </c>
    </row>
    <row r="164" spans="2:65" s="11" customFormat="1" ht="22.5" customHeight="1">
      <c r="B164" s="186"/>
      <c r="C164" s="187"/>
      <c r="D164" s="187"/>
      <c r="E164" s="188" t="s">
        <v>22</v>
      </c>
      <c r="F164" s="302" t="s">
        <v>567</v>
      </c>
      <c r="G164" s="303"/>
      <c r="H164" s="303"/>
      <c r="I164" s="303"/>
      <c r="J164" s="187"/>
      <c r="K164" s="189" t="s">
        <v>22</v>
      </c>
      <c r="L164" s="187"/>
      <c r="M164" s="187"/>
      <c r="N164" s="187"/>
      <c r="O164" s="187"/>
      <c r="P164" s="187"/>
      <c r="Q164" s="187"/>
      <c r="R164" s="190"/>
      <c r="T164" s="191"/>
      <c r="U164" s="187"/>
      <c r="V164" s="187"/>
      <c r="W164" s="187"/>
      <c r="X164" s="187"/>
      <c r="Y164" s="187"/>
      <c r="Z164" s="187"/>
      <c r="AA164" s="192"/>
      <c r="AT164" s="193" t="s">
        <v>174</v>
      </c>
      <c r="AU164" s="193" t="s">
        <v>89</v>
      </c>
      <c r="AV164" s="11" t="s">
        <v>84</v>
      </c>
      <c r="AW164" s="11" t="s">
        <v>35</v>
      </c>
      <c r="AX164" s="11" t="s">
        <v>77</v>
      </c>
      <c r="AY164" s="193" t="s">
        <v>166</v>
      </c>
    </row>
    <row r="165" spans="2:65" s="12" customFormat="1" ht="22.5" customHeight="1">
      <c r="B165" s="194"/>
      <c r="C165" s="195"/>
      <c r="D165" s="195"/>
      <c r="E165" s="196" t="s">
        <v>22</v>
      </c>
      <c r="F165" s="304" t="s">
        <v>568</v>
      </c>
      <c r="G165" s="305"/>
      <c r="H165" s="305"/>
      <c r="I165" s="305"/>
      <c r="J165" s="195"/>
      <c r="K165" s="197">
        <v>7.1999999999999995E-2</v>
      </c>
      <c r="L165" s="195"/>
      <c r="M165" s="195"/>
      <c r="N165" s="195"/>
      <c r="O165" s="195"/>
      <c r="P165" s="195"/>
      <c r="Q165" s="195"/>
      <c r="R165" s="198"/>
      <c r="T165" s="199"/>
      <c r="U165" s="195"/>
      <c r="V165" s="195"/>
      <c r="W165" s="195"/>
      <c r="X165" s="195"/>
      <c r="Y165" s="195"/>
      <c r="Z165" s="195"/>
      <c r="AA165" s="200"/>
      <c r="AT165" s="201" t="s">
        <v>174</v>
      </c>
      <c r="AU165" s="201" t="s">
        <v>89</v>
      </c>
      <c r="AV165" s="12" t="s">
        <v>89</v>
      </c>
      <c r="AW165" s="12" t="s">
        <v>35</v>
      </c>
      <c r="AX165" s="12" t="s">
        <v>77</v>
      </c>
      <c r="AY165" s="201" t="s">
        <v>166</v>
      </c>
    </row>
    <row r="166" spans="2:65" s="13" customFormat="1" ht="22.5" customHeight="1">
      <c r="B166" s="202"/>
      <c r="C166" s="203"/>
      <c r="D166" s="203"/>
      <c r="E166" s="204" t="s">
        <v>22</v>
      </c>
      <c r="F166" s="306" t="s">
        <v>176</v>
      </c>
      <c r="G166" s="307"/>
      <c r="H166" s="307"/>
      <c r="I166" s="307"/>
      <c r="J166" s="203"/>
      <c r="K166" s="205">
        <v>7.1999999999999995E-2</v>
      </c>
      <c r="L166" s="203"/>
      <c r="M166" s="203"/>
      <c r="N166" s="203"/>
      <c r="O166" s="203"/>
      <c r="P166" s="203"/>
      <c r="Q166" s="203"/>
      <c r="R166" s="206"/>
      <c r="T166" s="207"/>
      <c r="U166" s="203"/>
      <c r="V166" s="203"/>
      <c r="W166" s="203"/>
      <c r="X166" s="203"/>
      <c r="Y166" s="203"/>
      <c r="Z166" s="203"/>
      <c r="AA166" s="208"/>
      <c r="AT166" s="209" t="s">
        <v>174</v>
      </c>
      <c r="AU166" s="209" t="s">
        <v>89</v>
      </c>
      <c r="AV166" s="13" t="s">
        <v>171</v>
      </c>
      <c r="AW166" s="13" t="s">
        <v>35</v>
      </c>
      <c r="AX166" s="13" t="s">
        <v>84</v>
      </c>
      <c r="AY166" s="209" t="s">
        <v>166</v>
      </c>
    </row>
    <row r="167" spans="2:65" s="1" customFormat="1" ht="31.5" customHeight="1">
      <c r="B167" s="39"/>
      <c r="C167" s="179" t="s">
        <v>229</v>
      </c>
      <c r="D167" s="179" t="s">
        <v>167</v>
      </c>
      <c r="E167" s="180" t="s">
        <v>569</v>
      </c>
      <c r="F167" s="298" t="s">
        <v>570</v>
      </c>
      <c r="G167" s="298"/>
      <c r="H167" s="298"/>
      <c r="I167" s="298"/>
      <c r="J167" s="181" t="s">
        <v>170</v>
      </c>
      <c r="K167" s="182">
        <v>0.48</v>
      </c>
      <c r="L167" s="299">
        <v>0</v>
      </c>
      <c r="M167" s="300"/>
      <c r="N167" s="301">
        <f>ROUND(L167*K167,2)</f>
        <v>0</v>
      </c>
      <c r="O167" s="301"/>
      <c r="P167" s="301"/>
      <c r="Q167" s="301"/>
      <c r="R167" s="41"/>
      <c r="T167" s="183" t="s">
        <v>22</v>
      </c>
      <c r="U167" s="48" t="s">
        <v>42</v>
      </c>
      <c r="V167" s="40"/>
      <c r="W167" s="184">
        <f>V167*K167</f>
        <v>0</v>
      </c>
      <c r="X167" s="184">
        <v>6.3200000000000001E-3</v>
      </c>
      <c r="Y167" s="184">
        <f>X167*K167</f>
        <v>3.0336E-3</v>
      </c>
      <c r="Z167" s="184">
        <v>0</v>
      </c>
      <c r="AA167" s="185">
        <f>Z167*K167</f>
        <v>0</v>
      </c>
      <c r="AR167" s="22" t="s">
        <v>171</v>
      </c>
      <c r="AT167" s="22" t="s">
        <v>167</v>
      </c>
      <c r="AU167" s="22" t="s">
        <v>89</v>
      </c>
      <c r="AY167" s="22" t="s">
        <v>166</v>
      </c>
      <c r="BE167" s="122">
        <f>IF(U167="základní",N167,0)</f>
        <v>0</v>
      </c>
      <c r="BF167" s="122">
        <f>IF(U167="snížená",N167,0)</f>
        <v>0</v>
      </c>
      <c r="BG167" s="122">
        <f>IF(U167="zákl. přenesená",N167,0)</f>
        <v>0</v>
      </c>
      <c r="BH167" s="122">
        <f>IF(U167="sníž. přenesená",N167,0)</f>
        <v>0</v>
      </c>
      <c r="BI167" s="122">
        <f>IF(U167="nulová",N167,0)</f>
        <v>0</v>
      </c>
      <c r="BJ167" s="22" t="s">
        <v>84</v>
      </c>
      <c r="BK167" s="122">
        <f>ROUND(L167*K167,2)</f>
        <v>0</v>
      </c>
      <c r="BL167" s="22" t="s">
        <v>171</v>
      </c>
      <c r="BM167" s="22" t="s">
        <v>571</v>
      </c>
    </row>
    <row r="168" spans="2:65" s="11" customFormat="1" ht="22.5" customHeight="1">
      <c r="B168" s="186"/>
      <c r="C168" s="187"/>
      <c r="D168" s="187"/>
      <c r="E168" s="188" t="s">
        <v>22</v>
      </c>
      <c r="F168" s="302" t="s">
        <v>567</v>
      </c>
      <c r="G168" s="303"/>
      <c r="H168" s="303"/>
      <c r="I168" s="303"/>
      <c r="J168" s="187"/>
      <c r="K168" s="189" t="s">
        <v>22</v>
      </c>
      <c r="L168" s="187"/>
      <c r="M168" s="187"/>
      <c r="N168" s="187"/>
      <c r="O168" s="187"/>
      <c r="P168" s="187"/>
      <c r="Q168" s="187"/>
      <c r="R168" s="190"/>
      <c r="T168" s="191"/>
      <c r="U168" s="187"/>
      <c r="V168" s="187"/>
      <c r="W168" s="187"/>
      <c r="X168" s="187"/>
      <c r="Y168" s="187"/>
      <c r="Z168" s="187"/>
      <c r="AA168" s="192"/>
      <c r="AT168" s="193" t="s">
        <v>174</v>
      </c>
      <c r="AU168" s="193" t="s">
        <v>89</v>
      </c>
      <c r="AV168" s="11" t="s">
        <v>84</v>
      </c>
      <c r="AW168" s="11" t="s">
        <v>35</v>
      </c>
      <c r="AX168" s="11" t="s">
        <v>77</v>
      </c>
      <c r="AY168" s="193" t="s">
        <v>166</v>
      </c>
    </row>
    <row r="169" spans="2:65" s="12" customFormat="1" ht="22.5" customHeight="1">
      <c r="B169" s="194"/>
      <c r="C169" s="195"/>
      <c r="D169" s="195"/>
      <c r="E169" s="196" t="s">
        <v>22</v>
      </c>
      <c r="F169" s="304" t="s">
        <v>572</v>
      </c>
      <c r="G169" s="305"/>
      <c r="H169" s="305"/>
      <c r="I169" s="305"/>
      <c r="J169" s="195"/>
      <c r="K169" s="197">
        <v>0.48</v>
      </c>
      <c r="L169" s="195"/>
      <c r="M169" s="195"/>
      <c r="N169" s="195"/>
      <c r="O169" s="195"/>
      <c r="P169" s="195"/>
      <c r="Q169" s="195"/>
      <c r="R169" s="198"/>
      <c r="T169" s="199"/>
      <c r="U169" s="195"/>
      <c r="V169" s="195"/>
      <c r="W169" s="195"/>
      <c r="X169" s="195"/>
      <c r="Y169" s="195"/>
      <c r="Z169" s="195"/>
      <c r="AA169" s="200"/>
      <c r="AT169" s="201" t="s">
        <v>174</v>
      </c>
      <c r="AU169" s="201" t="s">
        <v>89</v>
      </c>
      <c r="AV169" s="12" t="s">
        <v>89</v>
      </c>
      <c r="AW169" s="12" t="s">
        <v>35</v>
      </c>
      <c r="AX169" s="12" t="s">
        <v>77</v>
      </c>
      <c r="AY169" s="201" t="s">
        <v>166</v>
      </c>
    </row>
    <row r="170" spans="2:65" s="13" customFormat="1" ht="22.5" customHeight="1">
      <c r="B170" s="202"/>
      <c r="C170" s="203"/>
      <c r="D170" s="203"/>
      <c r="E170" s="204" t="s">
        <v>22</v>
      </c>
      <c r="F170" s="306" t="s">
        <v>176</v>
      </c>
      <c r="G170" s="307"/>
      <c r="H170" s="307"/>
      <c r="I170" s="307"/>
      <c r="J170" s="203"/>
      <c r="K170" s="205">
        <v>0.48</v>
      </c>
      <c r="L170" s="203"/>
      <c r="M170" s="203"/>
      <c r="N170" s="203"/>
      <c r="O170" s="203"/>
      <c r="P170" s="203"/>
      <c r="Q170" s="203"/>
      <c r="R170" s="206"/>
      <c r="T170" s="207"/>
      <c r="U170" s="203"/>
      <c r="V170" s="203"/>
      <c r="W170" s="203"/>
      <c r="X170" s="203"/>
      <c r="Y170" s="203"/>
      <c r="Z170" s="203"/>
      <c r="AA170" s="208"/>
      <c r="AT170" s="209" t="s">
        <v>174</v>
      </c>
      <c r="AU170" s="209" t="s">
        <v>89</v>
      </c>
      <c r="AV170" s="13" t="s">
        <v>171</v>
      </c>
      <c r="AW170" s="13" t="s">
        <v>35</v>
      </c>
      <c r="AX170" s="13" t="s">
        <v>84</v>
      </c>
      <c r="AY170" s="209" t="s">
        <v>166</v>
      </c>
    </row>
    <row r="171" spans="2:65" s="10" customFormat="1" ht="29.85" customHeight="1">
      <c r="B171" s="168"/>
      <c r="C171" s="169"/>
      <c r="D171" s="178" t="s">
        <v>251</v>
      </c>
      <c r="E171" s="178"/>
      <c r="F171" s="178"/>
      <c r="G171" s="178"/>
      <c r="H171" s="178"/>
      <c r="I171" s="178"/>
      <c r="J171" s="178"/>
      <c r="K171" s="178"/>
      <c r="L171" s="178"/>
      <c r="M171" s="178"/>
      <c r="N171" s="317">
        <f>BK171</f>
        <v>0</v>
      </c>
      <c r="O171" s="318"/>
      <c r="P171" s="318"/>
      <c r="Q171" s="318"/>
      <c r="R171" s="171"/>
      <c r="T171" s="172"/>
      <c r="U171" s="169"/>
      <c r="V171" s="169"/>
      <c r="W171" s="173">
        <f>SUM(W172:W189)</f>
        <v>0</v>
      </c>
      <c r="X171" s="169"/>
      <c r="Y171" s="173">
        <f>SUM(Y172:Y189)</f>
        <v>0.70496000000000003</v>
      </c>
      <c r="Z171" s="169"/>
      <c r="AA171" s="174">
        <f>SUM(AA172:AA189)</f>
        <v>0</v>
      </c>
      <c r="AR171" s="175" t="s">
        <v>84</v>
      </c>
      <c r="AT171" s="176" t="s">
        <v>76</v>
      </c>
      <c r="AU171" s="176" t="s">
        <v>84</v>
      </c>
      <c r="AY171" s="175" t="s">
        <v>166</v>
      </c>
      <c r="BK171" s="177">
        <f>SUM(BK172:BK189)</f>
        <v>0</v>
      </c>
    </row>
    <row r="172" spans="2:65" s="1" customFormat="1" ht="44.25" customHeight="1">
      <c r="B172" s="39"/>
      <c r="C172" s="179" t="s">
        <v>235</v>
      </c>
      <c r="D172" s="179" t="s">
        <v>167</v>
      </c>
      <c r="E172" s="180" t="s">
        <v>573</v>
      </c>
      <c r="F172" s="298" t="s">
        <v>574</v>
      </c>
      <c r="G172" s="298"/>
      <c r="H172" s="298"/>
      <c r="I172" s="298"/>
      <c r="J172" s="181" t="s">
        <v>400</v>
      </c>
      <c r="K172" s="182">
        <v>1</v>
      </c>
      <c r="L172" s="299">
        <v>0</v>
      </c>
      <c r="M172" s="300"/>
      <c r="N172" s="301">
        <f>ROUND(L172*K172,2)</f>
        <v>0</v>
      </c>
      <c r="O172" s="301"/>
      <c r="P172" s="301"/>
      <c r="Q172" s="301"/>
      <c r="R172" s="41"/>
      <c r="T172" s="183" t="s">
        <v>22</v>
      </c>
      <c r="U172" s="48" t="s">
        <v>42</v>
      </c>
      <c r="V172" s="40"/>
      <c r="W172" s="184">
        <f>V172*K172</f>
        <v>0</v>
      </c>
      <c r="X172" s="184">
        <v>1.2120000000000001E-2</v>
      </c>
      <c r="Y172" s="184">
        <f>X172*K172</f>
        <v>1.2120000000000001E-2</v>
      </c>
      <c r="Z172" s="184">
        <v>0</v>
      </c>
      <c r="AA172" s="185">
        <f>Z172*K172</f>
        <v>0</v>
      </c>
      <c r="AR172" s="22" t="s">
        <v>171</v>
      </c>
      <c r="AT172" s="22" t="s">
        <v>167</v>
      </c>
      <c r="AU172" s="22" t="s">
        <v>89</v>
      </c>
      <c r="AY172" s="22" t="s">
        <v>166</v>
      </c>
      <c r="BE172" s="122">
        <f>IF(U172="základní",N172,0)</f>
        <v>0</v>
      </c>
      <c r="BF172" s="122">
        <f>IF(U172="snížená",N172,0)</f>
        <v>0</v>
      </c>
      <c r="BG172" s="122">
        <f>IF(U172="zákl. přenesená",N172,0)</f>
        <v>0</v>
      </c>
      <c r="BH172" s="122">
        <f>IF(U172="sníž. přenesená",N172,0)</f>
        <v>0</v>
      </c>
      <c r="BI172" s="122">
        <f>IF(U172="nulová",N172,0)</f>
        <v>0</v>
      </c>
      <c r="BJ172" s="22" t="s">
        <v>84</v>
      </c>
      <c r="BK172" s="122">
        <f>ROUND(L172*K172,2)</f>
        <v>0</v>
      </c>
      <c r="BL172" s="22" t="s">
        <v>171</v>
      </c>
      <c r="BM172" s="22" t="s">
        <v>575</v>
      </c>
    </row>
    <row r="173" spans="2:65" s="11" customFormat="1" ht="22.5" customHeight="1">
      <c r="B173" s="186"/>
      <c r="C173" s="187"/>
      <c r="D173" s="187"/>
      <c r="E173" s="188" t="s">
        <v>22</v>
      </c>
      <c r="F173" s="302" t="s">
        <v>576</v>
      </c>
      <c r="G173" s="303"/>
      <c r="H173" s="303"/>
      <c r="I173" s="303"/>
      <c r="J173" s="187"/>
      <c r="K173" s="189" t="s">
        <v>22</v>
      </c>
      <c r="L173" s="187"/>
      <c r="M173" s="187"/>
      <c r="N173" s="187"/>
      <c r="O173" s="187"/>
      <c r="P173" s="187"/>
      <c r="Q173" s="187"/>
      <c r="R173" s="190"/>
      <c r="T173" s="191"/>
      <c r="U173" s="187"/>
      <c r="V173" s="187"/>
      <c r="W173" s="187"/>
      <c r="X173" s="187"/>
      <c r="Y173" s="187"/>
      <c r="Z173" s="187"/>
      <c r="AA173" s="192"/>
      <c r="AT173" s="193" t="s">
        <v>174</v>
      </c>
      <c r="AU173" s="193" t="s">
        <v>89</v>
      </c>
      <c r="AV173" s="11" t="s">
        <v>84</v>
      </c>
      <c r="AW173" s="11" t="s">
        <v>35</v>
      </c>
      <c r="AX173" s="11" t="s">
        <v>77</v>
      </c>
      <c r="AY173" s="193" t="s">
        <v>166</v>
      </c>
    </row>
    <row r="174" spans="2:65" s="12" customFormat="1" ht="22.5" customHeight="1">
      <c r="B174" s="194"/>
      <c r="C174" s="195"/>
      <c r="D174" s="195"/>
      <c r="E174" s="196" t="s">
        <v>22</v>
      </c>
      <c r="F174" s="304" t="s">
        <v>84</v>
      </c>
      <c r="G174" s="305"/>
      <c r="H174" s="305"/>
      <c r="I174" s="305"/>
      <c r="J174" s="195"/>
      <c r="K174" s="197">
        <v>1</v>
      </c>
      <c r="L174" s="195"/>
      <c r="M174" s="195"/>
      <c r="N174" s="195"/>
      <c r="O174" s="195"/>
      <c r="P174" s="195"/>
      <c r="Q174" s="195"/>
      <c r="R174" s="198"/>
      <c r="T174" s="199"/>
      <c r="U174" s="195"/>
      <c r="V174" s="195"/>
      <c r="W174" s="195"/>
      <c r="X174" s="195"/>
      <c r="Y174" s="195"/>
      <c r="Z174" s="195"/>
      <c r="AA174" s="200"/>
      <c r="AT174" s="201" t="s">
        <v>174</v>
      </c>
      <c r="AU174" s="201" t="s">
        <v>89</v>
      </c>
      <c r="AV174" s="12" t="s">
        <v>89</v>
      </c>
      <c r="AW174" s="12" t="s">
        <v>35</v>
      </c>
      <c r="AX174" s="12" t="s">
        <v>77</v>
      </c>
      <c r="AY174" s="201" t="s">
        <v>166</v>
      </c>
    </row>
    <row r="175" spans="2:65" s="13" customFormat="1" ht="22.5" customHeight="1">
      <c r="B175" s="202"/>
      <c r="C175" s="203"/>
      <c r="D175" s="203"/>
      <c r="E175" s="204" t="s">
        <v>22</v>
      </c>
      <c r="F175" s="306" t="s">
        <v>176</v>
      </c>
      <c r="G175" s="307"/>
      <c r="H175" s="307"/>
      <c r="I175" s="307"/>
      <c r="J175" s="203"/>
      <c r="K175" s="205">
        <v>1</v>
      </c>
      <c r="L175" s="203"/>
      <c r="M175" s="203"/>
      <c r="N175" s="203"/>
      <c r="O175" s="203"/>
      <c r="P175" s="203"/>
      <c r="Q175" s="203"/>
      <c r="R175" s="206"/>
      <c r="T175" s="207"/>
      <c r="U175" s="203"/>
      <c r="V175" s="203"/>
      <c r="W175" s="203"/>
      <c r="X175" s="203"/>
      <c r="Y175" s="203"/>
      <c r="Z175" s="203"/>
      <c r="AA175" s="208"/>
      <c r="AT175" s="209" t="s">
        <v>174</v>
      </c>
      <c r="AU175" s="209" t="s">
        <v>89</v>
      </c>
      <c r="AV175" s="13" t="s">
        <v>171</v>
      </c>
      <c r="AW175" s="13" t="s">
        <v>35</v>
      </c>
      <c r="AX175" s="13" t="s">
        <v>84</v>
      </c>
      <c r="AY175" s="209" t="s">
        <v>166</v>
      </c>
    </row>
    <row r="176" spans="2:65" s="1" customFormat="1" ht="44.25" customHeight="1">
      <c r="B176" s="39"/>
      <c r="C176" s="179" t="s">
        <v>240</v>
      </c>
      <c r="D176" s="179" t="s">
        <v>167</v>
      </c>
      <c r="E176" s="180" t="s">
        <v>577</v>
      </c>
      <c r="F176" s="298" t="s">
        <v>578</v>
      </c>
      <c r="G176" s="298"/>
      <c r="H176" s="298"/>
      <c r="I176" s="298"/>
      <c r="J176" s="181" t="s">
        <v>400</v>
      </c>
      <c r="K176" s="182">
        <v>1</v>
      </c>
      <c r="L176" s="299">
        <v>0</v>
      </c>
      <c r="M176" s="300"/>
      <c r="N176" s="301">
        <f>ROUND(L176*K176,2)</f>
        <v>0</v>
      </c>
      <c r="O176" s="301"/>
      <c r="P176" s="301"/>
      <c r="Q176" s="301"/>
      <c r="R176" s="41"/>
      <c r="T176" s="183" t="s">
        <v>22</v>
      </c>
      <c r="U176" s="48" t="s">
        <v>42</v>
      </c>
      <c r="V176" s="40"/>
      <c r="W176" s="184">
        <f>V176*K176</f>
        <v>0</v>
      </c>
      <c r="X176" s="184">
        <v>1.2120000000000001E-2</v>
      </c>
      <c r="Y176" s="184">
        <f>X176*K176</f>
        <v>1.2120000000000001E-2</v>
      </c>
      <c r="Z176" s="184">
        <v>0</v>
      </c>
      <c r="AA176" s="185">
        <f>Z176*K176</f>
        <v>0</v>
      </c>
      <c r="AR176" s="22" t="s">
        <v>171</v>
      </c>
      <c r="AT176" s="22" t="s">
        <v>167</v>
      </c>
      <c r="AU176" s="22" t="s">
        <v>89</v>
      </c>
      <c r="AY176" s="22" t="s">
        <v>166</v>
      </c>
      <c r="BE176" s="122">
        <f>IF(U176="základní",N176,0)</f>
        <v>0</v>
      </c>
      <c r="BF176" s="122">
        <f>IF(U176="snížená",N176,0)</f>
        <v>0</v>
      </c>
      <c r="BG176" s="122">
        <f>IF(U176="zákl. přenesená",N176,0)</f>
        <v>0</v>
      </c>
      <c r="BH176" s="122">
        <f>IF(U176="sníž. přenesená",N176,0)</f>
        <v>0</v>
      </c>
      <c r="BI176" s="122">
        <f>IF(U176="nulová",N176,0)</f>
        <v>0</v>
      </c>
      <c r="BJ176" s="22" t="s">
        <v>84</v>
      </c>
      <c r="BK176" s="122">
        <f>ROUND(L176*K176,2)</f>
        <v>0</v>
      </c>
      <c r="BL176" s="22" t="s">
        <v>171</v>
      </c>
      <c r="BM176" s="22" t="s">
        <v>579</v>
      </c>
    </row>
    <row r="177" spans="2:65" s="11" customFormat="1" ht="22.5" customHeight="1">
      <c r="B177" s="186"/>
      <c r="C177" s="187"/>
      <c r="D177" s="187"/>
      <c r="E177" s="188" t="s">
        <v>22</v>
      </c>
      <c r="F177" s="302" t="s">
        <v>576</v>
      </c>
      <c r="G177" s="303"/>
      <c r="H177" s="303"/>
      <c r="I177" s="303"/>
      <c r="J177" s="187"/>
      <c r="K177" s="189" t="s">
        <v>22</v>
      </c>
      <c r="L177" s="187"/>
      <c r="M177" s="187"/>
      <c r="N177" s="187"/>
      <c r="O177" s="187"/>
      <c r="P177" s="187"/>
      <c r="Q177" s="187"/>
      <c r="R177" s="190"/>
      <c r="T177" s="191"/>
      <c r="U177" s="187"/>
      <c r="V177" s="187"/>
      <c r="W177" s="187"/>
      <c r="X177" s="187"/>
      <c r="Y177" s="187"/>
      <c r="Z177" s="187"/>
      <c r="AA177" s="192"/>
      <c r="AT177" s="193" t="s">
        <v>174</v>
      </c>
      <c r="AU177" s="193" t="s">
        <v>89</v>
      </c>
      <c r="AV177" s="11" t="s">
        <v>84</v>
      </c>
      <c r="AW177" s="11" t="s">
        <v>35</v>
      </c>
      <c r="AX177" s="11" t="s">
        <v>77</v>
      </c>
      <c r="AY177" s="193" t="s">
        <v>166</v>
      </c>
    </row>
    <row r="178" spans="2:65" s="12" customFormat="1" ht="22.5" customHeight="1">
      <c r="B178" s="194"/>
      <c r="C178" s="195"/>
      <c r="D178" s="195"/>
      <c r="E178" s="196" t="s">
        <v>22</v>
      </c>
      <c r="F178" s="304" t="s">
        <v>84</v>
      </c>
      <c r="G178" s="305"/>
      <c r="H178" s="305"/>
      <c r="I178" s="305"/>
      <c r="J178" s="195"/>
      <c r="K178" s="197">
        <v>1</v>
      </c>
      <c r="L178" s="195"/>
      <c r="M178" s="195"/>
      <c r="N178" s="195"/>
      <c r="O178" s="195"/>
      <c r="P178" s="195"/>
      <c r="Q178" s="195"/>
      <c r="R178" s="198"/>
      <c r="T178" s="199"/>
      <c r="U178" s="195"/>
      <c r="V178" s="195"/>
      <c r="W178" s="195"/>
      <c r="X178" s="195"/>
      <c r="Y178" s="195"/>
      <c r="Z178" s="195"/>
      <c r="AA178" s="200"/>
      <c r="AT178" s="201" t="s">
        <v>174</v>
      </c>
      <c r="AU178" s="201" t="s">
        <v>89</v>
      </c>
      <c r="AV178" s="12" t="s">
        <v>89</v>
      </c>
      <c r="AW178" s="12" t="s">
        <v>35</v>
      </c>
      <c r="AX178" s="12" t="s">
        <v>77</v>
      </c>
      <c r="AY178" s="201" t="s">
        <v>166</v>
      </c>
    </row>
    <row r="179" spans="2:65" s="13" customFormat="1" ht="22.5" customHeight="1">
      <c r="B179" s="202"/>
      <c r="C179" s="203"/>
      <c r="D179" s="203"/>
      <c r="E179" s="204" t="s">
        <v>22</v>
      </c>
      <c r="F179" s="306" t="s">
        <v>176</v>
      </c>
      <c r="G179" s="307"/>
      <c r="H179" s="307"/>
      <c r="I179" s="307"/>
      <c r="J179" s="203"/>
      <c r="K179" s="205">
        <v>1</v>
      </c>
      <c r="L179" s="203"/>
      <c r="M179" s="203"/>
      <c r="N179" s="203"/>
      <c r="O179" s="203"/>
      <c r="P179" s="203"/>
      <c r="Q179" s="203"/>
      <c r="R179" s="206"/>
      <c r="T179" s="207"/>
      <c r="U179" s="203"/>
      <c r="V179" s="203"/>
      <c r="W179" s="203"/>
      <c r="X179" s="203"/>
      <c r="Y179" s="203"/>
      <c r="Z179" s="203"/>
      <c r="AA179" s="208"/>
      <c r="AT179" s="209" t="s">
        <v>174</v>
      </c>
      <c r="AU179" s="209" t="s">
        <v>89</v>
      </c>
      <c r="AV179" s="13" t="s">
        <v>171</v>
      </c>
      <c r="AW179" s="13" t="s">
        <v>35</v>
      </c>
      <c r="AX179" s="13" t="s">
        <v>84</v>
      </c>
      <c r="AY179" s="209" t="s">
        <v>166</v>
      </c>
    </row>
    <row r="180" spans="2:65" s="1" customFormat="1" ht="31.5" customHeight="1">
      <c r="B180" s="39"/>
      <c r="C180" s="179" t="s">
        <v>315</v>
      </c>
      <c r="D180" s="179" t="s">
        <v>167</v>
      </c>
      <c r="E180" s="180" t="s">
        <v>580</v>
      </c>
      <c r="F180" s="298" t="s">
        <v>581</v>
      </c>
      <c r="G180" s="298"/>
      <c r="H180" s="298"/>
      <c r="I180" s="298"/>
      <c r="J180" s="181" t="s">
        <v>400</v>
      </c>
      <c r="K180" s="182">
        <v>2</v>
      </c>
      <c r="L180" s="299">
        <v>0</v>
      </c>
      <c r="M180" s="300"/>
      <c r="N180" s="301">
        <f>ROUND(L180*K180,2)</f>
        <v>0</v>
      </c>
      <c r="O180" s="301"/>
      <c r="P180" s="301"/>
      <c r="Q180" s="301"/>
      <c r="R180" s="41"/>
      <c r="T180" s="183" t="s">
        <v>22</v>
      </c>
      <c r="U180" s="48" t="s">
        <v>42</v>
      </c>
      <c r="V180" s="40"/>
      <c r="W180" s="184">
        <f>V180*K180</f>
        <v>0</v>
      </c>
      <c r="X180" s="184">
        <v>0.34036</v>
      </c>
      <c r="Y180" s="184">
        <f>X180*K180</f>
        <v>0.68071999999999999</v>
      </c>
      <c r="Z180" s="184">
        <v>0</v>
      </c>
      <c r="AA180" s="185">
        <f>Z180*K180</f>
        <v>0</v>
      </c>
      <c r="AR180" s="22" t="s">
        <v>171</v>
      </c>
      <c r="AT180" s="22" t="s">
        <v>167</v>
      </c>
      <c r="AU180" s="22" t="s">
        <v>89</v>
      </c>
      <c r="AY180" s="22" t="s">
        <v>166</v>
      </c>
      <c r="BE180" s="122">
        <f>IF(U180="základní",N180,0)</f>
        <v>0</v>
      </c>
      <c r="BF180" s="122">
        <f>IF(U180="snížená",N180,0)</f>
        <v>0</v>
      </c>
      <c r="BG180" s="122">
        <f>IF(U180="zákl. přenesená",N180,0)</f>
        <v>0</v>
      </c>
      <c r="BH180" s="122">
        <f>IF(U180="sníž. přenesená",N180,0)</f>
        <v>0</v>
      </c>
      <c r="BI180" s="122">
        <f>IF(U180="nulová",N180,0)</f>
        <v>0</v>
      </c>
      <c r="BJ180" s="22" t="s">
        <v>84</v>
      </c>
      <c r="BK180" s="122">
        <f>ROUND(L180*K180,2)</f>
        <v>0</v>
      </c>
      <c r="BL180" s="22" t="s">
        <v>171</v>
      </c>
      <c r="BM180" s="22" t="s">
        <v>582</v>
      </c>
    </row>
    <row r="181" spans="2:65" s="11" customFormat="1" ht="22.5" customHeight="1">
      <c r="B181" s="186"/>
      <c r="C181" s="187"/>
      <c r="D181" s="187"/>
      <c r="E181" s="188" t="s">
        <v>22</v>
      </c>
      <c r="F181" s="302" t="s">
        <v>583</v>
      </c>
      <c r="G181" s="303"/>
      <c r="H181" s="303"/>
      <c r="I181" s="303"/>
      <c r="J181" s="187"/>
      <c r="K181" s="189" t="s">
        <v>22</v>
      </c>
      <c r="L181" s="187"/>
      <c r="M181" s="187"/>
      <c r="N181" s="187"/>
      <c r="O181" s="187"/>
      <c r="P181" s="187"/>
      <c r="Q181" s="187"/>
      <c r="R181" s="190"/>
      <c r="T181" s="191"/>
      <c r="U181" s="187"/>
      <c r="V181" s="187"/>
      <c r="W181" s="187"/>
      <c r="X181" s="187"/>
      <c r="Y181" s="187"/>
      <c r="Z181" s="187"/>
      <c r="AA181" s="192"/>
      <c r="AT181" s="193" t="s">
        <v>174</v>
      </c>
      <c r="AU181" s="193" t="s">
        <v>89</v>
      </c>
      <c r="AV181" s="11" t="s">
        <v>84</v>
      </c>
      <c r="AW181" s="11" t="s">
        <v>35</v>
      </c>
      <c r="AX181" s="11" t="s">
        <v>77</v>
      </c>
      <c r="AY181" s="193" t="s">
        <v>166</v>
      </c>
    </row>
    <row r="182" spans="2:65" s="12" customFormat="1" ht="22.5" customHeight="1">
      <c r="B182" s="194"/>
      <c r="C182" s="195"/>
      <c r="D182" s="195"/>
      <c r="E182" s="196" t="s">
        <v>22</v>
      </c>
      <c r="F182" s="304" t="s">
        <v>89</v>
      </c>
      <c r="G182" s="305"/>
      <c r="H182" s="305"/>
      <c r="I182" s="305"/>
      <c r="J182" s="195"/>
      <c r="K182" s="197">
        <v>2</v>
      </c>
      <c r="L182" s="195"/>
      <c r="M182" s="195"/>
      <c r="N182" s="195"/>
      <c r="O182" s="195"/>
      <c r="P182" s="195"/>
      <c r="Q182" s="195"/>
      <c r="R182" s="198"/>
      <c r="T182" s="199"/>
      <c r="U182" s="195"/>
      <c r="V182" s="195"/>
      <c r="W182" s="195"/>
      <c r="X182" s="195"/>
      <c r="Y182" s="195"/>
      <c r="Z182" s="195"/>
      <c r="AA182" s="200"/>
      <c r="AT182" s="201" t="s">
        <v>174</v>
      </c>
      <c r="AU182" s="201" t="s">
        <v>89</v>
      </c>
      <c r="AV182" s="12" t="s">
        <v>89</v>
      </c>
      <c r="AW182" s="12" t="s">
        <v>35</v>
      </c>
      <c r="AX182" s="12" t="s">
        <v>77</v>
      </c>
      <c r="AY182" s="201" t="s">
        <v>166</v>
      </c>
    </row>
    <row r="183" spans="2:65" s="13" customFormat="1" ht="22.5" customHeight="1">
      <c r="B183" s="202"/>
      <c r="C183" s="203"/>
      <c r="D183" s="203"/>
      <c r="E183" s="204" t="s">
        <v>22</v>
      </c>
      <c r="F183" s="306" t="s">
        <v>176</v>
      </c>
      <c r="G183" s="307"/>
      <c r="H183" s="307"/>
      <c r="I183" s="307"/>
      <c r="J183" s="203"/>
      <c r="K183" s="205">
        <v>2</v>
      </c>
      <c r="L183" s="203"/>
      <c r="M183" s="203"/>
      <c r="N183" s="203"/>
      <c r="O183" s="203"/>
      <c r="P183" s="203"/>
      <c r="Q183" s="203"/>
      <c r="R183" s="206"/>
      <c r="T183" s="207"/>
      <c r="U183" s="203"/>
      <c r="V183" s="203"/>
      <c r="W183" s="203"/>
      <c r="X183" s="203"/>
      <c r="Y183" s="203"/>
      <c r="Z183" s="203"/>
      <c r="AA183" s="208"/>
      <c r="AT183" s="209" t="s">
        <v>174</v>
      </c>
      <c r="AU183" s="209" t="s">
        <v>89</v>
      </c>
      <c r="AV183" s="13" t="s">
        <v>171</v>
      </c>
      <c r="AW183" s="13" t="s">
        <v>35</v>
      </c>
      <c r="AX183" s="13" t="s">
        <v>84</v>
      </c>
      <c r="AY183" s="209" t="s">
        <v>166</v>
      </c>
    </row>
    <row r="184" spans="2:65" s="1" customFormat="1" ht="31.5" customHeight="1">
      <c r="B184" s="39"/>
      <c r="C184" s="179" t="s">
        <v>321</v>
      </c>
      <c r="D184" s="179" t="s">
        <v>167</v>
      </c>
      <c r="E184" s="180" t="s">
        <v>584</v>
      </c>
      <c r="F184" s="298" t="s">
        <v>585</v>
      </c>
      <c r="G184" s="298"/>
      <c r="H184" s="298"/>
      <c r="I184" s="298"/>
      <c r="J184" s="181" t="s">
        <v>441</v>
      </c>
      <c r="K184" s="182">
        <v>1</v>
      </c>
      <c r="L184" s="299">
        <v>0</v>
      </c>
      <c r="M184" s="300"/>
      <c r="N184" s="301">
        <f>ROUND(L184*K184,2)</f>
        <v>0</v>
      </c>
      <c r="O184" s="301"/>
      <c r="P184" s="301"/>
      <c r="Q184" s="301"/>
      <c r="R184" s="41"/>
      <c r="T184" s="183" t="s">
        <v>22</v>
      </c>
      <c r="U184" s="48" t="s">
        <v>42</v>
      </c>
      <c r="V184" s="40"/>
      <c r="W184" s="184">
        <f>V184*K184</f>
        <v>0</v>
      </c>
      <c r="X184" s="184">
        <v>0</v>
      </c>
      <c r="Y184" s="184">
        <f>X184*K184</f>
        <v>0</v>
      </c>
      <c r="Z184" s="184">
        <v>0</v>
      </c>
      <c r="AA184" s="185">
        <f>Z184*K184</f>
        <v>0</v>
      </c>
      <c r="AR184" s="22" t="s">
        <v>171</v>
      </c>
      <c r="AT184" s="22" t="s">
        <v>167</v>
      </c>
      <c r="AU184" s="22" t="s">
        <v>89</v>
      </c>
      <c r="AY184" s="22" t="s">
        <v>166</v>
      </c>
      <c r="BE184" s="122">
        <f>IF(U184="základní",N184,0)</f>
        <v>0</v>
      </c>
      <c r="BF184" s="122">
        <f>IF(U184="snížená",N184,0)</f>
        <v>0</v>
      </c>
      <c r="BG184" s="122">
        <f>IF(U184="zákl. přenesená",N184,0)</f>
        <v>0</v>
      </c>
      <c r="BH184" s="122">
        <f>IF(U184="sníž. přenesená",N184,0)</f>
        <v>0</v>
      </c>
      <c r="BI184" s="122">
        <f>IF(U184="nulová",N184,0)</f>
        <v>0</v>
      </c>
      <c r="BJ184" s="22" t="s">
        <v>84</v>
      </c>
      <c r="BK184" s="122">
        <f>ROUND(L184*K184,2)</f>
        <v>0</v>
      </c>
      <c r="BL184" s="22" t="s">
        <v>171</v>
      </c>
      <c r="BM184" s="22" t="s">
        <v>586</v>
      </c>
    </row>
    <row r="185" spans="2:65" s="12" customFormat="1" ht="22.5" customHeight="1">
      <c r="B185" s="194"/>
      <c r="C185" s="195"/>
      <c r="D185" s="195"/>
      <c r="E185" s="196" t="s">
        <v>22</v>
      </c>
      <c r="F185" s="310" t="s">
        <v>84</v>
      </c>
      <c r="G185" s="311"/>
      <c r="H185" s="311"/>
      <c r="I185" s="311"/>
      <c r="J185" s="195"/>
      <c r="K185" s="197">
        <v>1</v>
      </c>
      <c r="L185" s="195"/>
      <c r="M185" s="195"/>
      <c r="N185" s="195"/>
      <c r="O185" s="195"/>
      <c r="P185" s="195"/>
      <c r="Q185" s="195"/>
      <c r="R185" s="198"/>
      <c r="T185" s="199"/>
      <c r="U185" s="195"/>
      <c r="V185" s="195"/>
      <c r="W185" s="195"/>
      <c r="X185" s="195"/>
      <c r="Y185" s="195"/>
      <c r="Z185" s="195"/>
      <c r="AA185" s="200"/>
      <c r="AT185" s="201" t="s">
        <v>174</v>
      </c>
      <c r="AU185" s="201" t="s">
        <v>89</v>
      </c>
      <c r="AV185" s="12" t="s">
        <v>89</v>
      </c>
      <c r="AW185" s="12" t="s">
        <v>35</v>
      </c>
      <c r="AX185" s="12" t="s">
        <v>77</v>
      </c>
      <c r="AY185" s="201" t="s">
        <v>166</v>
      </c>
    </row>
    <row r="186" spans="2:65" s="13" customFormat="1" ht="22.5" customHeight="1">
      <c r="B186" s="202"/>
      <c r="C186" s="203"/>
      <c r="D186" s="203"/>
      <c r="E186" s="204" t="s">
        <v>22</v>
      </c>
      <c r="F186" s="306" t="s">
        <v>176</v>
      </c>
      <c r="G186" s="307"/>
      <c r="H186" s="307"/>
      <c r="I186" s="307"/>
      <c r="J186" s="203"/>
      <c r="K186" s="205">
        <v>1</v>
      </c>
      <c r="L186" s="203"/>
      <c r="M186" s="203"/>
      <c r="N186" s="203"/>
      <c r="O186" s="203"/>
      <c r="P186" s="203"/>
      <c r="Q186" s="203"/>
      <c r="R186" s="206"/>
      <c r="T186" s="207"/>
      <c r="U186" s="203"/>
      <c r="V186" s="203"/>
      <c r="W186" s="203"/>
      <c r="X186" s="203"/>
      <c r="Y186" s="203"/>
      <c r="Z186" s="203"/>
      <c r="AA186" s="208"/>
      <c r="AT186" s="209" t="s">
        <v>174</v>
      </c>
      <c r="AU186" s="209" t="s">
        <v>89</v>
      </c>
      <c r="AV186" s="13" t="s">
        <v>171</v>
      </c>
      <c r="AW186" s="13" t="s">
        <v>35</v>
      </c>
      <c r="AX186" s="13" t="s">
        <v>84</v>
      </c>
      <c r="AY186" s="209" t="s">
        <v>166</v>
      </c>
    </row>
    <row r="187" spans="2:65" s="1" customFormat="1" ht="31.5" customHeight="1">
      <c r="B187" s="39"/>
      <c r="C187" s="179" t="s">
        <v>11</v>
      </c>
      <c r="D187" s="179" t="s">
        <v>167</v>
      </c>
      <c r="E187" s="180" t="s">
        <v>587</v>
      </c>
      <c r="F187" s="298" t="s">
        <v>588</v>
      </c>
      <c r="G187" s="298"/>
      <c r="H187" s="298"/>
      <c r="I187" s="298"/>
      <c r="J187" s="181" t="s">
        <v>441</v>
      </c>
      <c r="K187" s="182">
        <v>1</v>
      </c>
      <c r="L187" s="299">
        <v>0</v>
      </c>
      <c r="M187" s="300"/>
      <c r="N187" s="301">
        <f>ROUND(L187*K187,2)</f>
        <v>0</v>
      </c>
      <c r="O187" s="301"/>
      <c r="P187" s="301"/>
      <c r="Q187" s="301"/>
      <c r="R187" s="41"/>
      <c r="T187" s="183" t="s">
        <v>22</v>
      </c>
      <c r="U187" s="48" t="s">
        <v>42</v>
      </c>
      <c r="V187" s="40"/>
      <c r="W187" s="184">
        <f>V187*K187</f>
        <v>0</v>
      </c>
      <c r="X187" s="184">
        <v>0</v>
      </c>
      <c r="Y187" s="184">
        <f>X187*K187</f>
        <v>0</v>
      </c>
      <c r="Z187" s="184">
        <v>0</v>
      </c>
      <c r="AA187" s="185">
        <f>Z187*K187</f>
        <v>0</v>
      </c>
      <c r="AR187" s="22" t="s">
        <v>171</v>
      </c>
      <c r="AT187" s="22" t="s">
        <v>167</v>
      </c>
      <c r="AU187" s="22" t="s">
        <v>89</v>
      </c>
      <c r="AY187" s="22" t="s">
        <v>166</v>
      </c>
      <c r="BE187" s="122">
        <f>IF(U187="základní",N187,0)</f>
        <v>0</v>
      </c>
      <c r="BF187" s="122">
        <f>IF(U187="snížená",N187,0)</f>
        <v>0</v>
      </c>
      <c r="BG187" s="122">
        <f>IF(U187="zákl. přenesená",N187,0)</f>
        <v>0</v>
      </c>
      <c r="BH187" s="122">
        <f>IF(U187="sníž. přenesená",N187,0)</f>
        <v>0</v>
      </c>
      <c r="BI187" s="122">
        <f>IF(U187="nulová",N187,0)</f>
        <v>0</v>
      </c>
      <c r="BJ187" s="22" t="s">
        <v>84</v>
      </c>
      <c r="BK187" s="122">
        <f>ROUND(L187*K187,2)</f>
        <v>0</v>
      </c>
      <c r="BL187" s="22" t="s">
        <v>171</v>
      </c>
      <c r="BM187" s="22" t="s">
        <v>589</v>
      </c>
    </row>
    <row r="188" spans="2:65" s="12" customFormat="1" ht="22.5" customHeight="1">
      <c r="B188" s="194"/>
      <c r="C188" s="195"/>
      <c r="D188" s="195"/>
      <c r="E188" s="196" t="s">
        <v>22</v>
      </c>
      <c r="F188" s="310" t="s">
        <v>84</v>
      </c>
      <c r="G188" s="311"/>
      <c r="H188" s="311"/>
      <c r="I188" s="311"/>
      <c r="J188" s="195"/>
      <c r="K188" s="197">
        <v>1</v>
      </c>
      <c r="L188" s="195"/>
      <c r="M188" s="195"/>
      <c r="N188" s="195"/>
      <c r="O188" s="195"/>
      <c r="P188" s="195"/>
      <c r="Q188" s="195"/>
      <c r="R188" s="198"/>
      <c r="T188" s="199"/>
      <c r="U188" s="195"/>
      <c r="V188" s="195"/>
      <c r="W188" s="195"/>
      <c r="X188" s="195"/>
      <c r="Y188" s="195"/>
      <c r="Z188" s="195"/>
      <c r="AA188" s="200"/>
      <c r="AT188" s="201" t="s">
        <v>174</v>
      </c>
      <c r="AU188" s="201" t="s">
        <v>89</v>
      </c>
      <c r="AV188" s="12" t="s">
        <v>89</v>
      </c>
      <c r="AW188" s="12" t="s">
        <v>35</v>
      </c>
      <c r="AX188" s="12" t="s">
        <v>77</v>
      </c>
      <c r="AY188" s="201" t="s">
        <v>166</v>
      </c>
    </row>
    <row r="189" spans="2:65" s="13" customFormat="1" ht="22.5" customHeight="1">
      <c r="B189" s="202"/>
      <c r="C189" s="203"/>
      <c r="D189" s="203"/>
      <c r="E189" s="204" t="s">
        <v>22</v>
      </c>
      <c r="F189" s="306" t="s">
        <v>176</v>
      </c>
      <c r="G189" s="307"/>
      <c r="H189" s="307"/>
      <c r="I189" s="307"/>
      <c r="J189" s="203"/>
      <c r="K189" s="205">
        <v>1</v>
      </c>
      <c r="L189" s="203"/>
      <c r="M189" s="203"/>
      <c r="N189" s="203"/>
      <c r="O189" s="203"/>
      <c r="P189" s="203"/>
      <c r="Q189" s="203"/>
      <c r="R189" s="206"/>
      <c r="T189" s="207"/>
      <c r="U189" s="203"/>
      <c r="V189" s="203"/>
      <c r="W189" s="203"/>
      <c r="X189" s="203"/>
      <c r="Y189" s="203"/>
      <c r="Z189" s="203"/>
      <c r="AA189" s="208"/>
      <c r="AT189" s="209" t="s">
        <v>174</v>
      </c>
      <c r="AU189" s="209" t="s">
        <v>89</v>
      </c>
      <c r="AV189" s="13" t="s">
        <v>171</v>
      </c>
      <c r="AW189" s="13" t="s">
        <v>35</v>
      </c>
      <c r="AX189" s="13" t="s">
        <v>84</v>
      </c>
      <c r="AY189" s="209" t="s">
        <v>166</v>
      </c>
    </row>
    <row r="190" spans="2:65" s="10" customFormat="1" ht="29.85" customHeight="1">
      <c r="B190" s="168"/>
      <c r="C190" s="169"/>
      <c r="D190" s="178" t="s">
        <v>535</v>
      </c>
      <c r="E190" s="178"/>
      <c r="F190" s="178"/>
      <c r="G190" s="178"/>
      <c r="H190" s="178"/>
      <c r="I190" s="178"/>
      <c r="J190" s="178"/>
      <c r="K190" s="178"/>
      <c r="L190" s="178"/>
      <c r="M190" s="178"/>
      <c r="N190" s="317">
        <f>BK190</f>
        <v>0</v>
      </c>
      <c r="O190" s="318"/>
      <c r="P190" s="318"/>
      <c r="Q190" s="318"/>
      <c r="R190" s="171"/>
      <c r="T190" s="172"/>
      <c r="U190" s="169"/>
      <c r="V190" s="169"/>
      <c r="W190" s="173">
        <f>SUM(W191:W197)</f>
        <v>0</v>
      </c>
      <c r="X190" s="169"/>
      <c r="Y190" s="173">
        <f>SUM(Y191:Y197)</f>
        <v>0.50137500000000002</v>
      </c>
      <c r="Z190" s="169"/>
      <c r="AA190" s="174">
        <f>SUM(AA191:AA197)</f>
        <v>0</v>
      </c>
      <c r="AR190" s="175" t="s">
        <v>84</v>
      </c>
      <c r="AT190" s="176" t="s">
        <v>76</v>
      </c>
      <c r="AU190" s="176" t="s">
        <v>84</v>
      </c>
      <c r="AY190" s="175" t="s">
        <v>166</v>
      </c>
      <c r="BK190" s="177">
        <f>SUM(BK191:BK197)</f>
        <v>0</v>
      </c>
    </row>
    <row r="191" spans="2:65" s="1" customFormat="1" ht="44.25" customHeight="1">
      <c r="B191" s="39"/>
      <c r="C191" s="179" t="s">
        <v>329</v>
      </c>
      <c r="D191" s="179" t="s">
        <v>167</v>
      </c>
      <c r="E191" s="180" t="s">
        <v>590</v>
      </c>
      <c r="F191" s="298" t="s">
        <v>591</v>
      </c>
      <c r="G191" s="298"/>
      <c r="H191" s="298"/>
      <c r="I191" s="298"/>
      <c r="J191" s="181" t="s">
        <v>389</v>
      </c>
      <c r="K191" s="182">
        <v>25</v>
      </c>
      <c r="L191" s="299">
        <v>0</v>
      </c>
      <c r="M191" s="300"/>
      <c r="N191" s="301">
        <f>ROUND(L191*K191,2)</f>
        <v>0</v>
      </c>
      <c r="O191" s="301"/>
      <c r="P191" s="301"/>
      <c r="Q191" s="301"/>
      <c r="R191" s="41"/>
      <c r="T191" s="183" t="s">
        <v>22</v>
      </c>
      <c r="U191" s="48" t="s">
        <v>42</v>
      </c>
      <c r="V191" s="40"/>
      <c r="W191" s="184">
        <f>V191*K191</f>
        <v>0</v>
      </c>
      <c r="X191" s="184">
        <v>0</v>
      </c>
      <c r="Y191" s="184">
        <f>X191*K191</f>
        <v>0</v>
      </c>
      <c r="Z191" s="184">
        <v>0</v>
      </c>
      <c r="AA191" s="185">
        <f>Z191*K191</f>
        <v>0</v>
      </c>
      <c r="AR191" s="22" t="s">
        <v>171</v>
      </c>
      <c r="AT191" s="22" t="s">
        <v>167</v>
      </c>
      <c r="AU191" s="22" t="s">
        <v>89</v>
      </c>
      <c r="AY191" s="22" t="s">
        <v>166</v>
      </c>
      <c r="BE191" s="122">
        <f>IF(U191="základní",N191,0)</f>
        <v>0</v>
      </c>
      <c r="BF191" s="122">
        <f>IF(U191="snížená",N191,0)</f>
        <v>0</v>
      </c>
      <c r="BG191" s="122">
        <f>IF(U191="zákl. přenesená",N191,0)</f>
        <v>0</v>
      </c>
      <c r="BH191" s="122">
        <f>IF(U191="sníž. přenesená",N191,0)</f>
        <v>0</v>
      </c>
      <c r="BI191" s="122">
        <f>IF(U191="nulová",N191,0)</f>
        <v>0</v>
      </c>
      <c r="BJ191" s="22" t="s">
        <v>84</v>
      </c>
      <c r="BK191" s="122">
        <f>ROUND(L191*K191,2)</f>
        <v>0</v>
      </c>
      <c r="BL191" s="22" t="s">
        <v>171</v>
      </c>
      <c r="BM191" s="22" t="s">
        <v>592</v>
      </c>
    </row>
    <row r="192" spans="2:65" s="11" customFormat="1" ht="22.5" customHeight="1">
      <c r="B192" s="186"/>
      <c r="C192" s="187"/>
      <c r="D192" s="187"/>
      <c r="E192" s="188" t="s">
        <v>22</v>
      </c>
      <c r="F192" s="302" t="s">
        <v>593</v>
      </c>
      <c r="G192" s="303"/>
      <c r="H192" s="303"/>
      <c r="I192" s="303"/>
      <c r="J192" s="187"/>
      <c r="K192" s="189" t="s">
        <v>22</v>
      </c>
      <c r="L192" s="187"/>
      <c r="M192" s="187"/>
      <c r="N192" s="187"/>
      <c r="O192" s="187"/>
      <c r="P192" s="187"/>
      <c r="Q192" s="187"/>
      <c r="R192" s="190"/>
      <c r="T192" s="191"/>
      <c r="U192" s="187"/>
      <c r="V192" s="187"/>
      <c r="W192" s="187"/>
      <c r="X192" s="187"/>
      <c r="Y192" s="187"/>
      <c r="Z192" s="187"/>
      <c r="AA192" s="192"/>
      <c r="AT192" s="193" t="s">
        <v>174</v>
      </c>
      <c r="AU192" s="193" t="s">
        <v>89</v>
      </c>
      <c r="AV192" s="11" t="s">
        <v>84</v>
      </c>
      <c r="AW192" s="11" t="s">
        <v>35</v>
      </c>
      <c r="AX192" s="11" t="s">
        <v>77</v>
      </c>
      <c r="AY192" s="193" t="s">
        <v>166</v>
      </c>
    </row>
    <row r="193" spans="2:65" s="12" customFormat="1" ht="22.5" customHeight="1">
      <c r="B193" s="194"/>
      <c r="C193" s="195"/>
      <c r="D193" s="195"/>
      <c r="E193" s="196" t="s">
        <v>22</v>
      </c>
      <c r="F193" s="304" t="s">
        <v>375</v>
      </c>
      <c r="G193" s="305"/>
      <c r="H193" s="305"/>
      <c r="I193" s="305"/>
      <c r="J193" s="195"/>
      <c r="K193" s="197">
        <v>25</v>
      </c>
      <c r="L193" s="195"/>
      <c r="M193" s="195"/>
      <c r="N193" s="195"/>
      <c r="O193" s="195"/>
      <c r="P193" s="195"/>
      <c r="Q193" s="195"/>
      <c r="R193" s="198"/>
      <c r="T193" s="199"/>
      <c r="U193" s="195"/>
      <c r="V193" s="195"/>
      <c r="W193" s="195"/>
      <c r="X193" s="195"/>
      <c r="Y193" s="195"/>
      <c r="Z193" s="195"/>
      <c r="AA193" s="200"/>
      <c r="AT193" s="201" t="s">
        <v>174</v>
      </c>
      <c r="AU193" s="201" t="s">
        <v>89</v>
      </c>
      <c r="AV193" s="12" t="s">
        <v>89</v>
      </c>
      <c r="AW193" s="12" t="s">
        <v>35</v>
      </c>
      <c r="AX193" s="12" t="s">
        <v>77</v>
      </c>
      <c r="AY193" s="201" t="s">
        <v>166</v>
      </c>
    </row>
    <row r="194" spans="2:65" s="13" customFormat="1" ht="22.5" customHeight="1">
      <c r="B194" s="202"/>
      <c r="C194" s="203"/>
      <c r="D194" s="203"/>
      <c r="E194" s="204" t="s">
        <v>22</v>
      </c>
      <c r="F194" s="306" t="s">
        <v>176</v>
      </c>
      <c r="G194" s="307"/>
      <c r="H194" s="307"/>
      <c r="I194" s="307"/>
      <c r="J194" s="203"/>
      <c r="K194" s="205">
        <v>25</v>
      </c>
      <c r="L194" s="203"/>
      <c r="M194" s="203"/>
      <c r="N194" s="203"/>
      <c r="O194" s="203"/>
      <c r="P194" s="203"/>
      <c r="Q194" s="203"/>
      <c r="R194" s="206"/>
      <c r="T194" s="207"/>
      <c r="U194" s="203"/>
      <c r="V194" s="203"/>
      <c r="W194" s="203"/>
      <c r="X194" s="203"/>
      <c r="Y194" s="203"/>
      <c r="Z194" s="203"/>
      <c r="AA194" s="208"/>
      <c r="AT194" s="209" t="s">
        <v>174</v>
      </c>
      <c r="AU194" s="209" t="s">
        <v>89</v>
      </c>
      <c r="AV194" s="13" t="s">
        <v>171</v>
      </c>
      <c r="AW194" s="13" t="s">
        <v>35</v>
      </c>
      <c r="AX194" s="13" t="s">
        <v>84</v>
      </c>
      <c r="AY194" s="209" t="s">
        <v>166</v>
      </c>
    </row>
    <row r="195" spans="2:65" s="1" customFormat="1" ht="22.5" customHeight="1">
      <c r="B195" s="39"/>
      <c r="C195" s="223" t="s">
        <v>333</v>
      </c>
      <c r="D195" s="223" t="s">
        <v>279</v>
      </c>
      <c r="E195" s="224" t="s">
        <v>594</v>
      </c>
      <c r="F195" s="322" t="s">
        <v>595</v>
      </c>
      <c r="G195" s="322"/>
      <c r="H195" s="322"/>
      <c r="I195" s="322"/>
      <c r="J195" s="225" t="s">
        <v>389</v>
      </c>
      <c r="K195" s="226">
        <v>26.25</v>
      </c>
      <c r="L195" s="323">
        <v>0</v>
      </c>
      <c r="M195" s="324"/>
      <c r="N195" s="325">
        <f>ROUND(L195*K195,2)</f>
        <v>0</v>
      </c>
      <c r="O195" s="301"/>
      <c r="P195" s="301"/>
      <c r="Q195" s="301"/>
      <c r="R195" s="41"/>
      <c r="T195" s="183" t="s">
        <v>22</v>
      </c>
      <c r="U195" s="48" t="s">
        <v>42</v>
      </c>
      <c r="V195" s="40"/>
      <c r="W195" s="184">
        <f>V195*K195</f>
        <v>0</v>
      </c>
      <c r="X195" s="184">
        <v>1.9099999999999999E-2</v>
      </c>
      <c r="Y195" s="184">
        <f>X195*K195</f>
        <v>0.50137500000000002</v>
      </c>
      <c r="Z195" s="184">
        <v>0</v>
      </c>
      <c r="AA195" s="185">
        <f>Z195*K195</f>
        <v>0</v>
      </c>
      <c r="AR195" s="22" t="s">
        <v>217</v>
      </c>
      <c r="AT195" s="22" t="s">
        <v>279</v>
      </c>
      <c r="AU195" s="22" t="s">
        <v>89</v>
      </c>
      <c r="AY195" s="22" t="s">
        <v>166</v>
      </c>
      <c r="BE195" s="122">
        <f>IF(U195="základní",N195,0)</f>
        <v>0</v>
      </c>
      <c r="BF195" s="122">
        <f>IF(U195="snížená",N195,0)</f>
        <v>0</v>
      </c>
      <c r="BG195" s="122">
        <f>IF(U195="zákl. přenesená",N195,0)</f>
        <v>0</v>
      </c>
      <c r="BH195" s="122">
        <f>IF(U195="sníž. přenesená",N195,0)</f>
        <v>0</v>
      </c>
      <c r="BI195" s="122">
        <f>IF(U195="nulová",N195,0)</f>
        <v>0</v>
      </c>
      <c r="BJ195" s="22" t="s">
        <v>84</v>
      </c>
      <c r="BK195" s="122">
        <f>ROUND(L195*K195,2)</f>
        <v>0</v>
      </c>
      <c r="BL195" s="22" t="s">
        <v>171</v>
      </c>
      <c r="BM195" s="22" t="s">
        <v>596</v>
      </c>
    </row>
    <row r="196" spans="2:65" s="12" customFormat="1" ht="22.5" customHeight="1">
      <c r="B196" s="194"/>
      <c r="C196" s="195"/>
      <c r="D196" s="195"/>
      <c r="E196" s="196" t="s">
        <v>22</v>
      </c>
      <c r="F196" s="310" t="s">
        <v>597</v>
      </c>
      <c r="G196" s="311"/>
      <c r="H196" s="311"/>
      <c r="I196" s="311"/>
      <c r="J196" s="195"/>
      <c r="K196" s="197">
        <v>26.25</v>
      </c>
      <c r="L196" s="195"/>
      <c r="M196" s="195"/>
      <c r="N196" s="195"/>
      <c r="O196" s="195"/>
      <c r="P196" s="195"/>
      <c r="Q196" s="195"/>
      <c r="R196" s="198"/>
      <c r="T196" s="199"/>
      <c r="U196" s="195"/>
      <c r="V196" s="195"/>
      <c r="W196" s="195"/>
      <c r="X196" s="195"/>
      <c r="Y196" s="195"/>
      <c r="Z196" s="195"/>
      <c r="AA196" s="200"/>
      <c r="AT196" s="201" t="s">
        <v>174</v>
      </c>
      <c r="AU196" s="201" t="s">
        <v>89</v>
      </c>
      <c r="AV196" s="12" t="s">
        <v>89</v>
      </c>
      <c r="AW196" s="12" t="s">
        <v>35</v>
      </c>
      <c r="AX196" s="12" t="s">
        <v>77</v>
      </c>
      <c r="AY196" s="201" t="s">
        <v>166</v>
      </c>
    </row>
    <row r="197" spans="2:65" s="13" customFormat="1" ht="22.5" customHeight="1">
      <c r="B197" s="202"/>
      <c r="C197" s="203"/>
      <c r="D197" s="203"/>
      <c r="E197" s="204" t="s">
        <v>22</v>
      </c>
      <c r="F197" s="306" t="s">
        <v>176</v>
      </c>
      <c r="G197" s="307"/>
      <c r="H197" s="307"/>
      <c r="I197" s="307"/>
      <c r="J197" s="203"/>
      <c r="K197" s="205">
        <v>26.25</v>
      </c>
      <c r="L197" s="203"/>
      <c r="M197" s="203"/>
      <c r="N197" s="203"/>
      <c r="O197" s="203"/>
      <c r="P197" s="203"/>
      <c r="Q197" s="203"/>
      <c r="R197" s="206"/>
      <c r="T197" s="207"/>
      <c r="U197" s="203"/>
      <c r="V197" s="203"/>
      <c r="W197" s="203"/>
      <c r="X197" s="203"/>
      <c r="Y197" s="203"/>
      <c r="Z197" s="203"/>
      <c r="AA197" s="208"/>
      <c r="AT197" s="209" t="s">
        <v>174</v>
      </c>
      <c r="AU197" s="209" t="s">
        <v>89</v>
      </c>
      <c r="AV197" s="13" t="s">
        <v>171</v>
      </c>
      <c r="AW197" s="13" t="s">
        <v>35</v>
      </c>
      <c r="AX197" s="13" t="s">
        <v>84</v>
      </c>
      <c r="AY197" s="209" t="s">
        <v>166</v>
      </c>
    </row>
    <row r="198" spans="2:65" s="10" customFormat="1" ht="29.85" customHeight="1">
      <c r="B198" s="168"/>
      <c r="C198" s="169"/>
      <c r="D198" s="178" t="s">
        <v>536</v>
      </c>
      <c r="E198" s="178"/>
      <c r="F198" s="178"/>
      <c r="G198" s="178"/>
      <c r="H198" s="178"/>
      <c r="I198" s="178"/>
      <c r="J198" s="178"/>
      <c r="K198" s="178"/>
      <c r="L198" s="178"/>
      <c r="M198" s="178"/>
      <c r="N198" s="317">
        <f>BK198</f>
        <v>0</v>
      </c>
      <c r="O198" s="318"/>
      <c r="P198" s="318"/>
      <c r="Q198" s="318"/>
      <c r="R198" s="171"/>
      <c r="T198" s="172"/>
      <c r="U198" s="169"/>
      <c r="V198" s="169"/>
      <c r="W198" s="173">
        <f>W199</f>
        <v>0</v>
      </c>
      <c r="X198" s="169"/>
      <c r="Y198" s="173">
        <f>Y199</f>
        <v>0</v>
      </c>
      <c r="Z198" s="169"/>
      <c r="AA198" s="174">
        <f>AA199</f>
        <v>0</v>
      </c>
      <c r="AR198" s="175" t="s">
        <v>84</v>
      </c>
      <c r="AT198" s="176" t="s">
        <v>76</v>
      </c>
      <c r="AU198" s="176" t="s">
        <v>84</v>
      </c>
      <c r="AY198" s="175" t="s">
        <v>166</v>
      </c>
      <c r="BK198" s="177">
        <f>BK199</f>
        <v>0</v>
      </c>
    </row>
    <row r="199" spans="2:65" s="1" customFormat="1" ht="31.5" customHeight="1">
      <c r="B199" s="39"/>
      <c r="C199" s="179" t="s">
        <v>339</v>
      </c>
      <c r="D199" s="179" t="s">
        <v>167</v>
      </c>
      <c r="E199" s="180" t="s">
        <v>598</v>
      </c>
      <c r="F199" s="298" t="s">
        <v>599</v>
      </c>
      <c r="G199" s="298"/>
      <c r="H199" s="298"/>
      <c r="I199" s="298"/>
      <c r="J199" s="181" t="s">
        <v>220</v>
      </c>
      <c r="K199" s="182">
        <v>37.276000000000003</v>
      </c>
      <c r="L199" s="299">
        <v>0</v>
      </c>
      <c r="M199" s="300"/>
      <c r="N199" s="301">
        <f>ROUND(L199*K199,2)</f>
        <v>0</v>
      </c>
      <c r="O199" s="301"/>
      <c r="P199" s="301"/>
      <c r="Q199" s="301"/>
      <c r="R199" s="41"/>
      <c r="T199" s="183" t="s">
        <v>22</v>
      </c>
      <c r="U199" s="48" t="s">
        <v>42</v>
      </c>
      <c r="V199" s="40"/>
      <c r="W199" s="184">
        <f>V199*K199</f>
        <v>0</v>
      </c>
      <c r="X199" s="184">
        <v>0</v>
      </c>
      <c r="Y199" s="184">
        <f>X199*K199</f>
        <v>0</v>
      </c>
      <c r="Z199" s="184">
        <v>0</v>
      </c>
      <c r="AA199" s="185">
        <f>Z199*K199</f>
        <v>0</v>
      </c>
      <c r="AR199" s="22" t="s">
        <v>171</v>
      </c>
      <c r="AT199" s="22" t="s">
        <v>167</v>
      </c>
      <c r="AU199" s="22" t="s">
        <v>89</v>
      </c>
      <c r="AY199" s="22" t="s">
        <v>166</v>
      </c>
      <c r="BE199" s="122">
        <f>IF(U199="základní",N199,0)</f>
        <v>0</v>
      </c>
      <c r="BF199" s="122">
        <f>IF(U199="snížená",N199,0)</f>
        <v>0</v>
      </c>
      <c r="BG199" s="122">
        <f>IF(U199="zákl. přenesená",N199,0)</f>
        <v>0</v>
      </c>
      <c r="BH199" s="122">
        <f>IF(U199="sníž. přenesená",N199,0)</f>
        <v>0</v>
      </c>
      <c r="BI199" s="122">
        <f>IF(U199="nulová",N199,0)</f>
        <v>0</v>
      </c>
      <c r="BJ199" s="22" t="s">
        <v>84</v>
      </c>
      <c r="BK199" s="122">
        <f>ROUND(L199*K199,2)</f>
        <v>0</v>
      </c>
      <c r="BL199" s="22" t="s">
        <v>171</v>
      </c>
      <c r="BM199" s="22" t="s">
        <v>600</v>
      </c>
    </row>
    <row r="200" spans="2:65" s="1" customFormat="1" ht="49.95" customHeight="1">
      <c r="B200" s="39"/>
      <c r="C200" s="40"/>
      <c r="D200" s="170" t="s">
        <v>244</v>
      </c>
      <c r="E200" s="40"/>
      <c r="F200" s="40"/>
      <c r="G200" s="40"/>
      <c r="H200" s="40"/>
      <c r="I200" s="40"/>
      <c r="J200" s="40"/>
      <c r="K200" s="40"/>
      <c r="L200" s="40"/>
      <c r="M200" s="40"/>
      <c r="N200" s="326">
        <f t="shared" ref="N200:N205" si="5">BK200</f>
        <v>0</v>
      </c>
      <c r="O200" s="327"/>
      <c r="P200" s="327"/>
      <c r="Q200" s="327"/>
      <c r="R200" s="41"/>
      <c r="T200" s="154"/>
      <c r="U200" s="40"/>
      <c r="V200" s="40"/>
      <c r="W200" s="40"/>
      <c r="X200" s="40"/>
      <c r="Y200" s="40"/>
      <c r="Z200" s="40"/>
      <c r="AA200" s="82"/>
      <c r="AT200" s="22" t="s">
        <v>76</v>
      </c>
      <c r="AU200" s="22" t="s">
        <v>77</v>
      </c>
      <c r="AY200" s="22" t="s">
        <v>245</v>
      </c>
      <c r="BK200" s="122">
        <f>SUM(BK201:BK205)</f>
        <v>0</v>
      </c>
    </row>
    <row r="201" spans="2:65" s="1" customFormat="1" ht="22.35" customHeight="1">
      <c r="B201" s="39"/>
      <c r="C201" s="218" t="s">
        <v>22</v>
      </c>
      <c r="D201" s="218" t="s">
        <v>167</v>
      </c>
      <c r="E201" s="219" t="s">
        <v>22</v>
      </c>
      <c r="F201" s="314" t="s">
        <v>22</v>
      </c>
      <c r="G201" s="314"/>
      <c r="H201" s="314"/>
      <c r="I201" s="314"/>
      <c r="J201" s="220" t="s">
        <v>22</v>
      </c>
      <c r="K201" s="221"/>
      <c r="L201" s="299"/>
      <c r="M201" s="301"/>
      <c r="N201" s="301">
        <f t="shared" si="5"/>
        <v>0</v>
      </c>
      <c r="O201" s="301"/>
      <c r="P201" s="301"/>
      <c r="Q201" s="301"/>
      <c r="R201" s="41"/>
      <c r="T201" s="183" t="s">
        <v>22</v>
      </c>
      <c r="U201" s="222" t="s">
        <v>42</v>
      </c>
      <c r="V201" s="40"/>
      <c r="W201" s="40"/>
      <c r="X201" s="40"/>
      <c r="Y201" s="40"/>
      <c r="Z201" s="40"/>
      <c r="AA201" s="82"/>
      <c r="AT201" s="22" t="s">
        <v>245</v>
      </c>
      <c r="AU201" s="22" t="s">
        <v>84</v>
      </c>
      <c r="AY201" s="22" t="s">
        <v>245</v>
      </c>
      <c r="BE201" s="122">
        <f>IF(U201="základní",N201,0)</f>
        <v>0</v>
      </c>
      <c r="BF201" s="122">
        <f>IF(U201="snížená",N201,0)</f>
        <v>0</v>
      </c>
      <c r="BG201" s="122">
        <f>IF(U201="zákl. přenesená",N201,0)</f>
        <v>0</v>
      </c>
      <c r="BH201" s="122">
        <f>IF(U201="sníž. přenesená",N201,0)</f>
        <v>0</v>
      </c>
      <c r="BI201" s="122">
        <f>IF(U201="nulová",N201,0)</f>
        <v>0</v>
      </c>
      <c r="BJ201" s="22" t="s">
        <v>84</v>
      </c>
      <c r="BK201" s="122">
        <f>L201*K201</f>
        <v>0</v>
      </c>
    </row>
    <row r="202" spans="2:65" s="1" customFormat="1" ht="22.35" customHeight="1">
      <c r="B202" s="39"/>
      <c r="C202" s="218" t="s">
        <v>22</v>
      </c>
      <c r="D202" s="218" t="s">
        <v>167</v>
      </c>
      <c r="E202" s="219" t="s">
        <v>22</v>
      </c>
      <c r="F202" s="314" t="s">
        <v>22</v>
      </c>
      <c r="G202" s="314"/>
      <c r="H202" s="314"/>
      <c r="I202" s="314"/>
      <c r="J202" s="220" t="s">
        <v>22</v>
      </c>
      <c r="K202" s="221"/>
      <c r="L202" s="299"/>
      <c r="M202" s="301"/>
      <c r="N202" s="301">
        <f t="shared" si="5"/>
        <v>0</v>
      </c>
      <c r="O202" s="301"/>
      <c r="P202" s="301"/>
      <c r="Q202" s="301"/>
      <c r="R202" s="41"/>
      <c r="T202" s="183" t="s">
        <v>22</v>
      </c>
      <c r="U202" s="222" t="s">
        <v>42</v>
      </c>
      <c r="V202" s="40"/>
      <c r="W202" s="40"/>
      <c r="X202" s="40"/>
      <c r="Y202" s="40"/>
      <c r="Z202" s="40"/>
      <c r="AA202" s="82"/>
      <c r="AT202" s="22" t="s">
        <v>245</v>
      </c>
      <c r="AU202" s="22" t="s">
        <v>84</v>
      </c>
      <c r="AY202" s="22" t="s">
        <v>245</v>
      </c>
      <c r="BE202" s="122">
        <f>IF(U202="základní",N202,0)</f>
        <v>0</v>
      </c>
      <c r="BF202" s="122">
        <f>IF(U202="snížená",N202,0)</f>
        <v>0</v>
      </c>
      <c r="BG202" s="122">
        <f>IF(U202="zákl. přenesená",N202,0)</f>
        <v>0</v>
      </c>
      <c r="BH202" s="122">
        <f>IF(U202="sníž. přenesená",N202,0)</f>
        <v>0</v>
      </c>
      <c r="BI202" s="122">
        <f>IF(U202="nulová",N202,0)</f>
        <v>0</v>
      </c>
      <c r="BJ202" s="22" t="s">
        <v>84</v>
      </c>
      <c r="BK202" s="122">
        <f>L202*K202</f>
        <v>0</v>
      </c>
    </row>
    <row r="203" spans="2:65" s="1" customFormat="1" ht="22.35" customHeight="1">
      <c r="B203" s="39"/>
      <c r="C203" s="218" t="s">
        <v>22</v>
      </c>
      <c r="D203" s="218" t="s">
        <v>167</v>
      </c>
      <c r="E203" s="219" t="s">
        <v>22</v>
      </c>
      <c r="F203" s="314" t="s">
        <v>22</v>
      </c>
      <c r="G203" s="314"/>
      <c r="H203" s="314"/>
      <c r="I203" s="314"/>
      <c r="J203" s="220" t="s">
        <v>22</v>
      </c>
      <c r="K203" s="221"/>
      <c r="L203" s="299"/>
      <c r="M203" s="301"/>
      <c r="N203" s="301">
        <f t="shared" si="5"/>
        <v>0</v>
      </c>
      <c r="O203" s="301"/>
      <c r="P203" s="301"/>
      <c r="Q203" s="301"/>
      <c r="R203" s="41"/>
      <c r="T203" s="183" t="s">
        <v>22</v>
      </c>
      <c r="U203" s="222" t="s">
        <v>42</v>
      </c>
      <c r="V203" s="40"/>
      <c r="W203" s="40"/>
      <c r="X203" s="40"/>
      <c r="Y203" s="40"/>
      <c r="Z203" s="40"/>
      <c r="AA203" s="82"/>
      <c r="AT203" s="22" t="s">
        <v>245</v>
      </c>
      <c r="AU203" s="22" t="s">
        <v>84</v>
      </c>
      <c r="AY203" s="22" t="s">
        <v>245</v>
      </c>
      <c r="BE203" s="122">
        <f>IF(U203="základní",N203,0)</f>
        <v>0</v>
      </c>
      <c r="BF203" s="122">
        <f>IF(U203="snížená",N203,0)</f>
        <v>0</v>
      </c>
      <c r="BG203" s="122">
        <f>IF(U203="zákl. přenesená",N203,0)</f>
        <v>0</v>
      </c>
      <c r="BH203" s="122">
        <f>IF(U203="sníž. přenesená",N203,0)</f>
        <v>0</v>
      </c>
      <c r="BI203" s="122">
        <f>IF(U203="nulová",N203,0)</f>
        <v>0</v>
      </c>
      <c r="BJ203" s="22" t="s">
        <v>84</v>
      </c>
      <c r="BK203" s="122">
        <f>L203*K203</f>
        <v>0</v>
      </c>
    </row>
    <row r="204" spans="2:65" s="1" customFormat="1" ht="22.35" customHeight="1">
      <c r="B204" s="39"/>
      <c r="C204" s="218" t="s">
        <v>22</v>
      </c>
      <c r="D204" s="218" t="s">
        <v>167</v>
      </c>
      <c r="E204" s="219" t="s">
        <v>22</v>
      </c>
      <c r="F204" s="314" t="s">
        <v>22</v>
      </c>
      <c r="G204" s="314"/>
      <c r="H204" s="314"/>
      <c r="I204" s="314"/>
      <c r="J204" s="220" t="s">
        <v>22</v>
      </c>
      <c r="K204" s="221"/>
      <c r="L204" s="299"/>
      <c r="M204" s="301"/>
      <c r="N204" s="301">
        <f t="shared" si="5"/>
        <v>0</v>
      </c>
      <c r="O204" s="301"/>
      <c r="P204" s="301"/>
      <c r="Q204" s="301"/>
      <c r="R204" s="41"/>
      <c r="T204" s="183" t="s">
        <v>22</v>
      </c>
      <c r="U204" s="222" t="s">
        <v>42</v>
      </c>
      <c r="V204" s="40"/>
      <c r="W204" s="40"/>
      <c r="X204" s="40"/>
      <c r="Y204" s="40"/>
      <c r="Z204" s="40"/>
      <c r="AA204" s="82"/>
      <c r="AT204" s="22" t="s">
        <v>245</v>
      </c>
      <c r="AU204" s="22" t="s">
        <v>84</v>
      </c>
      <c r="AY204" s="22" t="s">
        <v>245</v>
      </c>
      <c r="BE204" s="122">
        <f>IF(U204="základní",N204,0)</f>
        <v>0</v>
      </c>
      <c r="BF204" s="122">
        <f>IF(U204="snížená",N204,0)</f>
        <v>0</v>
      </c>
      <c r="BG204" s="122">
        <f>IF(U204="zákl. přenesená",N204,0)</f>
        <v>0</v>
      </c>
      <c r="BH204" s="122">
        <f>IF(U204="sníž. přenesená",N204,0)</f>
        <v>0</v>
      </c>
      <c r="BI204" s="122">
        <f>IF(U204="nulová",N204,0)</f>
        <v>0</v>
      </c>
      <c r="BJ204" s="22" t="s">
        <v>84</v>
      </c>
      <c r="BK204" s="122">
        <f>L204*K204</f>
        <v>0</v>
      </c>
    </row>
    <row r="205" spans="2:65" s="1" customFormat="1" ht="22.35" customHeight="1">
      <c r="B205" s="39"/>
      <c r="C205" s="218" t="s">
        <v>22</v>
      </c>
      <c r="D205" s="218" t="s">
        <v>167</v>
      </c>
      <c r="E205" s="219" t="s">
        <v>22</v>
      </c>
      <c r="F205" s="314" t="s">
        <v>22</v>
      </c>
      <c r="G205" s="314"/>
      <c r="H205" s="314"/>
      <c r="I205" s="314"/>
      <c r="J205" s="220" t="s">
        <v>22</v>
      </c>
      <c r="K205" s="221"/>
      <c r="L205" s="299"/>
      <c r="M205" s="301"/>
      <c r="N205" s="301">
        <f t="shared" si="5"/>
        <v>0</v>
      </c>
      <c r="O205" s="301"/>
      <c r="P205" s="301"/>
      <c r="Q205" s="301"/>
      <c r="R205" s="41"/>
      <c r="T205" s="183" t="s">
        <v>22</v>
      </c>
      <c r="U205" s="222" t="s">
        <v>42</v>
      </c>
      <c r="V205" s="60"/>
      <c r="W205" s="60"/>
      <c r="X205" s="60"/>
      <c r="Y205" s="60"/>
      <c r="Z205" s="60"/>
      <c r="AA205" s="62"/>
      <c r="AT205" s="22" t="s">
        <v>245</v>
      </c>
      <c r="AU205" s="22" t="s">
        <v>84</v>
      </c>
      <c r="AY205" s="22" t="s">
        <v>245</v>
      </c>
      <c r="BE205" s="122">
        <f>IF(U205="základní",N205,0)</f>
        <v>0</v>
      </c>
      <c r="BF205" s="122">
        <f>IF(U205="snížená",N205,0)</f>
        <v>0</v>
      </c>
      <c r="BG205" s="122">
        <f>IF(U205="zákl. přenesená",N205,0)</f>
        <v>0</v>
      </c>
      <c r="BH205" s="122">
        <f>IF(U205="sníž. přenesená",N205,0)</f>
        <v>0</v>
      </c>
      <c r="BI205" s="122">
        <f>IF(U205="nulová",N205,0)</f>
        <v>0</v>
      </c>
      <c r="BJ205" s="22" t="s">
        <v>84</v>
      </c>
      <c r="BK205" s="122">
        <f>L205*K205</f>
        <v>0</v>
      </c>
    </row>
    <row r="206" spans="2:65" s="1" customFormat="1" ht="6.9" customHeight="1">
      <c r="B206" s="63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5"/>
    </row>
  </sheetData>
  <sheetProtection algorithmName="SHA-512" hashValue="A/Ck5fz/G771UtnbQelwCR7f30pSqc0ru+dXjw8ZeSD40xWfk+8WmBPsUrEL37MD63DMQP6Kq08rQfHo4/NTPw==" saltValue="kebUBEDsLvCQ+4tj0DYyIw==" spinCount="100000" sheet="1" objects="1" scenarios="1" formatCells="0" formatColumns="0" formatRows="0" sort="0" autoFilter="0"/>
  <mergeCells count="200">
    <mergeCell ref="N171:Q171"/>
    <mergeCell ref="N190:Q190"/>
    <mergeCell ref="N198:Q198"/>
    <mergeCell ref="N200:Q200"/>
    <mergeCell ref="H1:K1"/>
    <mergeCell ref="S2:AC2"/>
    <mergeCell ref="F203:I203"/>
    <mergeCell ref="L203:M203"/>
    <mergeCell ref="N203:Q203"/>
    <mergeCell ref="F204:I204"/>
    <mergeCell ref="L204:M204"/>
    <mergeCell ref="N204:Q204"/>
    <mergeCell ref="F205:I205"/>
    <mergeCell ref="L205:M205"/>
    <mergeCell ref="N205:Q205"/>
    <mergeCell ref="F196:I196"/>
    <mergeCell ref="F197:I197"/>
    <mergeCell ref="F199:I199"/>
    <mergeCell ref="L199:M199"/>
    <mergeCell ref="N199:Q199"/>
    <mergeCell ref="F201:I201"/>
    <mergeCell ref="L201:M201"/>
    <mergeCell ref="N201:Q201"/>
    <mergeCell ref="F202:I202"/>
    <mergeCell ref="L202:M202"/>
    <mergeCell ref="N202:Q202"/>
    <mergeCell ref="F189:I189"/>
    <mergeCell ref="F191:I191"/>
    <mergeCell ref="L191:M191"/>
    <mergeCell ref="N191:Q191"/>
    <mergeCell ref="F192:I192"/>
    <mergeCell ref="F193:I193"/>
    <mergeCell ref="F194:I194"/>
    <mergeCell ref="F195:I195"/>
    <mergeCell ref="L195:M195"/>
    <mergeCell ref="N195:Q195"/>
    <mergeCell ref="F184:I184"/>
    <mergeCell ref="L184:M184"/>
    <mergeCell ref="N184:Q184"/>
    <mergeCell ref="F185:I185"/>
    <mergeCell ref="F186:I186"/>
    <mergeCell ref="F187:I187"/>
    <mergeCell ref="L187:M187"/>
    <mergeCell ref="N187:Q187"/>
    <mergeCell ref="F188:I188"/>
    <mergeCell ref="F177:I177"/>
    <mergeCell ref="F178:I178"/>
    <mergeCell ref="F179:I179"/>
    <mergeCell ref="F180:I180"/>
    <mergeCell ref="L180:M180"/>
    <mergeCell ref="N180:Q180"/>
    <mergeCell ref="F181:I181"/>
    <mergeCell ref="F182:I182"/>
    <mergeCell ref="F183:I183"/>
    <mergeCell ref="F172:I172"/>
    <mergeCell ref="L172:M172"/>
    <mergeCell ref="N172:Q172"/>
    <mergeCell ref="F173:I173"/>
    <mergeCell ref="F174:I174"/>
    <mergeCell ref="F175:I175"/>
    <mergeCell ref="F176:I176"/>
    <mergeCell ref="L176:M176"/>
    <mergeCell ref="N176:Q176"/>
    <mergeCell ref="F164:I164"/>
    <mergeCell ref="F165:I165"/>
    <mergeCell ref="F166:I166"/>
    <mergeCell ref="F167:I167"/>
    <mergeCell ref="L167:M167"/>
    <mergeCell ref="N167:Q167"/>
    <mergeCell ref="F168:I168"/>
    <mergeCell ref="F169:I169"/>
    <mergeCell ref="F170:I170"/>
    <mergeCell ref="F157:I157"/>
    <mergeCell ref="F159:I159"/>
    <mergeCell ref="L159:M159"/>
    <mergeCell ref="N159:Q159"/>
    <mergeCell ref="F160:I160"/>
    <mergeCell ref="F161:I161"/>
    <mergeCell ref="F162:I162"/>
    <mergeCell ref="F163:I163"/>
    <mergeCell ref="L163:M163"/>
    <mergeCell ref="N163:Q163"/>
    <mergeCell ref="N158:Q158"/>
    <mergeCell ref="F149:I149"/>
    <mergeCell ref="F150:I150"/>
    <mergeCell ref="F151:I151"/>
    <mergeCell ref="F152:I152"/>
    <mergeCell ref="F154:I154"/>
    <mergeCell ref="L154:M154"/>
    <mergeCell ref="N154:Q154"/>
    <mergeCell ref="F155:I155"/>
    <mergeCell ref="F156:I156"/>
    <mergeCell ref="N153:Q153"/>
    <mergeCell ref="F143:I143"/>
    <mergeCell ref="L143:M143"/>
    <mergeCell ref="N143:Q143"/>
    <mergeCell ref="F144:I144"/>
    <mergeCell ref="F145:I145"/>
    <mergeCell ref="F146:I146"/>
    <mergeCell ref="F147:I147"/>
    <mergeCell ref="F148:I148"/>
    <mergeCell ref="L148:M148"/>
    <mergeCell ref="N148:Q148"/>
    <mergeCell ref="F136:I136"/>
    <mergeCell ref="F137:I137"/>
    <mergeCell ref="F138:I138"/>
    <mergeCell ref="F139:I139"/>
    <mergeCell ref="L139:M139"/>
    <mergeCell ref="N139:Q139"/>
    <mergeCell ref="F140:I140"/>
    <mergeCell ref="F141:I141"/>
    <mergeCell ref="F142:I142"/>
    <mergeCell ref="F129:I129"/>
    <mergeCell ref="F130:I130"/>
    <mergeCell ref="F131:I131"/>
    <mergeCell ref="F132:I132"/>
    <mergeCell ref="L132:M132"/>
    <mergeCell ref="N132:Q132"/>
    <mergeCell ref="F133:I133"/>
    <mergeCell ref="F134:I134"/>
    <mergeCell ref="F135:I135"/>
    <mergeCell ref="L135:M135"/>
    <mergeCell ref="N135:Q135"/>
    <mergeCell ref="F117:P117"/>
    <mergeCell ref="M119:P119"/>
    <mergeCell ref="M121:Q121"/>
    <mergeCell ref="M122:Q122"/>
    <mergeCell ref="F124:I124"/>
    <mergeCell ref="L124:M124"/>
    <mergeCell ref="N124:Q124"/>
    <mergeCell ref="F128:I128"/>
    <mergeCell ref="L128:M128"/>
    <mergeCell ref="N128:Q128"/>
    <mergeCell ref="N125:Q125"/>
    <mergeCell ref="N126:Q126"/>
    <mergeCell ref="N127:Q127"/>
    <mergeCell ref="D103:H103"/>
    <mergeCell ref="N103:Q103"/>
    <mergeCell ref="D104:H104"/>
    <mergeCell ref="N104:Q104"/>
    <mergeCell ref="N105:Q105"/>
    <mergeCell ref="L107:Q107"/>
    <mergeCell ref="C113:Q113"/>
    <mergeCell ref="F115:P115"/>
    <mergeCell ref="F116:P116"/>
    <mergeCell ref="N95:Q95"/>
    <mergeCell ref="N96:Q96"/>
    <mergeCell ref="N97:Q97"/>
    <mergeCell ref="N99:Q99"/>
    <mergeCell ref="D100:H100"/>
    <mergeCell ref="N100:Q100"/>
    <mergeCell ref="D101:H101"/>
    <mergeCell ref="N101:Q101"/>
    <mergeCell ref="D102:H102"/>
    <mergeCell ref="N102:Q102"/>
    <mergeCell ref="M85:Q85"/>
    <mergeCell ref="C87:G87"/>
    <mergeCell ref="N87:Q87"/>
    <mergeCell ref="N89:Q89"/>
    <mergeCell ref="N90:Q90"/>
    <mergeCell ref="N91:Q91"/>
    <mergeCell ref="N92:Q92"/>
    <mergeCell ref="N93:Q93"/>
    <mergeCell ref="N94:Q94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O21:P21"/>
    <mergeCell ref="O22:P22"/>
    <mergeCell ref="E25:L25"/>
    <mergeCell ref="M28:P28"/>
    <mergeCell ref="M29:P29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dataValidations count="2">
    <dataValidation type="list" allowBlank="1" showInputMessage="1" showErrorMessage="1" error="Povoleny jsou hodnoty K, M." sqref="D201:D206">
      <formula1>"K, M"</formula1>
    </dataValidation>
    <dataValidation type="list" allowBlank="1" showInputMessage="1" showErrorMessage="1" error="Povoleny jsou hodnoty základní, snížená, zákl. přenesená, sníž. přenesená, nulová." sqref="U201:U206">
      <formula1>"základní, snížená, zákl. přenesená, sníž. přenesená, nulová"</formula1>
    </dataValidation>
  </dataValidations>
  <hyperlinks>
    <hyperlink ref="F1:G1" location="C2" display="1) Krycí list rozpočtu"/>
    <hyperlink ref="H1:K1" location="C87" display="2) Rekapitulace rozpočtu"/>
    <hyperlink ref="L1" location="C124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6" fitToHeight="100" orientation="portrait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41"/>
  <sheetViews>
    <sheetView showGridLines="0" workbookViewId="0">
      <pane ySplit="1" topLeftCell="A2" activePane="bottomLeft" state="frozen"/>
      <selection pane="bottomLeft"/>
    </sheetView>
  </sheetViews>
  <sheetFormatPr defaultRowHeight="14.4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>
      <c r="A1" s="130"/>
      <c r="B1" s="16"/>
      <c r="C1" s="16"/>
      <c r="D1" s="17" t="s">
        <v>1</v>
      </c>
      <c r="E1" s="16"/>
      <c r="F1" s="18" t="s">
        <v>123</v>
      </c>
      <c r="G1" s="18"/>
      <c r="H1" s="321" t="s">
        <v>124</v>
      </c>
      <c r="I1" s="321"/>
      <c r="J1" s="321"/>
      <c r="K1" s="321"/>
      <c r="L1" s="18" t="s">
        <v>125</v>
      </c>
      <c r="M1" s="16"/>
      <c r="N1" s="16"/>
      <c r="O1" s="17" t="s">
        <v>126</v>
      </c>
      <c r="P1" s="16"/>
      <c r="Q1" s="16"/>
      <c r="R1" s="16"/>
      <c r="S1" s="18" t="s">
        <v>127</v>
      </c>
      <c r="T1" s="18"/>
      <c r="U1" s="130"/>
      <c r="V1" s="130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</row>
    <row r="2" spans="1:66" ht="36.9" customHeight="1">
      <c r="C2" s="227" t="s">
        <v>7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S2" s="275" t="s">
        <v>8</v>
      </c>
      <c r="T2" s="276"/>
      <c r="U2" s="276"/>
      <c r="V2" s="276"/>
      <c r="W2" s="276"/>
      <c r="X2" s="276"/>
      <c r="Y2" s="276"/>
      <c r="Z2" s="276"/>
      <c r="AA2" s="276"/>
      <c r="AB2" s="276"/>
      <c r="AC2" s="276"/>
      <c r="AT2" s="22" t="s">
        <v>105</v>
      </c>
    </row>
    <row r="3" spans="1:66" ht="6.9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AT3" s="22" t="s">
        <v>89</v>
      </c>
    </row>
    <row r="4" spans="1:66" ht="36.9" customHeight="1">
      <c r="B4" s="26"/>
      <c r="C4" s="229" t="s">
        <v>128</v>
      </c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7"/>
      <c r="T4" s="28" t="s">
        <v>13</v>
      </c>
      <c r="AT4" s="22" t="s">
        <v>6</v>
      </c>
    </row>
    <row r="5" spans="1:66" ht="6.9" customHeight="1">
      <c r="B5" s="26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7"/>
    </row>
    <row r="6" spans="1:66" ht="25.35" customHeight="1">
      <c r="B6" s="26"/>
      <c r="C6" s="30"/>
      <c r="D6" s="34" t="s">
        <v>19</v>
      </c>
      <c r="E6" s="30"/>
      <c r="F6" s="277" t="str">
        <f>'Rekapitulace stavby'!K6</f>
        <v>Doplnění chodníku v křižovatce ulic Sokolská a Sušilova - rozc.Kouty, Zábřeh</v>
      </c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30"/>
      <c r="R6" s="27"/>
    </row>
    <row r="7" spans="1:66" ht="25.35" customHeight="1">
      <c r="B7" s="26"/>
      <c r="C7" s="30"/>
      <c r="D7" s="34" t="s">
        <v>129</v>
      </c>
      <c r="E7" s="30"/>
      <c r="F7" s="277" t="s">
        <v>246</v>
      </c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30"/>
      <c r="R7" s="27"/>
    </row>
    <row r="8" spans="1:66" s="1" customFormat="1" ht="32.85" customHeight="1">
      <c r="B8" s="39"/>
      <c r="C8" s="40"/>
      <c r="D8" s="33" t="s">
        <v>131</v>
      </c>
      <c r="E8" s="40"/>
      <c r="F8" s="235" t="s">
        <v>601</v>
      </c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40"/>
      <c r="R8" s="41"/>
    </row>
    <row r="9" spans="1:66" s="1" customFormat="1" ht="14.4" customHeight="1">
      <c r="B9" s="39"/>
      <c r="C9" s="40"/>
      <c r="D9" s="34" t="s">
        <v>21</v>
      </c>
      <c r="E9" s="40"/>
      <c r="F9" s="32" t="s">
        <v>22</v>
      </c>
      <c r="G9" s="40"/>
      <c r="H9" s="40"/>
      <c r="I9" s="40"/>
      <c r="J9" s="40"/>
      <c r="K9" s="40"/>
      <c r="L9" s="40"/>
      <c r="M9" s="34" t="s">
        <v>23</v>
      </c>
      <c r="N9" s="40"/>
      <c r="O9" s="32" t="s">
        <v>22</v>
      </c>
      <c r="P9" s="40"/>
      <c r="Q9" s="40"/>
      <c r="R9" s="41"/>
    </row>
    <row r="10" spans="1:66" s="1" customFormat="1" ht="14.4" customHeight="1">
      <c r="B10" s="39"/>
      <c r="C10" s="40"/>
      <c r="D10" s="34" t="s">
        <v>24</v>
      </c>
      <c r="E10" s="40"/>
      <c r="F10" s="32" t="s">
        <v>25</v>
      </c>
      <c r="G10" s="40"/>
      <c r="H10" s="40"/>
      <c r="I10" s="40"/>
      <c r="J10" s="40"/>
      <c r="K10" s="40"/>
      <c r="L10" s="40"/>
      <c r="M10" s="34" t="s">
        <v>26</v>
      </c>
      <c r="N10" s="40"/>
      <c r="O10" s="280" t="str">
        <f>'Rekapitulace stavby'!AN8</f>
        <v>26. 12. 2018</v>
      </c>
      <c r="P10" s="281"/>
      <c r="Q10" s="40"/>
      <c r="R10" s="41"/>
    </row>
    <row r="11" spans="1:66" s="1" customFormat="1" ht="10.8" customHeight="1"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1"/>
    </row>
    <row r="12" spans="1:66" s="1" customFormat="1" ht="14.4" customHeight="1">
      <c r="B12" s="39"/>
      <c r="C12" s="40"/>
      <c r="D12" s="34" t="s">
        <v>28</v>
      </c>
      <c r="E12" s="40"/>
      <c r="F12" s="40"/>
      <c r="G12" s="40"/>
      <c r="H12" s="40"/>
      <c r="I12" s="40"/>
      <c r="J12" s="40"/>
      <c r="K12" s="40"/>
      <c r="L12" s="40"/>
      <c r="M12" s="34" t="s">
        <v>29</v>
      </c>
      <c r="N12" s="40"/>
      <c r="O12" s="233" t="str">
        <f>IF('Rekapitulace stavby'!AN10="","",'Rekapitulace stavby'!AN10)</f>
        <v/>
      </c>
      <c r="P12" s="233"/>
      <c r="Q12" s="40"/>
      <c r="R12" s="41"/>
    </row>
    <row r="13" spans="1:66" s="1" customFormat="1" ht="18" customHeight="1">
      <c r="B13" s="39"/>
      <c r="C13" s="40"/>
      <c r="D13" s="40"/>
      <c r="E13" s="32" t="str">
        <f>IF('Rekapitulace stavby'!E11="","",'Rekapitulace stavby'!E11)</f>
        <v xml:space="preserve"> </v>
      </c>
      <c r="F13" s="40"/>
      <c r="G13" s="40"/>
      <c r="H13" s="40"/>
      <c r="I13" s="40"/>
      <c r="J13" s="40"/>
      <c r="K13" s="40"/>
      <c r="L13" s="40"/>
      <c r="M13" s="34" t="s">
        <v>31</v>
      </c>
      <c r="N13" s="40"/>
      <c r="O13" s="233" t="str">
        <f>IF('Rekapitulace stavby'!AN11="","",'Rekapitulace stavby'!AN11)</f>
        <v/>
      </c>
      <c r="P13" s="233"/>
      <c r="Q13" s="40"/>
      <c r="R13" s="41"/>
    </row>
    <row r="14" spans="1:66" s="1" customFormat="1" ht="6.9" customHeight="1"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1"/>
    </row>
    <row r="15" spans="1:66" s="1" customFormat="1" ht="14.4" customHeight="1">
      <c r="B15" s="39"/>
      <c r="C15" s="40"/>
      <c r="D15" s="34" t="s">
        <v>32</v>
      </c>
      <c r="E15" s="40"/>
      <c r="F15" s="40"/>
      <c r="G15" s="40"/>
      <c r="H15" s="40"/>
      <c r="I15" s="40"/>
      <c r="J15" s="40"/>
      <c r="K15" s="40"/>
      <c r="L15" s="40"/>
      <c r="M15" s="34" t="s">
        <v>29</v>
      </c>
      <c r="N15" s="40"/>
      <c r="O15" s="282" t="str">
        <f>IF('Rekapitulace stavby'!AN13="","",'Rekapitulace stavby'!AN13)</f>
        <v>Vyplň údaj</v>
      </c>
      <c r="P15" s="233"/>
      <c r="Q15" s="40"/>
      <c r="R15" s="41"/>
    </row>
    <row r="16" spans="1:66" s="1" customFormat="1" ht="18" customHeight="1">
      <c r="B16" s="39"/>
      <c r="C16" s="40"/>
      <c r="D16" s="40"/>
      <c r="E16" s="282" t="str">
        <f>IF('Rekapitulace stavby'!E14="","",'Rekapitulace stavby'!E14)</f>
        <v>Vyplň údaj</v>
      </c>
      <c r="F16" s="283"/>
      <c r="G16" s="283"/>
      <c r="H16" s="283"/>
      <c r="I16" s="283"/>
      <c r="J16" s="283"/>
      <c r="K16" s="283"/>
      <c r="L16" s="283"/>
      <c r="M16" s="34" t="s">
        <v>31</v>
      </c>
      <c r="N16" s="40"/>
      <c r="O16" s="282" t="str">
        <f>IF('Rekapitulace stavby'!AN14="","",'Rekapitulace stavby'!AN14)</f>
        <v>Vyplň údaj</v>
      </c>
      <c r="P16" s="233"/>
      <c r="Q16" s="40"/>
      <c r="R16" s="41"/>
    </row>
    <row r="17" spans="2:18" s="1" customFormat="1" ht="6.9" customHeight="1"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1"/>
    </row>
    <row r="18" spans="2:18" s="1" customFormat="1" ht="14.4" customHeight="1">
      <c r="B18" s="39"/>
      <c r="C18" s="40"/>
      <c r="D18" s="34" t="s">
        <v>34</v>
      </c>
      <c r="E18" s="40"/>
      <c r="F18" s="40"/>
      <c r="G18" s="40"/>
      <c r="H18" s="40"/>
      <c r="I18" s="40"/>
      <c r="J18" s="40"/>
      <c r="K18" s="40"/>
      <c r="L18" s="40"/>
      <c r="M18" s="34" t="s">
        <v>29</v>
      </c>
      <c r="N18" s="40"/>
      <c r="O18" s="233" t="str">
        <f>IF('Rekapitulace stavby'!AN16="","",'Rekapitulace stavby'!AN16)</f>
        <v/>
      </c>
      <c r="P18" s="233"/>
      <c r="Q18" s="40"/>
      <c r="R18" s="41"/>
    </row>
    <row r="19" spans="2:18" s="1" customFormat="1" ht="18" customHeight="1">
      <c r="B19" s="39"/>
      <c r="C19" s="40"/>
      <c r="D19" s="40"/>
      <c r="E19" s="32" t="str">
        <f>IF('Rekapitulace stavby'!E17="","",'Rekapitulace stavby'!E17)</f>
        <v xml:space="preserve"> </v>
      </c>
      <c r="F19" s="40"/>
      <c r="G19" s="40"/>
      <c r="H19" s="40"/>
      <c r="I19" s="40"/>
      <c r="J19" s="40"/>
      <c r="K19" s="40"/>
      <c r="L19" s="40"/>
      <c r="M19" s="34" t="s">
        <v>31</v>
      </c>
      <c r="N19" s="40"/>
      <c r="O19" s="233" t="str">
        <f>IF('Rekapitulace stavby'!AN17="","",'Rekapitulace stavby'!AN17)</f>
        <v/>
      </c>
      <c r="P19" s="233"/>
      <c r="Q19" s="40"/>
      <c r="R19" s="41"/>
    </row>
    <row r="20" spans="2:18" s="1" customFormat="1" ht="6.9" customHeight="1"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1"/>
    </row>
    <row r="21" spans="2:18" s="1" customFormat="1" ht="14.4" customHeight="1">
      <c r="B21" s="39"/>
      <c r="C21" s="40"/>
      <c r="D21" s="34" t="s">
        <v>36</v>
      </c>
      <c r="E21" s="40"/>
      <c r="F21" s="40"/>
      <c r="G21" s="40"/>
      <c r="H21" s="40"/>
      <c r="I21" s="40"/>
      <c r="J21" s="40"/>
      <c r="K21" s="40"/>
      <c r="L21" s="40"/>
      <c r="M21" s="34" t="s">
        <v>29</v>
      </c>
      <c r="N21" s="40"/>
      <c r="O21" s="233" t="str">
        <f>IF('Rekapitulace stavby'!AN19="","",'Rekapitulace stavby'!AN19)</f>
        <v/>
      </c>
      <c r="P21" s="233"/>
      <c r="Q21" s="40"/>
      <c r="R21" s="41"/>
    </row>
    <row r="22" spans="2:18" s="1" customFormat="1" ht="18" customHeight="1">
      <c r="B22" s="39"/>
      <c r="C22" s="40"/>
      <c r="D22" s="40"/>
      <c r="E22" s="32" t="str">
        <f>IF('Rekapitulace stavby'!E20="","",'Rekapitulace stavby'!E20)</f>
        <v xml:space="preserve"> </v>
      </c>
      <c r="F22" s="40"/>
      <c r="G22" s="40"/>
      <c r="H22" s="40"/>
      <c r="I22" s="40"/>
      <c r="J22" s="40"/>
      <c r="K22" s="40"/>
      <c r="L22" s="40"/>
      <c r="M22" s="34" t="s">
        <v>31</v>
      </c>
      <c r="N22" s="40"/>
      <c r="O22" s="233" t="str">
        <f>IF('Rekapitulace stavby'!AN20="","",'Rekapitulace stavby'!AN20)</f>
        <v/>
      </c>
      <c r="P22" s="233"/>
      <c r="Q22" s="40"/>
      <c r="R22" s="41"/>
    </row>
    <row r="23" spans="2:18" s="1" customFormat="1" ht="6.9" customHeight="1"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1"/>
    </row>
    <row r="24" spans="2:18" s="1" customFormat="1" ht="14.4" customHeight="1">
      <c r="B24" s="39"/>
      <c r="C24" s="40"/>
      <c r="D24" s="34" t="s">
        <v>37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1"/>
    </row>
    <row r="25" spans="2:18" s="1" customFormat="1" ht="22.5" customHeight="1">
      <c r="B25" s="39"/>
      <c r="C25" s="40"/>
      <c r="D25" s="40"/>
      <c r="E25" s="238" t="s">
        <v>22</v>
      </c>
      <c r="F25" s="238"/>
      <c r="G25" s="238"/>
      <c r="H25" s="238"/>
      <c r="I25" s="238"/>
      <c r="J25" s="238"/>
      <c r="K25" s="238"/>
      <c r="L25" s="238"/>
      <c r="M25" s="40"/>
      <c r="N25" s="40"/>
      <c r="O25" s="40"/>
      <c r="P25" s="40"/>
      <c r="Q25" s="40"/>
      <c r="R25" s="41"/>
    </row>
    <row r="26" spans="2:18" s="1" customFormat="1" ht="6.9" customHeight="1"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1"/>
    </row>
    <row r="27" spans="2:18" s="1" customFormat="1" ht="6.9" customHeight="1">
      <c r="B27" s="39"/>
      <c r="C27" s="40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40"/>
      <c r="R27" s="41"/>
    </row>
    <row r="28" spans="2:18" s="1" customFormat="1" ht="14.4" customHeight="1">
      <c r="B28" s="39"/>
      <c r="C28" s="40"/>
      <c r="D28" s="131" t="s">
        <v>133</v>
      </c>
      <c r="E28" s="40"/>
      <c r="F28" s="40"/>
      <c r="G28" s="40"/>
      <c r="H28" s="40"/>
      <c r="I28" s="40"/>
      <c r="J28" s="40"/>
      <c r="K28" s="40"/>
      <c r="L28" s="40"/>
      <c r="M28" s="239">
        <f>N89</f>
        <v>0</v>
      </c>
      <c r="N28" s="239"/>
      <c r="O28" s="239"/>
      <c r="P28" s="239"/>
      <c r="Q28" s="40"/>
      <c r="R28" s="41"/>
    </row>
    <row r="29" spans="2:18" s="1" customFormat="1" ht="14.4" customHeight="1">
      <c r="B29" s="39"/>
      <c r="C29" s="40"/>
      <c r="D29" s="38" t="s">
        <v>110</v>
      </c>
      <c r="E29" s="40"/>
      <c r="F29" s="40"/>
      <c r="G29" s="40"/>
      <c r="H29" s="40"/>
      <c r="I29" s="40"/>
      <c r="J29" s="40"/>
      <c r="K29" s="40"/>
      <c r="L29" s="40"/>
      <c r="M29" s="239">
        <f>N94</f>
        <v>0</v>
      </c>
      <c r="N29" s="239"/>
      <c r="O29" s="239"/>
      <c r="P29" s="239"/>
      <c r="Q29" s="40"/>
      <c r="R29" s="41"/>
    </row>
    <row r="30" spans="2:18" s="1" customFormat="1" ht="6.9" customHeight="1"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1"/>
    </row>
    <row r="31" spans="2:18" s="1" customFormat="1" ht="25.35" customHeight="1">
      <c r="B31" s="39"/>
      <c r="C31" s="40"/>
      <c r="D31" s="132" t="s">
        <v>40</v>
      </c>
      <c r="E31" s="40"/>
      <c r="F31" s="40"/>
      <c r="G31" s="40"/>
      <c r="H31" s="40"/>
      <c r="I31" s="40"/>
      <c r="J31" s="40"/>
      <c r="K31" s="40"/>
      <c r="L31" s="40"/>
      <c r="M31" s="284">
        <f>ROUND(M28+M29,2)</f>
        <v>0</v>
      </c>
      <c r="N31" s="279"/>
      <c r="O31" s="279"/>
      <c r="P31" s="279"/>
      <c r="Q31" s="40"/>
      <c r="R31" s="41"/>
    </row>
    <row r="32" spans="2:18" s="1" customFormat="1" ht="6.9" customHeight="1">
      <c r="B32" s="39"/>
      <c r="C32" s="40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40"/>
      <c r="R32" s="41"/>
    </row>
    <row r="33" spans="2:18" s="1" customFormat="1" ht="14.4" customHeight="1">
      <c r="B33" s="39"/>
      <c r="C33" s="40"/>
      <c r="D33" s="46" t="s">
        <v>41</v>
      </c>
      <c r="E33" s="46" t="s">
        <v>42</v>
      </c>
      <c r="F33" s="47">
        <v>0.21</v>
      </c>
      <c r="G33" s="133" t="s">
        <v>43</v>
      </c>
      <c r="H33" s="285">
        <f>ROUND((((SUM(BE94:BE101)+SUM(BE120:BE134))+SUM(BE136:BE140))),2)</f>
        <v>0</v>
      </c>
      <c r="I33" s="279"/>
      <c r="J33" s="279"/>
      <c r="K33" s="40"/>
      <c r="L33" s="40"/>
      <c r="M33" s="285">
        <f>ROUND(((ROUND((SUM(BE94:BE101)+SUM(BE120:BE134)), 2)*F33)+SUM(BE136:BE140)*F33),2)</f>
        <v>0</v>
      </c>
      <c r="N33" s="279"/>
      <c r="O33" s="279"/>
      <c r="P33" s="279"/>
      <c r="Q33" s="40"/>
      <c r="R33" s="41"/>
    </row>
    <row r="34" spans="2:18" s="1" customFormat="1" ht="14.4" customHeight="1">
      <c r="B34" s="39"/>
      <c r="C34" s="40"/>
      <c r="D34" s="40"/>
      <c r="E34" s="46" t="s">
        <v>44</v>
      </c>
      <c r="F34" s="47">
        <v>0.15</v>
      </c>
      <c r="G34" s="133" t="s">
        <v>43</v>
      </c>
      <c r="H34" s="285">
        <f>ROUND((((SUM(BF94:BF101)+SUM(BF120:BF134))+SUM(BF136:BF140))),2)</f>
        <v>0</v>
      </c>
      <c r="I34" s="279"/>
      <c r="J34" s="279"/>
      <c r="K34" s="40"/>
      <c r="L34" s="40"/>
      <c r="M34" s="285">
        <f>ROUND(((ROUND((SUM(BF94:BF101)+SUM(BF120:BF134)), 2)*F34)+SUM(BF136:BF140)*F34),2)</f>
        <v>0</v>
      </c>
      <c r="N34" s="279"/>
      <c r="O34" s="279"/>
      <c r="P34" s="279"/>
      <c r="Q34" s="40"/>
      <c r="R34" s="41"/>
    </row>
    <row r="35" spans="2:18" s="1" customFormat="1" ht="14.4" hidden="1" customHeight="1">
      <c r="B35" s="39"/>
      <c r="C35" s="40"/>
      <c r="D35" s="40"/>
      <c r="E35" s="46" t="s">
        <v>45</v>
      </c>
      <c r="F35" s="47">
        <v>0.21</v>
      </c>
      <c r="G35" s="133" t="s">
        <v>43</v>
      </c>
      <c r="H35" s="285">
        <f>ROUND((((SUM(BG94:BG101)+SUM(BG120:BG134))+SUM(BG136:BG140))),2)</f>
        <v>0</v>
      </c>
      <c r="I35" s="279"/>
      <c r="J35" s="279"/>
      <c r="K35" s="40"/>
      <c r="L35" s="40"/>
      <c r="M35" s="285">
        <v>0</v>
      </c>
      <c r="N35" s="279"/>
      <c r="O35" s="279"/>
      <c r="P35" s="279"/>
      <c r="Q35" s="40"/>
      <c r="R35" s="41"/>
    </row>
    <row r="36" spans="2:18" s="1" customFormat="1" ht="14.4" hidden="1" customHeight="1">
      <c r="B36" s="39"/>
      <c r="C36" s="40"/>
      <c r="D36" s="40"/>
      <c r="E36" s="46" t="s">
        <v>46</v>
      </c>
      <c r="F36" s="47">
        <v>0.15</v>
      </c>
      <c r="G36" s="133" t="s">
        <v>43</v>
      </c>
      <c r="H36" s="285">
        <f>ROUND((((SUM(BH94:BH101)+SUM(BH120:BH134))+SUM(BH136:BH140))),2)</f>
        <v>0</v>
      </c>
      <c r="I36" s="279"/>
      <c r="J36" s="279"/>
      <c r="K36" s="40"/>
      <c r="L36" s="40"/>
      <c r="M36" s="285">
        <v>0</v>
      </c>
      <c r="N36" s="279"/>
      <c r="O36" s="279"/>
      <c r="P36" s="279"/>
      <c r="Q36" s="40"/>
      <c r="R36" s="41"/>
    </row>
    <row r="37" spans="2:18" s="1" customFormat="1" ht="14.4" hidden="1" customHeight="1">
      <c r="B37" s="39"/>
      <c r="C37" s="40"/>
      <c r="D37" s="40"/>
      <c r="E37" s="46" t="s">
        <v>47</v>
      </c>
      <c r="F37" s="47">
        <v>0</v>
      </c>
      <c r="G37" s="133" t="s">
        <v>43</v>
      </c>
      <c r="H37" s="285">
        <f>ROUND((((SUM(BI94:BI101)+SUM(BI120:BI134))+SUM(BI136:BI140))),2)</f>
        <v>0</v>
      </c>
      <c r="I37" s="279"/>
      <c r="J37" s="279"/>
      <c r="K37" s="40"/>
      <c r="L37" s="40"/>
      <c r="M37" s="285">
        <v>0</v>
      </c>
      <c r="N37" s="279"/>
      <c r="O37" s="279"/>
      <c r="P37" s="279"/>
      <c r="Q37" s="40"/>
      <c r="R37" s="41"/>
    </row>
    <row r="38" spans="2:18" s="1" customFormat="1" ht="6.9" customHeight="1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1"/>
    </row>
    <row r="39" spans="2:18" s="1" customFormat="1" ht="25.35" customHeight="1">
      <c r="B39" s="39"/>
      <c r="C39" s="129"/>
      <c r="D39" s="134" t="s">
        <v>48</v>
      </c>
      <c r="E39" s="83"/>
      <c r="F39" s="83"/>
      <c r="G39" s="135" t="s">
        <v>49</v>
      </c>
      <c r="H39" s="136" t="s">
        <v>50</v>
      </c>
      <c r="I39" s="83"/>
      <c r="J39" s="83"/>
      <c r="K39" s="83"/>
      <c r="L39" s="286">
        <f>SUM(M31:M37)</f>
        <v>0</v>
      </c>
      <c r="M39" s="286"/>
      <c r="N39" s="286"/>
      <c r="O39" s="286"/>
      <c r="P39" s="287"/>
      <c r="Q39" s="129"/>
      <c r="R39" s="41"/>
    </row>
    <row r="40" spans="2:18" s="1" customFormat="1" ht="14.4" customHeight="1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1"/>
    </row>
    <row r="41" spans="2:18" s="1" customFormat="1" ht="14.4" customHeight="1"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1"/>
    </row>
    <row r="42" spans="2:18" ht="12">
      <c r="B42" s="26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27"/>
    </row>
    <row r="43" spans="2:18" ht="12">
      <c r="B43" s="26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27"/>
    </row>
    <row r="44" spans="2:18" ht="12">
      <c r="B44" s="26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27"/>
    </row>
    <row r="45" spans="2:18" ht="12">
      <c r="B45" s="26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27"/>
    </row>
    <row r="46" spans="2:18" ht="12">
      <c r="B46" s="26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27"/>
    </row>
    <row r="47" spans="2:18" ht="12">
      <c r="B47" s="26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27"/>
    </row>
    <row r="48" spans="2:18" ht="12">
      <c r="B48" s="26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27"/>
    </row>
    <row r="49" spans="2:18" ht="12">
      <c r="B49" s="26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27"/>
    </row>
    <row r="50" spans="2:18" s="1" customFormat="1">
      <c r="B50" s="39"/>
      <c r="C50" s="40"/>
      <c r="D50" s="54" t="s">
        <v>51</v>
      </c>
      <c r="E50" s="55"/>
      <c r="F50" s="55"/>
      <c r="G50" s="55"/>
      <c r="H50" s="56"/>
      <c r="I50" s="40"/>
      <c r="J50" s="54" t="s">
        <v>52</v>
      </c>
      <c r="K50" s="55"/>
      <c r="L50" s="55"/>
      <c r="M50" s="55"/>
      <c r="N50" s="55"/>
      <c r="O50" s="55"/>
      <c r="P50" s="56"/>
      <c r="Q50" s="40"/>
      <c r="R50" s="41"/>
    </row>
    <row r="51" spans="2:18" ht="12">
      <c r="B51" s="26"/>
      <c r="C51" s="30"/>
      <c r="D51" s="57"/>
      <c r="E51" s="30"/>
      <c r="F51" s="30"/>
      <c r="G51" s="30"/>
      <c r="H51" s="58"/>
      <c r="I51" s="30"/>
      <c r="J51" s="57"/>
      <c r="K51" s="30"/>
      <c r="L51" s="30"/>
      <c r="M51" s="30"/>
      <c r="N51" s="30"/>
      <c r="O51" s="30"/>
      <c r="P51" s="58"/>
      <c r="Q51" s="30"/>
      <c r="R51" s="27"/>
    </row>
    <row r="52" spans="2:18" ht="12">
      <c r="B52" s="26"/>
      <c r="C52" s="30"/>
      <c r="D52" s="57"/>
      <c r="E52" s="30"/>
      <c r="F52" s="30"/>
      <c r="G52" s="30"/>
      <c r="H52" s="58"/>
      <c r="I52" s="30"/>
      <c r="J52" s="57"/>
      <c r="K52" s="30"/>
      <c r="L52" s="30"/>
      <c r="M52" s="30"/>
      <c r="N52" s="30"/>
      <c r="O52" s="30"/>
      <c r="P52" s="58"/>
      <c r="Q52" s="30"/>
      <c r="R52" s="27"/>
    </row>
    <row r="53" spans="2:18" ht="12">
      <c r="B53" s="26"/>
      <c r="C53" s="30"/>
      <c r="D53" s="57"/>
      <c r="E53" s="30"/>
      <c r="F53" s="30"/>
      <c r="G53" s="30"/>
      <c r="H53" s="58"/>
      <c r="I53" s="30"/>
      <c r="J53" s="57"/>
      <c r="K53" s="30"/>
      <c r="L53" s="30"/>
      <c r="M53" s="30"/>
      <c r="N53" s="30"/>
      <c r="O53" s="30"/>
      <c r="P53" s="58"/>
      <c r="Q53" s="30"/>
      <c r="R53" s="27"/>
    </row>
    <row r="54" spans="2:18" ht="12">
      <c r="B54" s="26"/>
      <c r="C54" s="30"/>
      <c r="D54" s="57"/>
      <c r="E54" s="30"/>
      <c r="F54" s="30"/>
      <c r="G54" s="30"/>
      <c r="H54" s="58"/>
      <c r="I54" s="30"/>
      <c r="J54" s="57"/>
      <c r="K54" s="30"/>
      <c r="L54" s="30"/>
      <c r="M54" s="30"/>
      <c r="N54" s="30"/>
      <c r="O54" s="30"/>
      <c r="P54" s="58"/>
      <c r="Q54" s="30"/>
      <c r="R54" s="27"/>
    </row>
    <row r="55" spans="2:18" ht="12">
      <c r="B55" s="26"/>
      <c r="C55" s="30"/>
      <c r="D55" s="57"/>
      <c r="E55" s="30"/>
      <c r="F55" s="30"/>
      <c r="G55" s="30"/>
      <c r="H55" s="58"/>
      <c r="I55" s="30"/>
      <c r="J55" s="57"/>
      <c r="K55" s="30"/>
      <c r="L55" s="30"/>
      <c r="M55" s="30"/>
      <c r="N55" s="30"/>
      <c r="O55" s="30"/>
      <c r="P55" s="58"/>
      <c r="Q55" s="30"/>
      <c r="R55" s="27"/>
    </row>
    <row r="56" spans="2:18" ht="12">
      <c r="B56" s="26"/>
      <c r="C56" s="30"/>
      <c r="D56" s="57"/>
      <c r="E56" s="30"/>
      <c r="F56" s="30"/>
      <c r="G56" s="30"/>
      <c r="H56" s="58"/>
      <c r="I56" s="30"/>
      <c r="J56" s="57"/>
      <c r="K56" s="30"/>
      <c r="L56" s="30"/>
      <c r="M56" s="30"/>
      <c r="N56" s="30"/>
      <c r="O56" s="30"/>
      <c r="P56" s="58"/>
      <c r="Q56" s="30"/>
      <c r="R56" s="27"/>
    </row>
    <row r="57" spans="2:18" ht="12">
      <c r="B57" s="26"/>
      <c r="C57" s="30"/>
      <c r="D57" s="57"/>
      <c r="E57" s="30"/>
      <c r="F57" s="30"/>
      <c r="G57" s="30"/>
      <c r="H57" s="58"/>
      <c r="I57" s="30"/>
      <c r="J57" s="57"/>
      <c r="K57" s="30"/>
      <c r="L57" s="30"/>
      <c r="M57" s="30"/>
      <c r="N57" s="30"/>
      <c r="O57" s="30"/>
      <c r="P57" s="58"/>
      <c r="Q57" s="30"/>
      <c r="R57" s="27"/>
    </row>
    <row r="58" spans="2:18" ht="12">
      <c r="B58" s="26"/>
      <c r="C58" s="30"/>
      <c r="D58" s="57"/>
      <c r="E58" s="30"/>
      <c r="F58" s="30"/>
      <c r="G58" s="30"/>
      <c r="H58" s="58"/>
      <c r="I58" s="30"/>
      <c r="J58" s="57"/>
      <c r="K58" s="30"/>
      <c r="L58" s="30"/>
      <c r="M58" s="30"/>
      <c r="N58" s="30"/>
      <c r="O58" s="30"/>
      <c r="P58" s="58"/>
      <c r="Q58" s="30"/>
      <c r="R58" s="27"/>
    </row>
    <row r="59" spans="2:18" s="1" customFormat="1">
      <c r="B59" s="39"/>
      <c r="C59" s="40"/>
      <c r="D59" s="59" t="s">
        <v>53</v>
      </c>
      <c r="E59" s="60"/>
      <c r="F59" s="60"/>
      <c r="G59" s="61" t="s">
        <v>54</v>
      </c>
      <c r="H59" s="62"/>
      <c r="I59" s="40"/>
      <c r="J59" s="59" t="s">
        <v>53</v>
      </c>
      <c r="K59" s="60"/>
      <c r="L59" s="60"/>
      <c r="M59" s="60"/>
      <c r="N59" s="61" t="s">
        <v>54</v>
      </c>
      <c r="O59" s="60"/>
      <c r="P59" s="62"/>
      <c r="Q59" s="40"/>
      <c r="R59" s="41"/>
    </row>
    <row r="60" spans="2:18" ht="12"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27"/>
    </row>
    <row r="61" spans="2:18" s="1" customFormat="1">
      <c r="B61" s="39"/>
      <c r="C61" s="40"/>
      <c r="D61" s="54" t="s">
        <v>55</v>
      </c>
      <c r="E61" s="55"/>
      <c r="F61" s="55"/>
      <c r="G61" s="55"/>
      <c r="H61" s="56"/>
      <c r="I61" s="40"/>
      <c r="J61" s="54" t="s">
        <v>56</v>
      </c>
      <c r="K61" s="55"/>
      <c r="L61" s="55"/>
      <c r="M61" s="55"/>
      <c r="N61" s="55"/>
      <c r="O61" s="55"/>
      <c r="P61" s="56"/>
      <c r="Q61" s="40"/>
      <c r="R61" s="41"/>
    </row>
    <row r="62" spans="2:18" ht="12">
      <c r="B62" s="26"/>
      <c r="C62" s="30"/>
      <c r="D62" s="57"/>
      <c r="E62" s="30"/>
      <c r="F62" s="30"/>
      <c r="G62" s="30"/>
      <c r="H62" s="58"/>
      <c r="I62" s="30"/>
      <c r="J62" s="57"/>
      <c r="K62" s="30"/>
      <c r="L62" s="30"/>
      <c r="M62" s="30"/>
      <c r="N62" s="30"/>
      <c r="O62" s="30"/>
      <c r="P62" s="58"/>
      <c r="Q62" s="30"/>
      <c r="R62" s="27"/>
    </row>
    <row r="63" spans="2:18" ht="12">
      <c r="B63" s="26"/>
      <c r="C63" s="30"/>
      <c r="D63" s="57"/>
      <c r="E63" s="30"/>
      <c r="F63" s="30"/>
      <c r="G63" s="30"/>
      <c r="H63" s="58"/>
      <c r="I63" s="30"/>
      <c r="J63" s="57"/>
      <c r="K63" s="30"/>
      <c r="L63" s="30"/>
      <c r="M63" s="30"/>
      <c r="N63" s="30"/>
      <c r="O63" s="30"/>
      <c r="P63" s="58"/>
      <c r="Q63" s="30"/>
      <c r="R63" s="27"/>
    </row>
    <row r="64" spans="2:18" ht="12">
      <c r="B64" s="26"/>
      <c r="C64" s="30"/>
      <c r="D64" s="57"/>
      <c r="E64" s="30"/>
      <c r="F64" s="30"/>
      <c r="G64" s="30"/>
      <c r="H64" s="58"/>
      <c r="I64" s="30"/>
      <c r="J64" s="57"/>
      <c r="K64" s="30"/>
      <c r="L64" s="30"/>
      <c r="M64" s="30"/>
      <c r="N64" s="30"/>
      <c r="O64" s="30"/>
      <c r="P64" s="58"/>
      <c r="Q64" s="30"/>
      <c r="R64" s="27"/>
    </row>
    <row r="65" spans="2:21" ht="12">
      <c r="B65" s="26"/>
      <c r="C65" s="30"/>
      <c r="D65" s="57"/>
      <c r="E65" s="30"/>
      <c r="F65" s="30"/>
      <c r="G65" s="30"/>
      <c r="H65" s="58"/>
      <c r="I65" s="30"/>
      <c r="J65" s="57"/>
      <c r="K65" s="30"/>
      <c r="L65" s="30"/>
      <c r="M65" s="30"/>
      <c r="N65" s="30"/>
      <c r="O65" s="30"/>
      <c r="P65" s="58"/>
      <c r="Q65" s="30"/>
      <c r="R65" s="27"/>
    </row>
    <row r="66" spans="2:21" ht="12">
      <c r="B66" s="26"/>
      <c r="C66" s="30"/>
      <c r="D66" s="57"/>
      <c r="E66" s="30"/>
      <c r="F66" s="30"/>
      <c r="G66" s="30"/>
      <c r="H66" s="58"/>
      <c r="I66" s="30"/>
      <c r="J66" s="57"/>
      <c r="K66" s="30"/>
      <c r="L66" s="30"/>
      <c r="M66" s="30"/>
      <c r="N66" s="30"/>
      <c r="O66" s="30"/>
      <c r="P66" s="58"/>
      <c r="Q66" s="30"/>
      <c r="R66" s="27"/>
    </row>
    <row r="67" spans="2:21" ht="12">
      <c r="B67" s="26"/>
      <c r="C67" s="30"/>
      <c r="D67" s="57"/>
      <c r="E67" s="30"/>
      <c r="F67" s="30"/>
      <c r="G67" s="30"/>
      <c r="H67" s="58"/>
      <c r="I67" s="30"/>
      <c r="J67" s="57"/>
      <c r="K67" s="30"/>
      <c r="L67" s="30"/>
      <c r="M67" s="30"/>
      <c r="N67" s="30"/>
      <c r="O67" s="30"/>
      <c r="P67" s="58"/>
      <c r="Q67" s="30"/>
      <c r="R67" s="27"/>
    </row>
    <row r="68" spans="2:21" ht="12">
      <c r="B68" s="26"/>
      <c r="C68" s="30"/>
      <c r="D68" s="57"/>
      <c r="E68" s="30"/>
      <c r="F68" s="30"/>
      <c r="G68" s="30"/>
      <c r="H68" s="58"/>
      <c r="I68" s="30"/>
      <c r="J68" s="57"/>
      <c r="K68" s="30"/>
      <c r="L68" s="30"/>
      <c r="M68" s="30"/>
      <c r="N68" s="30"/>
      <c r="O68" s="30"/>
      <c r="P68" s="58"/>
      <c r="Q68" s="30"/>
      <c r="R68" s="27"/>
    </row>
    <row r="69" spans="2:21" ht="12">
      <c r="B69" s="26"/>
      <c r="C69" s="30"/>
      <c r="D69" s="57"/>
      <c r="E69" s="30"/>
      <c r="F69" s="30"/>
      <c r="G69" s="30"/>
      <c r="H69" s="58"/>
      <c r="I69" s="30"/>
      <c r="J69" s="57"/>
      <c r="K69" s="30"/>
      <c r="L69" s="30"/>
      <c r="M69" s="30"/>
      <c r="N69" s="30"/>
      <c r="O69" s="30"/>
      <c r="P69" s="58"/>
      <c r="Q69" s="30"/>
      <c r="R69" s="27"/>
    </row>
    <row r="70" spans="2:21" s="1" customFormat="1">
      <c r="B70" s="39"/>
      <c r="C70" s="40"/>
      <c r="D70" s="59" t="s">
        <v>53</v>
      </c>
      <c r="E70" s="60"/>
      <c r="F70" s="60"/>
      <c r="G70" s="61" t="s">
        <v>54</v>
      </c>
      <c r="H70" s="62"/>
      <c r="I70" s="40"/>
      <c r="J70" s="59" t="s">
        <v>53</v>
      </c>
      <c r="K70" s="60"/>
      <c r="L70" s="60"/>
      <c r="M70" s="60"/>
      <c r="N70" s="61" t="s">
        <v>54</v>
      </c>
      <c r="O70" s="60"/>
      <c r="P70" s="62"/>
      <c r="Q70" s="40"/>
      <c r="R70" s="41"/>
    </row>
    <row r="71" spans="2:21" s="1" customFormat="1" ht="14.4" customHeight="1"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5"/>
    </row>
    <row r="75" spans="2:21" s="1" customFormat="1" ht="6.9" customHeight="1">
      <c r="B75" s="137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9"/>
    </row>
    <row r="76" spans="2:21" s="1" customFormat="1" ht="36.9" customHeight="1">
      <c r="B76" s="39"/>
      <c r="C76" s="229" t="s">
        <v>134</v>
      </c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41"/>
      <c r="T76" s="140"/>
      <c r="U76" s="140"/>
    </row>
    <row r="77" spans="2:21" s="1" customFormat="1" ht="6.9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1"/>
      <c r="T77" s="140"/>
      <c r="U77" s="140"/>
    </row>
    <row r="78" spans="2:21" s="1" customFormat="1" ht="30" customHeight="1">
      <c r="B78" s="39"/>
      <c r="C78" s="34" t="s">
        <v>19</v>
      </c>
      <c r="D78" s="40"/>
      <c r="E78" s="40"/>
      <c r="F78" s="277" t="str">
        <f>F6</f>
        <v>Doplnění chodníku v křižovatce ulic Sokolská a Sušilova - rozc.Kouty, Zábřeh</v>
      </c>
      <c r="G78" s="278"/>
      <c r="H78" s="278"/>
      <c r="I78" s="278"/>
      <c r="J78" s="278"/>
      <c r="K78" s="278"/>
      <c r="L78" s="278"/>
      <c r="M78" s="278"/>
      <c r="N78" s="278"/>
      <c r="O78" s="278"/>
      <c r="P78" s="278"/>
      <c r="Q78" s="40"/>
      <c r="R78" s="41"/>
      <c r="T78" s="140"/>
      <c r="U78" s="140"/>
    </row>
    <row r="79" spans="2:21" ht="30" customHeight="1">
      <c r="B79" s="26"/>
      <c r="C79" s="34" t="s">
        <v>129</v>
      </c>
      <c r="D79" s="30"/>
      <c r="E79" s="30"/>
      <c r="F79" s="277" t="s">
        <v>246</v>
      </c>
      <c r="G79" s="234"/>
      <c r="H79" s="234"/>
      <c r="I79" s="234"/>
      <c r="J79" s="234"/>
      <c r="K79" s="234"/>
      <c r="L79" s="234"/>
      <c r="M79" s="234"/>
      <c r="N79" s="234"/>
      <c r="O79" s="234"/>
      <c r="P79" s="234"/>
      <c r="Q79" s="30"/>
      <c r="R79" s="27"/>
      <c r="T79" s="141"/>
      <c r="U79" s="141"/>
    </row>
    <row r="80" spans="2:21" s="1" customFormat="1" ht="36.9" customHeight="1">
      <c r="B80" s="39"/>
      <c r="C80" s="73" t="s">
        <v>131</v>
      </c>
      <c r="D80" s="40"/>
      <c r="E80" s="40"/>
      <c r="F80" s="249" t="str">
        <f>F8</f>
        <v>SO 192 - Dopravní značení provizorní - DIO</v>
      </c>
      <c r="G80" s="279"/>
      <c r="H80" s="279"/>
      <c r="I80" s="279"/>
      <c r="J80" s="279"/>
      <c r="K80" s="279"/>
      <c r="L80" s="279"/>
      <c r="M80" s="279"/>
      <c r="N80" s="279"/>
      <c r="O80" s="279"/>
      <c r="P80" s="279"/>
      <c r="Q80" s="40"/>
      <c r="R80" s="41"/>
      <c r="T80" s="140"/>
      <c r="U80" s="140"/>
    </row>
    <row r="81" spans="2:65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1"/>
      <c r="T81" s="140"/>
      <c r="U81" s="140"/>
    </row>
    <row r="82" spans="2:65" s="1" customFormat="1" ht="18" customHeight="1">
      <c r="B82" s="39"/>
      <c r="C82" s="34" t="s">
        <v>24</v>
      </c>
      <c r="D82" s="40"/>
      <c r="E82" s="40"/>
      <c r="F82" s="32" t="str">
        <f>F10</f>
        <v>Zábřeh</v>
      </c>
      <c r="G82" s="40"/>
      <c r="H82" s="40"/>
      <c r="I82" s="40"/>
      <c r="J82" s="40"/>
      <c r="K82" s="34" t="s">
        <v>26</v>
      </c>
      <c r="L82" s="40"/>
      <c r="M82" s="281" t="str">
        <f>IF(O10="","",O10)</f>
        <v>26. 12. 2018</v>
      </c>
      <c r="N82" s="281"/>
      <c r="O82" s="281"/>
      <c r="P82" s="281"/>
      <c r="Q82" s="40"/>
      <c r="R82" s="41"/>
      <c r="T82" s="140"/>
      <c r="U82" s="140"/>
    </row>
    <row r="83" spans="2:65" s="1" customFormat="1" ht="6.9" customHeight="1"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1"/>
      <c r="T83" s="140"/>
      <c r="U83" s="140"/>
    </row>
    <row r="84" spans="2:65" s="1" customFormat="1" ht="13.2">
      <c r="B84" s="39"/>
      <c r="C84" s="34" t="s">
        <v>28</v>
      </c>
      <c r="D84" s="40"/>
      <c r="E84" s="40"/>
      <c r="F84" s="32" t="str">
        <f>E13</f>
        <v xml:space="preserve"> </v>
      </c>
      <c r="G84" s="40"/>
      <c r="H84" s="40"/>
      <c r="I84" s="40"/>
      <c r="J84" s="40"/>
      <c r="K84" s="34" t="s">
        <v>34</v>
      </c>
      <c r="L84" s="40"/>
      <c r="M84" s="233" t="str">
        <f>E19</f>
        <v xml:space="preserve"> </v>
      </c>
      <c r="N84" s="233"/>
      <c r="O84" s="233"/>
      <c r="P84" s="233"/>
      <c r="Q84" s="233"/>
      <c r="R84" s="41"/>
      <c r="T84" s="140"/>
      <c r="U84" s="140"/>
    </row>
    <row r="85" spans="2:65" s="1" customFormat="1" ht="14.4" customHeight="1">
      <c r="B85" s="39"/>
      <c r="C85" s="34" t="s">
        <v>32</v>
      </c>
      <c r="D85" s="40"/>
      <c r="E85" s="40"/>
      <c r="F85" s="32" t="str">
        <f>IF(E16="","",E16)</f>
        <v>Vyplň údaj</v>
      </c>
      <c r="G85" s="40"/>
      <c r="H85" s="40"/>
      <c r="I85" s="40"/>
      <c r="J85" s="40"/>
      <c r="K85" s="34" t="s">
        <v>36</v>
      </c>
      <c r="L85" s="40"/>
      <c r="M85" s="233" t="str">
        <f>E22</f>
        <v xml:space="preserve"> </v>
      </c>
      <c r="N85" s="233"/>
      <c r="O85" s="233"/>
      <c r="P85" s="233"/>
      <c r="Q85" s="233"/>
      <c r="R85" s="41"/>
      <c r="T85" s="140"/>
      <c r="U85" s="140"/>
    </row>
    <row r="86" spans="2:65" s="1" customFormat="1" ht="10.35" customHeight="1"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1"/>
      <c r="T86" s="140"/>
      <c r="U86" s="140"/>
    </row>
    <row r="87" spans="2:65" s="1" customFormat="1" ht="29.25" customHeight="1">
      <c r="B87" s="39"/>
      <c r="C87" s="288" t="s">
        <v>135</v>
      </c>
      <c r="D87" s="289"/>
      <c r="E87" s="289"/>
      <c r="F87" s="289"/>
      <c r="G87" s="289"/>
      <c r="H87" s="129"/>
      <c r="I87" s="129"/>
      <c r="J87" s="129"/>
      <c r="K87" s="129"/>
      <c r="L87" s="129"/>
      <c r="M87" s="129"/>
      <c r="N87" s="288" t="s">
        <v>136</v>
      </c>
      <c r="O87" s="289"/>
      <c r="P87" s="289"/>
      <c r="Q87" s="289"/>
      <c r="R87" s="41"/>
      <c r="T87" s="140"/>
      <c r="U87" s="140"/>
    </row>
    <row r="88" spans="2:65" s="1" customFormat="1" ht="10.35" customHeight="1"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1"/>
      <c r="T88" s="140"/>
      <c r="U88" s="140"/>
    </row>
    <row r="89" spans="2:65" s="1" customFormat="1" ht="29.25" customHeight="1">
      <c r="B89" s="39"/>
      <c r="C89" s="142" t="s">
        <v>137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273">
        <f>N120</f>
        <v>0</v>
      </c>
      <c r="O89" s="290"/>
      <c r="P89" s="290"/>
      <c r="Q89" s="290"/>
      <c r="R89" s="41"/>
      <c r="T89" s="140"/>
      <c r="U89" s="140"/>
      <c r="AU89" s="22" t="s">
        <v>138</v>
      </c>
    </row>
    <row r="90" spans="2:65" s="7" customFormat="1" ht="24.9" customHeight="1">
      <c r="B90" s="143"/>
      <c r="C90" s="144"/>
      <c r="D90" s="145" t="s">
        <v>139</v>
      </c>
      <c r="E90" s="144"/>
      <c r="F90" s="144"/>
      <c r="G90" s="144"/>
      <c r="H90" s="144"/>
      <c r="I90" s="144"/>
      <c r="J90" s="144"/>
      <c r="K90" s="144"/>
      <c r="L90" s="144"/>
      <c r="M90" s="144"/>
      <c r="N90" s="291">
        <f>N121</f>
        <v>0</v>
      </c>
      <c r="O90" s="292"/>
      <c r="P90" s="292"/>
      <c r="Q90" s="292"/>
      <c r="R90" s="146"/>
      <c r="T90" s="147"/>
      <c r="U90" s="147"/>
    </row>
    <row r="91" spans="2:65" s="8" customFormat="1" ht="19.95" customHeight="1">
      <c r="B91" s="148"/>
      <c r="C91" s="107"/>
      <c r="D91" s="118" t="s">
        <v>141</v>
      </c>
      <c r="E91" s="107"/>
      <c r="F91" s="107"/>
      <c r="G91" s="107"/>
      <c r="H91" s="107"/>
      <c r="I91" s="107"/>
      <c r="J91" s="107"/>
      <c r="K91" s="107"/>
      <c r="L91" s="107"/>
      <c r="M91" s="107"/>
      <c r="N91" s="266">
        <f>N122</f>
        <v>0</v>
      </c>
      <c r="O91" s="267"/>
      <c r="P91" s="267"/>
      <c r="Q91" s="267"/>
      <c r="R91" s="149"/>
      <c r="T91" s="150"/>
      <c r="U91" s="150"/>
    </row>
    <row r="92" spans="2:65" s="7" customFormat="1" ht="21.75" customHeight="1">
      <c r="B92" s="143"/>
      <c r="C92" s="144"/>
      <c r="D92" s="145" t="s">
        <v>143</v>
      </c>
      <c r="E92" s="144"/>
      <c r="F92" s="144"/>
      <c r="G92" s="144"/>
      <c r="H92" s="144"/>
      <c r="I92" s="144"/>
      <c r="J92" s="144"/>
      <c r="K92" s="144"/>
      <c r="L92" s="144"/>
      <c r="M92" s="144"/>
      <c r="N92" s="293">
        <f>N135</f>
        <v>0</v>
      </c>
      <c r="O92" s="292"/>
      <c r="P92" s="292"/>
      <c r="Q92" s="292"/>
      <c r="R92" s="146"/>
      <c r="T92" s="147"/>
      <c r="U92" s="147"/>
    </row>
    <row r="93" spans="2:65" s="1" customFormat="1" ht="21.75" customHeight="1"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1"/>
      <c r="T93" s="140"/>
      <c r="U93" s="140"/>
    </row>
    <row r="94" spans="2:65" s="1" customFormat="1" ht="29.25" customHeight="1">
      <c r="B94" s="39"/>
      <c r="C94" s="142" t="s">
        <v>144</v>
      </c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290">
        <f>ROUND(N95+N96+N97+N98+N99+N100,2)</f>
        <v>0</v>
      </c>
      <c r="O94" s="294"/>
      <c r="P94" s="294"/>
      <c r="Q94" s="294"/>
      <c r="R94" s="41"/>
      <c r="T94" s="151"/>
      <c r="U94" s="152" t="s">
        <v>41</v>
      </c>
    </row>
    <row r="95" spans="2:65" s="1" customFormat="1" ht="18" customHeight="1">
      <c r="B95" s="39"/>
      <c r="C95" s="40"/>
      <c r="D95" s="270" t="s">
        <v>145</v>
      </c>
      <c r="E95" s="271"/>
      <c r="F95" s="271"/>
      <c r="G95" s="271"/>
      <c r="H95" s="271"/>
      <c r="I95" s="40"/>
      <c r="J95" s="40"/>
      <c r="K95" s="40"/>
      <c r="L95" s="40"/>
      <c r="M95" s="40"/>
      <c r="N95" s="269">
        <f>ROUND(N89*T95,2)</f>
        <v>0</v>
      </c>
      <c r="O95" s="266"/>
      <c r="P95" s="266"/>
      <c r="Q95" s="266"/>
      <c r="R95" s="41"/>
      <c r="S95" s="153"/>
      <c r="T95" s="154"/>
      <c r="U95" s="155" t="s">
        <v>42</v>
      </c>
      <c r="V95" s="156"/>
      <c r="W95" s="156"/>
      <c r="X95" s="156"/>
      <c r="Y95" s="156"/>
      <c r="Z95" s="156"/>
      <c r="AA95" s="156"/>
      <c r="AB95" s="156"/>
      <c r="AC95" s="156"/>
      <c r="AD95" s="156"/>
      <c r="AE95" s="156"/>
      <c r="AF95" s="156"/>
      <c r="AG95" s="156"/>
      <c r="AH95" s="156"/>
      <c r="AI95" s="156"/>
      <c r="AJ95" s="156"/>
      <c r="AK95" s="156"/>
      <c r="AL95" s="156"/>
      <c r="AM95" s="156"/>
      <c r="AN95" s="156"/>
      <c r="AO95" s="156"/>
      <c r="AP95" s="156"/>
      <c r="AQ95" s="156"/>
      <c r="AR95" s="156"/>
      <c r="AS95" s="156"/>
      <c r="AT95" s="156"/>
      <c r="AU95" s="156"/>
      <c r="AV95" s="156"/>
      <c r="AW95" s="156"/>
      <c r="AX95" s="156"/>
      <c r="AY95" s="157" t="s">
        <v>113</v>
      </c>
      <c r="AZ95" s="156"/>
      <c r="BA95" s="156"/>
      <c r="BB95" s="156"/>
      <c r="BC95" s="156"/>
      <c r="BD95" s="156"/>
      <c r="BE95" s="158">
        <f t="shared" ref="BE95:BE100" si="0">IF(U95="základní",N95,0)</f>
        <v>0</v>
      </c>
      <c r="BF95" s="158">
        <f t="shared" ref="BF95:BF100" si="1">IF(U95="snížená",N95,0)</f>
        <v>0</v>
      </c>
      <c r="BG95" s="158">
        <f t="shared" ref="BG95:BG100" si="2">IF(U95="zákl. přenesená",N95,0)</f>
        <v>0</v>
      </c>
      <c r="BH95" s="158">
        <f t="shared" ref="BH95:BH100" si="3">IF(U95="sníž. přenesená",N95,0)</f>
        <v>0</v>
      </c>
      <c r="BI95" s="158">
        <f t="shared" ref="BI95:BI100" si="4">IF(U95="nulová",N95,0)</f>
        <v>0</v>
      </c>
      <c r="BJ95" s="157" t="s">
        <v>84</v>
      </c>
      <c r="BK95" s="156"/>
      <c r="BL95" s="156"/>
      <c r="BM95" s="156"/>
    </row>
    <row r="96" spans="2:65" s="1" customFormat="1" ht="18" customHeight="1">
      <c r="B96" s="39"/>
      <c r="C96" s="40"/>
      <c r="D96" s="270" t="s">
        <v>146</v>
      </c>
      <c r="E96" s="271"/>
      <c r="F96" s="271"/>
      <c r="G96" s="271"/>
      <c r="H96" s="271"/>
      <c r="I96" s="40"/>
      <c r="J96" s="40"/>
      <c r="K96" s="40"/>
      <c r="L96" s="40"/>
      <c r="M96" s="40"/>
      <c r="N96" s="269">
        <f>ROUND(N89*T96,2)</f>
        <v>0</v>
      </c>
      <c r="O96" s="266"/>
      <c r="P96" s="266"/>
      <c r="Q96" s="266"/>
      <c r="R96" s="41"/>
      <c r="S96" s="153"/>
      <c r="T96" s="154"/>
      <c r="U96" s="155" t="s">
        <v>42</v>
      </c>
      <c r="V96" s="156"/>
      <c r="W96" s="156"/>
      <c r="X96" s="156"/>
      <c r="Y96" s="156"/>
      <c r="Z96" s="156"/>
      <c r="AA96" s="156"/>
      <c r="AB96" s="156"/>
      <c r="AC96" s="156"/>
      <c r="AD96" s="156"/>
      <c r="AE96" s="156"/>
      <c r="AF96" s="156"/>
      <c r="AG96" s="156"/>
      <c r="AH96" s="156"/>
      <c r="AI96" s="156"/>
      <c r="AJ96" s="156"/>
      <c r="AK96" s="156"/>
      <c r="AL96" s="156"/>
      <c r="AM96" s="156"/>
      <c r="AN96" s="156"/>
      <c r="AO96" s="156"/>
      <c r="AP96" s="156"/>
      <c r="AQ96" s="156"/>
      <c r="AR96" s="156"/>
      <c r="AS96" s="156"/>
      <c r="AT96" s="156"/>
      <c r="AU96" s="156"/>
      <c r="AV96" s="156"/>
      <c r="AW96" s="156"/>
      <c r="AX96" s="156"/>
      <c r="AY96" s="157" t="s">
        <v>113</v>
      </c>
      <c r="AZ96" s="156"/>
      <c r="BA96" s="156"/>
      <c r="BB96" s="156"/>
      <c r="BC96" s="156"/>
      <c r="BD96" s="156"/>
      <c r="BE96" s="158">
        <f t="shared" si="0"/>
        <v>0</v>
      </c>
      <c r="BF96" s="158">
        <f t="shared" si="1"/>
        <v>0</v>
      </c>
      <c r="BG96" s="158">
        <f t="shared" si="2"/>
        <v>0</v>
      </c>
      <c r="BH96" s="158">
        <f t="shared" si="3"/>
        <v>0</v>
      </c>
      <c r="BI96" s="158">
        <f t="shared" si="4"/>
        <v>0</v>
      </c>
      <c r="BJ96" s="157" t="s">
        <v>84</v>
      </c>
      <c r="BK96" s="156"/>
      <c r="BL96" s="156"/>
      <c r="BM96" s="156"/>
    </row>
    <row r="97" spans="2:65" s="1" customFormat="1" ht="18" customHeight="1">
      <c r="B97" s="39"/>
      <c r="C97" s="40"/>
      <c r="D97" s="270" t="s">
        <v>147</v>
      </c>
      <c r="E97" s="271"/>
      <c r="F97" s="271"/>
      <c r="G97" s="271"/>
      <c r="H97" s="271"/>
      <c r="I97" s="40"/>
      <c r="J97" s="40"/>
      <c r="K97" s="40"/>
      <c r="L97" s="40"/>
      <c r="M97" s="40"/>
      <c r="N97" s="269">
        <f>ROUND(N89*T97,2)</f>
        <v>0</v>
      </c>
      <c r="O97" s="266"/>
      <c r="P97" s="266"/>
      <c r="Q97" s="266"/>
      <c r="R97" s="41"/>
      <c r="S97" s="153"/>
      <c r="T97" s="154"/>
      <c r="U97" s="155" t="s">
        <v>42</v>
      </c>
      <c r="V97" s="156"/>
      <c r="W97" s="156"/>
      <c r="X97" s="156"/>
      <c r="Y97" s="156"/>
      <c r="Z97" s="156"/>
      <c r="AA97" s="156"/>
      <c r="AB97" s="156"/>
      <c r="AC97" s="156"/>
      <c r="AD97" s="156"/>
      <c r="AE97" s="156"/>
      <c r="AF97" s="156"/>
      <c r="AG97" s="156"/>
      <c r="AH97" s="156"/>
      <c r="AI97" s="156"/>
      <c r="AJ97" s="156"/>
      <c r="AK97" s="156"/>
      <c r="AL97" s="156"/>
      <c r="AM97" s="156"/>
      <c r="AN97" s="156"/>
      <c r="AO97" s="156"/>
      <c r="AP97" s="156"/>
      <c r="AQ97" s="156"/>
      <c r="AR97" s="156"/>
      <c r="AS97" s="156"/>
      <c r="AT97" s="156"/>
      <c r="AU97" s="156"/>
      <c r="AV97" s="156"/>
      <c r="AW97" s="156"/>
      <c r="AX97" s="156"/>
      <c r="AY97" s="157" t="s">
        <v>113</v>
      </c>
      <c r="AZ97" s="156"/>
      <c r="BA97" s="156"/>
      <c r="BB97" s="156"/>
      <c r="BC97" s="156"/>
      <c r="BD97" s="156"/>
      <c r="BE97" s="158">
        <f t="shared" si="0"/>
        <v>0</v>
      </c>
      <c r="BF97" s="158">
        <f t="shared" si="1"/>
        <v>0</v>
      </c>
      <c r="BG97" s="158">
        <f t="shared" si="2"/>
        <v>0</v>
      </c>
      <c r="BH97" s="158">
        <f t="shared" si="3"/>
        <v>0</v>
      </c>
      <c r="BI97" s="158">
        <f t="shared" si="4"/>
        <v>0</v>
      </c>
      <c r="BJ97" s="157" t="s">
        <v>84</v>
      </c>
      <c r="BK97" s="156"/>
      <c r="BL97" s="156"/>
      <c r="BM97" s="156"/>
    </row>
    <row r="98" spans="2:65" s="1" customFormat="1" ht="18" customHeight="1">
      <c r="B98" s="39"/>
      <c r="C98" s="40"/>
      <c r="D98" s="270" t="s">
        <v>148</v>
      </c>
      <c r="E98" s="271"/>
      <c r="F98" s="271"/>
      <c r="G98" s="271"/>
      <c r="H98" s="271"/>
      <c r="I98" s="40"/>
      <c r="J98" s="40"/>
      <c r="K98" s="40"/>
      <c r="L98" s="40"/>
      <c r="M98" s="40"/>
      <c r="N98" s="269">
        <f>ROUND(N89*T98,2)</f>
        <v>0</v>
      </c>
      <c r="O98" s="266"/>
      <c r="P98" s="266"/>
      <c r="Q98" s="266"/>
      <c r="R98" s="41"/>
      <c r="S98" s="153"/>
      <c r="T98" s="154"/>
      <c r="U98" s="155" t="s">
        <v>42</v>
      </c>
      <c r="V98" s="156"/>
      <c r="W98" s="156"/>
      <c r="X98" s="156"/>
      <c r="Y98" s="156"/>
      <c r="Z98" s="156"/>
      <c r="AA98" s="156"/>
      <c r="AB98" s="156"/>
      <c r="AC98" s="156"/>
      <c r="AD98" s="156"/>
      <c r="AE98" s="156"/>
      <c r="AF98" s="156"/>
      <c r="AG98" s="156"/>
      <c r="AH98" s="156"/>
      <c r="AI98" s="156"/>
      <c r="AJ98" s="156"/>
      <c r="AK98" s="156"/>
      <c r="AL98" s="156"/>
      <c r="AM98" s="156"/>
      <c r="AN98" s="156"/>
      <c r="AO98" s="156"/>
      <c r="AP98" s="156"/>
      <c r="AQ98" s="156"/>
      <c r="AR98" s="156"/>
      <c r="AS98" s="156"/>
      <c r="AT98" s="156"/>
      <c r="AU98" s="156"/>
      <c r="AV98" s="156"/>
      <c r="AW98" s="156"/>
      <c r="AX98" s="156"/>
      <c r="AY98" s="157" t="s">
        <v>113</v>
      </c>
      <c r="AZ98" s="156"/>
      <c r="BA98" s="156"/>
      <c r="BB98" s="156"/>
      <c r="BC98" s="156"/>
      <c r="BD98" s="156"/>
      <c r="BE98" s="158">
        <f t="shared" si="0"/>
        <v>0</v>
      </c>
      <c r="BF98" s="158">
        <f t="shared" si="1"/>
        <v>0</v>
      </c>
      <c r="BG98" s="158">
        <f t="shared" si="2"/>
        <v>0</v>
      </c>
      <c r="BH98" s="158">
        <f t="shared" si="3"/>
        <v>0</v>
      </c>
      <c r="BI98" s="158">
        <f t="shared" si="4"/>
        <v>0</v>
      </c>
      <c r="BJ98" s="157" t="s">
        <v>84</v>
      </c>
      <c r="BK98" s="156"/>
      <c r="BL98" s="156"/>
      <c r="BM98" s="156"/>
    </row>
    <row r="99" spans="2:65" s="1" customFormat="1" ht="18" customHeight="1">
      <c r="B99" s="39"/>
      <c r="C99" s="40"/>
      <c r="D99" s="270" t="s">
        <v>149</v>
      </c>
      <c r="E99" s="271"/>
      <c r="F99" s="271"/>
      <c r="G99" s="271"/>
      <c r="H99" s="271"/>
      <c r="I99" s="40"/>
      <c r="J99" s="40"/>
      <c r="K99" s="40"/>
      <c r="L99" s="40"/>
      <c r="M99" s="40"/>
      <c r="N99" s="269">
        <f>ROUND(N89*T99,2)</f>
        <v>0</v>
      </c>
      <c r="O99" s="266"/>
      <c r="P99" s="266"/>
      <c r="Q99" s="266"/>
      <c r="R99" s="41"/>
      <c r="S99" s="153"/>
      <c r="T99" s="154"/>
      <c r="U99" s="155" t="s">
        <v>42</v>
      </c>
      <c r="V99" s="156"/>
      <c r="W99" s="156"/>
      <c r="X99" s="156"/>
      <c r="Y99" s="156"/>
      <c r="Z99" s="156"/>
      <c r="AA99" s="156"/>
      <c r="AB99" s="156"/>
      <c r="AC99" s="156"/>
      <c r="AD99" s="156"/>
      <c r="AE99" s="156"/>
      <c r="AF99" s="156"/>
      <c r="AG99" s="156"/>
      <c r="AH99" s="156"/>
      <c r="AI99" s="156"/>
      <c r="AJ99" s="156"/>
      <c r="AK99" s="156"/>
      <c r="AL99" s="156"/>
      <c r="AM99" s="156"/>
      <c r="AN99" s="156"/>
      <c r="AO99" s="156"/>
      <c r="AP99" s="156"/>
      <c r="AQ99" s="156"/>
      <c r="AR99" s="156"/>
      <c r="AS99" s="156"/>
      <c r="AT99" s="156"/>
      <c r="AU99" s="156"/>
      <c r="AV99" s="156"/>
      <c r="AW99" s="156"/>
      <c r="AX99" s="156"/>
      <c r="AY99" s="157" t="s">
        <v>113</v>
      </c>
      <c r="AZ99" s="156"/>
      <c r="BA99" s="156"/>
      <c r="BB99" s="156"/>
      <c r="BC99" s="156"/>
      <c r="BD99" s="156"/>
      <c r="BE99" s="158">
        <f t="shared" si="0"/>
        <v>0</v>
      </c>
      <c r="BF99" s="158">
        <f t="shared" si="1"/>
        <v>0</v>
      </c>
      <c r="BG99" s="158">
        <f t="shared" si="2"/>
        <v>0</v>
      </c>
      <c r="BH99" s="158">
        <f t="shared" si="3"/>
        <v>0</v>
      </c>
      <c r="BI99" s="158">
        <f t="shared" si="4"/>
        <v>0</v>
      </c>
      <c r="BJ99" s="157" t="s">
        <v>84</v>
      </c>
      <c r="BK99" s="156"/>
      <c r="BL99" s="156"/>
      <c r="BM99" s="156"/>
    </row>
    <row r="100" spans="2:65" s="1" customFormat="1" ht="18" customHeight="1">
      <c r="B100" s="39"/>
      <c r="C100" s="40"/>
      <c r="D100" s="118" t="s">
        <v>150</v>
      </c>
      <c r="E100" s="40"/>
      <c r="F100" s="40"/>
      <c r="G100" s="40"/>
      <c r="H100" s="40"/>
      <c r="I100" s="40"/>
      <c r="J100" s="40"/>
      <c r="K100" s="40"/>
      <c r="L100" s="40"/>
      <c r="M100" s="40"/>
      <c r="N100" s="269">
        <f>ROUND(N89*T100,2)</f>
        <v>0</v>
      </c>
      <c r="O100" s="266"/>
      <c r="P100" s="266"/>
      <c r="Q100" s="266"/>
      <c r="R100" s="41"/>
      <c r="S100" s="153"/>
      <c r="T100" s="159"/>
      <c r="U100" s="160" t="s">
        <v>42</v>
      </c>
      <c r="V100" s="156"/>
      <c r="W100" s="156"/>
      <c r="X100" s="156"/>
      <c r="Y100" s="156"/>
      <c r="Z100" s="156"/>
      <c r="AA100" s="156"/>
      <c r="AB100" s="156"/>
      <c r="AC100" s="156"/>
      <c r="AD100" s="156"/>
      <c r="AE100" s="156"/>
      <c r="AF100" s="156"/>
      <c r="AG100" s="156"/>
      <c r="AH100" s="156"/>
      <c r="AI100" s="156"/>
      <c r="AJ100" s="156"/>
      <c r="AK100" s="156"/>
      <c r="AL100" s="156"/>
      <c r="AM100" s="156"/>
      <c r="AN100" s="156"/>
      <c r="AO100" s="156"/>
      <c r="AP100" s="156"/>
      <c r="AQ100" s="156"/>
      <c r="AR100" s="156"/>
      <c r="AS100" s="156"/>
      <c r="AT100" s="156"/>
      <c r="AU100" s="156"/>
      <c r="AV100" s="156"/>
      <c r="AW100" s="156"/>
      <c r="AX100" s="156"/>
      <c r="AY100" s="157" t="s">
        <v>151</v>
      </c>
      <c r="AZ100" s="156"/>
      <c r="BA100" s="156"/>
      <c r="BB100" s="156"/>
      <c r="BC100" s="156"/>
      <c r="BD100" s="156"/>
      <c r="BE100" s="158">
        <f t="shared" si="0"/>
        <v>0</v>
      </c>
      <c r="BF100" s="158">
        <f t="shared" si="1"/>
        <v>0</v>
      </c>
      <c r="BG100" s="158">
        <f t="shared" si="2"/>
        <v>0</v>
      </c>
      <c r="BH100" s="158">
        <f t="shared" si="3"/>
        <v>0</v>
      </c>
      <c r="BI100" s="158">
        <f t="shared" si="4"/>
        <v>0</v>
      </c>
      <c r="BJ100" s="157" t="s">
        <v>84</v>
      </c>
      <c r="BK100" s="156"/>
      <c r="BL100" s="156"/>
      <c r="BM100" s="156"/>
    </row>
    <row r="101" spans="2:65" s="1" customFormat="1" ht="12"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1"/>
      <c r="T101" s="140"/>
      <c r="U101" s="140"/>
    </row>
    <row r="102" spans="2:65" s="1" customFormat="1" ht="29.25" customHeight="1">
      <c r="B102" s="39"/>
      <c r="C102" s="128" t="s">
        <v>122</v>
      </c>
      <c r="D102" s="129"/>
      <c r="E102" s="129"/>
      <c r="F102" s="129"/>
      <c r="G102" s="129"/>
      <c r="H102" s="129"/>
      <c r="I102" s="129"/>
      <c r="J102" s="129"/>
      <c r="K102" s="129"/>
      <c r="L102" s="274">
        <f>ROUND(SUM(N89+N94),2)</f>
        <v>0</v>
      </c>
      <c r="M102" s="274"/>
      <c r="N102" s="274"/>
      <c r="O102" s="274"/>
      <c r="P102" s="274"/>
      <c r="Q102" s="274"/>
      <c r="R102" s="41"/>
      <c r="T102" s="140"/>
      <c r="U102" s="140"/>
    </row>
    <row r="103" spans="2:65" s="1" customFormat="1" ht="6.9" customHeight="1">
      <c r="B103" s="63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5"/>
      <c r="T103" s="140"/>
      <c r="U103" s="140"/>
    </row>
    <row r="107" spans="2:65" s="1" customFormat="1" ht="6.9" customHeight="1">
      <c r="B107" s="66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8"/>
    </row>
    <row r="108" spans="2:65" s="1" customFormat="1" ht="36.9" customHeight="1">
      <c r="B108" s="39"/>
      <c r="C108" s="229" t="s">
        <v>152</v>
      </c>
      <c r="D108" s="279"/>
      <c r="E108" s="279"/>
      <c r="F108" s="279"/>
      <c r="G108" s="279"/>
      <c r="H108" s="279"/>
      <c r="I108" s="279"/>
      <c r="J108" s="279"/>
      <c r="K108" s="279"/>
      <c r="L108" s="279"/>
      <c r="M108" s="279"/>
      <c r="N108" s="279"/>
      <c r="O108" s="279"/>
      <c r="P108" s="279"/>
      <c r="Q108" s="279"/>
      <c r="R108" s="41"/>
    </row>
    <row r="109" spans="2:65" s="1" customFormat="1" ht="6.9" customHeight="1"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1"/>
    </row>
    <row r="110" spans="2:65" s="1" customFormat="1" ht="30" customHeight="1">
      <c r="B110" s="39"/>
      <c r="C110" s="34" t="s">
        <v>19</v>
      </c>
      <c r="D110" s="40"/>
      <c r="E110" s="40"/>
      <c r="F110" s="277" t="str">
        <f>F6</f>
        <v>Doplnění chodníku v křižovatce ulic Sokolská a Sušilova - rozc.Kouty, Zábřeh</v>
      </c>
      <c r="G110" s="278"/>
      <c r="H110" s="278"/>
      <c r="I110" s="278"/>
      <c r="J110" s="278"/>
      <c r="K110" s="278"/>
      <c r="L110" s="278"/>
      <c r="M110" s="278"/>
      <c r="N110" s="278"/>
      <c r="O110" s="278"/>
      <c r="P110" s="278"/>
      <c r="Q110" s="40"/>
      <c r="R110" s="41"/>
    </row>
    <row r="111" spans="2:65" ht="30" customHeight="1">
      <c r="B111" s="26"/>
      <c r="C111" s="34" t="s">
        <v>129</v>
      </c>
      <c r="D111" s="30"/>
      <c r="E111" s="30"/>
      <c r="F111" s="277" t="s">
        <v>246</v>
      </c>
      <c r="G111" s="234"/>
      <c r="H111" s="234"/>
      <c r="I111" s="234"/>
      <c r="J111" s="234"/>
      <c r="K111" s="234"/>
      <c r="L111" s="234"/>
      <c r="M111" s="234"/>
      <c r="N111" s="234"/>
      <c r="O111" s="234"/>
      <c r="P111" s="234"/>
      <c r="Q111" s="30"/>
      <c r="R111" s="27"/>
    </row>
    <row r="112" spans="2:65" s="1" customFormat="1" ht="36.9" customHeight="1">
      <c r="B112" s="39"/>
      <c r="C112" s="73" t="s">
        <v>131</v>
      </c>
      <c r="D112" s="40"/>
      <c r="E112" s="40"/>
      <c r="F112" s="249" t="str">
        <f>F8</f>
        <v>SO 192 - Dopravní značení provizorní - DIO</v>
      </c>
      <c r="G112" s="279"/>
      <c r="H112" s="279"/>
      <c r="I112" s="279"/>
      <c r="J112" s="279"/>
      <c r="K112" s="279"/>
      <c r="L112" s="279"/>
      <c r="M112" s="279"/>
      <c r="N112" s="279"/>
      <c r="O112" s="279"/>
      <c r="P112" s="279"/>
      <c r="Q112" s="40"/>
      <c r="R112" s="41"/>
    </row>
    <row r="113" spans="2:65" s="1" customFormat="1" ht="6.9" customHeight="1"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1"/>
    </row>
    <row r="114" spans="2:65" s="1" customFormat="1" ht="18" customHeight="1">
      <c r="B114" s="39"/>
      <c r="C114" s="34" t="s">
        <v>24</v>
      </c>
      <c r="D114" s="40"/>
      <c r="E114" s="40"/>
      <c r="F114" s="32" t="str">
        <f>F10</f>
        <v>Zábřeh</v>
      </c>
      <c r="G114" s="40"/>
      <c r="H114" s="40"/>
      <c r="I114" s="40"/>
      <c r="J114" s="40"/>
      <c r="K114" s="34" t="s">
        <v>26</v>
      </c>
      <c r="L114" s="40"/>
      <c r="M114" s="281" t="str">
        <f>IF(O10="","",O10)</f>
        <v>26. 12. 2018</v>
      </c>
      <c r="N114" s="281"/>
      <c r="O114" s="281"/>
      <c r="P114" s="281"/>
      <c r="Q114" s="40"/>
      <c r="R114" s="41"/>
    </row>
    <row r="115" spans="2:65" s="1" customFormat="1" ht="6.9" customHeight="1"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1"/>
    </row>
    <row r="116" spans="2:65" s="1" customFormat="1" ht="13.2">
      <c r="B116" s="39"/>
      <c r="C116" s="34" t="s">
        <v>28</v>
      </c>
      <c r="D116" s="40"/>
      <c r="E116" s="40"/>
      <c r="F116" s="32" t="str">
        <f>E13</f>
        <v xml:space="preserve"> </v>
      </c>
      <c r="G116" s="40"/>
      <c r="H116" s="40"/>
      <c r="I116" s="40"/>
      <c r="J116" s="40"/>
      <c r="K116" s="34" t="s">
        <v>34</v>
      </c>
      <c r="L116" s="40"/>
      <c r="M116" s="233" t="str">
        <f>E19</f>
        <v xml:space="preserve"> </v>
      </c>
      <c r="N116" s="233"/>
      <c r="O116" s="233"/>
      <c r="P116" s="233"/>
      <c r="Q116" s="233"/>
      <c r="R116" s="41"/>
    </row>
    <row r="117" spans="2:65" s="1" customFormat="1" ht="14.4" customHeight="1">
      <c r="B117" s="39"/>
      <c r="C117" s="34" t="s">
        <v>32</v>
      </c>
      <c r="D117" s="40"/>
      <c r="E117" s="40"/>
      <c r="F117" s="32" t="str">
        <f>IF(E16="","",E16)</f>
        <v>Vyplň údaj</v>
      </c>
      <c r="G117" s="40"/>
      <c r="H117" s="40"/>
      <c r="I117" s="40"/>
      <c r="J117" s="40"/>
      <c r="K117" s="34" t="s">
        <v>36</v>
      </c>
      <c r="L117" s="40"/>
      <c r="M117" s="233" t="str">
        <f>E22</f>
        <v xml:space="preserve"> </v>
      </c>
      <c r="N117" s="233"/>
      <c r="O117" s="233"/>
      <c r="P117" s="233"/>
      <c r="Q117" s="233"/>
      <c r="R117" s="41"/>
    </row>
    <row r="118" spans="2:65" s="1" customFormat="1" ht="10.35" customHeight="1"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1"/>
    </row>
    <row r="119" spans="2:65" s="9" customFormat="1" ht="29.25" customHeight="1">
      <c r="B119" s="161"/>
      <c r="C119" s="162" t="s">
        <v>153</v>
      </c>
      <c r="D119" s="163" t="s">
        <v>154</v>
      </c>
      <c r="E119" s="163" t="s">
        <v>59</v>
      </c>
      <c r="F119" s="295" t="s">
        <v>155</v>
      </c>
      <c r="G119" s="295"/>
      <c r="H119" s="295"/>
      <c r="I119" s="295"/>
      <c r="J119" s="163" t="s">
        <v>156</v>
      </c>
      <c r="K119" s="163" t="s">
        <v>157</v>
      </c>
      <c r="L119" s="296" t="s">
        <v>158</v>
      </c>
      <c r="M119" s="296"/>
      <c r="N119" s="295" t="s">
        <v>136</v>
      </c>
      <c r="O119" s="295"/>
      <c r="P119" s="295"/>
      <c r="Q119" s="297"/>
      <c r="R119" s="164"/>
      <c r="T119" s="84" t="s">
        <v>159</v>
      </c>
      <c r="U119" s="85" t="s">
        <v>41</v>
      </c>
      <c r="V119" s="85" t="s">
        <v>160</v>
      </c>
      <c r="W119" s="85" t="s">
        <v>161</v>
      </c>
      <c r="X119" s="85" t="s">
        <v>162</v>
      </c>
      <c r="Y119" s="85" t="s">
        <v>163</v>
      </c>
      <c r="Z119" s="85" t="s">
        <v>164</v>
      </c>
      <c r="AA119" s="86" t="s">
        <v>165</v>
      </c>
    </row>
    <row r="120" spans="2:65" s="1" customFormat="1" ht="29.25" customHeight="1">
      <c r="B120" s="39"/>
      <c r="C120" s="88" t="s">
        <v>133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315">
        <f>BK120</f>
        <v>0</v>
      </c>
      <c r="O120" s="316"/>
      <c r="P120" s="316"/>
      <c r="Q120" s="316"/>
      <c r="R120" s="41"/>
      <c r="T120" s="87"/>
      <c r="U120" s="55"/>
      <c r="V120" s="55"/>
      <c r="W120" s="165">
        <f>W121+W135</f>
        <v>0</v>
      </c>
      <c r="X120" s="55"/>
      <c r="Y120" s="165">
        <f>Y121+Y135</f>
        <v>0</v>
      </c>
      <c r="Z120" s="55"/>
      <c r="AA120" s="166">
        <f>AA121+AA135</f>
        <v>0</v>
      </c>
      <c r="AT120" s="22" t="s">
        <v>76</v>
      </c>
      <c r="AU120" s="22" t="s">
        <v>138</v>
      </c>
      <c r="BK120" s="167">
        <f>BK121+BK135</f>
        <v>0</v>
      </c>
    </row>
    <row r="121" spans="2:65" s="10" customFormat="1" ht="37.35" customHeight="1">
      <c r="B121" s="168"/>
      <c r="C121" s="169"/>
      <c r="D121" s="170" t="s">
        <v>139</v>
      </c>
      <c r="E121" s="170"/>
      <c r="F121" s="170"/>
      <c r="G121" s="170"/>
      <c r="H121" s="170"/>
      <c r="I121" s="170"/>
      <c r="J121" s="170"/>
      <c r="K121" s="170"/>
      <c r="L121" s="170"/>
      <c r="M121" s="170"/>
      <c r="N121" s="293">
        <f>BK121</f>
        <v>0</v>
      </c>
      <c r="O121" s="291"/>
      <c r="P121" s="291"/>
      <c r="Q121" s="291"/>
      <c r="R121" s="171"/>
      <c r="T121" s="172"/>
      <c r="U121" s="169"/>
      <c r="V121" s="169"/>
      <c r="W121" s="173">
        <f>W122</f>
        <v>0</v>
      </c>
      <c r="X121" s="169"/>
      <c r="Y121" s="173">
        <f>Y122</f>
        <v>0</v>
      </c>
      <c r="Z121" s="169"/>
      <c r="AA121" s="174">
        <f>AA122</f>
        <v>0</v>
      </c>
      <c r="AR121" s="175" t="s">
        <v>84</v>
      </c>
      <c r="AT121" s="176" t="s">
        <v>76</v>
      </c>
      <c r="AU121" s="176" t="s">
        <v>77</v>
      </c>
      <c r="AY121" s="175" t="s">
        <v>166</v>
      </c>
      <c r="BK121" s="177">
        <f>BK122</f>
        <v>0</v>
      </c>
    </row>
    <row r="122" spans="2:65" s="10" customFormat="1" ht="19.95" customHeight="1">
      <c r="B122" s="168"/>
      <c r="C122" s="169"/>
      <c r="D122" s="178" t="s">
        <v>141</v>
      </c>
      <c r="E122" s="178"/>
      <c r="F122" s="178"/>
      <c r="G122" s="178"/>
      <c r="H122" s="178"/>
      <c r="I122" s="178"/>
      <c r="J122" s="178"/>
      <c r="K122" s="178"/>
      <c r="L122" s="178"/>
      <c r="M122" s="178"/>
      <c r="N122" s="317">
        <f>BK122</f>
        <v>0</v>
      </c>
      <c r="O122" s="318"/>
      <c r="P122" s="318"/>
      <c r="Q122" s="318"/>
      <c r="R122" s="171"/>
      <c r="T122" s="172"/>
      <c r="U122" s="169"/>
      <c r="V122" s="169"/>
      <c r="W122" s="173">
        <f>SUM(W123:W134)</f>
        <v>0</v>
      </c>
      <c r="X122" s="169"/>
      <c r="Y122" s="173">
        <f>SUM(Y123:Y134)</f>
        <v>0</v>
      </c>
      <c r="Z122" s="169"/>
      <c r="AA122" s="174">
        <f>SUM(AA123:AA134)</f>
        <v>0</v>
      </c>
      <c r="AR122" s="175" t="s">
        <v>84</v>
      </c>
      <c r="AT122" s="176" t="s">
        <v>76</v>
      </c>
      <c r="AU122" s="176" t="s">
        <v>84</v>
      </c>
      <c r="AY122" s="175" t="s">
        <v>166</v>
      </c>
      <c r="BK122" s="177">
        <f>SUM(BK123:BK134)</f>
        <v>0</v>
      </c>
    </row>
    <row r="123" spans="2:65" s="1" customFormat="1" ht="31.5" customHeight="1">
      <c r="B123" s="39"/>
      <c r="C123" s="179" t="s">
        <v>84</v>
      </c>
      <c r="D123" s="179" t="s">
        <v>167</v>
      </c>
      <c r="E123" s="180" t="s">
        <v>602</v>
      </c>
      <c r="F123" s="298" t="s">
        <v>603</v>
      </c>
      <c r="G123" s="298"/>
      <c r="H123" s="298"/>
      <c r="I123" s="298"/>
      <c r="J123" s="181" t="s">
        <v>400</v>
      </c>
      <c r="K123" s="182">
        <v>15</v>
      </c>
      <c r="L123" s="299">
        <v>0</v>
      </c>
      <c r="M123" s="300"/>
      <c r="N123" s="301">
        <f>ROUND(L123*K123,2)</f>
        <v>0</v>
      </c>
      <c r="O123" s="301"/>
      <c r="P123" s="301"/>
      <c r="Q123" s="301"/>
      <c r="R123" s="41"/>
      <c r="T123" s="183" t="s">
        <v>22</v>
      </c>
      <c r="U123" s="48" t="s">
        <v>42</v>
      </c>
      <c r="V123" s="40"/>
      <c r="W123" s="184">
        <f>V123*K123</f>
        <v>0</v>
      </c>
      <c r="X123" s="184">
        <v>0</v>
      </c>
      <c r="Y123" s="184">
        <f>X123*K123</f>
        <v>0</v>
      </c>
      <c r="Z123" s="184">
        <v>0</v>
      </c>
      <c r="AA123" s="185">
        <f>Z123*K123</f>
        <v>0</v>
      </c>
      <c r="AR123" s="22" t="s">
        <v>171</v>
      </c>
      <c r="AT123" s="22" t="s">
        <v>167</v>
      </c>
      <c r="AU123" s="22" t="s">
        <v>89</v>
      </c>
      <c r="AY123" s="22" t="s">
        <v>166</v>
      </c>
      <c r="BE123" s="122">
        <f>IF(U123="základní",N123,0)</f>
        <v>0</v>
      </c>
      <c r="BF123" s="122">
        <f>IF(U123="snížená",N123,0)</f>
        <v>0</v>
      </c>
      <c r="BG123" s="122">
        <f>IF(U123="zákl. přenesená",N123,0)</f>
        <v>0</v>
      </c>
      <c r="BH123" s="122">
        <f>IF(U123="sníž. přenesená",N123,0)</f>
        <v>0</v>
      </c>
      <c r="BI123" s="122">
        <f>IF(U123="nulová",N123,0)</f>
        <v>0</v>
      </c>
      <c r="BJ123" s="22" t="s">
        <v>84</v>
      </c>
      <c r="BK123" s="122">
        <f>ROUND(L123*K123,2)</f>
        <v>0</v>
      </c>
      <c r="BL123" s="22" t="s">
        <v>171</v>
      </c>
      <c r="BM123" s="22" t="s">
        <v>604</v>
      </c>
    </row>
    <row r="124" spans="2:65" s="11" customFormat="1" ht="22.5" customHeight="1">
      <c r="B124" s="186"/>
      <c r="C124" s="187"/>
      <c r="D124" s="187"/>
      <c r="E124" s="188" t="s">
        <v>22</v>
      </c>
      <c r="F124" s="302" t="s">
        <v>605</v>
      </c>
      <c r="G124" s="303"/>
      <c r="H124" s="303"/>
      <c r="I124" s="303"/>
      <c r="J124" s="187"/>
      <c r="K124" s="189" t="s">
        <v>22</v>
      </c>
      <c r="L124" s="187"/>
      <c r="M124" s="187"/>
      <c r="N124" s="187"/>
      <c r="O124" s="187"/>
      <c r="P124" s="187"/>
      <c r="Q124" s="187"/>
      <c r="R124" s="190"/>
      <c r="T124" s="191"/>
      <c r="U124" s="187"/>
      <c r="V124" s="187"/>
      <c r="W124" s="187"/>
      <c r="X124" s="187"/>
      <c r="Y124" s="187"/>
      <c r="Z124" s="187"/>
      <c r="AA124" s="192"/>
      <c r="AT124" s="193" t="s">
        <v>174</v>
      </c>
      <c r="AU124" s="193" t="s">
        <v>89</v>
      </c>
      <c r="AV124" s="11" t="s">
        <v>84</v>
      </c>
      <c r="AW124" s="11" t="s">
        <v>35</v>
      </c>
      <c r="AX124" s="11" t="s">
        <v>77</v>
      </c>
      <c r="AY124" s="193" t="s">
        <v>166</v>
      </c>
    </row>
    <row r="125" spans="2:65" s="12" customFormat="1" ht="22.5" customHeight="1">
      <c r="B125" s="194"/>
      <c r="C125" s="195"/>
      <c r="D125" s="195"/>
      <c r="E125" s="196" t="s">
        <v>22</v>
      </c>
      <c r="F125" s="304" t="s">
        <v>185</v>
      </c>
      <c r="G125" s="305"/>
      <c r="H125" s="305"/>
      <c r="I125" s="305"/>
      <c r="J125" s="195"/>
      <c r="K125" s="197">
        <v>3</v>
      </c>
      <c r="L125" s="195"/>
      <c r="M125" s="195"/>
      <c r="N125" s="195"/>
      <c r="O125" s="195"/>
      <c r="P125" s="195"/>
      <c r="Q125" s="195"/>
      <c r="R125" s="198"/>
      <c r="T125" s="199"/>
      <c r="U125" s="195"/>
      <c r="V125" s="195"/>
      <c r="W125" s="195"/>
      <c r="X125" s="195"/>
      <c r="Y125" s="195"/>
      <c r="Z125" s="195"/>
      <c r="AA125" s="200"/>
      <c r="AT125" s="201" t="s">
        <v>174</v>
      </c>
      <c r="AU125" s="201" t="s">
        <v>89</v>
      </c>
      <c r="AV125" s="12" t="s">
        <v>89</v>
      </c>
      <c r="AW125" s="12" t="s">
        <v>35</v>
      </c>
      <c r="AX125" s="12" t="s">
        <v>77</v>
      </c>
      <c r="AY125" s="201" t="s">
        <v>166</v>
      </c>
    </row>
    <row r="126" spans="2:65" s="11" customFormat="1" ht="22.5" customHeight="1">
      <c r="B126" s="186"/>
      <c r="C126" s="187"/>
      <c r="D126" s="187"/>
      <c r="E126" s="188" t="s">
        <v>22</v>
      </c>
      <c r="F126" s="308" t="s">
        <v>606</v>
      </c>
      <c r="G126" s="309"/>
      <c r="H126" s="309"/>
      <c r="I126" s="309"/>
      <c r="J126" s="187"/>
      <c r="K126" s="189" t="s">
        <v>22</v>
      </c>
      <c r="L126" s="187"/>
      <c r="M126" s="187"/>
      <c r="N126" s="187"/>
      <c r="O126" s="187"/>
      <c r="P126" s="187"/>
      <c r="Q126" s="187"/>
      <c r="R126" s="190"/>
      <c r="T126" s="191"/>
      <c r="U126" s="187"/>
      <c r="V126" s="187"/>
      <c r="W126" s="187"/>
      <c r="X126" s="187"/>
      <c r="Y126" s="187"/>
      <c r="Z126" s="187"/>
      <c r="AA126" s="192"/>
      <c r="AT126" s="193" t="s">
        <v>174</v>
      </c>
      <c r="AU126" s="193" t="s">
        <v>89</v>
      </c>
      <c r="AV126" s="11" t="s">
        <v>84</v>
      </c>
      <c r="AW126" s="11" t="s">
        <v>35</v>
      </c>
      <c r="AX126" s="11" t="s">
        <v>77</v>
      </c>
      <c r="AY126" s="193" t="s">
        <v>166</v>
      </c>
    </row>
    <row r="127" spans="2:65" s="12" customFormat="1" ht="22.5" customHeight="1">
      <c r="B127" s="194"/>
      <c r="C127" s="195"/>
      <c r="D127" s="195"/>
      <c r="E127" s="196" t="s">
        <v>22</v>
      </c>
      <c r="F127" s="304" t="s">
        <v>89</v>
      </c>
      <c r="G127" s="305"/>
      <c r="H127" s="305"/>
      <c r="I127" s="305"/>
      <c r="J127" s="195"/>
      <c r="K127" s="197">
        <v>2</v>
      </c>
      <c r="L127" s="195"/>
      <c r="M127" s="195"/>
      <c r="N127" s="195"/>
      <c r="O127" s="195"/>
      <c r="P127" s="195"/>
      <c r="Q127" s="195"/>
      <c r="R127" s="198"/>
      <c r="T127" s="199"/>
      <c r="U127" s="195"/>
      <c r="V127" s="195"/>
      <c r="W127" s="195"/>
      <c r="X127" s="195"/>
      <c r="Y127" s="195"/>
      <c r="Z127" s="195"/>
      <c r="AA127" s="200"/>
      <c r="AT127" s="201" t="s">
        <v>174</v>
      </c>
      <c r="AU127" s="201" t="s">
        <v>89</v>
      </c>
      <c r="AV127" s="12" t="s">
        <v>89</v>
      </c>
      <c r="AW127" s="12" t="s">
        <v>35</v>
      </c>
      <c r="AX127" s="12" t="s">
        <v>77</v>
      </c>
      <c r="AY127" s="201" t="s">
        <v>166</v>
      </c>
    </row>
    <row r="128" spans="2:65" s="11" customFormat="1" ht="22.5" customHeight="1">
      <c r="B128" s="186"/>
      <c r="C128" s="187"/>
      <c r="D128" s="187"/>
      <c r="E128" s="188" t="s">
        <v>22</v>
      </c>
      <c r="F128" s="308" t="s">
        <v>607</v>
      </c>
      <c r="G128" s="309"/>
      <c r="H128" s="309"/>
      <c r="I128" s="309"/>
      <c r="J128" s="187"/>
      <c r="K128" s="189" t="s">
        <v>22</v>
      </c>
      <c r="L128" s="187"/>
      <c r="M128" s="187"/>
      <c r="N128" s="187"/>
      <c r="O128" s="187"/>
      <c r="P128" s="187"/>
      <c r="Q128" s="187"/>
      <c r="R128" s="190"/>
      <c r="T128" s="191"/>
      <c r="U128" s="187"/>
      <c r="V128" s="187"/>
      <c r="W128" s="187"/>
      <c r="X128" s="187"/>
      <c r="Y128" s="187"/>
      <c r="Z128" s="187"/>
      <c r="AA128" s="192"/>
      <c r="AT128" s="193" t="s">
        <v>174</v>
      </c>
      <c r="AU128" s="193" t="s">
        <v>89</v>
      </c>
      <c r="AV128" s="11" t="s">
        <v>84</v>
      </c>
      <c r="AW128" s="11" t="s">
        <v>35</v>
      </c>
      <c r="AX128" s="11" t="s">
        <v>77</v>
      </c>
      <c r="AY128" s="193" t="s">
        <v>166</v>
      </c>
    </row>
    <row r="129" spans="2:63" s="12" customFormat="1" ht="22.5" customHeight="1">
      <c r="B129" s="194"/>
      <c r="C129" s="195"/>
      <c r="D129" s="195"/>
      <c r="E129" s="196" t="s">
        <v>22</v>
      </c>
      <c r="F129" s="304" t="s">
        <v>185</v>
      </c>
      <c r="G129" s="305"/>
      <c r="H129" s="305"/>
      <c r="I129" s="305"/>
      <c r="J129" s="195"/>
      <c r="K129" s="197">
        <v>3</v>
      </c>
      <c r="L129" s="195"/>
      <c r="M129" s="195"/>
      <c r="N129" s="195"/>
      <c r="O129" s="195"/>
      <c r="P129" s="195"/>
      <c r="Q129" s="195"/>
      <c r="R129" s="198"/>
      <c r="T129" s="199"/>
      <c r="U129" s="195"/>
      <c r="V129" s="195"/>
      <c r="W129" s="195"/>
      <c r="X129" s="195"/>
      <c r="Y129" s="195"/>
      <c r="Z129" s="195"/>
      <c r="AA129" s="200"/>
      <c r="AT129" s="201" t="s">
        <v>174</v>
      </c>
      <c r="AU129" s="201" t="s">
        <v>89</v>
      </c>
      <c r="AV129" s="12" t="s">
        <v>89</v>
      </c>
      <c r="AW129" s="12" t="s">
        <v>35</v>
      </c>
      <c r="AX129" s="12" t="s">
        <v>77</v>
      </c>
      <c r="AY129" s="201" t="s">
        <v>166</v>
      </c>
    </row>
    <row r="130" spans="2:63" s="11" customFormat="1" ht="22.5" customHeight="1">
      <c r="B130" s="186"/>
      <c r="C130" s="187"/>
      <c r="D130" s="187"/>
      <c r="E130" s="188" t="s">
        <v>22</v>
      </c>
      <c r="F130" s="308" t="s">
        <v>608</v>
      </c>
      <c r="G130" s="309"/>
      <c r="H130" s="309"/>
      <c r="I130" s="309"/>
      <c r="J130" s="187"/>
      <c r="K130" s="189" t="s">
        <v>22</v>
      </c>
      <c r="L130" s="187"/>
      <c r="M130" s="187"/>
      <c r="N130" s="187"/>
      <c r="O130" s="187"/>
      <c r="P130" s="187"/>
      <c r="Q130" s="187"/>
      <c r="R130" s="190"/>
      <c r="T130" s="191"/>
      <c r="U130" s="187"/>
      <c r="V130" s="187"/>
      <c r="W130" s="187"/>
      <c r="X130" s="187"/>
      <c r="Y130" s="187"/>
      <c r="Z130" s="187"/>
      <c r="AA130" s="192"/>
      <c r="AT130" s="193" t="s">
        <v>174</v>
      </c>
      <c r="AU130" s="193" t="s">
        <v>89</v>
      </c>
      <c r="AV130" s="11" t="s">
        <v>84</v>
      </c>
      <c r="AW130" s="11" t="s">
        <v>35</v>
      </c>
      <c r="AX130" s="11" t="s">
        <v>77</v>
      </c>
      <c r="AY130" s="193" t="s">
        <v>166</v>
      </c>
    </row>
    <row r="131" spans="2:63" s="12" customFormat="1" ht="22.5" customHeight="1">
      <c r="B131" s="194"/>
      <c r="C131" s="195"/>
      <c r="D131" s="195"/>
      <c r="E131" s="196" t="s">
        <v>22</v>
      </c>
      <c r="F131" s="304" t="s">
        <v>185</v>
      </c>
      <c r="G131" s="305"/>
      <c r="H131" s="305"/>
      <c r="I131" s="305"/>
      <c r="J131" s="195"/>
      <c r="K131" s="197">
        <v>3</v>
      </c>
      <c r="L131" s="195"/>
      <c r="M131" s="195"/>
      <c r="N131" s="195"/>
      <c r="O131" s="195"/>
      <c r="P131" s="195"/>
      <c r="Q131" s="195"/>
      <c r="R131" s="198"/>
      <c r="T131" s="199"/>
      <c r="U131" s="195"/>
      <c r="V131" s="195"/>
      <c r="W131" s="195"/>
      <c r="X131" s="195"/>
      <c r="Y131" s="195"/>
      <c r="Z131" s="195"/>
      <c r="AA131" s="200"/>
      <c r="AT131" s="201" t="s">
        <v>174</v>
      </c>
      <c r="AU131" s="201" t="s">
        <v>89</v>
      </c>
      <c r="AV131" s="12" t="s">
        <v>89</v>
      </c>
      <c r="AW131" s="12" t="s">
        <v>35</v>
      </c>
      <c r="AX131" s="12" t="s">
        <v>77</v>
      </c>
      <c r="AY131" s="201" t="s">
        <v>166</v>
      </c>
    </row>
    <row r="132" spans="2:63" s="11" customFormat="1" ht="22.5" customHeight="1">
      <c r="B132" s="186"/>
      <c r="C132" s="187"/>
      <c r="D132" s="187"/>
      <c r="E132" s="188" t="s">
        <v>22</v>
      </c>
      <c r="F132" s="308" t="s">
        <v>609</v>
      </c>
      <c r="G132" s="309"/>
      <c r="H132" s="309"/>
      <c r="I132" s="309"/>
      <c r="J132" s="187"/>
      <c r="K132" s="189" t="s">
        <v>22</v>
      </c>
      <c r="L132" s="187"/>
      <c r="M132" s="187"/>
      <c r="N132" s="187"/>
      <c r="O132" s="187"/>
      <c r="P132" s="187"/>
      <c r="Q132" s="187"/>
      <c r="R132" s="190"/>
      <c r="T132" s="191"/>
      <c r="U132" s="187"/>
      <c r="V132" s="187"/>
      <c r="W132" s="187"/>
      <c r="X132" s="187"/>
      <c r="Y132" s="187"/>
      <c r="Z132" s="187"/>
      <c r="AA132" s="192"/>
      <c r="AT132" s="193" t="s">
        <v>174</v>
      </c>
      <c r="AU132" s="193" t="s">
        <v>89</v>
      </c>
      <c r="AV132" s="11" t="s">
        <v>84</v>
      </c>
      <c r="AW132" s="11" t="s">
        <v>35</v>
      </c>
      <c r="AX132" s="11" t="s">
        <v>77</v>
      </c>
      <c r="AY132" s="193" t="s">
        <v>166</v>
      </c>
    </row>
    <row r="133" spans="2:63" s="12" customFormat="1" ht="22.5" customHeight="1">
      <c r="B133" s="194"/>
      <c r="C133" s="195"/>
      <c r="D133" s="195"/>
      <c r="E133" s="196" t="s">
        <v>22</v>
      </c>
      <c r="F133" s="304" t="s">
        <v>171</v>
      </c>
      <c r="G133" s="305"/>
      <c r="H133" s="305"/>
      <c r="I133" s="305"/>
      <c r="J133" s="195"/>
      <c r="K133" s="197">
        <v>4</v>
      </c>
      <c r="L133" s="195"/>
      <c r="M133" s="195"/>
      <c r="N133" s="195"/>
      <c r="O133" s="195"/>
      <c r="P133" s="195"/>
      <c r="Q133" s="195"/>
      <c r="R133" s="198"/>
      <c r="T133" s="199"/>
      <c r="U133" s="195"/>
      <c r="V133" s="195"/>
      <c r="W133" s="195"/>
      <c r="X133" s="195"/>
      <c r="Y133" s="195"/>
      <c r="Z133" s="195"/>
      <c r="AA133" s="200"/>
      <c r="AT133" s="201" t="s">
        <v>174</v>
      </c>
      <c r="AU133" s="201" t="s">
        <v>89</v>
      </c>
      <c r="AV133" s="12" t="s">
        <v>89</v>
      </c>
      <c r="AW133" s="12" t="s">
        <v>35</v>
      </c>
      <c r="AX133" s="12" t="s">
        <v>77</v>
      </c>
      <c r="AY133" s="201" t="s">
        <v>166</v>
      </c>
    </row>
    <row r="134" spans="2:63" s="13" customFormat="1" ht="22.5" customHeight="1">
      <c r="B134" s="202"/>
      <c r="C134" s="203"/>
      <c r="D134" s="203"/>
      <c r="E134" s="204" t="s">
        <v>22</v>
      </c>
      <c r="F134" s="306" t="s">
        <v>176</v>
      </c>
      <c r="G134" s="307"/>
      <c r="H134" s="307"/>
      <c r="I134" s="307"/>
      <c r="J134" s="203"/>
      <c r="K134" s="205">
        <v>15</v>
      </c>
      <c r="L134" s="203"/>
      <c r="M134" s="203"/>
      <c r="N134" s="203"/>
      <c r="O134" s="203"/>
      <c r="P134" s="203"/>
      <c r="Q134" s="203"/>
      <c r="R134" s="206"/>
      <c r="T134" s="207"/>
      <c r="U134" s="203"/>
      <c r="V134" s="203"/>
      <c r="W134" s="203"/>
      <c r="X134" s="203"/>
      <c r="Y134" s="203"/>
      <c r="Z134" s="203"/>
      <c r="AA134" s="208"/>
      <c r="AT134" s="209" t="s">
        <v>174</v>
      </c>
      <c r="AU134" s="209" t="s">
        <v>89</v>
      </c>
      <c r="AV134" s="13" t="s">
        <v>171</v>
      </c>
      <c r="AW134" s="13" t="s">
        <v>35</v>
      </c>
      <c r="AX134" s="13" t="s">
        <v>84</v>
      </c>
      <c r="AY134" s="209" t="s">
        <v>166</v>
      </c>
    </row>
    <row r="135" spans="2:63" s="1" customFormat="1" ht="49.95" customHeight="1">
      <c r="B135" s="39"/>
      <c r="C135" s="40"/>
      <c r="D135" s="170" t="s">
        <v>244</v>
      </c>
      <c r="E135" s="40"/>
      <c r="F135" s="40"/>
      <c r="G135" s="40"/>
      <c r="H135" s="40"/>
      <c r="I135" s="40"/>
      <c r="J135" s="40"/>
      <c r="K135" s="40"/>
      <c r="L135" s="40"/>
      <c r="M135" s="40"/>
      <c r="N135" s="319">
        <f t="shared" ref="N135:N140" si="5">BK135</f>
        <v>0</v>
      </c>
      <c r="O135" s="320"/>
      <c r="P135" s="320"/>
      <c r="Q135" s="320"/>
      <c r="R135" s="41"/>
      <c r="T135" s="154"/>
      <c r="U135" s="40"/>
      <c r="V135" s="40"/>
      <c r="W135" s="40"/>
      <c r="X135" s="40"/>
      <c r="Y135" s="40"/>
      <c r="Z135" s="40"/>
      <c r="AA135" s="82"/>
      <c r="AT135" s="22" t="s">
        <v>76</v>
      </c>
      <c r="AU135" s="22" t="s">
        <v>77</v>
      </c>
      <c r="AY135" s="22" t="s">
        <v>245</v>
      </c>
      <c r="BK135" s="122">
        <f>SUM(BK136:BK140)</f>
        <v>0</v>
      </c>
    </row>
    <row r="136" spans="2:63" s="1" customFormat="1" ht="22.35" customHeight="1">
      <c r="B136" s="39"/>
      <c r="C136" s="218" t="s">
        <v>22</v>
      </c>
      <c r="D136" s="218" t="s">
        <v>167</v>
      </c>
      <c r="E136" s="219" t="s">
        <v>22</v>
      </c>
      <c r="F136" s="314" t="s">
        <v>22</v>
      </c>
      <c r="G136" s="314"/>
      <c r="H136" s="314"/>
      <c r="I136" s="314"/>
      <c r="J136" s="220" t="s">
        <v>22</v>
      </c>
      <c r="K136" s="221"/>
      <c r="L136" s="299"/>
      <c r="M136" s="301"/>
      <c r="N136" s="301">
        <f t="shared" si="5"/>
        <v>0</v>
      </c>
      <c r="O136" s="301"/>
      <c r="P136" s="301"/>
      <c r="Q136" s="301"/>
      <c r="R136" s="41"/>
      <c r="T136" s="183" t="s">
        <v>22</v>
      </c>
      <c r="U136" s="222" t="s">
        <v>42</v>
      </c>
      <c r="V136" s="40"/>
      <c r="W136" s="40"/>
      <c r="X136" s="40"/>
      <c r="Y136" s="40"/>
      <c r="Z136" s="40"/>
      <c r="AA136" s="82"/>
      <c r="AT136" s="22" t="s">
        <v>245</v>
      </c>
      <c r="AU136" s="22" t="s">
        <v>84</v>
      </c>
      <c r="AY136" s="22" t="s">
        <v>245</v>
      </c>
      <c r="BE136" s="122">
        <f>IF(U136="základní",N136,0)</f>
        <v>0</v>
      </c>
      <c r="BF136" s="122">
        <f>IF(U136="snížená",N136,0)</f>
        <v>0</v>
      </c>
      <c r="BG136" s="122">
        <f>IF(U136="zákl. přenesená",N136,0)</f>
        <v>0</v>
      </c>
      <c r="BH136" s="122">
        <f>IF(U136="sníž. přenesená",N136,0)</f>
        <v>0</v>
      </c>
      <c r="BI136" s="122">
        <f>IF(U136="nulová",N136,0)</f>
        <v>0</v>
      </c>
      <c r="BJ136" s="22" t="s">
        <v>84</v>
      </c>
      <c r="BK136" s="122">
        <f>L136*K136</f>
        <v>0</v>
      </c>
    </row>
    <row r="137" spans="2:63" s="1" customFormat="1" ht="22.35" customHeight="1">
      <c r="B137" s="39"/>
      <c r="C137" s="218" t="s">
        <v>22</v>
      </c>
      <c r="D137" s="218" t="s">
        <v>167</v>
      </c>
      <c r="E137" s="219" t="s">
        <v>22</v>
      </c>
      <c r="F137" s="314" t="s">
        <v>22</v>
      </c>
      <c r="G137" s="314"/>
      <c r="H137" s="314"/>
      <c r="I137" s="314"/>
      <c r="J137" s="220" t="s">
        <v>22</v>
      </c>
      <c r="K137" s="221"/>
      <c r="L137" s="299"/>
      <c r="M137" s="301"/>
      <c r="N137" s="301">
        <f t="shared" si="5"/>
        <v>0</v>
      </c>
      <c r="O137" s="301"/>
      <c r="P137" s="301"/>
      <c r="Q137" s="301"/>
      <c r="R137" s="41"/>
      <c r="T137" s="183" t="s">
        <v>22</v>
      </c>
      <c r="U137" s="222" t="s">
        <v>42</v>
      </c>
      <c r="V137" s="40"/>
      <c r="W137" s="40"/>
      <c r="X137" s="40"/>
      <c r="Y137" s="40"/>
      <c r="Z137" s="40"/>
      <c r="AA137" s="82"/>
      <c r="AT137" s="22" t="s">
        <v>245</v>
      </c>
      <c r="AU137" s="22" t="s">
        <v>84</v>
      </c>
      <c r="AY137" s="22" t="s">
        <v>245</v>
      </c>
      <c r="BE137" s="122">
        <f>IF(U137="základní",N137,0)</f>
        <v>0</v>
      </c>
      <c r="BF137" s="122">
        <f>IF(U137="snížená",N137,0)</f>
        <v>0</v>
      </c>
      <c r="BG137" s="122">
        <f>IF(U137="zákl. přenesená",N137,0)</f>
        <v>0</v>
      </c>
      <c r="BH137" s="122">
        <f>IF(U137="sníž. přenesená",N137,0)</f>
        <v>0</v>
      </c>
      <c r="BI137" s="122">
        <f>IF(U137="nulová",N137,0)</f>
        <v>0</v>
      </c>
      <c r="BJ137" s="22" t="s">
        <v>84</v>
      </c>
      <c r="BK137" s="122">
        <f>L137*K137</f>
        <v>0</v>
      </c>
    </row>
    <row r="138" spans="2:63" s="1" customFormat="1" ht="22.35" customHeight="1">
      <c r="B138" s="39"/>
      <c r="C138" s="218" t="s">
        <v>22</v>
      </c>
      <c r="D138" s="218" t="s">
        <v>167</v>
      </c>
      <c r="E138" s="219" t="s">
        <v>22</v>
      </c>
      <c r="F138" s="314" t="s">
        <v>22</v>
      </c>
      <c r="G138" s="314"/>
      <c r="H138" s="314"/>
      <c r="I138" s="314"/>
      <c r="J138" s="220" t="s">
        <v>22</v>
      </c>
      <c r="K138" s="221"/>
      <c r="L138" s="299"/>
      <c r="M138" s="301"/>
      <c r="N138" s="301">
        <f t="shared" si="5"/>
        <v>0</v>
      </c>
      <c r="O138" s="301"/>
      <c r="P138" s="301"/>
      <c r="Q138" s="301"/>
      <c r="R138" s="41"/>
      <c r="T138" s="183" t="s">
        <v>22</v>
      </c>
      <c r="U138" s="222" t="s">
        <v>42</v>
      </c>
      <c r="V138" s="40"/>
      <c r="W138" s="40"/>
      <c r="X138" s="40"/>
      <c r="Y138" s="40"/>
      <c r="Z138" s="40"/>
      <c r="AA138" s="82"/>
      <c r="AT138" s="22" t="s">
        <v>245</v>
      </c>
      <c r="AU138" s="22" t="s">
        <v>84</v>
      </c>
      <c r="AY138" s="22" t="s">
        <v>245</v>
      </c>
      <c r="BE138" s="122">
        <f>IF(U138="základní",N138,0)</f>
        <v>0</v>
      </c>
      <c r="BF138" s="122">
        <f>IF(U138="snížená",N138,0)</f>
        <v>0</v>
      </c>
      <c r="BG138" s="122">
        <f>IF(U138="zákl. přenesená",N138,0)</f>
        <v>0</v>
      </c>
      <c r="BH138" s="122">
        <f>IF(U138="sníž. přenesená",N138,0)</f>
        <v>0</v>
      </c>
      <c r="BI138" s="122">
        <f>IF(U138="nulová",N138,0)</f>
        <v>0</v>
      </c>
      <c r="BJ138" s="22" t="s">
        <v>84</v>
      </c>
      <c r="BK138" s="122">
        <f>L138*K138</f>
        <v>0</v>
      </c>
    </row>
    <row r="139" spans="2:63" s="1" customFormat="1" ht="22.35" customHeight="1">
      <c r="B139" s="39"/>
      <c r="C139" s="218" t="s">
        <v>22</v>
      </c>
      <c r="D139" s="218" t="s">
        <v>167</v>
      </c>
      <c r="E139" s="219" t="s">
        <v>22</v>
      </c>
      <c r="F139" s="314" t="s">
        <v>22</v>
      </c>
      <c r="G139" s="314"/>
      <c r="H139" s="314"/>
      <c r="I139" s="314"/>
      <c r="J139" s="220" t="s">
        <v>22</v>
      </c>
      <c r="K139" s="221"/>
      <c r="L139" s="299"/>
      <c r="M139" s="301"/>
      <c r="N139" s="301">
        <f t="shared" si="5"/>
        <v>0</v>
      </c>
      <c r="O139" s="301"/>
      <c r="P139" s="301"/>
      <c r="Q139" s="301"/>
      <c r="R139" s="41"/>
      <c r="T139" s="183" t="s">
        <v>22</v>
      </c>
      <c r="U139" s="222" t="s">
        <v>42</v>
      </c>
      <c r="V139" s="40"/>
      <c r="W139" s="40"/>
      <c r="X139" s="40"/>
      <c r="Y139" s="40"/>
      <c r="Z139" s="40"/>
      <c r="AA139" s="82"/>
      <c r="AT139" s="22" t="s">
        <v>245</v>
      </c>
      <c r="AU139" s="22" t="s">
        <v>84</v>
      </c>
      <c r="AY139" s="22" t="s">
        <v>245</v>
      </c>
      <c r="BE139" s="122">
        <f>IF(U139="základní",N139,0)</f>
        <v>0</v>
      </c>
      <c r="BF139" s="122">
        <f>IF(U139="snížená",N139,0)</f>
        <v>0</v>
      </c>
      <c r="BG139" s="122">
        <f>IF(U139="zákl. přenesená",N139,0)</f>
        <v>0</v>
      </c>
      <c r="BH139" s="122">
        <f>IF(U139="sníž. přenesená",N139,0)</f>
        <v>0</v>
      </c>
      <c r="BI139" s="122">
        <f>IF(U139="nulová",N139,0)</f>
        <v>0</v>
      </c>
      <c r="BJ139" s="22" t="s">
        <v>84</v>
      </c>
      <c r="BK139" s="122">
        <f>L139*K139</f>
        <v>0</v>
      </c>
    </row>
    <row r="140" spans="2:63" s="1" customFormat="1" ht="22.35" customHeight="1">
      <c r="B140" s="39"/>
      <c r="C140" s="218" t="s">
        <v>22</v>
      </c>
      <c r="D140" s="218" t="s">
        <v>167</v>
      </c>
      <c r="E140" s="219" t="s">
        <v>22</v>
      </c>
      <c r="F140" s="314" t="s">
        <v>22</v>
      </c>
      <c r="G140" s="314"/>
      <c r="H140" s="314"/>
      <c r="I140" s="314"/>
      <c r="J140" s="220" t="s">
        <v>22</v>
      </c>
      <c r="K140" s="221"/>
      <c r="L140" s="299"/>
      <c r="M140" s="301"/>
      <c r="N140" s="301">
        <f t="shared" si="5"/>
        <v>0</v>
      </c>
      <c r="O140" s="301"/>
      <c r="P140" s="301"/>
      <c r="Q140" s="301"/>
      <c r="R140" s="41"/>
      <c r="T140" s="183" t="s">
        <v>22</v>
      </c>
      <c r="U140" s="222" t="s">
        <v>42</v>
      </c>
      <c r="V140" s="60"/>
      <c r="W140" s="60"/>
      <c r="X140" s="60"/>
      <c r="Y140" s="60"/>
      <c r="Z140" s="60"/>
      <c r="AA140" s="62"/>
      <c r="AT140" s="22" t="s">
        <v>245</v>
      </c>
      <c r="AU140" s="22" t="s">
        <v>84</v>
      </c>
      <c r="AY140" s="22" t="s">
        <v>245</v>
      </c>
      <c r="BE140" s="122">
        <f>IF(U140="základní",N140,0)</f>
        <v>0</v>
      </c>
      <c r="BF140" s="122">
        <f>IF(U140="snížená",N140,0)</f>
        <v>0</v>
      </c>
      <c r="BG140" s="122">
        <f>IF(U140="zákl. přenesená",N140,0)</f>
        <v>0</v>
      </c>
      <c r="BH140" s="122">
        <f>IF(U140="sníž. přenesená",N140,0)</f>
        <v>0</v>
      </c>
      <c r="BI140" s="122">
        <f>IF(U140="nulová",N140,0)</f>
        <v>0</v>
      </c>
      <c r="BJ140" s="22" t="s">
        <v>84</v>
      </c>
      <c r="BK140" s="122">
        <f>L140*K140</f>
        <v>0</v>
      </c>
    </row>
    <row r="141" spans="2:63" s="1" customFormat="1" ht="6.9" customHeight="1">
      <c r="B141" s="63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5"/>
    </row>
  </sheetData>
  <sheetProtection algorithmName="SHA-512" hashValue="qOH1oA8kW/vgnZVALvilg4m2c73Heo7BoLuY9ADkneNHLKuZ9Vqdyrv83/stMIwrsUAzNvoDV+Hoj5xLhE7ZkA==" saltValue="koWEqAONaSjNryugJMwHAA==" spinCount="100000" sheet="1" objects="1" scenarios="1" formatCells="0" formatColumns="0" formatRows="0" sort="0" autoFilter="0"/>
  <mergeCells count="101">
    <mergeCell ref="N120:Q120"/>
    <mergeCell ref="N121:Q121"/>
    <mergeCell ref="N122:Q122"/>
    <mergeCell ref="N135:Q135"/>
    <mergeCell ref="H1:K1"/>
    <mergeCell ref="S2:AC2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30:I130"/>
    <mergeCell ref="F131:I131"/>
    <mergeCell ref="F132:I132"/>
    <mergeCell ref="F133:I133"/>
    <mergeCell ref="F134:I134"/>
    <mergeCell ref="F136:I136"/>
    <mergeCell ref="L136:M136"/>
    <mergeCell ref="N136:Q136"/>
    <mergeCell ref="F137:I137"/>
    <mergeCell ref="L137:M137"/>
    <mergeCell ref="N137:Q137"/>
    <mergeCell ref="F123:I123"/>
    <mergeCell ref="L123:M123"/>
    <mergeCell ref="N123:Q123"/>
    <mergeCell ref="F124:I124"/>
    <mergeCell ref="F125:I125"/>
    <mergeCell ref="F126:I126"/>
    <mergeCell ref="F127:I127"/>
    <mergeCell ref="F128:I128"/>
    <mergeCell ref="F129:I129"/>
    <mergeCell ref="L102:Q102"/>
    <mergeCell ref="C108:Q108"/>
    <mergeCell ref="F110:P110"/>
    <mergeCell ref="F111:P111"/>
    <mergeCell ref="F112:P112"/>
    <mergeCell ref="M114:P114"/>
    <mergeCell ref="M116:Q116"/>
    <mergeCell ref="M117:Q117"/>
    <mergeCell ref="F119:I119"/>
    <mergeCell ref="L119:M119"/>
    <mergeCell ref="N119:Q119"/>
    <mergeCell ref="D96:H96"/>
    <mergeCell ref="N96:Q96"/>
    <mergeCell ref="D97:H97"/>
    <mergeCell ref="N97:Q97"/>
    <mergeCell ref="D98:H98"/>
    <mergeCell ref="N98:Q98"/>
    <mergeCell ref="D99:H99"/>
    <mergeCell ref="N99:Q99"/>
    <mergeCell ref="N100:Q100"/>
    <mergeCell ref="M85:Q85"/>
    <mergeCell ref="C87:G87"/>
    <mergeCell ref="N87:Q87"/>
    <mergeCell ref="N89:Q89"/>
    <mergeCell ref="N90:Q90"/>
    <mergeCell ref="N91:Q91"/>
    <mergeCell ref="N92:Q92"/>
    <mergeCell ref="N94:Q94"/>
    <mergeCell ref="D95:H95"/>
    <mergeCell ref="N95:Q95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O21:P21"/>
    <mergeCell ref="O22:P22"/>
    <mergeCell ref="E25:L25"/>
    <mergeCell ref="M28:P28"/>
    <mergeCell ref="M29:P29"/>
    <mergeCell ref="C2:Q2"/>
    <mergeCell ref="C4:Q4"/>
    <mergeCell ref="F6:P6"/>
    <mergeCell ref="F7:P7"/>
    <mergeCell ref="F8:P8"/>
    <mergeCell ref="O10:P10"/>
    <mergeCell ref="O12:P12"/>
    <mergeCell ref="O13:P13"/>
    <mergeCell ref="O15:P15"/>
  </mergeCells>
  <dataValidations count="2">
    <dataValidation type="list" allowBlank="1" showInputMessage="1" showErrorMessage="1" error="Povoleny jsou hodnoty K, M." sqref="D136:D141">
      <formula1>"K, M"</formula1>
    </dataValidation>
    <dataValidation type="list" allowBlank="1" showInputMessage="1" showErrorMessage="1" error="Povoleny jsou hodnoty základní, snížená, zákl. přenesená, sníž. přenesená, nulová." sqref="U136:U141">
      <formula1>"základní, snížená, zákl. přenesená, sníž. přenesená, nulová"</formula1>
    </dataValidation>
  </dataValidations>
  <hyperlinks>
    <hyperlink ref="F1:G1" location="C2" display="1) Krycí list rozpočtu"/>
    <hyperlink ref="H1:K1" location="C87" display="2) Rekapitulace rozpočtu"/>
    <hyperlink ref="L1" location="C119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6" fitToHeight="100" orientation="portrait" blackAndWhite="1" r:id="rId1"/>
  <headerFooter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66"/>
  <sheetViews>
    <sheetView showGridLines="0" workbookViewId="0">
      <pane ySplit="1" topLeftCell="A2" activePane="bottomLeft" state="frozen"/>
      <selection pane="bottomLeft"/>
    </sheetView>
  </sheetViews>
  <sheetFormatPr defaultRowHeight="14.4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>
      <c r="A1" s="130"/>
      <c r="B1" s="16"/>
      <c r="C1" s="16"/>
      <c r="D1" s="17" t="s">
        <v>1</v>
      </c>
      <c r="E1" s="16"/>
      <c r="F1" s="18" t="s">
        <v>123</v>
      </c>
      <c r="G1" s="18"/>
      <c r="H1" s="321" t="s">
        <v>124</v>
      </c>
      <c r="I1" s="321"/>
      <c r="J1" s="321"/>
      <c r="K1" s="321"/>
      <c r="L1" s="18" t="s">
        <v>125</v>
      </c>
      <c r="M1" s="16"/>
      <c r="N1" s="16"/>
      <c r="O1" s="17" t="s">
        <v>126</v>
      </c>
      <c r="P1" s="16"/>
      <c r="Q1" s="16"/>
      <c r="R1" s="16"/>
      <c r="S1" s="18" t="s">
        <v>127</v>
      </c>
      <c r="T1" s="18"/>
      <c r="U1" s="130"/>
      <c r="V1" s="130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</row>
    <row r="2" spans="1:66" ht="36.9" customHeight="1">
      <c r="C2" s="227" t="s">
        <v>7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S2" s="275" t="s">
        <v>8</v>
      </c>
      <c r="T2" s="276"/>
      <c r="U2" s="276"/>
      <c r="V2" s="276"/>
      <c r="W2" s="276"/>
      <c r="X2" s="276"/>
      <c r="Y2" s="276"/>
      <c r="Z2" s="276"/>
      <c r="AA2" s="276"/>
      <c r="AB2" s="276"/>
      <c r="AC2" s="276"/>
      <c r="AT2" s="22" t="s">
        <v>108</v>
      </c>
    </row>
    <row r="3" spans="1:66" ht="6.9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AT3" s="22" t="s">
        <v>89</v>
      </c>
    </row>
    <row r="4" spans="1:66" ht="36.9" customHeight="1">
      <c r="B4" s="26"/>
      <c r="C4" s="229" t="s">
        <v>128</v>
      </c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7"/>
      <c r="T4" s="28" t="s">
        <v>13</v>
      </c>
      <c r="AT4" s="22" t="s">
        <v>6</v>
      </c>
    </row>
    <row r="5" spans="1:66" ht="6.9" customHeight="1">
      <c r="B5" s="26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7"/>
    </row>
    <row r="6" spans="1:66" ht="25.35" customHeight="1">
      <c r="B6" s="26"/>
      <c r="C6" s="30"/>
      <c r="D6" s="34" t="s">
        <v>19</v>
      </c>
      <c r="E6" s="30"/>
      <c r="F6" s="277" t="str">
        <f>'Rekapitulace stavby'!K6</f>
        <v>Doplnění chodníku v křižovatce ulic Sokolská a Sušilova - rozc.Kouty, Zábřeh</v>
      </c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30"/>
      <c r="R6" s="27"/>
    </row>
    <row r="7" spans="1:66" s="1" customFormat="1" ht="32.85" customHeight="1">
      <c r="B7" s="39"/>
      <c r="C7" s="40"/>
      <c r="D7" s="33" t="s">
        <v>129</v>
      </c>
      <c r="E7" s="40"/>
      <c r="F7" s="235" t="s">
        <v>610</v>
      </c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40"/>
      <c r="R7" s="41"/>
    </row>
    <row r="8" spans="1:66" s="1" customFormat="1" ht="14.4" customHeight="1">
      <c r="B8" s="39"/>
      <c r="C8" s="40"/>
      <c r="D8" s="34" t="s">
        <v>21</v>
      </c>
      <c r="E8" s="40"/>
      <c r="F8" s="32" t="s">
        <v>22</v>
      </c>
      <c r="G8" s="40"/>
      <c r="H8" s="40"/>
      <c r="I8" s="40"/>
      <c r="J8" s="40"/>
      <c r="K8" s="40"/>
      <c r="L8" s="40"/>
      <c r="M8" s="34" t="s">
        <v>23</v>
      </c>
      <c r="N8" s="40"/>
      <c r="O8" s="32" t="s">
        <v>22</v>
      </c>
      <c r="P8" s="40"/>
      <c r="Q8" s="40"/>
      <c r="R8" s="41"/>
    </row>
    <row r="9" spans="1:66" s="1" customFormat="1" ht="14.4" customHeight="1">
      <c r="B9" s="39"/>
      <c r="C9" s="40"/>
      <c r="D9" s="34" t="s">
        <v>24</v>
      </c>
      <c r="E9" s="40"/>
      <c r="F9" s="32" t="s">
        <v>25</v>
      </c>
      <c r="G9" s="40"/>
      <c r="H9" s="40"/>
      <c r="I9" s="40"/>
      <c r="J9" s="40"/>
      <c r="K9" s="40"/>
      <c r="L9" s="40"/>
      <c r="M9" s="34" t="s">
        <v>26</v>
      </c>
      <c r="N9" s="40"/>
      <c r="O9" s="280" t="str">
        <f>'Rekapitulace stavby'!AN8</f>
        <v>26. 12. 2018</v>
      </c>
      <c r="P9" s="281"/>
      <c r="Q9" s="40"/>
      <c r="R9" s="41"/>
    </row>
    <row r="10" spans="1:66" s="1" customFormat="1" ht="10.8" customHeight="1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1"/>
    </row>
    <row r="11" spans="1:66" s="1" customFormat="1" ht="14.4" customHeight="1">
      <c r="B11" s="39"/>
      <c r="C11" s="40"/>
      <c r="D11" s="34" t="s">
        <v>28</v>
      </c>
      <c r="E11" s="40"/>
      <c r="F11" s="40"/>
      <c r="G11" s="40"/>
      <c r="H11" s="40"/>
      <c r="I11" s="40"/>
      <c r="J11" s="40"/>
      <c r="K11" s="40"/>
      <c r="L11" s="40"/>
      <c r="M11" s="34" t="s">
        <v>29</v>
      </c>
      <c r="N11" s="40"/>
      <c r="O11" s="233" t="str">
        <f>IF('Rekapitulace stavby'!AN10="","",'Rekapitulace stavby'!AN10)</f>
        <v/>
      </c>
      <c r="P11" s="233"/>
      <c r="Q11" s="40"/>
      <c r="R11" s="41"/>
    </row>
    <row r="12" spans="1:66" s="1" customFormat="1" ht="18" customHeight="1">
      <c r="B12" s="39"/>
      <c r="C12" s="40"/>
      <c r="D12" s="40"/>
      <c r="E12" s="32" t="str">
        <f>IF('Rekapitulace stavby'!E11="","",'Rekapitulace stavby'!E11)</f>
        <v xml:space="preserve"> </v>
      </c>
      <c r="F12" s="40"/>
      <c r="G12" s="40"/>
      <c r="H12" s="40"/>
      <c r="I12" s="40"/>
      <c r="J12" s="40"/>
      <c r="K12" s="40"/>
      <c r="L12" s="40"/>
      <c r="M12" s="34" t="s">
        <v>31</v>
      </c>
      <c r="N12" s="40"/>
      <c r="O12" s="233" t="str">
        <f>IF('Rekapitulace stavby'!AN11="","",'Rekapitulace stavby'!AN11)</f>
        <v/>
      </c>
      <c r="P12" s="233"/>
      <c r="Q12" s="40"/>
      <c r="R12" s="41"/>
    </row>
    <row r="13" spans="1:66" s="1" customFormat="1" ht="6.9" customHeight="1">
      <c r="B13" s="39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1"/>
    </row>
    <row r="14" spans="1:66" s="1" customFormat="1" ht="14.4" customHeight="1">
      <c r="B14" s="39"/>
      <c r="C14" s="40"/>
      <c r="D14" s="34" t="s">
        <v>32</v>
      </c>
      <c r="E14" s="40"/>
      <c r="F14" s="40"/>
      <c r="G14" s="40"/>
      <c r="H14" s="40"/>
      <c r="I14" s="40"/>
      <c r="J14" s="40"/>
      <c r="K14" s="40"/>
      <c r="L14" s="40"/>
      <c r="M14" s="34" t="s">
        <v>29</v>
      </c>
      <c r="N14" s="40"/>
      <c r="O14" s="282" t="str">
        <f>IF('Rekapitulace stavby'!AN13="","",'Rekapitulace stavby'!AN13)</f>
        <v>Vyplň údaj</v>
      </c>
      <c r="P14" s="233"/>
      <c r="Q14" s="40"/>
      <c r="R14" s="41"/>
    </row>
    <row r="15" spans="1:66" s="1" customFormat="1" ht="18" customHeight="1">
      <c r="B15" s="39"/>
      <c r="C15" s="40"/>
      <c r="D15" s="40"/>
      <c r="E15" s="282" t="str">
        <f>IF('Rekapitulace stavby'!E14="","",'Rekapitulace stavby'!E14)</f>
        <v>Vyplň údaj</v>
      </c>
      <c r="F15" s="283"/>
      <c r="G15" s="283"/>
      <c r="H15" s="283"/>
      <c r="I15" s="283"/>
      <c r="J15" s="283"/>
      <c r="K15" s="283"/>
      <c r="L15" s="283"/>
      <c r="M15" s="34" t="s">
        <v>31</v>
      </c>
      <c r="N15" s="40"/>
      <c r="O15" s="282" t="str">
        <f>IF('Rekapitulace stavby'!AN14="","",'Rekapitulace stavby'!AN14)</f>
        <v>Vyplň údaj</v>
      </c>
      <c r="P15" s="233"/>
      <c r="Q15" s="40"/>
      <c r="R15" s="41"/>
    </row>
    <row r="16" spans="1:66" s="1" customFormat="1" ht="6.9" customHeight="1"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1"/>
    </row>
    <row r="17" spans="2:18" s="1" customFormat="1" ht="14.4" customHeight="1">
      <c r="B17" s="39"/>
      <c r="C17" s="40"/>
      <c r="D17" s="34" t="s">
        <v>34</v>
      </c>
      <c r="E17" s="40"/>
      <c r="F17" s="40"/>
      <c r="G17" s="40"/>
      <c r="H17" s="40"/>
      <c r="I17" s="40"/>
      <c r="J17" s="40"/>
      <c r="K17" s="40"/>
      <c r="L17" s="40"/>
      <c r="M17" s="34" t="s">
        <v>29</v>
      </c>
      <c r="N17" s="40"/>
      <c r="O17" s="233" t="str">
        <f>IF('Rekapitulace stavby'!AN16="","",'Rekapitulace stavby'!AN16)</f>
        <v/>
      </c>
      <c r="P17" s="233"/>
      <c r="Q17" s="40"/>
      <c r="R17" s="41"/>
    </row>
    <row r="18" spans="2:18" s="1" customFormat="1" ht="18" customHeight="1">
      <c r="B18" s="39"/>
      <c r="C18" s="40"/>
      <c r="D18" s="40"/>
      <c r="E18" s="32" t="str">
        <f>IF('Rekapitulace stavby'!E17="","",'Rekapitulace stavby'!E17)</f>
        <v xml:space="preserve"> </v>
      </c>
      <c r="F18" s="40"/>
      <c r="G18" s="40"/>
      <c r="H18" s="40"/>
      <c r="I18" s="40"/>
      <c r="J18" s="40"/>
      <c r="K18" s="40"/>
      <c r="L18" s="40"/>
      <c r="M18" s="34" t="s">
        <v>31</v>
      </c>
      <c r="N18" s="40"/>
      <c r="O18" s="233" t="str">
        <f>IF('Rekapitulace stavby'!AN17="","",'Rekapitulace stavby'!AN17)</f>
        <v/>
      </c>
      <c r="P18" s="233"/>
      <c r="Q18" s="40"/>
      <c r="R18" s="41"/>
    </row>
    <row r="19" spans="2:18" s="1" customFormat="1" ht="6.9" customHeight="1"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1"/>
    </row>
    <row r="20" spans="2:18" s="1" customFormat="1" ht="14.4" customHeight="1">
      <c r="B20" s="39"/>
      <c r="C20" s="40"/>
      <c r="D20" s="34" t="s">
        <v>36</v>
      </c>
      <c r="E20" s="40"/>
      <c r="F20" s="40"/>
      <c r="G20" s="40"/>
      <c r="H20" s="40"/>
      <c r="I20" s="40"/>
      <c r="J20" s="40"/>
      <c r="K20" s="40"/>
      <c r="L20" s="40"/>
      <c r="M20" s="34" t="s">
        <v>29</v>
      </c>
      <c r="N20" s="40"/>
      <c r="O20" s="233" t="str">
        <f>IF('Rekapitulace stavby'!AN19="","",'Rekapitulace stavby'!AN19)</f>
        <v/>
      </c>
      <c r="P20" s="233"/>
      <c r="Q20" s="40"/>
      <c r="R20" s="41"/>
    </row>
    <row r="21" spans="2:18" s="1" customFormat="1" ht="18" customHeight="1">
      <c r="B21" s="39"/>
      <c r="C21" s="40"/>
      <c r="D21" s="40"/>
      <c r="E21" s="32" t="str">
        <f>IF('Rekapitulace stavby'!E20="","",'Rekapitulace stavby'!E20)</f>
        <v xml:space="preserve"> </v>
      </c>
      <c r="F21" s="40"/>
      <c r="G21" s="40"/>
      <c r="H21" s="40"/>
      <c r="I21" s="40"/>
      <c r="J21" s="40"/>
      <c r="K21" s="40"/>
      <c r="L21" s="40"/>
      <c r="M21" s="34" t="s">
        <v>31</v>
      </c>
      <c r="N21" s="40"/>
      <c r="O21" s="233" t="str">
        <f>IF('Rekapitulace stavby'!AN20="","",'Rekapitulace stavby'!AN20)</f>
        <v/>
      </c>
      <c r="P21" s="233"/>
      <c r="Q21" s="40"/>
      <c r="R21" s="41"/>
    </row>
    <row r="22" spans="2:18" s="1" customFormat="1" ht="6.9" customHeight="1"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1"/>
    </row>
    <row r="23" spans="2:18" s="1" customFormat="1" ht="14.4" customHeight="1">
      <c r="B23" s="39"/>
      <c r="C23" s="40"/>
      <c r="D23" s="34" t="s">
        <v>37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1"/>
    </row>
    <row r="24" spans="2:18" s="1" customFormat="1" ht="22.5" customHeight="1">
      <c r="B24" s="39"/>
      <c r="C24" s="40"/>
      <c r="D24" s="40"/>
      <c r="E24" s="238" t="s">
        <v>22</v>
      </c>
      <c r="F24" s="238"/>
      <c r="G24" s="238"/>
      <c r="H24" s="238"/>
      <c r="I24" s="238"/>
      <c r="J24" s="238"/>
      <c r="K24" s="238"/>
      <c r="L24" s="238"/>
      <c r="M24" s="40"/>
      <c r="N24" s="40"/>
      <c r="O24" s="40"/>
      <c r="P24" s="40"/>
      <c r="Q24" s="40"/>
      <c r="R24" s="41"/>
    </row>
    <row r="25" spans="2:18" s="1" customFormat="1" ht="6.9" customHeight="1"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1"/>
    </row>
    <row r="26" spans="2:18" s="1" customFormat="1" ht="6.9" customHeight="1">
      <c r="B26" s="39"/>
      <c r="C26" s="40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40"/>
      <c r="R26" s="41"/>
    </row>
    <row r="27" spans="2:18" s="1" customFormat="1" ht="14.4" customHeight="1">
      <c r="B27" s="39"/>
      <c r="C27" s="40"/>
      <c r="D27" s="131" t="s">
        <v>133</v>
      </c>
      <c r="E27" s="40"/>
      <c r="F27" s="40"/>
      <c r="G27" s="40"/>
      <c r="H27" s="40"/>
      <c r="I27" s="40"/>
      <c r="J27" s="40"/>
      <c r="K27" s="40"/>
      <c r="L27" s="40"/>
      <c r="M27" s="239">
        <f>N88</f>
        <v>0</v>
      </c>
      <c r="N27" s="239"/>
      <c r="O27" s="239"/>
      <c r="P27" s="239"/>
      <c r="Q27" s="40"/>
      <c r="R27" s="41"/>
    </row>
    <row r="28" spans="2:18" s="1" customFormat="1" ht="14.4" customHeight="1">
      <c r="B28" s="39"/>
      <c r="C28" s="40"/>
      <c r="D28" s="38" t="s">
        <v>110</v>
      </c>
      <c r="E28" s="40"/>
      <c r="F28" s="40"/>
      <c r="G28" s="40"/>
      <c r="H28" s="40"/>
      <c r="I28" s="40"/>
      <c r="J28" s="40"/>
      <c r="K28" s="40"/>
      <c r="L28" s="40"/>
      <c r="M28" s="239">
        <f>N95</f>
        <v>0</v>
      </c>
      <c r="N28" s="239"/>
      <c r="O28" s="239"/>
      <c r="P28" s="239"/>
      <c r="Q28" s="40"/>
      <c r="R28" s="41"/>
    </row>
    <row r="29" spans="2:18" s="1" customFormat="1" ht="6.9" customHeight="1"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1"/>
    </row>
    <row r="30" spans="2:18" s="1" customFormat="1" ht="25.35" customHeight="1">
      <c r="B30" s="39"/>
      <c r="C30" s="40"/>
      <c r="D30" s="132" t="s">
        <v>40</v>
      </c>
      <c r="E30" s="40"/>
      <c r="F30" s="40"/>
      <c r="G30" s="40"/>
      <c r="H30" s="40"/>
      <c r="I30" s="40"/>
      <c r="J30" s="40"/>
      <c r="K30" s="40"/>
      <c r="L30" s="40"/>
      <c r="M30" s="284">
        <f>ROUND(M27+M28,2)</f>
        <v>0</v>
      </c>
      <c r="N30" s="279"/>
      <c r="O30" s="279"/>
      <c r="P30" s="279"/>
      <c r="Q30" s="40"/>
      <c r="R30" s="41"/>
    </row>
    <row r="31" spans="2:18" s="1" customFormat="1" ht="6.9" customHeight="1">
      <c r="B31" s="39"/>
      <c r="C31" s="40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40"/>
      <c r="R31" s="41"/>
    </row>
    <row r="32" spans="2:18" s="1" customFormat="1" ht="14.4" customHeight="1">
      <c r="B32" s="39"/>
      <c r="C32" s="40"/>
      <c r="D32" s="46" t="s">
        <v>41</v>
      </c>
      <c r="E32" s="46" t="s">
        <v>42</v>
      </c>
      <c r="F32" s="47">
        <v>0.21</v>
      </c>
      <c r="G32" s="133" t="s">
        <v>43</v>
      </c>
      <c r="H32" s="285">
        <f>ROUND((((SUM(BE95:BE102)+SUM(BE120:BE159))+SUM(BE161:BE165))),2)</f>
        <v>0</v>
      </c>
      <c r="I32" s="279"/>
      <c r="J32" s="279"/>
      <c r="K32" s="40"/>
      <c r="L32" s="40"/>
      <c r="M32" s="285">
        <f>ROUND(((ROUND((SUM(BE95:BE102)+SUM(BE120:BE159)), 2)*F32)+SUM(BE161:BE165)*F32),2)</f>
        <v>0</v>
      </c>
      <c r="N32" s="279"/>
      <c r="O32" s="279"/>
      <c r="P32" s="279"/>
      <c r="Q32" s="40"/>
      <c r="R32" s="41"/>
    </row>
    <row r="33" spans="2:18" s="1" customFormat="1" ht="14.4" customHeight="1">
      <c r="B33" s="39"/>
      <c r="C33" s="40"/>
      <c r="D33" s="40"/>
      <c r="E33" s="46" t="s">
        <v>44</v>
      </c>
      <c r="F33" s="47">
        <v>0.15</v>
      </c>
      <c r="G33" s="133" t="s">
        <v>43</v>
      </c>
      <c r="H33" s="285">
        <f>ROUND((((SUM(BF95:BF102)+SUM(BF120:BF159))+SUM(BF161:BF165))),2)</f>
        <v>0</v>
      </c>
      <c r="I33" s="279"/>
      <c r="J33" s="279"/>
      <c r="K33" s="40"/>
      <c r="L33" s="40"/>
      <c r="M33" s="285">
        <f>ROUND(((ROUND((SUM(BF95:BF102)+SUM(BF120:BF159)), 2)*F33)+SUM(BF161:BF165)*F33),2)</f>
        <v>0</v>
      </c>
      <c r="N33" s="279"/>
      <c r="O33" s="279"/>
      <c r="P33" s="279"/>
      <c r="Q33" s="40"/>
      <c r="R33" s="41"/>
    </row>
    <row r="34" spans="2:18" s="1" customFormat="1" ht="14.4" hidden="1" customHeight="1">
      <c r="B34" s="39"/>
      <c r="C34" s="40"/>
      <c r="D34" s="40"/>
      <c r="E34" s="46" t="s">
        <v>45</v>
      </c>
      <c r="F34" s="47">
        <v>0.21</v>
      </c>
      <c r="G34" s="133" t="s">
        <v>43</v>
      </c>
      <c r="H34" s="285">
        <f>ROUND((((SUM(BG95:BG102)+SUM(BG120:BG159))+SUM(BG161:BG165))),2)</f>
        <v>0</v>
      </c>
      <c r="I34" s="279"/>
      <c r="J34" s="279"/>
      <c r="K34" s="40"/>
      <c r="L34" s="40"/>
      <c r="M34" s="285">
        <v>0</v>
      </c>
      <c r="N34" s="279"/>
      <c r="O34" s="279"/>
      <c r="P34" s="279"/>
      <c r="Q34" s="40"/>
      <c r="R34" s="41"/>
    </row>
    <row r="35" spans="2:18" s="1" customFormat="1" ht="14.4" hidden="1" customHeight="1">
      <c r="B35" s="39"/>
      <c r="C35" s="40"/>
      <c r="D35" s="40"/>
      <c r="E35" s="46" t="s">
        <v>46</v>
      </c>
      <c r="F35" s="47">
        <v>0.15</v>
      </c>
      <c r="G35" s="133" t="s">
        <v>43</v>
      </c>
      <c r="H35" s="285">
        <f>ROUND((((SUM(BH95:BH102)+SUM(BH120:BH159))+SUM(BH161:BH165))),2)</f>
        <v>0</v>
      </c>
      <c r="I35" s="279"/>
      <c r="J35" s="279"/>
      <c r="K35" s="40"/>
      <c r="L35" s="40"/>
      <c r="M35" s="285">
        <v>0</v>
      </c>
      <c r="N35" s="279"/>
      <c r="O35" s="279"/>
      <c r="P35" s="279"/>
      <c r="Q35" s="40"/>
      <c r="R35" s="41"/>
    </row>
    <row r="36" spans="2:18" s="1" customFormat="1" ht="14.4" hidden="1" customHeight="1">
      <c r="B36" s="39"/>
      <c r="C36" s="40"/>
      <c r="D36" s="40"/>
      <c r="E36" s="46" t="s">
        <v>47</v>
      </c>
      <c r="F36" s="47">
        <v>0</v>
      </c>
      <c r="G36" s="133" t="s">
        <v>43</v>
      </c>
      <c r="H36" s="285">
        <f>ROUND((((SUM(BI95:BI102)+SUM(BI120:BI159))+SUM(BI161:BI165))),2)</f>
        <v>0</v>
      </c>
      <c r="I36" s="279"/>
      <c r="J36" s="279"/>
      <c r="K36" s="40"/>
      <c r="L36" s="40"/>
      <c r="M36" s="285">
        <v>0</v>
      </c>
      <c r="N36" s="279"/>
      <c r="O36" s="279"/>
      <c r="P36" s="279"/>
      <c r="Q36" s="40"/>
      <c r="R36" s="41"/>
    </row>
    <row r="37" spans="2:18" s="1" customFormat="1" ht="6.9" customHeight="1"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1"/>
    </row>
    <row r="38" spans="2:18" s="1" customFormat="1" ht="25.35" customHeight="1">
      <c r="B38" s="39"/>
      <c r="C38" s="129"/>
      <c r="D38" s="134" t="s">
        <v>48</v>
      </c>
      <c r="E38" s="83"/>
      <c r="F38" s="83"/>
      <c r="G38" s="135" t="s">
        <v>49</v>
      </c>
      <c r="H38" s="136" t="s">
        <v>50</v>
      </c>
      <c r="I38" s="83"/>
      <c r="J38" s="83"/>
      <c r="K38" s="83"/>
      <c r="L38" s="286">
        <f>SUM(M30:M36)</f>
        <v>0</v>
      </c>
      <c r="M38" s="286"/>
      <c r="N38" s="286"/>
      <c r="O38" s="286"/>
      <c r="P38" s="287"/>
      <c r="Q38" s="129"/>
      <c r="R38" s="41"/>
    </row>
    <row r="39" spans="2:18" s="1" customFormat="1" ht="14.4" customHeight="1"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1"/>
    </row>
    <row r="40" spans="2:18" s="1" customFormat="1" ht="14.4" customHeight="1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1"/>
    </row>
    <row r="41" spans="2:18" ht="12">
      <c r="B41" s="26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27"/>
    </row>
    <row r="42" spans="2:18" ht="12">
      <c r="B42" s="26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27"/>
    </row>
    <row r="43" spans="2:18" ht="12">
      <c r="B43" s="26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27"/>
    </row>
    <row r="44" spans="2:18" ht="12">
      <c r="B44" s="26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27"/>
    </row>
    <row r="45" spans="2:18" ht="12">
      <c r="B45" s="26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27"/>
    </row>
    <row r="46" spans="2:18" ht="12">
      <c r="B46" s="26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27"/>
    </row>
    <row r="47" spans="2:18" ht="12">
      <c r="B47" s="26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27"/>
    </row>
    <row r="48" spans="2:18" ht="12">
      <c r="B48" s="26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27"/>
    </row>
    <row r="49" spans="2:18" ht="12">
      <c r="B49" s="26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27"/>
    </row>
    <row r="50" spans="2:18" s="1" customFormat="1">
      <c r="B50" s="39"/>
      <c r="C50" s="40"/>
      <c r="D50" s="54" t="s">
        <v>51</v>
      </c>
      <c r="E50" s="55"/>
      <c r="F50" s="55"/>
      <c r="G50" s="55"/>
      <c r="H50" s="56"/>
      <c r="I50" s="40"/>
      <c r="J50" s="54" t="s">
        <v>52</v>
      </c>
      <c r="K50" s="55"/>
      <c r="L50" s="55"/>
      <c r="M50" s="55"/>
      <c r="N50" s="55"/>
      <c r="O50" s="55"/>
      <c r="P50" s="56"/>
      <c r="Q50" s="40"/>
      <c r="R50" s="41"/>
    </row>
    <row r="51" spans="2:18" ht="12">
      <c r="B51" s="26"/>
      <c r="C51" s="30"/>
      <c r="D51" s="57"/>
      <c r="E51" s="30"/>
      <c r="F51" s="30"/>
      <c r="G51" s="30"/>
      <c r="H51" s="58"/>
      <c r="I51" s="30"/>
      <c r="J51" s="57"/>
      <c r="K51" s="30"/>
      <c r="L51" s="30"/>
      <c r="M51" s="30"/>
      <c r="N51" s="30"/>
      <c r="O51" s="30"/>
      <c r="P51" s="58"/>
      <c r="Q51" s="30"/>
      <c r="R51" s="27"/>
    </row>
    <row r="52" spans="2:18" ht="12">
      <c r="B52" s="26"/>
      <c r="C52" s="30"/>
      <c r="D52" s="57"/>
      <c r="E52" s="30"/>
      <c r="F52" s="30"/>
      <c r="G52" s="30"/>
      <c r="H52" s="58"/>
      <c r="I52" s="30"/>
      <c r="J52" s="57"/>
      <c r="K52" s="30"/>
      <c r="L52" s="30"/>
      <c r="M52" s="30"/>
      <c r="N52" s="30"/>
      <c r="O52" s="30"/>
      <c r="P52" s="58"/>
      <c r="Q52" s="30"/>
      <c r="R52" s="27"/>
    </row>
    <row r="53" spans="2:18" ht="12">
      <c r="B53" s="26"/>
      <c r="C53" s="30"/>
      <c r="D53" s="57"/>
      <c r="E53" s="30"/>
      <c r="F53" s="30"/>
      <c r="G53" s="30"/>
      <c r="H53" s="58"/>
      <c r="I53" s="30"/>
      <c r="J53" s="57"/>
      <c r="K53" s="30"/>
      <c r="L53" s="30"/>
      <c r="M53" s="30"/>
      <c r="N53" s="30"/>
      <c r="O53" s="30"/>
      <c r="P53" s="58"/>
      <c r="Q53" s="30"/>
      <c r="R53" s="27"/>
    </row>
    <row r="54" spans="2:18" ht="12">
      <c r="B54" s="26"/>
      <c r="C54" s="30"/>
      <c r="D54" s="57"/>
      <c r="E54" s="30"/>
      <c r="F54" s="30"/>
      <c r="G54" s="30"/>
      <c r="H54" s="58"/>
      <c r="I54" s="30"/>
      <c r="J54" s="57"/>
      <c r="K54" s="30"/>
      <c r="L54" s="30"/>
      <c r="M54" s="30"/>
      <c r="N54" s="30"/>
      <c r="O54" s="30"/>
      <c r="P54" s="58"/>
      <c r="Q54" s="30"/>
      <c r="R54" s="27"/>
    </row>
    <row r="55" spans="2:18" ht="12">
      <c r="B55" s="26"/>
      <c r="C55" s="30"/>
      <c r="D55" s="57"/>
      <c r="E55" s="30"/>
      <c r="F55" s="30"/>
      <c r="G55" s="30"/>
      <c r="H55" s="58"/>
      <c r="I55" s="30"/>
      <c r="J55" s="57"/>
      <c r="K55" s="30"/>
      <c r="L55" s="30"/>
      <c r="M55" s="30"/>
      <c r="N55" s="30"/>
      <c r="O55" s="30"/>
      <c r="P55" s="58"/>
      <c r="Q55" s="30"/>
      <c r="R55" s="27"/>
    </row>
    <row r="56" spans="2:18" ht="12">
      <c r="B56" s="26"/>
      <c r="C56" s="30"/>
      <c r="D56" s="57"/>
      <c r="E56" s="30"/>
      <c r="F56" s="30"/>
      <c r="G56" s="30"/>
      <c r="H56" s="58"/>
      <c r="I56" s="30"/>
      <c r="J56" s="57"/>
      <c r="K56" s="30"/>
      <c r="L56" s="30"/>
      <c r="M56" s="30"/>
      <c r="N56" s="30"/>
      <c r="O56" s="30"/>
      <c r="P56" s="58"/>
      <c r="Q56" s="30"/>
      <c r="R56" s="27"/>
    </row>
    <row r="57" spans="2:18" ht="12">
      <c r="B57" s="26"/>
      <c r="C57" s="30"/>
      <c r="D57" s="57"/>
      <c r="E57" s="30"/>
      <c r="F57" s="30"/>
      <c r="G57" s="30"/>
      <c r="H57" s="58"/>
      <c r="I57" s="30"/>
      <c r="J57" s="57"/>
      <c r="K57" s="30"/>
      <c r="L57" s="30"/>
      <c r="M57" s="30"/>
      <c r="N57" s="30"/>
      <c r="O57" s="30"/>
      <c r="P57" s="58"/>
      <c r="Q57" s="30"/>
      <c r="R57" s="27"/>
    </row>
    <row r="58" spans="2:18" ht="12">
      <c r="B58" s="26"/>
      <c r="C58" s="30"/>
      <c r="D58" s="57"/>
      <c r="E58" s="30"/>
      <c r="F58" s="30"/>
      <c r="G58" s="30"/>
      <c r="H58" s="58"/>
      <c r="I58" s="30"/>
      <c r="J58" s="57"/>
      <c r="K58" s="30"/>
      <c r="L58" s="30"/>
      <c r="M58" s="30"/>
      <c r="N58" s="30"/>
      <c r="O58" s="30"/>
      <c r="P58" s="58"/>
      <c r="Q58" s="30"/>
      <c r="R58" s="27"/>
    </row>
    <row r="59" spans="2:18" s="1" customFormat="1">
      <c r="B59" s="39"/>
      <c r="C59" s="40"/>
      <c r="D59" s="59" t="s">
        <v>53</v>
      </c>
      <c r="E59" s="60"/>
      <c r="F59" s="60"/>
      <c r="G59" s="61" t="s">
        <v>54</v>
      </c>
      <c r="H59" s="62"/>
      <c r="I59" s="40"/>
      <c r="J59" s="59" t="s">
        <v>53</v>
      </c>
      <c r="K59" s="60"/>
      <c r="L59" s="60"/>
      <c r="M59" s="60"/>
      <c r="N59" s="61" t="s">
        <v>54</v>
      </c>
      <c r="O59" s="60"/>
      <c r="P59" s="62"/>
      <c r="Q59" s="40"/>
      <c r="R59" s="41"/>
    </row>
    <row r="60" spans="2:18" ht="12"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27"/>
    </row>
    <row r="61" spans="2:18" s="1" customFormat="1">
      <c r="B61" s="39"/>
      <c r="C61" s="40"/>
      <c r="D61" s="54" t="s">
        <v>55</v>
      </c>
      <c r="E61" s="55"/>
      <c r="F61" s="55"/>
      <c r="G61" s="55"/>
      <c r="H61" s="56"/>
      <c r="I61" s="40"/>
      <c r="J61" s="54" t="s">
        <v>56</v>
      </c>
      <c r="K61" s="55"/>
      <c r="L61" s="55"/>
      <c r="M61" s="55"/>
      <c r="N61" s="55"/>
      <c r="O61" s="55"/>
      <c r="P61" s="56"/>
      <c r="Q61" s="40"/>
      <c r="R61" s="41"/>
    </row>
    <row r="62" spans="2:18" ht="12">
      <c r="B62" s="26"/>
      <c r="C62" s="30"/>
      <c r="D62" s="57"/>
      <c r="E62" s="30"/>
      <c r="F62" s="30"/>
      <c r="G62" s="30"/>
      <c r="H62" s="58"/>
      <c r="I62" s="30"/>
      <c r="J62" s="57"/>
      <c r="K62" s="30"/>
      <c r="L62" s="30"/>
      <c r="M62" s="30"/>
      <c r="N62" s="30"/>
      <c r="O62" s="30"/>
      <c r="P62" s="58"/>
      <c r="Q62" s="30"/>
      <c r="R62" s="27"/>
    </row>
    <row r="63" spans="2:18" ht="12">
      <c r="B63" s="26"/>
      <c r="C63" s="30"/>
      <c r="D63" s="57"/>
      <c r="E63" s="30"/>
      <c r="F63" s="30"/>
      <c r="G63" s="30"/>
      <c r="H63" s="58"/>
      <c r="I63" s="30"/>
      <c r="J63" s="57"/>
      <c r="K63" s="30"/>
      <c r="L63" s="30"/>
      <c r="M63" s="30"/>
      <c r="N63" s="30"/>
      <c r="O63" s="30"/>
      <c r="P63" s="58"/>
      <c r="Q63" s="30"/>
      <c r="R63" s="27"/>
    </row>
    <row r="64" spans="2:18" ht="12">
      <c r="B64" s="26"/>
      <c r="C64" s="30"/>
      <c r="D64" s="57"/>
      <c r="E64" s="30"/>
      <c r="F64" s="30"/>
      <c r="G64" s="30"/>
      <c r="H64" s="58"/>
      <c r="I64" s="30"/>
      <c r="J64" s="57"/>
      <c r="K64" s="30"/>
      <c r="L64" s="30"/>
      <c r="M64" s="30"/>
      <c r="N64" s="30"/>
      <c r="O64" s="30"/>
      <c r="P64" s="58"/>
      <c r="Q64" s="30"/>
      <c r="R64" s="27"/>
    </row>
    <row r="65" spans="2:21" ht="12">
      <c r="B65" s="26"/>
      <c r="C65" s="30"/>
      <c r="D65" s="57"/>
      <c r="E65" s="30"/>
      <c r="F65" s="30"/>
      <c r="G65" s="30"/>
      <c r="H65" s="58"/>
      <c r="I65" s="30"/>
      <c r="J65" s="57"/>
      <c r="K65" s="30"/>
      <c r="L65" s="30"/>
      <c r="M65" s="30"/>
      <c r="N65" s="30"/>
      <c r="O65" s="30"/>
      <c r="P65" s="58"/>
      <c r="Q65" s="30"/>
      <c r="R65" s="27"/>
    </row>
    <row r="66" spans="2:21" ht="12">
      <c r="B66" s="26"/>
      <c r="C66" s="30"/>
      <c r="D66" s="57"/>
      <c r="E66" s="30"/>
      <c r="F66" s="30"/>
      <c r="G66" s="30"/>
      <c r="H66" s="58"/>
      <c r="I66" s="30"/>
      <c r="J66" s="57"/>
      <c r="K66" s="30"/>
      <c r="L66" s="30"/>
      <c r="M66" s="30"/>
      <c r="N66" s="30"/>
      <c r="O66" s="30"/>
      <c r="P66" s="58"/>
      <c r="Q66" s="30"/>
      <c r="R66" s="27"/>
    </row>
    <row r="67" spans="2:21" ht="12">
      <c r="B67" s="26"/>
      <c r="C67" s="30"/>
      <c r="D67" s="57"/>
      <c r="E67" s="30"/>
      <c r="F67" s="30"/>
      <c r="G67" s="30"/>
      <c r="H67" s="58"/>
      <c r="I67" s="30"/>
      <c r="J67" s="57"/>
      <c r="K67" s="30"/>
      <c r="L67" s="30"/>
      <c r="M67" s="30"/>
      <c r="N67" s="30"/>
      <c r="O67" s="30"/>
      <c r="P67" s="58"/>
      <c r="Q67" s="30"/>
      <c r="R67" s="27"/>
    </row>
    <row r="68" spans="2:21" ht="12">
      <c r="B68" s="26"/>
      <c r="C68" s="30"/>
      <c r="D68" s="57"/>
      <c r="E68" s="30"/>
      <c r="F68" s="30"/>
      <c r="G68" s="30"/>
      <c r="H68" s="58"/>
      <c r="I68" s="30"/>
      <c r="J68" s="57"/>
      <c r="K68" s="30"/>
      <c r="L68" s="30"/>
      <c r="M68" s="30"/>
      <c r="N68" s="30"/>
      <c r="O68" s="30"/>
      <c r="P68" s="58"/>
      <c r="Q68" s="30"/>
      <c r="R68" s="27"/>
    </row>
    <row r="69" spans="2:21" ht="12">
      <c r="B69" s="26"/>
      <c r="C69" s="30"/>
      <c r="D69" s="57"/>
      <c r="E69" s="30"/>
      <c r="F69" s="30"/>
      <c r="G69" s="30"/>
      <c r="H69" s="58"/>
      <c r="I69" s="30"/>
      <c r="J69" s="57"/>
      <c r="K69" s="30"/>
      <c r="L69" s="30"/>
      <c r="M69" s="30"/>
      <c r="N69" s="30"/>
      <c r="O69" s="30"/>
      <c r="P69" s="58"/>
      <c r="Q69" s="30"/>
      <c r="R69" s="27"/>
    </row>
    <row r="70" spans="2:21" s="1" customFormat="1">
      <c r="B70" s="39"/>
      <c r="C70" s="40"/>
      <c r="D70" s="59" t="s">
        <v>53</v>
      </c>
      <c r="E70" s="60"/>
      <c r="F70" s="60"/>
      <c r="G70" s="61" t="s">
        <v>54</v>
      </c>
      <c r="H70" s="62"/>
      <c r="I70" s="40"/>
      <c r="J70" s="59" t="s">
        <v>53</v>
      </c>
      <c r="K70" s="60"/>
      <c r="L70" s="60"/>
      <c r="M70" s="60"/>
      <c r="N70" s="61" t="s">
        <v>54</v>
      </c>
      <c r="O70" s="60"/>
      <c r="P70" s="62"/>
      <c r="Q70" s="40"/>
      <c r="R70" s="41"/>
    </row>
    <row r="71" spans="2:21" s="1" customFormat="1" ht="14.4" customHeight="1"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5"/>
    </row>
    <row r="75" spans="2:21" s="1" customFormat="1" ht="6.9" customHeight="1">
      <c r="B75" s="137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9"/>
    </row>
    <row r="76" spans="2:21" s="1" customFormat="1" ht="36.9" customHeight="1">
      <c r="B76" s="39"/>
      <c r="C76" s="229" t="s">
        <v>134</v>
      </c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41"/>
      <c r="T76" s="140"/>
      <c r="U76" s="140"/>
    </row>
    <row r="77" spans="2:21" s="1" customFormat="1" ht="6.9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1"/>
      <c r="T77" s="140"/>
      <c r="U77" s="140"/>
    </row>
    <row r="78" spans="2:21" s="1" customFormat="1" ht="30" customHeight="1">
      <c r="B78" s="39"/>
      <c r="C78" s="34" t="s">
        <v>19</v>
      </c>
      <c r="D78" s="40"/>
      <c r="E78" s="40"/>
      <c r="F78" s="277" t="str">
        <f>F6</f>
        <v>Doplnění chodníku v křižovatce ulic Sokolská a Sušilova - rozc.Kouty, Zábřeh</v>
      </c>
      <c r="G78" s="278"/>
      <c r="H78" s="278"/>
      <c r="I78" s="278"/>
      <c r="J78" s="278"/>
      <c r="K78" s="278"/>
      <c r="L78" s="278"/>
      <c r="M78" s="278"/>
      <c r="N78" s="278"/>
      <c r="O78" s="278"/>
      <c r="P78" s="278"/>
      <c r="Q78" s="40"/>
      <c r="R78" s="41"/>
      <c r="T78" s="140"/>
      <c r="U78" s="140"/>
    </row>
    <row r="79" spans="2:21" s="1" customFormat="1" ht="36.9" customHeight="1">
      <c r="B79" s="39"/>
      <c r="C79" s="73" t="s">
        <v>129</v>
      </c>
      <c r="D79" s="40"/>
      <c r="E79" s="40"/>
      <c r="F79" s="249" t="str">
        <f>F7</f>
        <v>800 - Vegetační a sadové úpravy</v>
      </c>
      <c r="G79" s="279"/>
      <c r="H79" s="279"/>
      <c r="I79" s="279"/>
      <c r="J79" s="279"/>
      <c r="K79" s="279"/>
      <c r="L79" s="279"/>
      <c r="M79" s="279"/>
      <c r="N79" s="279"/>
      <c r="O79" s="279"/>
      <c r="P79" s="279"/>
      <c r="Q79" s="40"/>
      <c r="R79" s="41"/>
      <c r="T79" s="140"/>
      <c r="U79" s="140"/>
    </row>
    <row r="80" spans="2:21" s="1" customFormat="1" ht="6.9" customHeight="1">
      <c r="B80" s="39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1"/>
      <c r="T80" s="140"/>
      <c r="U80" s="140"/>
    </row>
    <row r="81" spans="2:65" s="1" customFormat="1" ht="18" customHeight="1">
      <c r="B81" s="39"/>
      <c r="C81" s="34" t="s">
        <v>24</v>
      </c>
      <c r="D81" s="40"/>
      <c r="E81" s="40"/>
      <c r="F81" s="32" t="str">
        <f>F9</f>
        <v>Zábřeh</v>
      </c>
      <c r="G81" s="40"/>
      <c r="H81" s="40"/>
      <c r="I81" s="40"/>
      <c r="J81" s="40"/>
      <c r="K81" s="34" t="s">
        <v>26</v>
      </c>
      <c r="L81" s="40"/>
      <c r="M81" s="281" t="str">
        <f>IF(O9="","",O9)</f>
        <v>26. 12. 2018</v>
      </c>
      <c r="N81" s="281"/>
      <c r="O81" s="281"/>
      <c r="P81" s="281"/>
      <c r="Q81" s="40"/>
      <c r="R81" s="41"/>
      <c r="T81" s="140"/>
      <c r="U81" s="140"/>
    </row>
    <row r="82" spans="2:65" s="1" customFormat="1" ht="6.9" customHeight="1"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1"/>
      <c r="T82" s="140"/>
      <c r="U82" s="140"/>
    </row>
    <row r="83" spans="2:65" s="1" customFormat="1" ht="13.2">
      <c r="B83" s="39"/>
      <c r="C83" s="34" t="s">
        <v>28</v>
      </c>
      <c r="D83" s="40"/>
      <c r="E83" s="40"/>
      <c r="F83" s="32" t="str">
        <f>E12</f>
        <v xml:space="preserve"> </v>
      </c>
      <c r="G83" s="40"/>
      <c r="H83" s="40"/>
      <c r="I83" s="40"/>
      <c r="J83" s="40"/>
      <c r="K83" s="34" t="s">
        <v>34</v>
      </c>
      <c r="L83" s="40"/>
      <c r="M83" s="233" t="str">
        <f>E18</f>
        <v xml:space="preserve"> </v>
      </c>
      <c r="N83" s="233"/>
      <c r="O83" s="233"/>
      <c r="P83" s="233"/>
      <c r="Q83" s="233"/>
      <c r="R83" s="41"/>
      <c r="T83" s="140"/>
      <c r="U83" s="140"/>
    </row>
    <row r="84" spans="2:65" s="1" customFormat="1" ht="14.4" customHeight="1">
      <c r="B84" s="39"/>
      <c r="C84" s="34" t="s">
        <v>32</v>
      </c>
      <c r="D84" s="40"/>
      <c r="E84" s="40"/>
      <c r="F84" s="32" t="str">
        <f>IF(E15="","",E15)</f>
        <v>Vyplň údaj</v>
      </c>
      <c r="G84" s="40"/>
      <c r="H84" s="40"/>
      <c r="I84" s="40"/>
      <c r="J84" s="40"/>
      <c r="K84" s="34" t="s">
        <v>36</v>
      </c>
      <c r="L84" s="40"/>
      <c r="M84" s="233" t="str">
        <f>E21</f>
        <v xml:space="preserve"> </v>
      </c>
      <c r="N84" s="233"/>
      <c r="O84" s="233"/>
      <c r="P84" s="233"/>
      <c r="Q84" s="233"/>
      <c r="R84" s="41"/>
      <c r="T84" s="140"/>
      <c r="U84" s="140"/>
    </row>
    <row r="85" spans="2:65" s="1" customFormat="1" ht="10.35" customHeight="1">
      <c r="B85" s="39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1"/>
      <c r="T85" s="140"/>
      <c r="U85" s="140"/>
    </row>
    <row r="86" spans="2:65" s="1" customFormat="1" ht="29.25" customHeight="1">
      <c r="B86" s="39"/>
      <c r="C86" s="288" t="s">
        <v>135</v>
      </c>
      <c r="D86" s="289"/>
      <c r="E86" s="289"/>
      <c r="F86" s="289"/>
      <c r="G86" s="289"/>
      <c r="H86" s="129"/>
      <c r="I86" s="129"/>
      <c r="J86" s="129"/>
      <c r="K86" s="129"/>
      <c r="L86" s="129"/>
      <c r="M86" s="129"/>
      <c r="N86" s="288" t="s">
        <v>136</v>
      </c>
      <c r="O86" s="289"/>
      <c r="P86" s="289"/>
      <c r="Q86" s="289"/>
      <c r="R86" s="41"/>
      <c r="T86" s="140"/>
      <c r="U86" s="140"/>
    </row>
    <row r="87" spans="2:65" s="1" customFormat="1" ht="10.35" customHeight="1">
      <c r="B87" s="39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1"/>
      <c r="T87" s="140"/>
      <c r="U87" s="140"/>
    </row>
    <row r="88" spans="2:65" s="1" customFormat="1" ht="29.25" customHeight="1">
      <c r="B88" s="39"/>
      <c r="C88" s="142" t="s">
        <v>137</v>
      </c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273">
        <f>N120</f>
        <v>0</v>
      </c>
      <c r="O88" s="290"/>
      <c r="P88" s="290"/>
      <c r="Q88" s="290"/>
      <c r="R88" s="41"/>
      <c r="T88" s="140"/>
      <c r="U88" s="140"/>
      <c r="AU88" s="22" t="s">
        <v>138</v>
      </c>
    </row>
    <row r="89" spans="2:65" s="7" customFormat="1" ht="24.9" customHeight="1">
      <c r="B89" s="143"/>
      <c r="C89" s="144"/>
      <c r="D89" s="145" t="s">
        <v>139</v>
      </c>
      <c r="E89" s="144"/>
      <c r="F89" s="144"/>
      <c r="G89" s="144"/>
      <c r="H89" s="144"/>
      <c r="I89" s="144"/>
      <c r="J89" s="144"/>
      <c r="K89" s="144"/>
      <c r="L89" s="144"/>
      <c r="M89" s="144"/>
      <c r="N89" s="291">
        <f>N121</f>
        <v>0</v>
      </c>
      <c r="O89" s="292"/>
      <c r="P89" s="292"/>
      <c r="Q89" s="292"/>
      <c r="R89" s="146"/>
      <c r="T89" s="147"/>
      <c r="U89" s="147"/>
    </row>
    <row r="90" spans="2:65" s="8" customFormat="1" ht="19.95" customHeight="1">
      <c r="B90" s="148"/>
      <c r="C90" s="107"/>
      <c r="D90" s="118" t="s">
        <v>140</v>
      </c>
      <c r="E90" s="107"/>
      <c r="F90" s="107"/>
      <c r="G90" s="107"/>
      <c r="H90" s="107"/>
      <c r="I90" s="107"/>
      <c r="J90" s="107"/>
      <c r="K90" s="107"/>
      <c r="L90" s="107"/>
      <c r="M90" s="107"/>
      <c r="N90" s="266">
        <f>N122</f>
        <v>0</v>
      </c>
      <c r="O90" s="267"/>
      <c r="P90" s="267"/>
      <c r="Q90" s="267"/>
      <c r="R90" s="149"/>
      <c r="T90" s="150"/>
      <c r="U90" s="150"/>
    </row>
    <row r="91" spans="2:65" s="8" customFormat="1" ht="19.95" customHeight="1">
      <c r="B91" s="148"/>
      <c r="C91" s="107"/>
      <c r="D91" s="118" t="s">
        <v>611</v>
      </c>
      <c r="E91" s="107"/>
      <c r="F91" s="107"/>
      <c r="G91" s="107"/>
      <c r="H91" s="107"/>
      <c r="I91" s="107"/>
      <c r="J91" s="107"/>
      <c r="K91" s="107"/>
      <c r="L91" s="107"/>
      <c r="M91" s="107"/>
      <c r="N91" s="266">
        <f>N136</f>
        <v>0</v>
      </c>
      <c r="O91" s="267"/>
      <c r="P91" s="267"/>
      <c r="Q91" s="267"/>
      <c r="R91" s="149"/>
      <c r="T91" s="150"/>
      <c r="U91" s="150"/>
    </row>
    <row r="92" spans="2:65" s="8" customFormat="1" ht="19.95" customHeight="1">
      <c r="B92" s="148"/>
      <c r="C92" s="107"/>
      <c r="D92" s="118" t="s">
        <v>252</v>
      </c>
      <c r="E92" s="107"/>
      <c r="F92" s="107"/>
      <c r="G92" s="107"/>
      <c r="H92" s="107"/>
      <c r="I92" s="107"/>
      <c r="J92" s="107"/>
      <c r="K92" s="107"/>
      <c r="L92" s="107"/>
      <c r="M92" s="107"/>
      <c r="N92" s="266">
        <f>N158</f>
        <v>0</v>
      </c>
      <c r="O92" s="267"/>
      <c r="P92" s="267"/>
      <c r="Q92" s="267"/>
      <c r="R92" s="149"/>
      <c r="T92" s="150"/>
      <c r="U92" s="150"/>
    </row>
    <row r="93" spans="2:65" s="7" customFormat="1" ht="21.75" customHeight="1">
      <c r="B93" s="143"/>
      <c r="C93" s="144"/>
      <c r="D93" s="145" t="s">
        <v>143</v>
      </c>
      <c r="E93" s="144"/>
      <c r="F93" s="144"/>
      <c r="G93" s="144"/>
      <c r="H93" s="144"/>
      <c r="I93" s="144"/>
      <c r="J93" s="144"/>
      <c r="K93" s="144"/>
      <c r="L93" s="144"/>
      <c r="M93" s="144"/>
      <c r="N93" s="293">
        <f>N160</f>
        <v>0</v>
      </c>
      <c r="O93" s="292"/>
      <c r="P93" s="292"/>
      <c r="Q93" s="292"/>
      <c r="R93" s="146"/>
      <c r="T93" s="147"/>
      <c r="U93" s="147"/>
    </row>
    <row r="94" spans="2:65" s="1" customFormat="1" ht="21.75" customHeight="1">
      <c r="B94" s="39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1"/>
      <c r="T94" s="140"/>
      <c r="U94" s="140"/>
    </row>
    <row r="95" spans="2:65" s="1" customFormat="1" ht="29.25" customHeight="1">
      <c r="B95" s="39"/>
      <c r="C95" s="142" t="s">
        <v>144</v>
      </c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290">
        <f>ROUND(N96+N97+N98+N99+N100+N101,2)</f>
        <v>0</v>
      </c>
      <c r="O95" s="294"/>
      <c r="P95" s="294"/>
      <c r="Q95" s="294"/>
      <c r="R95" s="41"/>
      <c r="T95" s="151"/>
      <c r="U95" s="152" t="s">
        <v>41</v>
      </c>
    </row>
    <row r="96" spans="2:65" s="1" customFormat="1" ht="18" customHeight="1">
      <c r="B96" s="39"/>
      <c r="C96" s="40"/>
      <c r="D96" s="270" t="s">
        <v>145</v>
      </c>
      <c r="E96" s="271"/>
      <c r="F96" s="271"/>
      <c r="G96" s="271"/>
      <c r="H96" s="271"/>
      <c r="I96" s="40"/>
      <c r="J96" s="40"/>
      <c r="K96" s="40"/>
      <c r="L96" s="40"/>
      <c r="M96" s="40"/>
      <c r="N96" s="269">
        <f>ROUND(N88*T96,2)</f>
        <v>0</v>
      </c>
      <c r="O96" s="266"/>
      <c r="P96" s="266"/>
      <c r="Q96" s="266"/>
      <c r="R96" s="41"/>
      <c r="S96" s="153"/>
      <c r="T96" s="154"/>
      <c r="U96" s="155" t="s">
        <v>42</v>
      </c>
      <c r="V96" s="156"/>
      <c r="W96" s="156"/>
      <c r="X96" s="156"/>
      <c r="Y96" s="156"/>
      <c r="Z96" s="156"/>
      <c r="AA96" s="156"/>
      <c r="AB96" s="156"/>
      <c r="AC96" s="156"/>
      <c r="AD96" s="156"/>
      <c r="AE96" s="156"/>
      <c r="AF96" s="156"/>
      <c r="AG96" s="156"/>
      <c r="AH96" s="156"/>
      <c r="AI96" s="156"/>
      <c r="AJ96" s="156"/>
      <c r="AK96" s="156"/>
      <c r="AL96" s="156"/>
      <c r="AM96" s="156"/>
      <c r="AN96" s="156"/>
      <c r="AO96" s="156"/>
      <c r="AP96" s="156"/>
      <c r="AQ96" s="156"/>
      <c r="AR96" s="156"/>
      <c r="AS96" s="156"/>
      <c r="AT96" s="156"/>
      <c r="AU96" s="156"/>
      <c r="AV96" s="156"/>
      <c r="AW96" s="156"/>
      <c r="AX96" s="156"/>
      <c r="AY96" s="157" t="s">
        <v>113</v>
      </c>
      <c r="AZ96" s="156"/>
      <c r="BA96" s="156"/>
      <c r="BB96" s="156"/>
      <c r="BC96" s="156"/>
      <c r="BD96" s="156"/>
      <c r="BE96" s="158">
        <f t="shared" ref="BE96:BE101" si="0">IF(U96="základní",N96,0)</f>
        <v>0</v>
      </c>
      <c r="BF96" s="158">
        <f t="shared" ref="BF96:BF101" si="1">IF(U96="snížená",N96,0)</f>
        <v>0</v>
      </c>
      <c r="BG96" s="158">
        <f t="shared" ref="BG96:BG101" si="2">IF(U96="zákl. přenesená",N96,0)</f>
        <v>0</v>
      </c>
      <c r="BH96" s="158">
        <f t="shared" ref="BH96:BH101" si="3">IF(U96="sníž. přenesená",N96,0)</f>
        <v>0</v>
      </c>
      <c r="BI96" s="158">
        <f t="shared" ref="BI96:BI101" si="4">IF(U96="nulová",N96,0)</f>
        <v>0</v>
      </c>
      <c r="BJ96" s="157" t="s">
        <v>84</v>
      </c>
      <c r="BK96" s="156"/>
      <c r="BL96" s="156"/>
      <c r="BM96" s="156"/>
    </row>
    <row r="97" spans="2:65" s="1" customFormat="1" ht="18" customHeight="1">
      <c r="B97" s="39"/>
      <c r="C97" s="40"/>
      <c r="D97" s="270" t="s">
        <v>146</v>
      </c>
      <c r="E97" s="271"/>
      <c r="F97" s="271"/>
      <c r="G97" s="271"/>
      <c r="H97" s="271"/>
      <c r="I97" s="40"/>
      <c r="J97" s="40"/>
      <c r="K97" s="40"/>
      <c r="L97" s="40"/>
      <c r="M97" s="40"/>
      <c r="N97" s="269">
        <f>ROUND(N88*T97,2)</f>
        <v>0</v>
      </c>
      <c r="O97" s="266"/>
      <c r="P97" s="266"/>
      <c r="Q97" s="266"/>
      <c r="R97" s="41"/>
      <c r="S97" s="153"/>
      <c r="T97" s="154"/>
      <c r="U97" s="155" t="s">
        <v>42</v>
      </c>
      <c r="V97" s="156"/>
      <c r="W97" s="156"/>
      <c r="X97" s="156"/>
      <c r="Y97" s="156"/>
      <c r="Z97" s="156"/>
      <c r="AA97" s="156"/>
      <c r="AB97" s="156"/>
      <c r="AC97" s="156"/>
      <c r="AD97" s="156"/>
      <c r="AE97" s="156"/>
      <c r="AF97" s="156"/>
      <c r="AG97" s="156"/>
      <c r="AH97" s="156"/>
      <c r="AI97" s="156"/>
      <c r="AJ97" s="156"/>
      <c r="AK97" s="156"/>
      <c r="AL97" s="156"/>
      <c r="AM97" s="156"/>
      <c r="AN97" s="156"/>
      <c r="AO97" s="156"/>
      <c r="AP97" s="156"/>
      <c r="AQ97" s="156"/>
      <c r="AR97" s="156"/>
      <c r="AS97" s="156"/>
      <c r="AT97" s="156"/>
      <c r="AU97" s="156"/>
      <c r="AV97" s="156"/>
      <c r="AW97" s="156"/>
      <c r="AX97" s="156"/>
      <c r="AY97" s="157" t="s">
        <v>113</v>
      </c>
      <c r="AZ97" s="156"/>
      <c r="BA97" s="156"/>
      <c r="BB97" s="156"/>
      <c r="BC97" s="156"/>
      <c r="BD97" s="156"/>
      <c r="BE97" s="158">
        <f t="shared" si="0"/>
        <v>0</v>
      </c>
      <c r="BF97" s="158">
        <f t="shared" si="1"/>
        <v>0</v>
      </c>
      <c r="BG97" s="158">
        <f t="shared" si="2"/>
        <v>0</v>
      </c>
      <c r="BH97" s="158">
        <f t="shared" si="3"/>
        <v>0</v>
      </c>
      <c r="BI97" s="158">
        <f t="shared" si="4"/>
        <v>0</v>
      </c>
      <c r="BJ97" s="157" t="s">
        <v>84</v>
      </c>
      <c r="BK97" s="156"/>
      <c r="BL97" s="156"/>
      <c r="BM97" s="156"/>
    </row>
    <row r="98" spans="2:65" s="1" customFormat="1" ht="18" customHeight="1">
      <c r="B98" s="39"/>
      <c r="C98" s="40"/>
      <c r="D98" s="270" t="s">
        <v>147</v>
      </c>
      <c r="E98" s="271"/>
      <c r="F98" s="271"/>
      <c r="G98" s="271"/>
      <c r="H98" s="271"/>
      <c r="I98" s="40"/>
      <c r="J98" s="40"/>
      <c r="K98" s="40"/>
      <c r="L98" s="40"/>
      <c r="M98" s="40"/>
      <c r="N98" s="269">
        <f>ROUND(N88*T98,2)</f>
        <v>0</v>
      </c>
      <c r="O98" s="266"/>
      <c r="P98" s="266"/>
      <c r="Q98" s="266"/>
      <c r="R98" s="41"/>
      <c r="S98" s="153"/>
      <c r="T98" s="154"/>
      <c r="U98" s="155" t="s">
        <v>42</v>
      </c>
      <c r="V98" s="156"/>
      <c r="W98" s="156"/>
      <c r="X98" s="156"/>
      <c r="Y98" s="156"/>
      <c r="Z98" s="156"/>
      <c r="AA98" s="156"/>
      <c r="AB98" s="156"/>
      <c r="AC98" s="156"/>
      <c r="AD98" s="156"/>
      <c r="AE98" s="156"/>
      <c r="AF98" s="156"/>
      <c r="AG98" s="156"/>
      <c r="AH98" s="156"/>
      <c r="AI98" s="156"/>
      <c r="AJ98" s="156"/>
      <c r="AK98" s="156"/>
      <c r="AL98" s="156"/>
      <c r="AM98" s="156"/>
      <c r="AN98" s="156"/>
      <c r="AO98" s="156"/>
      <c r="AP98" s="156"/>
      <c r="AQ98" s="156"/>
      <c r="AR98" s="156"/>
      <c r="AS98" s="156"/>
      <c r="AT98" s="156"/>
      <c r="AU98" s="156"/>
      <c r="AV98" s="156"/>
      <c r="AW98" s="156"/>
      <c r="AX98" s="156"/>
      <c r="AY98" s="157" t="s">
        <v>113</v>
      </c>
      <c r="AZ98" s="156"/>
      <c r="BA98" s="156"/>
      <c r="BB98" s="156"/>
      <c r="BC98" s="156"/>
      <c r="BD98" s="156"/>
      <c r="BE98" s="158">
        <f t="shared" si="0"/>
        <v>0</v>
      </c>
      <c r="BF98" s="158">
        <f t="shared" si="1"/>
        <v>0</v>
      </c>
      <c r="BG98" s="158">
        <f t="shared" si="2"/>
        <v>0</v>
      </c>
      <c r="BH98" s="158">
        <f t="shared" si="3"/>
        <v>0</v>
      </c>
      <c r="BI98" s="158">
        <f t="shared" si="4"/>
        <v>0</v>
      </c>
      <c r="BJ98" s="157" t="s">
        <v>84</v>
      </c>
      <c r="BK98" s="156"/>
      <c r="BL98" s="156"/>
      <c r="BM98" s="156"/>
    </row>
    <row r="99" spans="2:65" s="1" customFormat="1" ht="18" customHeight="1">
      <c r="B99" s="39"/>
      <c r="C99" s="40"/>
      <c r="D99" s="270" t="s">
        <v>148</v>
      </c>
      <c r="E99" s="271"/>
      <c r="F99" s="271"/>
      <c r="G99" s="271"/>
      <c r="H99" s="271"/>
      <c r="I99" s="40"/>
      <c r="J99" s="40"/>
      <c r="K99" s="40"/>
      <c r="L99" s="40"/>
      <c r="M99" s="40"/>
      <c r="N99" s="269">
        <f>ROUND(N88*T99,2)</f>
        <v>0</v>
      </c>
      <c r="O99" s="266"/>
      <c r="P99" s="266"/>
      <c r="Q99" s="266"/>
      <c r="R99" s="41"/>
      <c r="S99" s="153"/>
      <c r="T99" s="154"/>
      <c r="U99" s="155" t="s">
        <v>42</v>
      </c>
      <c r="V99" s="156"/>
      <c r="W99" s="156"/>
      <c r="X99" s="156"/>
      <c r="Y99" s="156"/>
      <c r="Z99" s="156"/>
      <c r="AA99" s="156"/>
      <c r="AB99" s="156"/>
      <c r="AC99" s="156"/>
      <c r="AD99" s="156"/>
      <c r="AE99" s="156"/>
      <c r="AF99" s="156"/>
      <c r="AG99" s="156"/>
      <c r="AH99" s="156"/>
      <c r="AI99" s="156"/>
      <c r="AJ99" s="156"/>
      <c r="AK99" s="156"/>
      <c r="AL99" s="156"/>
      <c r="AM99" s="156"/>
      <c r="AN99" s="156"/>
      <c r="AO99" s="156"/>
      <c r="AP99" s="156"/>
      <c r="AQ99" s="156"/>
      <c r="AR99" s="156"/>
      <c r="AS99" s="156"/>
      <c r="AT99" s="156"/>
      <c r="AU99" s="156"/>
      <c r="AV99" s="156"/>
      <c r="AW99" s="156"/>
      <c r="AX99" s="156"/>
      <c r="AY99" s="157" t="s">
        <v>113</v>
      </c>
      <c r="AZ99" s="156"/>
      <c r="BA99" s="156"/>
      <c r="BB99" s="156"/>
      <c r="BC99" s="156"/>
      <c r="BD99" s="156"/>
      <c r="BE99" s="158">
        <f t="shared" si="0"/>
        <v>0</v>
      </c>
      <c r="BF99" s="158">
        <f t="shared" si="1"/>
        <v>0</v>
      </c>
      <c r="BG99" s="158">
        <f t="shared" si="2"/>
        <v>0</v>
      </c>
      <c r="BH99" s="158">
        <f t="shared" si="3"/>
        <v>0</v>
      </c>
      <c r="BI99" s="158">
        <f t="shared" si="4"/>
        <v>0</v>
      </c>
      <c r="BJ99" s="157" t="s">
        <v>84</v>
      </c>
      <c r="BK99" s="156"/>
      <c r="BL99" s="156"/>
      <c r="BM99" s="156"/>
    </row>
    <row r="100" spans="2:65" s="1" customFormat="1" ht="18" customHeight="1">
      <c r="B100" s="39"/>
      <c r="C100" s="40"/>
      <c r="D100" s="270" t="s">
        <v>149</v>
      </c>
      <c r="E100" s="271"/>
      <c r="F100" s="271"/>
      <c r="G100" s="271"/>
      <c r="H100" s="271"/>
      <c r="I100" s="40"/>
      <c r="J100" s="40"/>
      <c r="K100" s="40"/>
      <c r="L100" s="40"/>
      <c r="M100" s="40"/>
      <c r="N100" s="269">
        <f>ROUND(N88*T100,2)</f>
        <v>0</v>
      </c>
      <c r="O100" s="266"/>
      <c r="P100" s="266"/>
      <c r="Q100" s="266"/>
      <c r="R100" s="41"/>
      <c r="S100" s="153"/>
      <c r="T100" s="154"/>
      <c r="U100" s="155" t="s">
        <v>42</v>
      </c>
      <c r="V100" s="156"/>
      <c r="W100" s="156"/>
      <c r="X100" s="156"/>
      <c r="Y100" s="156"/>
      <c r="Z100" s="156"/>
      <c r="AA100" s="156"/>
      <c r="AB100" s="156"/>
      <c r="AC100" s="156"/>
      <c r="AD100" s="156"/>
      <c r="AE100" s="156"/>
      <c r="AF100" s="156"/>
      <c r="AG100" s="156"/>
      <c r="AH100" s="156"/>
      <c r="AI100" s="156"/>
      <c r="AJ100" s="156"/>
      <c r="AK100" s="156"/>
      <c r="AL100" s="156"/>
      <c r="AM100" s="156"/>
      <c r="AN100" s="156"/>
      <c r="AO100" s="156"/>
      <c r="AP100" s="156"/>
      <c r="AQ100" s="156"/>
      <c r="AR100" s="156"/>
      <c r="AS100" s="156"/>
      <c r="AT100" s="156"/>
      <c r="AU100" s="156"/>
      <c r="AV100" s="156"/>
      <c r="AW100" s="156"/>
      <c r="AX100" s="156"/>
      <c r="AY100" s="157" t="s">
        <v>113</v>
      </c>
      <c r="AZ100" s="156"/>
      <c r="BA100" s="156"/>
      <c r="BB100" s="156"/>
      <c r="BC100" s="156"/>
      <c r="BD100" s="156"/>
      <c r="BE100" s="158">
        <f t="shared" si="0"/>
        <v>0</v>
      </c>
      <c r="BF100" s="158">
        <f t="shared" si="1"/>
        <v>0</v>
      </c>
      <c r="BG100" s="158">
        <f t="shared" si="2"/>
        <v>0</v>
      </c>
      <c r="BH100" s="158">
        <f t="shared" si="3"/>
        <v>0</v>
      </c>
      <c r="BI100" s="158">
        <f t="shared" si="4"/>
        <v>0</v>
      </c>
      <c r="BJ100" s="157" t="s">
        <v>84</v>
      </c>
      <c r="BK100" s="156"/>
      <c r="BL100" s="156"/>
      <c r="BM100" s="156"/>
    </row>
    <row r="101" spans="2:65" s="1" customFormat="1" ht="18" customHeight="1">
      <c r="B101" s="39"/>
      <c r="C101" s="40"/>
      <c r="D101" s="118" t="s">
        <v>150</v>
      </c>
      <c r="E101" s="40"/>
      <c r="F101" s="40"/>
      <c r="G101" s="40"/>
      <c r="H101" s="40"/>
      <c r="I101" s="40"/>
      <c r="J101" s="40"/>
      <c r="K101" s="40"/>
      <c r="L101" s="40"/>
      <c r="M101" s="40"/>
      <c r="N101" s="269">
        <f>ROUND(N88*T101,2)</f>
        <v>0</v>
      </c>
      <c r="O101" s="266"/>
      <c r="P101" s="266"/>
      <c r="Q101" s="266"/>
      <c r="R101" s="41"/>
      <c r="S101" s="153"/>
      <c r="T101" s="159"/>
      <c r="U101" s="160" t="s">
        <v>42</v>
      </c>
      <c r="V101" s="156"/>
      <c r="W101" s="156"/>
      <c r="X101" s="156"/>
      <c r="Y101" s="156"/>
      <c r="Z101" s="156"/>
      <c r="AA101" s="156"/>
      <c r="AB101" s="156"/>
      <c r="AC101" s="156"/>
      <c r="AD101" s="156"/>
      <c r="AE101" s="156"/>
      <c r="AF101" s="156"/>
      <c r="AG101" s="156"/>
      <c r="AH101" s="156"/>
      <c r="AI101" s="156"/>
      <c r="AJ101" s="156"/>
      <c r="AK101" s="156"/>
      <c r="AL101" s="156"/>
      <c r="AM101" s="156"/>
      <c r="AN101" s="156"/>
      <c r="AO101" s="156"/>
      <c r="AP101" s="156"/>
      <c r="AQ101" s="156"/>
      <c r="AR101" s="156"/>
      <c r="AS101" s="156"/>
      <c r="AT101" s="156"/>
      <c r="AU101" s="156"/>
      <c r="AV101" s="156"/>
      <c r="AW101" s="156"/>
      <c r="AX101" s="156"/>
      <c r="AY101" s="157" t="s">
        <v>151</v>
      </c>
      <c r="AZ101" s="156"/>
      <c r="BA101" s="156"/>
      <c r="BB101" s="156"/>
      <c r="BC101" s="156"/>
      <c r="BD101" s="156"/>
      <c r="BE101" s="158">
        <f t="shared" si="0"/>
        <v>0</v>
      </c>
      <c r="BF101" s="158">
        <f t="shared" si="1"/>
        <v>0</v>
      </c>
      <c r="BG101" s="158">
        <f t="shared" si="2"/>
        <v>0</v>
      </c>
      <c r="BH101" s="158">
        <f t="shared" si="3"/>
        <v>0</v>
      </c>
      <c r="BI101" s="158">
        <f t="shared" si="4"/>
        <v>0</v>
      </c>
      <c r="BJ101" s="157" t="s">
        <v>84</v>
      </c>
      <c r="BK101" s="156"/>
      <c r="BL101" s="156"/>
      <c r="BM101" s="156"/>
    </row>
    <row r="102" spans="2:65" s="1" customFormat="1" ht="12"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1"/>
      <c r="T102" s="140"/>
      <c r="U102" s="140"/>
    </row>
    <row r="103" spans="2:65" s="1" customFormat="1" ht="29.25" customHeight="1">
      <c r="B103" s="39"/>
      <c r="C103" s="128" t="s">
        <v>122</v>
      </c>
      <c r="D103" s="129"/>
      <c r="E103" s="129"/>
      <c r="F103" s="129"/>
      <c r="G103" s="129"/>
      <c r="H103" s="129"/>
      <c r="I103" s="129"/>
      <c r="J103" s="129"/>
      <c r="K103" s="129"/>
      <c r="L103" s="274">
        <f>ROUND(SUM(N88+N95),2)</f>
        <v>0</v>
      </c>
      <c r="M103" s="274"/>
      <c r="N103" s="274"/>
      <c r="O103" s="274"/>
      <c r="P103" s="274"/>
      <c r="Q103" s="274"/>
      <c r="R103" s="41"/>
      <c r="T103" s="140"/>
      <c r="U103" s="140"/>
    </row>
    <row r="104" spans="2:65" s="1" customFormat="1" ht="6.9" customHeight="1">
      <c r="B104" s="63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5"/>
      <c r="T104" s="140"/>
      <c r="U104" s="140"/>
    </row>
    <row r="108" spans="2:65" s="1" customFormat="1" ht="6.9" customHeight="1">
      <c r="B108" s="66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8"/>
    </row>
    <row r="109" spans="2:65" s="1" customFormat="1" ht="36.9" customHeight="1">
      <c r="B109" s="39"/>
      <c r="C109" s="229" t="s">
        <v>152</v>
      </c>
      <c r="D109" s="279"/>
      <c r="E109" s="279"/>
      <c r="F109" s="279"/>
      <c r="G109" s="279"/>
      <c r="H109" s="279"/>
      <c r="I109" s="279"/>
      <c r="J109" s="279"/>
      <c r="K109" s="279"/>
      <c r="L109" s="279"/>
      <c r="M109" s="279"/>
      <c r="N109" s="279"/>
      <c r="O109" s="279"/>
      <c r="P109" s="279"/>
      <c r="Q109" s="279"/>
      <c r="R109" s="41"/>
    </row>
    <row r="110" spans="2:65" s="1" customFormat="1" ht="6.9" customHeight="1"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1"/>
    </row>
    <row r="111" spans="2:65" s="1" customFormat="1" ht="30" customHeight="1">
      <c r="B111" s="39"/>
      <c r="C111" s="34" t="s">
        <v>19</v>
      </c>
      <c r="D111" s="40"/>
      <c r="E111" s="40"/>
      <c r="F111" s="277" t="str">
        <f>F6</f>
        <v>Doplnění chodníku v křižovatce ulic Sokolská a Sušilova - rozc.Kouty, Zábřeh</v>
      </c>
      <c r="G111" s="278"/>
      <c r="H111" s="278"/>
      <c r="I111" s="278"/>
      <c r="J111" s="278"/>
      <c r="K111" s="278"/>
      <c r="L111" s="278"/>
      <c r="M111" s="278"/>
      <c r="N111" s="278"/>
      <c r="O111" s="278"/>
      <c r="P111" s="278"/>
      <c r="Q111" s="40"/>
      <c r="R111" s="41"/>
    </row>
    <row r="112" spans="2:65" s="1" customFormat="1" ht="36.9" customHeight="1">
      <c r="B112" s="39"/>
      <c r="C112" s="73" t="s">
        <v>129</v>
      </c>
      <c r="D112" s="40"/>
      <c r="E112" s="40"/>
      <c r="F112" s="249" t="str">
        <f>F7</f>
        <v>800 - Vegetační a sadové úpravy</v>
      </c>
      <c r="G112" s="279"/>
      <c r="H112" s="279"/>
      <c r="I112" s="279"/>
      <c r="J112" s="279"/>
      <c r="K112" s="279"/>
      <c r="L112" s="279"/>
      <c r="M112" s="279"/>
      <c r="N112" s="279"/>
      <c r="O112" s="279"/>
      <c r="P112" s="279"/>
      <c r="Q112" s="40"/>
      <c r="R112" s="41"/>
    </row>
    <row r="113" spans="2:65" s="1" customFormat="1" ht="6.9" customHeight="1"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1"/>
    </row>
    <row r="114" spans="2:65" s="1" customFormat="1" ht="18" customHeight="1">
      <c r="B114" s="39"/>
      <c r="C114" s="34" t="s">
        <v>24</v>
      </c>
      <c r="D114" s="40"/>
      <c r="E114" s="40"/>
      <c r="F114" s="32" t="str">
        <f>F9</f>
        <v>Zábřeh</v>
      </c>
      <c r="G114" s="40"/>
      <c r="H114" s="40"/>
      <c r="I114" s="40"/>
      <c r="J114" s="40"/>
      <c r="K114" s="34" t="s">
        <v>26</v>
      </c>
      <c r="L114" s="40"/>
      <c r="M114" s="281" t="str">
        <f>IF(O9="","",O9)</f>
        <v>26. 12. 2018</v>
      </c>
      <c r="N114" s="281"/>
      <c r="O114" s="281"/>
      <c r="P114" s="281"/>
      <c r="Q114" s="40"/>
      <c r="R114" s="41"/>
    </row>
    <row r="115" spans="2:65" s="1" customFormat="1" ht="6.9" customHeight="1"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1"/>
    </row>
    <row r="116" spans="2:65" s="1" customFormat="1" ht="13.2">
      <c r="B116" s="39"/>
      <c r="C116" s="34" t="s">
        <v>28</v>
      </c>
      <c r="D116" s="40"/>
      <c r="E116" s="40"/>
      <c r="F116" s="32" t="str">
        <f>E12</f>
        <v xml:space="preserve"> </v>
      </c>
      <c r="G116" s="40"/>
      <c r="H116" s="40"/>
      <c r="I116" s="40"/>
      <c r="J116" s="40"/>
      <c r="K116" s="34" t="s">
        <v>34</v>
      </c>
      <c r="L116" s="40"/>
      <c r="M116" s="233" t="str">
        <f>E18</f>
        <v xml:space="preserve"> </v>
      </c>
      <c r="N116" s="233"/>
      <c r="O116" s="233"/>
      <c r="P116" s="233"/>
      <c r="Q116" s="233"/>
      <c r="R116" s="41"/>
    </row>
    <row r="117" spans="2:65" s="1" customFormat="1" ht="14.4" customHeight="1">
      <c r="B117" s="39"/>
      <c r="C117" s="34" t="s">
        <v>32</v>
      </c>
      <c r="D117" s="40"/>
      <c r="E117" s="40"/>
      <c r="F117" s="32" t="str">
        <f>IF(E15="","",E15)</f>
        <v>Vyplň údaj</v>
      </c>
      <c r="G117" s="40"/>
      <c r="H117" s="40"/>
      <c r="I117" s="40"/>
      <c r="J117" s="40"/>
      <c r="K117" s="34" t="s">
        <v>36</v>
      </c>
      <c r="L117" s="40"/>
      <c r="M117" s="233" t="str">
        <f>E21</f>
        <v xml:space="preserve"> </v>
      </c>
      <c r="N117" s="233"/>
      <c r="O117" s="233"/>
      <c r="P117" s="233"/>
      <c r="Q117" s="233"/>
      <c r="R117" s="41"/>
    </row>
    <row r="118" spans="2:65" s="1" customFormat="1" ht="10.35" customHeight="1"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1"/>
    </row>
    <row r="119" spans="2:65" s="9" customFormat="1" ht="29.25" customHeight="1">
      <c r="B119" s="161"/>
      <c r="C119" s="162" t="s">
        <v>153</v>
      </c>
      <c r="D119" s="163" t="s">
        <v>154</v>
      </c>
      <c r="E119" s="163" t="s">
        <v>59</v>
      </c>
      <c r="F119" s="295" t="s">
        <v>155</v>
      </c>
      <c r="G119" s="295"/>
      <c r="H119" s="295"/>
      <c r="I119" s="295"/>
      <c r="J119" s="163" t="s">
        <v>156</v>
      </c>
      <c r="K119" s="163" t="s">
        <v>157</v>
      </c>
      <c r="L119" s="296" t="s">
        <v>158</v>
      </c>
      <c r="M119" s="296"/>
      <c r="N119" s="295" t="s">
        <v>136</v>
      </c>
      <c r="O119" s="295"/>
      <c r="P119" s="295"/>
      <c r="Q119" s="297"/>
      <c r="R119" s="164"/>
      <c r="T119" s="84" t="s">
        <v>159</v>
      </c>
      <c r="U119" s="85" t="s">
        <v>41</v>
      </c>
      <c r="V119" s="85" t="s">
        <v>160</v>
      </c>
      <c r="W119" s="85" t="s">
        <v>161</v>
      </c>
      <c r="X119" s="85" t="s">
        <v>162</v>
      </c>
      <c r="Y119" s="85" t="s">
        <v>163</v>
      </c>
      <c r="Z119" s="85" t="s">
        <v>164</v>
      </c>
      <c r="AA119" s="86" t="s">
        <v>165</v>
      </c>
    </row>
    <row r="120" spans="2:65" s="1" customFormat="1" ht="29.25" customHeight="1">
      <c r="B120" s="39"/>
      <c r="C120" s="88" t="s">
        <v>133</v>
      </c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315">
        <f>BK120</f>
        <v>0</v>
      </c>
      <c r="O120" s="316"/>
      <c r="P120" s="316"/>
      <c r="Q120" s="316"/>
      <c r="R120" s="41"/>
      <c r="T120" s="87"/>
      <c r="U120" s="55"/>
      <c r="V120" s="55"/>
      <c r="W120" s="165">
        <f>W121+W160</f>
        <v>0</v>
      </c>
      <c r="X120" s="55"/>
      <c r="Y120" s="165">
        <f>Y121+Y160</f>
        <v>6.4000000000000003E-3</v>
      </c>
      <c r="Z120" s="55"/>
      <c r="AA120" s="166">
        <f>AA121+AA160</f>
        <v>0</v>
      </c>
      <c r="AT120" s="22" t="s">
        <v>76</v>
      </c>
      <c r="AU120" s="22" t="s">
        <v>138</v>
      </c>
      <c r="BK120" s="167">
        <f>BK121+BK160</f>
        <v>0</v>
      </c>
    </row>
    <row r="121" spans="2:65" s="10" customFormat="1" ht="37.35" customHeight="1">
      <c r="B121" s="168"/>
      <c r="C121" s="169"/>
      <c r="D121" s="170" t="s">
        <v>139</v>
      </c>
      <c r="E121" s="170"/>
      <c r="F121" s="170"/>
      <c r="G121" s="170"/>
      <c r="H121" s="170"/>
      <c r="I121" s="170"/>
      <c r="J121" s="170"/>
      <c r="K121" s="170"/>
      <c r="L121" s="170"/>
      <c r="M121" s="170"/>
      <c r="N121" s="293">
        <f>BK121</f>
        <v>0</v>
      </c>
      <c r="O121" s="291"/>
      <c r="P121" s="291"/>
      <c r="Q121" s="291"/>
      <c r="R121" s="171"/>
      <c r="T121" s="172"/>
      <c r="U121" s="169"/>
      <c r="V121" s="169"/>
      <c r="W121" s="173">
        <f>W122+W136+W158</f>
        <v>0</v>
      </c>
      <c r="X121" s="169"/>
      <c r="Y121" s="173">
        <f>Y122+Y136+Y158</f>
        <v>6.4000000000000003E-3</v>
      </c>
      <c r="Z121" s="169"/>
      <c r="AA121" s="174">
        <f>AA122+AA136+AA158</f>
        <v>0</v>
      </c>
      <c r="AR121" s="175" t="s">
        <v>84</v>
      </c>
      <c r="AT121" s="176" t="s">
        <v>76</v>
      </c>
      <c r="AU121" s="176" t="s">
        <v>77</v>
      </c>
      <c r="AY121" s="175" t="s">
        <v>166</v>
      </c>
      <c r="BK121" s="177">
        <f>BK122+BK136+BK158</f>
        <v>0</v>
      </c>
    </row>
    <row r="122" spans="2:65" s="10" customFormat="1" ht="19.95" customHeight="1">
      <c r="B122" s="168"/>
      <c r="C122" s="169"/>
      <c r="D122" s="178" t="s">
        <v>140</v>
      </c>
      <c r="E122" s="178"/>
      <c r="F122" s="178"/>
      <c r="G122" s="178"/>
      <c r="H122" s="178"/>
      <c r="I122" s="178"/>
      <c r="J122" s="178"/>
      <c r="K122" s="178"/>
      <c r="L122" s="178"/>
      <c r="M122" s="178"/>
      <c r="N122" s="317">
        <f>BK122</f>
        <v>0</v>
      </c>
      <c r="O122" s="318"/>
      <c r="P122" s="318"/>
      <c r="Q122" s="318"/>
      <c r="R122" s="171"/>
      <c r="T122" s="172"/>
      <c r="U122" s="169"/>
      <c r="V122" s="169"/>
      <c r="W122" s="173">
        <f>SUM(W123:W135)</f>
        <v>0</v>
      </c>
      <c r="X122" s="169"/>
      <c r="Y122" s="173">
        <f>SUM(Y123:Y135)</f>
        <v>0</v>
      </c>
      <c r="Z122" s="169"/>
      <c r="AA122" s="174">
        <f>SUM(AA123:AA135)</f>
        <v>0</v>
      </c>
      <c r="AR122" s="175" t="s">
        <v>84</v>
      </c>
      <c r="AT122" s="176" t="s">
        <v>76</v>
      </c>
      <c r="AU122" s="176" t="s">
        <v>84</v>
      </c>
      <c r="AY122" s="175" t="s">
        <v>166</v>
      </c>
      <c r="BK122" s="177">
        <f>SUM(BK123:BK135)</f>
        <v>0</v>
      </c>
    </row>
    <row r="123" spans="2:65" s="1" customFormat="1" ht="31.5" customHeight="1">
      <c r="B123" s="39"/>
      <c r="C123" s="179" t="s">
        <v>84</v>
      </c>
      <c r="D123" s="179" t="s">
        <v>167</v>
      </c>
      <c r="E123" s="180" t="s">
        <v>612</v>
      </c>
      <c r="F123" s="298" t="s">
        <v>613</v>
      </c>
      <c r="G123" s="298"/>
      <c r="H123" s="298"/>
      <c r="I123" s="298"/>
      <c r="J123" s="181" t="s">
        <v>179</v>
      </c>
      <c r="K123" s="182">
        <v>12.8</v>
      </c>
      <c r="L123" s="299">
        <v>0</v>
      </c>
      <c r="M123" s="300"/>
      <c r="N123" s="301">
        <f>ROUND(L123*K123,2)</f>
        <v>0</v>
      </c>
      <c r="O123" s="301"/>
      <c r="P123" s="301"/>
      <c r="Q123" s="301"/>
      <c r="R123" s="41"/>
      <c r="T123" s="183" t="s">
        <v>22</v>
      </c>
      <c r="U123" s="48" t="s">
        <v>42</v>
      </c>
      <c r="V123" s="40"/>
      <c r="W123" s="184">
        <f>V123*K123</f>
        <v>0</v>
      </c>
      <c r="X123" s="184">
        <v>0</v>
      </c>
      <c r="Y123" s="184">
        <f>X123*K123</f>
        <v>0</v>
      </c>
      <c r="Z123" s="184">
        <v>0</v>
      </c>
      <c r="AA123" s="185">
        <f>Z123*K123</f>
        <v>0</v>
      </c>
      <c r="AR123" s="22" t="s">
        <v>171</v>
      </c>
      <c r="AT123" s="22" t="s">
        <v>167</v>
      </c>
      <c r="AU123" s="22" t="s">
        <v>89</v>
      </c>
      <c r="AY123" s="22" t="s">
        <v>166</v>
      </c>
      <c r="BE123" s="122">
        <f>IF(U123="základní",N123,0)</f>
        <v>0</v>
      </c>
      <c r="BF123" s="122">
        <f>IF(U123="snížená",N123,0)</f>
        <v>0</v>
      </c>
      <c r="BG123" s="122">
        <f>IF(U123="zákl. přenesená",N123,0)</f>
        <v>0</v>
      </c>
      <c r="BH123" s="122">
        <f>IF(U123="sníž. přenesená",N123,0)</f>
        <v>0</v>
      </c>
      <c r="BI123" s="122">
        <f>IF(U123="nulová",N123,0)</f>
        <v>0</v>
      </c>
      <c r="BJ123" s="22" t="s">
        <v>84</v>
      </c>
      <c r="BK123" s="122">
        <f>ROUND(L123*K123,2)</f>
        <v>0</v>
      </c>
      <c r="BL123" s="22" t="s">
        <v>171</v>
      </c>
      <c r="BM123" s="22" t="s">
        <v>614</v>
      </c>
    </row>
    <row r="124" spans="2:65" s="11" customFormat="1" ht="31.5" customHeight="1">
      <c r="B124" s="186"/>
      <c r="C124" s="187"/>
      <c r="D124" s="187"/>
      <c r="E124" s="188" t="s">
        <v>22</v>
      </c>
      <c r="F124" s="302" t="s">
        <v>615</v>
      </c>
      <c r="G124" s="303"/>
      <c r="H124" s="303"/>
      <c r="I124" s="303"/>
      <c r="J124" s="187"/>
      <c r="K124" s="189" t="s">
        <v>22</v>
      </c>
      <c r="L124" s="187"/>
      <c r="M124" s="187"/>
      <c r="N124" s="187"/>
      <c r="O124" s="187"/>
      <c r="P124" s="187"/>
      <c r="Q124" s="187"/>
      <c r="R124" s="190"/>
      <c r="T124" s="191"/>
      <c r="U124" s="187"/>
      <c r="V124" s="187"/>
      <c r="W124" s="187"/>
      <c r="X124" s="187"/>
      <c r="Y124" s="187"/>
      <c r="Z124" s="187"/>
      <c r="AA124" s="192"/>
      <c r="AT124" s="193" t="s">
        <v>174</v>
      </c>
      <c r="AU124" s="193" t="s">
        <v>89</v>
      </c>
      <c r="AV124" s="11" t="s">
        <v>84</v>
      </c>
      <c r="AW124" s="11" t="s">
        <v>35</v>
      </c>
      <c r="AX124" s="11" t="s">
        <v>77</v>
      </c>
      <c r="AY124" s="193" t="s">
        <v>166</v>
      </c>
    </row>
    <row r="125" spans="2:65" s="11" customFormat="1" ht="22.5" customHeight="1">
      <c r="B125" s="186"/>
      <c r="C125" s="187"/>
      <c r="D125" s="187"/>
      <c r="E125" s="188" t="s">
        <v>22</v>
      </c>
      <c r="F125" s="308" t="s">
        <v>616</v>
      </c>
      <c r="G125" s="309"/>
      <c r="H125" s="309"/>
      <c r="I125" s="309"/>
      <c r="J125" s="187"/>
      <c r="K125" s="189" t="s">
        <v>22</v>
      </c>
      <c r="L125" s="187"/>
      <c r="M125" s="187"/>
      <c r="N125" s="187"/>
      <c r="O125" s="187"/>
      <c r="P125" s="187"/>
      <c r="Q125" s="187"/>
      <c r="R125" s="190"/>
      <c r="T125" s="191"/>
      <c r="U125" s="187"/>
      <c r="V125" s="187"/>
      <c r="W125" s="187"/>
      <c r="X125" s="187"/>
      <c r="Y125" s="187"/>
      <c r="Z125" s="187"/>
      <c r="AA125" s="192"/>
      <c r="AT125" s="193" t="s">
        <v>174</v>
      </c>
      <c r="AU125" s="193" t="s">
        <v>89</v>
      </c>
      <c r="AV125" s="11" t="s">
        <v>84</v>
      </c>
      <c r="AW125" s="11" t="s">
        <v>35</v>
      </c>
      <c r="AX125" s="11" t="s">
        <v>77</v>
      </c>
      <c r="AY125" s="193" t="s">
        <v>166</v>
      </c>
    </row>
    <row r="126" spans="2:65" s="12" customFormat="1" ht="22.5" customHeight="1">
      <c r="B126" s="194"/>
      <c r="C126" s="195"/>
      <c r="D126" s="195"/>
      <c r="E126" s="196" t="s">
        <v>22</v>
      </c>
      <c r="F126" s="304" t="s">
        <v>617</v>
      </c>
      <c r="G126" s="305"/>
      <c r="H126" s="305"/>
      <c r="I126" s="305"/>
      <c r="J126" s="195"/>
      <c r="K126" s="197">
        <v>12</v>
      </c>
      <c r="L126" s="195"/>
      <c r="M126" s="195"/>
      <c r="N126" s="195"/>
      <c r="O126" s="195"/>
      <c r="P126" s="195"/>
      <c r="Q126" s="195"/>
      <c r="R126" s="198"/>
      <c r="T126" s="199"/>
      <c r="U126" s="195"/>
      <c r="V126" s="195"/>
      <c r="W126" s="195"/>
      <c r="X126" s="195"/>
      <c r="Y126" s="195"/>
      <c r="Z126" s="195"/>
      <c r="AA126" s="200"/>
      <c r="AT126" s="201" t="s">
        <v>174</v>
      </c>
      <c r="AU126" s="201" t="s">
        <v>89</v>
      </c>
      <c r="AV126" s="12" t="s">
        <v>89</v>
      </c>
      <c r="AW126" s="12" t="s">
        <v>35</v>
      </c>
      <c r="AX126" s="12" t="s">
        <v>77</v>
      </c>
      <c r="AY126" s="201" t="s">
        <v>166</v>
      </c>
    </row>
    <row r="127" spans="2:65" s="11" customFormat="1" ht="22.5" customHeight="1">
      <c r="B127" s="186"/>
      <c r="C127" s="187"/>
      <c r="D127" s="187"/>
      <c r="E127" s="188" t="s">
        <v>22</v>
      </c>
      <c r="F127" s="308" t="s">
        <v>618</v>
      </c>
      <c r="G127" s="309"/>
      <c r="H127" s="309"/>
      <c r="I127" s="309"/>
      <c r="J127" s="187"/>
      <c r="K127" s="189" t="s">
        <v>22</v>
      </c>
      <c r="L127" s="187"/>
      <c r="M127" s="187"/>
      <c r="N127" s="187"/>
      <c r="O127" s="187"/>
      <c r="P127" s="187"/>
      <c r="Q127" s="187"/>
      <c r="R127" s="190"/>
      <c r="T127" s="191"/>
      <c r="U127" s="187"/>
      <c r="V127" s="187"/>
      <c r="W127" s="187"/>
      <c r="X127" s="187"/>
      <c r="Y127" s="187"/>
      <c r="Z127" s="187"/>
      <c r="AA127" s="192"/>
      <c r="AT127" s="193" t="s">
        <v>174</v>
      </c>
      <c r="AU127" s="193" t="s">
        <v>89</v>
      </c>
      <c r="AV127" s="11" t="s">
        <v>84</v>
      </c>
      <c r="AW127" s="11" t="s">
        <v>35</v>
      </c>
      <c r="AX127" s="11" t="s">
        <v>77</v>
      </c>
      <c r="AY127" s="193" t="s">
        <v>166</v>
      </c>
    </row>
    <row r="128" spans="2:65" s="12" customFormat="1" ht="22.5" customHeight="1">
      <c r="B128" s="194"/>
      <c r="C128" s="195"/>
      <c r="D128" s="195"/>
      <c r="E128" s="196" t="s">
        <v>22</v>
      </c>
      <c r="F128" s="304" t="s">
        <v>619</v>
      </c>
      <c r="G128" s="305"/>
      <c r="H128" s="305"/>
      <c r="I128" s="305"/>
      <c r="J128" s="195"/>
      <c r="K128" s="197">
        <v>0.8</v>
      </c>
      <c r="L128" s="195"/>
      <c r="M128" s="195"/>
      <c r="N128" s="195"/>
      <c r="O128" s="195"/>
      <c r="P128" s="195"/>
      <c r="Q128" s="195"/>
      <c r="R128" s="198"/>
      <c r="T128" s="199"/>
      <c r="U128" s="195"/>
      <c r="V128" s="195"/>
      <c r="W128" s="195"/>
      <c r="X128" s="195"/>
      <c r="Y128" s="195"/>
      <c r="Z128" s="195"/>
      <c r="AA128" s="200"/>
      <c r="AT128" s="201" t="s">
        <v>174</v>
      </c>
      <c r="AU128" s="201" t="s">
        <v>89</v>
      </c>
      <c r="AV128" s="12" t="s">
        <v>89</v>
      </c>
      <c r="AW128" s="12" t="s">
        <v>35</v>
      </c>
      <c r="AX128" s="12" t="s">
        <v>77</v>
      </c>
      <c r="AY128" s="201" t="s">
        <v>166</v>
      </c>
    </row>
    <row r="129" spans="2:65" s="13" customFormat="1" ht="22.5" customHeight="1">
      <c r="B129" s="202"/>
      <c r="C129" s="203"/>
      <c r="D129" s="203"/>
      <c r="E129" s="204" t="s">
        <v>22</v>
      </c>
      <c r="F129" s="306" t="s">
        <v>176</v>
      </c>
      <c r="G129" s="307"/>
      <c r="H129" s="307"/>
      <c r="I129" s="307"/>
      <c r="J129" s="203"/>
      <c r="K129" s="205">
        <v>12.8</v>
      </c>
      <c r="L129" s="203"/>
      <c r="M129" s="203"/>
      <c r="N129" s="203"/>
      <c r="O129" s="203"/>
      <c r="P129" s="203"/>
      <c r="Q129" s="203"/>
      <c r="R129" s="206"/>
      <c r="T129" s="207"/>
      <c r="U129" s="203"/>
      <c r="V129" s="203"/>
      <c r="W129" s="203"/>
      <c r="X129" s="203"/>
      <c r="Y129" s="203"/>
      <c r="Z129" s="203"/>
      <c r="AA129" s="208"/>
      <c r="AT129" s="209" t="s">
        <v>174</v>
      </c>
      <c r="AU129" s="209" t="s">
        <v>89</v>
      </c>
      <c r="AV129" s="13" t="s">
        <v>171</v>
      </c>
      <c r="AW129" s="13" t="s">
        <v>35</v>
      </c>
      <c r="AX129" s="13" t="s">
        <v>84</v>
      </c>
      <c r="AY129" s="209" t="s">
        <v>166</v>
      </c>
    </row>
    <row r="130" spans="2:65" s="1" customFormat="1" ht="31.5" customHeight="1">
      <c r="B130" s="39"/>
      <c r="C130" s="179" t="s">
        <v>89</v>
      </c>
      <c r="D130" s="179" t="s">
        <v>167</v>
      </c>
      <c r="E130" s="180" t="s">
        <v>620</v>
      </c>
      <c r="F130" s="298" t="s">
        <v>621</v>
      </c>
      <c r="G130" s="298"/>
      <c r="H130" s="298"/>
      <c r="I130" s="298"/>
      <c r="J130" s="181" t="s">
        <v>170</v>
      </c>
      <c r="K130" s="182">
        <v>128</v>
      </c>
      <c r="L130" s="299">
        <v>0</v>
      </c>
      <c r="M130" s="300"/>
      <c r="N130" s="301">
        <f>ROUND(L130*K130,2)</f>
        <v>0</v>
      </c>
      <c r="O130" s="301"/>
      <c r="P130" s="301"/>
      <c r="Q130" s="301"/>
      <c r="R130" s="41"/>
      <c r="T130" s="183" t="s">
        <v>22</v>
      </c>
      <c r="U130" s="48" t="s">
        <v>42</v>
      </c>
      <c r="V130" s="40"/>
      <c r="W130" s="184">
        <f>V130*K130</f>
        <v>0</v>
      </c>
      <c r="X130" s="184">
        <v>0</v>
      </c>
      <c r="Y130" s="184">
        <f>X130*K130</f>
        <v>0</v>
      </c>
      <c r="Z130" s="184">
        <v>0</v>
      </c>
      <c r="AA130" s="185">
        <f>Z130*K130</f>
        <v>0</v>
      </c>
      <c r="AR130" s="22" t="s">
        <v>171</v>
      </c>
      <c r="AT130" s="22" t="s">
        <v>167</v>
      </c>
      <c r="AU130" s="22" t="s">
        <v>89</v>
      </c>
      <c r="AY130" s="22" t="s">
        <v>166</v>
      </c>
      <c r="BE130" s="122">
        <f>IF(U130="základní",N130,0)</f>
        <v>0</v>
      </c>
      <c r="BF130" s="122">
        <f>IF(U130="snížená",N130,0)</f>
        <v>0</v>
      </c>
      <c r="BG130" s="122">
        <f>IF(U130="zákl. přenesená",N130,0)</f>
        <v>0</v>
      </c>
      <c r="BH130" s="122">
        <f>IF(U130="sníž. přenesená",N130,0)</f>
        <v>0</v>
      </c>
      <c r="BI130" s="122">
        <f>IF(U130="nulová",N130,0)</f>
        <v>0</v>
      </c>
      <c r="BJ130" s="22" t="s">
        <v>84</v>
      </c>
      <c r="BK130" s="122">
        <f>ROUND(L130*K130,2)</f>
        <v>0</v>
      </c>
      <c r="BL130" s="22" t="s">
        <v>171</v>
      </c>
      <c r="BM130" s="22" t="s">
        <v>622</v>
      </c>
    </row>
    <row r="131" spans="2:65" s="11" customFormat="1" ht="22.5" customHeight="1">
      <c r="B131" s="186"/>
      <c r="C131" s="187"/>
      <c r="D131" s="187"/>
      <c r="E131" s="188" t="s">
        <v>22</v>
      </c>
      <c r="F131" s="302" t="s">
        <v>616</v>
      </c>
      <c r="G131" s="303"/>
      <c r="H131" s="303"/>
      <c r="I131" s="303"/>
      <c r="J131" s="187"/>
      <c r="K131" s="189" t="s">
        <v>22</v>
      </c>
      <c r="L131" s="187"/>
      <c r="M131" s="187"/>
      <c r="N131" s="187"/>
      <c r="O131" s="187"/>
      <c r="P131" s="187"/>
      <c r="Q131" s="187"/>
      <c r="R131" s="190"/>
      <c r="T131" s="191"/>
      <c r="U131" s="187"/>
      <c r="V131" s="187"/>
      <c r="W131" s="187"/>
      <c r="X131" s="187"/>
      <c r="Y131" s="187"/>
      <c r="Z131" s="187"/>
      <c r="AA131" s="192"/>
      <c r="AT131" s="193" t="s">
        <v>174</v>
      </c>
      <c r="AU131" s="193" t="s">
        <v>89</v>
      </c>
      <c r="AV131" s="11" t="s">
        <v>84</v>
      </c>
      <c r="AW131" s="11" t="s">
        <v>35</v>
      </c>
      <c r="AX131" s="11" t="s">
        <v>77</v>
      </c>
      <c r="AY131" s="193" t="s">
        <v>166</v>
      </c>
    </row>
    <row r="132" spans="2:65" s="12" customFormat="1" ht="22.5" customHeight="1">
      <c r="B132" s="194"/>
      <c r="C132" s="195"/>
      <c r="D132" s="195"/>
      <c r="E132" s="196" t="s">
        <v>22</v>
      </c>
      <c r="F132" s="304" t="s">
        <v>623</v>
      </c>
      <c r="G132" s="305"/>
      <c r="H132" s="305"/>
      <c r="I132" s="305"/>
      <c r="J132" s="195"/>
      <c r="K132" s="197">
        <v>120</v>
      </c>
      <c r="L132" s="195"/>
      <c r="M132" s="195"/>
      <c r="N132" s="195"/>
      <c r="O132" s="195"/>
      <c r="P132" s="195"/>
      <c r="Q132" s="195"/>
      <c r="R132" s="198"/>
      <c r="T132" s="199"/>
      <c r="U132" s="195"/>
      <c r="V132" s="195"/>
      <c r="W132" s="195"/>
      <c r="X132" s="195"/>
      <c r="Y132" s="195"/>
      <c r="Z132" s="195"/>
      <c r="AA132" s="200"/>
      <c r="AT132" s="201" t="s">
        <v>174</v>
      </c>
      <c r="AU132" s="201" t="s">
        <v>89</v>
      </c>
      <c r="AV132" s="12" t="s">
        <v>89</v>
      </c>
      <c r="AW132" s="12" t="s">
        <v>35</v>
      </c>
      <c r="AX132" s="12" t="s">
        <v>77</v>
      </c>
      <c r="AY132" s="201" t="s">
        <v>166</v>
      </c>
    </row>
    <row r="133" spans="2:65" s="11" customFormat="1" ht="22.5" customHeight="1">
      <c r="B133" s="186"/>
      <c r="C133" s="187"/>
      <c r="D133" s="187"/>
      <c r="E133" s="188" t="s">
        <v>22</v>
      </c>
      <c r="F133" s="308" t="s">
        <v>618</v>
      </c>
      <c r="G133" s="309"/>
      <c r="H133" s="309"/>
      <c r="I133" s="309"/>
      <c r="J133" s="187"/>
      <c r="K133" s="189" t="s">
        <v>22</v>
      </c>
      <c r="L133" s="187"/>
      <c r="M133" s="187"/>
      <c r="N133" s="187"/>
      <c r="O133" s="187"/>
      <c r="P133" s="187"/>
      <c r="Q133" s="187"/>
      <c r="R133" s="190"/>
      <c r="T133" s="191"/>
      <c r="U133" s="187"/>
      <c r="V133" s="187"/>
      <c r="W133" s="187"/>
      <c r="X133" s="187"/>
      <c r="Y133" s="187"/>
      <c r="Z133" s="187"/>
      <c r="AA133" s="192"/>
      <c r="AT133" s="193" t="s">
        <v>174</v>
      </c>
      <c r="AU133" s="193" t="s">
        <v>89</v>
      </c>
      <c r="AV133" s="11" t="s">
        <v>84</v>
      </c>
      <c r="AW133" s="11" t="s">
        <v>35</v>
      </c>
      <c r="AX133" s="11" t="s">
        <v>77</v>
      </c>
      <c r="AY133" s="193" t="s">
        <v>166</v>
      </c>
    </row>
    <row r="134" spans="2:65" s="12" customFormat="1" ht="22.5" customHeight="1">
      <c r="B134" s="194"/>
      <c r="C134" s="195"/>
      <c r="D134" s="195"/>
      <c r="E134" s="196" t="s">
        <v>22</v>
      </c>
      <c r="F134" s="304" t="s">
        <v>624</v>
      </c>
      <c r="G134" s="305"/>
      <c r="H134" s="305"/>
      <c r="I134" s="305"/>
      <c r="J134" s="195"/>
      <c r="K134" s="197">
        <v>8</v>
      </c>
      <c r="L134" s="195"/>
      <c r="M134" s="195"/>
      <c r="N134" s="195"/>
      <c r="O134" s="195"/>
      <c r="P134" s="195"/>
      <c r="Q134" s="195"/>
      <c r="R134" s="198"/>
      <c r="T134" s="199"/>
      <c r="U134" s="195"/>
      <c r="V134" s="195"/>
      <c r="W134" s="195"/>
      <c r="X134" s="195"/>
      <c r="Y134" s="195"/>
      <c r="Z134" s="195"/>
      <c r="AA134" s="200"/>
      <c r="AT134" s="201" t="s">
        <v>174</v>
      </c>
      <c r="AU134" s="201" t="s">
        <v>89</v>
      </c>
      <c r="AV134" s="12" t="s">
        <v>89</v>
      </c>
      <c r="AW134" s="12" t="s">
        <v>35</v>
      </c>
      <c r="AX134" s="12" t="s">
        <v>77</v>
      </c>
      <c r="AY134" s="201" t="s">
        <v>166</v>
      </c>
    </row>
    <row r="135" spans="2:65" s="13" customFormat="1" ht="22.5" customHeight="1">
      <c r="B135" s="202"/>
      <c r="C135" s="203"/>
      <c r="D135" s="203"/>
      <c r="E135" s="204" t="s">
        <v>22</v>
      </c>
      <c r="F135" s="306" t="s">
        <v>176</v>
      </c>
      <c r="G135" s="307"/>
      <c r="H135" s="307"/>
      <c r="I135" s="307"/>
      <c r="J135" s="203"/>
      <c r="K135" s="205">
        <v>128</v>
      </c>
      <c r="L135" s="203"/>
      <c r="M135" s="203"/>
      <c r="N135" s="203"/>
      <c r="O135" s="203"/>
      <c r="P135" s="203"/>
      <c r="Q135" s="203"/>
      <c r="R135" s="206"/>
      <c r="T135" s="207"/>
      <c r="U135" s="203"/>
      <c r="V135" s="203"/>
      <c r="W135" s="203"/>
      <c r="X135" s="203"/>
      <c r="Y135" s="203"/>
      <c r="Z135" s="203"/>
      <c r="AA135" s="208"/>
      <c r="AT135" s="209" t="s">
        <v>174</v>
      </c>
      <c r="AU135" s="209" t="s">
        <v>89</v>
      </c>
      <c r="AV135" s="13" t="s">
        <v>171</v>
      </c>
      <c r="AW135" s="13" t="s">
        <v>35</v>
      </c>
      <c r="AX135" s="13" t="s">
        <v>84</v>
      </c>
      <c r="AY135" s="209" t="s">
        <v>166</v>
      </c>
    </row>
    <row r="136" spans="2:65" s="10" customFormat="1" ht="29.85" customHeight="1">
      <c r="B136" s="168"/>
      <c r="C136" s="169"/>
      <c r="D136" s="178" t="s">
        <v>611</v>
      </c>
      <c r="E136" s="178"/>
      <c r="F136" s="178"/>
      <c r="G136" s="178"/>
      <c r="H136" s="178"/>
      <c r="I136" s="178"/>
      <c r="J136" s="178"/>
      <c r="K136" s="178"/>
      <c r="L136" s="178"/>
      <c r="M136" s="178"/>
      <c r="N136" s="317">
        <f>BK136</f>
        <v>0</v>
      </c>
      <c r="O136" s="318"/>
      <c r="P136" s="318"/>
      <c r="Q136" s="318"/>
      <c r="R136" s="171"/>
      <c r="T136" s="172"/>
      <c r="U136" s="169"/>
      <c r="V136" s="169"/>
      <c r="W136" s="173">
        <f>SUM(W137:W157)</f>
        <v>0</v>
      </c>
      <c r="X136" s="169"/>
      <c r="Y136" s="173">
        <f>SUM(Y137:Y157)</f>
        <v>6.4000000000000003E-3</v>
      </c>
      <c r="Z136" s="169"/>
      <c r="AA136" s="174">
        <f>SUM(AA137:AA157)</f>
        <v>0</v>
      </c>
      <c r="AR136" s="175" t="s">
        <v>84</v>
      </c>
      <c r="AT136" s="176" t="s">
        <v>76</v>
      </c>
      <c r="AU136" s="176" t="s">
        <v>84</v>
      </c>
      <c r="AY136" s="175" t="s">
        <v>166</v>
      </c>
      <c r="BK136" s="177">
        <f>SUM(BK137:BK157)</f>
        <v>0</v>
      </c>
    </row>
    <row r="137" spans="2:65" s="1" customFormat="1" ht="31.5" customHeight="1">
      <c r="B137" s="39"/>
      <c r="C137" s="179" t="s">
        <v>185</v>
      </c>
      <c r="D137" s="179" t="s">
        <v>167</v>
      </c>
      <c r="E137" s="180" t="s">
        <v>625</v>
      </c>
      <c r="F137" s="298" t="s">
        <v>626</v>
      </c>
      <c r="G137" s="298"/>
      <c r="H137" s="298"/>
      <c r="I137" s="298"/>
      <c r="J137" s="181" t="s">
        <v>179</v>
      </c>
      <c r="K137" s="182">
        <v>12.8</v>
      </c>
      <c r="L137" s="299">
        <v>0</v>
      </c>
      <c r="M137" s="300"/>
      <c r="N137" s="301">
        <f>ROUND(L137*K137,2)</f>
        <v>0</v>
      </c>
      <c r="O137" s="301"/>
      <c r="P137" s="301"/>
      <c r="Q137" s="301"/>
      <c r="R137" s="41"/>
      <c r="T137" s="183" t="s">
        <v>22</v>
      </c>
      <c r="U137" s="48" t="s">
        <v>42</v>
      </c>
      <c r="V137" s="40"/>
      <c r="W137" s="184">
        <f>V137*K137</f>
        <v>0</v>
      </c>
      <c r="X137" s="184">
        <v>0</v>
      </c>
      <c r="Y137" s="184">
        <f>X137*K137</f>
        <v>0</v>
      </c>
      <c r="Z137" s="184">
        <v>0</v>
      </c>
      <c r="AA137" s="185">
        <f>Z137*K137</f>
        <v>0</v>
      </c>
      <c r="AR137" s="22" t="s">
        <v>171</v>
      </c>
      <c r="AT137" s="22" t="s">
        <v>167</v>
      </c>
      <c r="AU137" s="22" t="s">
        <v>89</v>
      </c>
      <c r="AY137" s="22" t="s">
        <v>166</v>
      </c>
      <c r="BE137" s="122">
        <f>IF(U137="základní",N137,0)</f>
        <v>0</v>
      </c>
      <c r="BF137" s="122">
        <f>IF(U137="snížená",N137,0)</f>
        <v>0</v>
      </c>
      <c r="BG137" s="122">
        <f>IF(U137="zákl. přenesená",N137,0)</f>
        <v>0</v>
      </c>
      <c r="BH137" s="122">
        <f>IF(U137="sníž. přenesená",N137,0)</f>
        <v>0</v>
      </c>
      <c r="BI137" s="122">
        <f>IF(U137="nulová",N137,0)</f>
        <v>0</v>
      </c>
      <c r="BJ137" s="22" t="s">
        <v>84</v>
      </c>
      <c r="BK137" s="122">
        <f>ROUND(L137*K137,2)</f>
        <v>0</v>
      </c>
      <c r="BL137" s="22" t="s">
        <v>171</v>
      </c>
      <c r="BM137" s="22" t="s">
        <v>627</v>
      </c>
    </row>
    <row r="138" spans="2:65" s="11" customFormat="1" ht="31.5" customHeight="1">
      <c r="B138" s="186"/>
      <c r="C138" s="187"/>
      <c r="D138" s="187"/>
      <c r="E138" s="188" t="s">
        <v>22</v>
      </c>
      <c r="F138" s="302" t="s">
        <v>615</v>
      </c>
      <c r="G138" s="303"/>
      <c r="H138" s="303"/>
      <c r="I138" s="303"/>
      <c r="J138" s="187"/>
      <c r="K138" s="189" t="s">
        <v>22</v>
      </c>
      <c r="L138" s="187"/>
      <c r="M138" s="187"/>
      <c r="N138" s="187"/>
      <c r="O138" s="187"/>
      <c r="P138" s="187"/>
      <c r="Q138" s="187"/>
      <c r="R138" s="190"/>
      <c r="T138" s="191"/>
      <c r="U138" s="187"/>
      <c r="V138" s="187"/>
      <c r="W138" s="187"/>
      <c r="X138" s="187"/>
      <c r="Y138" s="187"/>
      <c r="Z138" s="187"/>
      <c r="AA138" s="192"/>
      <c r="AT138" s="193" t="s">
        <v>174</v>
      </c>
      <c r="AU138" s="193" t="s">
        <v>89</v>
      </c>
      <c r="AV138" s="11" t="s">
        <v>84</v>
      </c>
      <c r="AW138" s="11" t="s">
        <v>35</v>
      </c>
      <c r="AX138" s="11" t="s">
        <v>77</v>
      </c>
      <c r="AY138" s="193" t="s">
        <v>166</v>
      </c>
    </row>
    <row r="139" spans="2:65" s="11" customFormat="1" ht="22.5" customHeight="1">
      <c r="B139" s="186"/>
      <c r="C139" s="187"/>
      <c r="D139" s="187"/>
      <c r="E139" s="188" t="s">
        <v>22</v>
      </c>
      <c r="F139" s="308" t="s">
        <v>616</v>
      </c>
      <c r="G139" s="309"/>
      <c r="H139" s="309"/>
      <c r="I139" s="309"/>
      <c r="J139" s="187"/>
      <c r="K139" s="189" t="s">
        <v>22</v>
      </c>
      <c r="L139" s="187"/>
      <c r="M139" s="187"/>
      <c r="N139" s="187"/>
      <c r="O139" s="187"/>
      <c r="P139" s="187"/>
      <c r="Q139" s="187"/>
      <c r="R139" s="190"/>
      <c r="T139" s="191"/>
      <c r="U139" s="187"/>
      <c r="V139" s="187"/>
      <c r="W139" s="187"/>
      <c r="X139" s="187"/>
      <c r="Y139" s="187"/>
      <c r="Z139" s="187"/>
      <c r="AA139" s="192"/>
      <c r="AT139" s="193" t="s">
        <v>174</v>
      </c>
      <c r="AU139" s="193" t="s">
        <v>89</v>
      </c>
      <c r="AV139" s="11" t="s">
        <v>84</v>
      </c>
      <c r="AW139" s="11" t="s">
        <v>35</v>
      </c>
      <c r="AX139" s="11" t="s">
        <v>77</v>
      </c>
      <c r="AY139" s="193" t="s">
        <v>166</v>
      </c>
    </row>
    <row r="140" spans="2:65" s="12" customFormat="1" ht="22.5" customHeight="1">
      <c r="B140" s="194"/>
      <c r="C140" s="195"/>
      <c r="D140" s="195"/>
      <c r="E140" s="196" t="s">
        <v>22</v>
      </c>
      <c r="F140" s="304" t="s">
        <v>617</v>
      </c>
      <c r="G140" s="305"/>
      <c r="H140" s="305"/>
      <c r="I140" s="305"/>
      <c r="J140" s="195"/>
      <c r="K140" s="197">
        <v>12</v>
      </c>
      <c r="L140" s="195"/>
      <c r="M140" s="195"/>
      <c r="N140" s="195"/>
      <c r="O140" s="195"/>
      <c r="P140" s="195"/>
      <c r="Q140" s="195"/>
      <c r="R140" s="198"/>
      <c r="T140" s="199"/>
      <c r="U140" s="195"/>
      <c r="V140" s="195"/>
      <c r="W140" s="195"/>
      <c r="X140" s="195"/>
      <c r="Y140" s="195"/>
      <c r="Z140" s="195"/>
      <c r="AA140" s="200"/>
      <c r="AT140" s="201" t="s">
        <v>174</v>
      </c>
      <c r="AU140" s="201" t="s">
        <v>89</v>
      </c>
      <c r="AV140" s="12" t="s">
        <v>89</v>
      </c>
      <c r="AW140" s="12" t="s">
        <v>35</v>
      </c>
      <c r="AX140" s="12" t="s">
        <v>77</v>
      </c>
      <c r="AY140" s="201" t="s">
        <v>166</v>
      </c>
    </row>
    <row r="141" spans="2:65" s="11" customFormat="1" ht="22.5" customHeight="1">
      <c r="B141" s="186"/>
      <c r="C141" s="187"/>
      <c r="D141" s="187"/>
      <c r="E141" s="188" t="s">
        <v>22</v>
      </c>
      <c r="F141" s="308" t="s">
        <v>618</v>
      </c>
      <c r="G141" s="309"/>
      <c r="H141" s="309"/>
      <c r="I141" s="309"/>
      <c r="J141" s="187"/>
      <c r="K141" s="189" t="s">
        <v>22</v>
      </c>
      <c r="L141" s="187"/>
      <c r="M141" s="187"/>
      <c r="N141" s="187"/>
      <c r="O141" s="187"/>
      <c r="P141" s="187"/>
      <c r="Q141" s="187"/>
      <c r="R141" s="190"/>
      <c r="T141" s="191"/>
      <c r="U141" s="187"/>
      <c r="V141" s="187"/>
      <c r="W141" s="187"/>
      <c r="X141" s="187"/>
      <c r="Y141" s="187"/>
      <c r="Z141" s="187"/>
      <c r="AA141" s="192"/>
      <c r="AT141" s="193" t="s">
        <v>174</v>
      </c>
      <c r="AU141" s="193" t="s">
        <v>89</v>
      </c>
      <c r="AV141" s="11" t="s">
        <v>84</v>
      </c>
      <c r="AW141" s="11" t="s">
        <v>35</v>
      </c>
      <c r="AX141" s="11" t="s">
        <v>77</v>
      </c>
      <c r="AY141" s="193" t="s">
        <v>166</v>
      </c>
    </row>
    <row r="142" spans="2:65" s="12" customFormat="1" ht="22.5" customHeight="1">
      <c r="B142" s="194"/>
      <c r="C142" s="195"/>
      <c r="D142" s="195"/>
      <c r="E142" s="196" t="s">
        <v>22</v>
      </c>
      <c r="F142" s="304" t="s">
        <v>619</v>
      </c>
      <c r="G142" s="305"/>
      <c r="H142" s="305"/>
      <c r="I142" s="305"/>
      <c r="J142" s="195"/>
      <c r="K142" s="197">
        <v>0.8</v>
      </c>
      <c r="L142" s="195"/>
      <c r="M142" s="195"/>
      <c r="N142" s="195"/>
      <c r="O142" s="195"/>
      <c r="P142" s="195"/>
      <c r="Q142" s="195"/>
      <c r="R142" s="198"/>
      <c r="T142" s="199"/>
      <c r="U142" s="195"/>
      <c r="V142" s="195"/>
      <c r="W142" s="195"/>
      <c r="X142" s="195"/>
      <c r="Y142" s="195"/>
      <c r="Z142" s="195"/>
      <c r="AA142" s="200"/>
      <c r="AT142" s="201" t="s">
        <v>174</v>
      </c>
      <c r="AU142" s="201" t="s">
        <v>89</v>
      </c>
      <c r="AV142" s="12" t="s">
        <v>89</v>
      </c>
      <c r="AW142" s="12" t="s">
        <v>35</v>
      </c>
      <c r="AX142" s="12" t="s">
        <v>77</v>
      </c>
      <c r="AY142" s="201" t="s">
        <v>166</v>
      </c>
    </row>
    <row r="143" spans="2:65" s="13" customFormat="1" ht="22.5" customHeight="1">
      <c r="B143" s="202"/>
      <c r="C143" s="203"/>
      <c r="D143" s="203"/>
      <c r="E143" s="204" t="s">
        <v>22</v>
      </c>
      <c r="F143" s="306" t="s">
        <v>176</v>
      </c>
      <c r="G143" s="307"/>
      <c r="H143" s="307"/>
      <c r="I143" s="307"/>
      <c r="J143" s="203"/>
      <c r="K143" s="205">
        <v>12.8</v>
      </c>
      <c r="L143" s="203"/>
      <c r="M143" s="203"/>
      <c r="N143" s="203"/>
      <c r="O143" s="203"/>
      <c r="P143" s="203"/>
      <c r="Q143" s="203"/>
      <c r="R143" s="206"/>
      <c r="T143" s="207"/>
      <c r="U143" s="203"/>
      <c r="V143" s="203"/>
      <c r="W143" s="203"/>
      <c r="X143" s="203"/>
      <c r="Y143" s="203"/>
      <c r="Z143" s="203"/>
      <c r="AA143" s="208"/>
      <c r="AT143" s="209" t="s">
        <v>174</v>
      </c>
      <c r="AU143" s="209" t="s">
        <v>89</v>
      </c>
      <c r="AV143" s="13" t="s">
        <v>171</v>
      </c>
      <c r="AW143" s="13" t="s">
        <v>35</v>
      </c>
      <c r="AX143" s="13" t="s">
        <v>84</v>
      </c>
      <c r="AY143" s="209" t="s">
        <v>166</v>
      </c>
    </row>
    <row r="144" spans="2:65" s="1" customFormat="1" ht="31.5" customHeight="1">
      <c r="B144" s="39"/>
      <c r="C144" s="179" t="s">
        <v>171</v>
      </c>
      <c r="D144" s="179" t="s">
        <v>167</v>
      </c>
      <c r="E144" s="180" t="s">
        <v>628</v>
      </c>
      <c r="F144" s="298" t="s">
        <v>629</v>
      </c>
      <c r="G144" s="298"/>
      <c r="H144" s="298"/>
      <c r="I144" s="298"/>
      <c r="J144" s="181" t="s">
        <v>170</v>
      </c>
      <c r="K144" s="182">
        <v>128</v>
      </c>
      <c r="L144" s="299">
        <v>0</v>
      </c>
      <c r="M144" s="300"/>
      <c r="N144" s="301">
        <f>ROUND(L144*K144,2)</f>
        <v>0</v>
      </c>
      <c r="O144" s="301"/>
      <c r="P144" s="301"/>
      <c r="Q144" s="301"/>
      <c r="R144" s="41"/>
      <c r="T144" s="183" t="s">
        <v>22</v>
      </c>
      <c r="U144" s="48" t="s">
        <v>42</v>
      </c>
      <c r="V144" s="40"/>
      <c r="W144" s="184">
        <f>V144*K144</f>
        <v>0</v>
      </c>
      <c r="X144" s="184">
        <v>0</v>
      </c>
      <c r="Y144" s="184">
        <f>X144*K144</f>
        <v>0</v>
      </c>
      <c r="Z144" s="184">
        <v>0</v>
      </c>
      <c r="AA144" s="185">
        <f>Z144*K144</f>
        <v>0</v>
      </c>
      <c r="AR144" s="22" t="s">
        <v>171</v>
      </c>
      <c r="AT144" s="22" t="s">
        <v>167</v>
      </c>
      <c r="AU144" s="22" t="s">
        <v>89</v>
      </c>
      <c r="AY144" s="22" t="s">
        <v>166</v>
      </c>
      <c r="BE144" s="122">
        <f>IF(U144="základní",N144,0)</f>
        <v>0</v>
      </c>
      <c r="BF144" s="122">
        <f>IF(U144="snížená",N144,0)</f>
        <v>0</v>
      </c>
      <c r="BG144" s="122">
        <f>IF(U144="zákl. přenesená",N144,0)</f>
        <v>0</v>
      </c>
      <c r="BH144" s="122">
        <f>IF(U144="sníž. přenesená",N144,0)</f>
        <v>0</v>
      </c>
      <c r="BI144" s="122">
        <f>IF(U144="nulová",N144,0)</f>
        <v>0</v>
      </c>
      <c r="BJ144" s="22" t="s">
        <v>84</v>
      </c>
      <c r="BK144" s="122">
        <f>ROUND(L144*K144,2)</f>
        <v>0</v>
      </c>
      <c r="BL144" s="22" t="s">
        <v>171</v>
      </c>
      <c r="BM144" s="22" t="s">
        <v>630</v>
      </c>
    </row>
    <row r="145" spans="2:65" s="11" customFormat="1" ht="22.5" customHeight="1">
      <c r="B145" s="186"/>
      <c r="C145" s="187"/>
      <c r="D145" s="187"/>
      <c r="E145" s="188" t="s">
        <v>22</v>
      </c>
      <c r="F145" s="302" t="s">
        <v>631</v>
      </c>
      <c r="G145" s="303"/>
      <c r="H145" s="303"/>
      <c r="I145" s="303"/>
      <c r="J145" s="187"/>
      <c r="K145" s="189" t="s">
        <v>22</v>
      </c>
      <c r="L145" s="187"/>
      <c r="M145" s="187"/>
      <c r="N145" s="187"/>
      <c r="O145" s="187"/>
      <c r="P145" s="187"/>
      <c r="Q145" s="187"/>
      <c r="R145" s="190"/>
      <c r="T145" s="191"/>
      <c r="U145" s="187"/>
      <c r="V145" s="187"/>
      <c r="W145" s="187"/>
      <c r="X145" s="187"/>
      <c r="Y145" s="187"/>
      <c r="Z145" s="187"/>
      <c r="AA145" s="192"/>
      <c r="AT145" s="193" t="s">
        <v>174</v>
      </c>
      <c r="AU145" s="193" t="s">
        <v>89</v>
      </c>
      <c r="AV145" s="11" t="s">
        <v>84</v>
      </c>
      <c r="AW145" s="11" t="s">
        <v>35</v>
      </c>
      <c r="AX145" s="11" t="s">
        <v>77</v>
      </c>
      <c r="AY145" s="193" t="s">
        <v>166</v>
      </c>
    </row>
    <row r="146" spans="2:65" s="11" customFormat="1" ht="22.5" customHeight="1">
      <c r="B146" s="186"/>
      <c r="C146" s="187"/>
      <c r="D146" s="187"/>
      <c r="E146" s="188" t="s">
        <v>22</v>
      </c>
      <c r="F146" s="308" t="s">
        <v>616</v>
      </c>
      <c r="G146" s="309"/>
      <c r="H146" s="309"/>
      <c r="I146" s="309"/>
      <c r="J146" s="187"/>
      <c r="K146" s="189" t="s">
        <v>22</v>
      </c>
      <c r="L146" s="187"/>
      <c r="M146" s="187"/>
      <c r="N146" s="187"/>
      <c r="O146" s="187"/>
      <c r="P146" s="187"/>
      <c r="Q146" s="187"/>
      <c r="R146" s="190"/>
      <c r="T146" s="191"/>
      <c r="U146" s="187"/>
      <c r="V146" s="187"/>
      <c r="W146" s="187"/>
      <c r="X146" s="187"/>
      <c r="Y146" s="187"/>
      <c r="Z146" s="187"/>
      <c r="AA146" s="192"/>
      <c r="AT146" s="193" t="s">
        <v>174</v>
      </c>
      <c r="AU146" s="193" t="s">
        <v>89</v>
      </c>
      <c r="AV146" s="11" t="s">
        <v>84</v>
      </c>
      <c r="AW146" s="11" t="s">
        <v>35</v>
      </c>
      <c r="AX146" s="11" t="s">
        <v>77</v>
      </c>
      <c r="AY146" s="193" t="s">
        <v>166</v>
      </c>
    </row>
    <row r="147" spans="2:65" s="12" customFormat="1" ht="22.5" customHeight="1">
      <c r="B147" s="194"/>
      <c r="C147" s="195"/>
      <c r="D147" s="195"/>
      <c r="E147" s="196" t="s">
        <v>22</v>
      </c>
      <c r="F147" s="304" t="s">
        <v>623</v>
      </c>
      <c r="G147" s="305"/>
      <c r="H147" s="305"/>
      <c r="I147" s="305"/>
      <c r="J147" s="195"/>
      <c r="K147" s="197">
        <v>120</v>
      </c>
      <c r="L147" s="195"/>
      <c r="M147" s="195"/>
      <c r="N147" s="195"/>
      <c r="O147" s="195"/>
      <c r="P147" s="195"/>
      <c r="Q147" s="195"/>
      <c r="R147" s="198"/>
      <c r="T147" s="199"/>
      <c r="U147" s="195"/>
      <c r="V147" s="195"/>
      <c r="W147" s="195"/>
      <c r="X147" s="195"/>
      <c r="Y147" s="195"/>
      <c r="Z147" s="195"/>
      <c r="AA147" s="200"/>
      <c r="AT147" s="201" t="s">
        <v>174</v>
      </c>
      <c r="AU147" s="201" t="s">
        <v>89</v>
      </c>
      <c r="AV147" s="12" t="s">
        <v>89</v>
      </c>
      <c r="AW147" s="12" t="s">
        <v>35</v>
      </c>
      <c r="AX147" s="12" t="s">
        <v>77</v>
      </c>
      <c r="AY147" s="201" t="s">
        <v>166</v>
      </c>
    </row>
    <row r="148" spans="2:65" s="11" customFormat="1" ht="22.5" customHeight="1">
      <c r="B148" s="186"/>
      <c r="C148" s="187"/>
      <c r="D148" s="187"/>
      <c r="E148" s="188" t="s">
        <v>22</v>
      </c>
      <c r="F148" s="308" t="s">
        <v>618</v>
      </c>
      <c r="G148" s="309"/>
      <c r="H148" s="309"/>
      <c r="I148" s="309"/>
      <c r="J148" s="187"/>
      <c r="K148" s="189" t="s">
        <v>22</v>
      </c>
      <c r="L148" s="187"/>
      <c r="M148" s="187"/>
      <c r="N148" s="187"/>
      <c r="O148" s="187"/>
      <c r="P148" s="187"/>
      <c r="Q148" s="187"/>
      <c r="R148" s="190"/>
      <c r="T148" s="191"/>
      <c r="U148" s="187"/>
      <c r="V148" s="187"/>
      <c r="W148" s="187"/>
      <c r="X148" s="187"/>
      <c r="Y148" s="187"/>
      <c r="Z148" s="187"/>
      <c r="AA148" s="192"/>
      <c r="AT148" s="193" t="s">
        <v>174</v>
      </c>
      <c r="AU148" s="193" t="s">
        <v>89</v>
      </c>
      <c r="AV148" s="11" t="s">
        <v>84</v>
      </c>
      <c r="AW148" s="11" t="s">
        <v>35</v>
      </c>
      <c r="AX148" s="11" t="s">
        <v>77</v>
      </c>
      <c r="AY148" s="193" t="s">
        <v>166</v>
      </c>
    </row>
    <row r="149" spans="2:65" s="12" customFormat="1" ht="22.5" customHeight="1">
      <c r="B149" s="194"/>
      <c r="C149" s="195"/>
      <c r="D149" s="195"/>
      <c r="E149" s="196" t="s">
        <v>22</v>
      </c>
      <c r="F149" s="304" t="s">
        <v>624</v>
      </c>
      <c r="G149" s="305"/>
      <c r="H149" s="305"/>
      <c r="I149" s="305"/>
      <c r="J149" s="195"/>
      <c r="K149" s="197">
        <v>8</v>
      </c>
      <c r="L149" s="195"/>
      <c r="M149" s="195"/>
      <c r="N149" s="195"/>
      <c r="O149" s="195"/>
      <c r="P149" s="195"/>
      <c r="Q149" s="195"/>
      <c r="R149" s="198"/>
      <c r="T149" s="199"/>
      <c r="U149" s="195"/>
      <c r="V149" s="195"/>
      <c r="W149" s="195"/>
      <c r="X149" s="195"/>
      <c r="Y149" s="195"/>
      <c r="Z149" s="195"/>
      <c r="AA149" s="200"/>
      <c r="AT149" s="201" t="s">
        <v>174</v>
      </c>
      <c r="AU149" s="201" t="s">
        <v>89</v>
      </c>
      <c r="AV149" s="12" t="s">
        <v>89</v>
      </c>
      <c r="AW149" s="12" t="s">
        <v>35</v>
      </c>
      <c r="AX149" s="12" t="s">
        <v>77</v>
      </c>
      <c r="AY149" s="201" t="s">
        <v>166</v>
      </c>
    </row>
    <row r="150" spans="2:65" s="13" customFormat="1" ht="22.5" customHeight="1">
      <c r="B150" s="202"/>
      <c r="C150" s="203"/>
      <c r="D150" s="203"/>
      <c r="E150" s="204" t="s">
        <v>22</v>
      </c>
      <c r="F150" s="306" t="s">
        <v>176</v>
      </c>
      <c r="G150" s="307"/>
      <c r="H150" s="307"/>
      <c r="I150" s="307"/>
      <c r="J150" s="203"/>
      <c r="K150" s="205">
        <v>128</v>
      </c>
      <c r="L150" s="203"/>
      <c r="M150" s="203"/>
      <c r="N150" s="203"/>
      <c r="O150" s="203"/>
      <c r="P150" s="203"/>
      <c r="Q150" s="203"/>
      <c r="R150" s="206"/>
      <c r="T150" s="207"/>
      <c r="U150" s="203"/>
      <c r="V150" s="203"/>
      <c r="W150" s="203"/>
      <c r="X150" s="203"/>
      <c r="Y150" s="203"/>
      <c r="Z150" s="203"/>
      <c r="AA150" s="208"/>
      <c r="AT150" s="209" t="s">
        <v>174</v>
      </c>
      <c r="AU150" s="209" t="s">
        <v>89</v>
      </c>
      <c r="AV150" s="13" t="s">
        <v>171</v>
      </c>
      <c r="AW150" s="13" t="s">
        <v>35</v>
      </c>
      <c r="AX150" s="13" t="s">
        <v>84</v>
      </c>
      <c r="AY150" s="209" t="s">
        <v>166</v>
      </c>
    </row>
    <row r="151" spans="2:65" s="1" customFormat="1" ht="22.5" customHeight="1">
      <c r="B151" s="39"/>
      <c r="C151" s="223" t="s">
        <v>199</v>
      </c>
      <c r="D151" s="223" t="s">
        <v>279</v>
      </c>
      <c r="E151" s="224" t="s">
        <v>632</v>
      </c>
      <c r="F151" s="322" t="s">
        <v>633</v>
      </c>
      <c r="G151" s="322"/>
      <c r="H151" s="322"/>
      <c r="I151" s="322"/>
      <c r="J151" s="225" t="s">
        <v>634</v>
      </c>
      <c r="K151" s="226">
        <v>6.4</v>
      </c>
      <c r="L151" s="323">
        <v>0</v>
      </c>
      <c r="M151" s="324"/>
      <c r="N151" s="325">
        <f>ROUND(L151*K151,2)</f>
        <v>0</v>
      </c>
      <c r="O151" s="301"/>
      <c r="P151" s="301"/>
      <c r="Q151" s="301"/>
      <c r="R151" s="41"/>
      <c r="T151" s="183" t="s">
        <v>22</v>
      </c>
      <c r="U151" s="48" t="s">
        <v>42</v>
      </c>
      <c r="V151" s="40"/>
      <c r="W151" s="184">
        <f>V151*K151</f>
        <v>0</v>
      </c>
      <c r="X151" s="184">
        <v>1E-3</v>
      </c>
      <c r="Y151" s="184">
        <f>X151*K151</f>
        <v>6.4000000000000003E-3</v>
      </c>
      <c r="Z151" s="184">
        <v>0</v>
      </c>
      <c r="AA151" s="185">
        <f>Z151*K151</f>
        <v>0</v>
      </c>
      <c r="AR151" s="22" t="s">
        <v>217</v>
      </c>
      <c r="AT151" s="22" t="s">
        <v>279</v>
      </c>
      <c r="AU151" s="22" t="s">
        <v>89</v>
      </c>
      <c r="AY151" s="22" t="s">
        <v>166</v>
      </c>
      <c r="BE151" s="122">
        <f>IF(U151="základní",N151,0)</f>
        <v>0</v>
      </c>
      <c r="BF151" s="122">
        <f>IF(U151="snížená",N151,0)</f>
        <v>0</v>
      </c>
      <c r="BG151" s="122">
        <f>IF(U151="zákl. přenesená",N151,0)</f>
        <v>0</v>
      </c>
      <c r="BH151" s="122">
        <f>IF(U151="sníž. přenesená",N151,0)</f>
        <v>0</v>
      </c>
      <c r="BI151" s="122">
        <f>IF(U151="nulová",N151,0)</f>
        <v>0</v>
      </c>
      <c r="BJ151" s="22" t="s">
        <v>84</v>
      </c>
      <c r="BK151" s="122">
        <f>ROUND(L151*K151,2)</f>
        <v>0</v>
      </c>
      <c r="BL151" s="22" t="s">
        <v>171</v>
      </c>
      <c r="BM151" s="22" t="s">
        <v>635</v>
      </c>
    </row>
    <row r="152" spans="2:65" s="11" customFormat="1" ht="22.5" customHeight="1">
      <c r="B152" s="186"/>
      <c r="C152" s="187"/>
      <c r="D152" s="187"/>
      <c r="E152" s="188" t="s">
        <v>22</v>
      </c>
      <c r="F152" s="302" t="s">
        <v>631</v>
      </c>
      <c r="G152" s="303"/>
      <c r="H152" s="303"/>
      <c r="I152" s="303"/>
      <c r="J152" s="187"/>
      <c r="K152" s="189" t="s">
        <v>22</v>
      </c>
      <c r="L152" s="187"/>
      <c r="M152" s="187"/>
      <c r="N152" s="187"/>
      <c r="O152" s="187"/>
      <c r="P152" s="187"/>
      <c r="Q152" s="187"/>
      <c r="R152" s="190"/>
      <c r="T152" s="191"/>
      <c r="U152" s="187"/>
      <c r="V152" s="187"/>
      <c r="W152" s="187"/>
      <c r="X152" s="187"/>
      <c r="Y152" s="187"/>
      <c r="Z152" s="187"/>
      <c r="AA152" s="192"/>
      <c r="AT152" s="193" t="s">
        <v>174</v>
      </c>
      <c r="AU152" s="193" t="s">
        <v>89</v>
      </c>
      <c r="AV152" s="11" t="s">
        <v>84</v>
      </c>
      <c r="AW152" s="11" t="s">
        <v>35</v>
      </c>
      <c r="AX152" s="11" t="s">
        <v>77</v>
      </c>
      <c r="AY152" s="193" t="s">
        <v>166</v>
      </c>
    </row>
    <row r="153" spans="2:65" s="11" customFormat="1" ht="22.5" customHeight="1">
      <c r="B153" s="186"/>
      <c r="C153" s="187"/>
      <c r="D153" s="187"/>
      <c r="E153" s="188" t="s">
        <v>22</v>
      </c>
      <c r="F153" s="308" t="s">
        <v>616</v>
      </c>
      <c r="G153" s="309"/>
      <c r="H153" s="309"/>
      <c r="I153" s="309"/>
      <c r="J153" s="187"/>
      <c r="K153" s="189" t="s">
        <v>22</v>
      </c>
      <c r="L153" s="187"/>
      <c r="M153" s="187"/>
      <c r="N153" s="187"/>
      <c r="O153" s="187"/>
      <c r="P153" s="187"/>
      <c r="Q153" s="187"/>
      <c r="R153" s="190"/>
      <c r="T153" s="191"/>
      <c r="U153" s="187"/>
      <c r="V153" s="187"/>
      <c r="W153" s="187"/>
      <c r="X153" s="187"/>
      <c r="Y153" s="187"/>
      <c r="Z153" s="187"/>
      <c r="AA153" s="192"/>
      <c r="AT153" s="193" t="s">
        <v>174</v>
      </c>
      <c r="AU153" s="193" t="s">
        <v>89</v>
      </c>
      <c r="AV153" s="11" t="s">
        <v>84</v>
      </c>
      <c r="AW153" s="11" t="s">
        <v>35</v>
      </c>
      <c r="AX153" s="11" t="s">
        <v>77</v>
      </c>
      <c r="AY153" s="193" t="s">
        <v>166</v>
      </c>
    </row>
    <row r="154" spans="2:65" s="12" customFormat="1" ht="22.5" customHeight="1">
      <c r="B154" s="194"/>
      <c r="C154" s="195"/>
      <c r="D154" s="195"/>
      <c r="E154" s="196" t="s">
        <v>22</v>
      </c>
      <c r="F154" s="304" t="s">
        <v>636</v>
      </c>
      <c r="G154" s="305"/>
      <c r="H154" s="305"/>
      <c r="I154" s="305"/>
      <c r="J154" s="195"/>
      <c r="K154" s="197">
        <v>6</v>
      </c>
      <c r="L154" s="195"/>
      <c r="M154" s="195"/>
      <c r="N154" s="195"/>
      <c r="O154" s="195"/>
      <c r="P154" s="195"/>
      <c r="Q154" s="195"/>
      <c r="R154" s="198"/>
      <c r="T154" s="199"/>
      <c r="U154" s="195"/>
      <c r="V154" s="195"/>
      <c r="W154" s="195"/>
      <c r="X154" s="195"/>
      <c r="Y154" s="195"/>
      <c r="Z154" s="195"/>
      <c r="AA154" s="200"/>
      <c r="AT154" s="201" t="s">
        <v>174</v>
      </c>
      <c r="AU154" s="201" t="s">
        <v>89</v>
      </c>
      <c r="AV154" s="12" t="s">
        <v>89</v>
      </c>
      <c r="AW154" s="12" t="s">
        <v>35</v>
      </c>
      <c r="AX154" s="12" t="s">
        <v>77</v>
      </c>
      <c r="AY154" s="201" t="s">
        <v>166</v>
      </c>
    </row>
    <row r="155" spans="2:65" s="11" customFormat="1" ht="22.5" customHeight="1">
      <c r="B155" s="186"/>
      <c r="C155" s="187"/>
      <c r="D155" s="187"/>
      <c r="E155" s="188" t="s">
        <v>22</v>
      </c>
      <c r="F155" s="308" t="s">
        <v>618</v>
      </c>
      <c r="G155" s="309"/>
      <c r="H155" s="309"/>
      <c r="I155" s="309"/>
      <c r="J155" s="187"/>
      <c r="K155" s="189" t="s">
        <v>22</v>
      </c>
      <c r="L155" s="187"/>
      <c r="M155" s="187"/>
      <c r="N155" s="187"/>
      <c r="O155" s="187"/>
      <c r="P155" s="187"/>
      <c r="Q155" s="187"/>
      <c r="R155" s="190"/>
      <c r="T155" s="191"/>
      <c r="U155" s="187"/>
      <c r="V155" s="187"/>
      <c r="W155" s="187"/>
      <c r="X155" s="187"/>
      <c r="Y155" s="187"/>
      <c r="Z155" s="187"/>
      <c r="AA155" s="192"/>
      <c r="AT155" s="193" t="s">
        <v>174</v>
      </c>
      <c r="AU155" s="193" t="s">
        <v>89</v>
      </c>
      <c r="AV155" s="11" t="s">
        <v>84</v>
      </c>
      <c r="AW155" s="11" t="s">
        <v>35</v>
      </c>
      <c r="AX155" s="11" t="s">
        <v>77</v>
      </c>
      <c r="AY155" s="193" t="s">
        <v>166</v>
      </c>
    </row>
    <row r="156" spans="2:65" s="12" customFormat="1" ht="22.5" customHeight="1">
      <c r="B156" s="194"/>
      <c r="C156" s="195"/>
      <c r="D156" s="195"/>
      <c r="E156" s="196" t="s">
        <v>22</v>
      </c>
      <c r="F156" s="304" t="s">
        <v>637</v>
      </c>
      <c r="G156" s="305"/>
      <c r="H156" s="305"/>
      <c r="I156" s="305"/>
      <c r="J156" s="195"/>
      <c r="K156" s="197">
        <v>0.4</v>
      </c>
      <c r="L156" s="195"/>
      <c r="M156" s="195"/>
      <c r="N156" s="195"/>
      <c r="O156" s="195"/>
      <c r="P156" s="195"/>
      <c r="Q156" s="195"/>
      <c r="R156" s="198"/>
      <c r="T156" s="199"/>
      <c r="U156" s="195"/>
      <c r="V156" s="195"/>
      <c r="W156" s="195"/>
      <c r="X156" s="195"/>
      <c r="Y156" s="195"/>
      <c r="Z156" s="195"/>
      <c r="AA156" s="200"/>
      <c r="AT156" s="201" t="s">
        <v>174</v>
      </c>
      <c r="AU156" s="201" t="s">
        <v>89</v>
      </c>
      <c r="AV156" s="12" t="s">
        <v>89</v>
      </c>
      <c r="AW156" s="12" t="s">
        <v>35</v>
      </c>
      <c r="AX156" s="12" t="s">
        <v>77</v>
      </c>
      <c r="AY156" s="201" t="s">
        <v>166</v>
      </c>
    </row>
    <row r="157" spans="2:65" s="13" customFormat="1" ht="22.5" customHeight="1">
      <c r="B157" s="202"/>
      <c r="C157" s="203"/>
      <c r="D157" s="203"/>
      <c r="E157" s="204" t="s">
        <v>22</v>
      </c>
      <c r="F157" s="306" t="s">
        <v>176</v>
      </c>
      <c r="G157" s="307"/>
      <c r="H157" s="307"/>
      <c r="I157" s="307"/>
      <c r="J157" s="203"/>
      <c r="K157" s="205">
        <v>6.4</v>
      </c>
      <c r="L157" s="203"/>
      <c r="M157" s="203"/>
      <c r="N157" s="203"/>
      <c r="O157" s="203"/>
      <c r="P157" s="203"/>
      <c r="Q157" s="203"/>
      <c r="R157" s="206"/>
      <c r="T157" s="207"/>
      <c r="U157" s="203"/>
      <c r="V157" s="203"/>
      <c r="W157" s="203"/>
      <c r="X157" s="203"/>
      <c r="Y157" s="203"/>
      <c r="Z157" s="203"/>
      <c r="AA157" s="208"/>
      <c r="AT157" s="209" t="s">
        <v>174</v>
      </c>
      <c r="AU157" s="209" t="s">
        <v>89</v>
      </c>
      <c r="AV157" s="13" t="s">
        <v>171</v>
      </c>
      <c r="AW157" s="13" t="s">
        <v>35</v>
      </c>
      <c r="AX157" s="13" t="s">
        <v>84</v>
      </c>
      <c r="AY157" s="209" t="s">
        <v>166</v>
      </c>
    </row>
    <row r="158" spans="2:65" s="10" customFormat="1" ht="29.85" customHeight="1">
      <c r="B158" s="168"/>
      <c r="C158" s="169"/>
      <c r="D158" s="178" t="s">
        <v>252</v>
      </c>
      <c r="E158" s="178"/>
      <c r="F158" s="178"/>
      <c r="G158" s="178"/>
      <c r="H158" s="178"/>
      <c r="I158" s="178"/>
      <c r="J158" s="178"/>
      <c r="K158" s="178"/>
      <c r="L158" s="178"/>
      <c r="M158" s="178"/>
      <c r="N158" s="317">
        <f>BK158</f>
        <v>0</v>
      </c>
      <c r="O158" s="318"/>
      <c r="P158" s="318"/>
      <c r="Q158" s="318"/>
      <c r="R158" s="171"/>
      <c r="T158" s="172"/>
      <c r="U158" s="169"/>
      <c r="V158" s="169"/>
      <c r="W158" s="173">
        <f>W159</f>
        <v>0</v>
      </c>
      <c r="X158" s="169"/>
      <c r="Y158" s="173">
        <f>Y159</f>
        <v>0</v>
      </c>
      <c r="Z158" s="169"/>
      <c r="AA158" s="174">
        <f>AA159</f>
        <v>0</v>
      </c>
      <c r="AR158" s="175" t="s">
        <v>84</v>
      </c>
      <c r="AT158" s="176" t="s">
        <v>76</v>
      </c>
      <c r="AU158" s="176" t="s">
        <v>84</v>
      </c>
      <c r="AY158" s="175" t="s">
        <v>166</v>
      </c>
      <c r="BK158" s="177">
        <f>BK159</f>
        <v>0</v>
      </c>
    </row>
    <row r="159" spans="2:65" s="1" customFormat="1" ht="31.5" customHeight="1">
      <c r="B159" s="39"/>
      <c r="C159" s="179" t="s">
        <v>205</v>
      </c>
      <c r="D159" s="179" t="s">
        <v>167</v>
      </c>
      <c r="E159" s="180" t="s">
        <v>638</v>
      </c>
      <c r="F159" s="298" t="s">
        <v>639</v>
      </c>
      <c r="G159" s="298"/>
      <c r="H159" s="298"/>
      <c r="I159" s="298"/>
      <c r="J159" s="181" t="s">
        <v>220</v>
      </c>
      <c r="K159" s="182">
        <v>6.0000000000000001E-3</v>
      </c>
      <c r="L159" s="299">
        <v>0</v>
      </c>
      <c r="M159" s="300"/>
      <c r="N159" s="301">
        <f>ROUND(L159*K159,2)</f>
        <v>0</v>
      </c>
      <c r="O159" s="301"/>
      <c r="P159" s="301"/>
      <c r="Q159" s="301"/>
      <c r="R159" s="41"/>
      <c r="T159" s="183" t="s">
        <v>22</v>
      </c>
      <c r="U159" s="48" t="s">
        <v>42</v>
      </c>
      <c r="V159" s="40"/>
      <c r="W159" s="184">
        <f>V159*K159</f>
        <v>0</v>
      </c>
      <c r="X159" s="184">
        <v>0</v>
      </c>
      <c r="Y159" s="184">
        <f>X159*K159</f>
        <v>0</v>
      </c>
      <c r="Z159" s="184">
        <v>0</v>
      </c>
      <c r="AA159" s="185">
        <f>Z159*K159</f>
        <v>0</v>
      </c>
      <c r="AR159" s="22" t="s">
        <v>171</v>
      </c>
      <c r="AT159" s="22" t="s">
        <v>167</v>
      </c>
      <c r="AU159" s="22" t="s">
        <v>89</v>
      </c>
      <c r="AY159" s="22" t="s">
        <v>166</v>
      </c>
      <c r="BE159" s="122">
        <f>IF(U159="základní",N159,0)</f>
        <v>0</v>
      </c>
      <c r="BF159" s="122">
        <f>IF(U159="snížená",N159,0)</f>
        <v>0</v>
      </c>
      <c r="BG159" s="122">
        <f>IF(U159="zákl. přenesená",N159,0)</f>
        <v>0</v>
      </c>
      <c r="BH159" s="122">
        <f>IF(U159="sníž. přenesená",N159,0)</f>
        <v>0</v>
      </c>
      <c r="BI159" s="122">
        <f>IF(U159="nulová",N159,0)</f>
        <v>0</v>
      </c>
      <c r="BJ159" s="22" t="s">
        <v>84</v>
      </c>
      <c r="BK159" s="122">
        <f>ROUND(L159*K159,2)</f>
        <v>0</v>
      </c>
      <c r="BL159" s="22" t="s">
        <v>171</v>
      </c>
      <c r="BM159" s="22" t="s">
        <v>640</v>
      </c>
    </row>
    <row r="160" spans="2:65" s="1" customFormat="1" ht="49.95" customHeight="1">
      <c r="B160" s="39"/>
      <c r="C160" s="40"/>
      <c r="D160" s="170" t="s">
        <v>244</v>
      </c>
      <c r="E160" s="40"/>
      <c r="F160" s="40"/>
      <c r="G160" s="40"/>
      <c r="H160" s="40"/>
      <c r="I160" s="40"/>
      <c r="J160" s="40"/>
      <c r="K160" s="40"/>
      <c r="L160" s="40"/>
      <c r="M160" s="40"/>
      <c r="N160" s="326">
        <f t="shared" ref="N160:N165" si="5">BK160</f>
        <v>0</v>
      </c>
      <c r="O160" s="327"/>
      <c r="P160" s="327"/>
      <c r="Q160" s="327"/>
      <c r="R160" s="41"/>
      <c r="T160" s="154"/>
      <c r="U160" s="40"/>
      <c r="V160" s="40"/>
      <c r="W160" s="40"/>
      <c r="X160" s="40"/>
      <c r="Y160" s="40"/>
      <c r="Z160" s="40"/>
      <c r="AA160" s="82"/>
      <c r="AT160" s="22" t="s">
        <v>76</v>
      </c>
      <c r="AU160" s="22" t="s">
        <v>77</v>
      </c>
      <c r="AY160" s="22" t="s">
        <v>245</v>
      </c>
      <c r="BK160" s="122">
        <f>SUM(BK161:BK165)</f>
        <v>0</v>
      </c>
    </row>
    <row r="161" spans="2:63" s="1" customFormat="1" ht="22.35" customHeight="1">
      <c r="B161" s="39"/>
      <c r="C161" s="218" t="s">
        <v>22</v>
      </c>
      <c r="D161" s="218" t="s">
        <v>167</v>
      </c>
      <c r="E161" s="219" t="s">
        <v>22</v>
      </c>
      <c r="F161" s="314" t="s">
        <v>22</v>
      </c>
      <c r="G161" s="314"/>
      <c r="H161" s="314"/>
      <c r="I161" s="314"/>
      <c r="J161" s="220" t="s">
        <v>22</v>
      </c>
      <c r="K161" s="221"/>
      <c r="L161" s="299"/>
      <c r="M161" s="301"/>
      <c r="N161" s="301">
        <f t="shared" si="5"/>
        <v>0</v>
      </c>
      <c r="O161" s="301"/>
      <c r="P161" s="301"/>
      <c r="Q161" s="301"/>
      <c r="R161" s="41"/>
      <c r="T161" s="183" t="s">
        <v>22</v>
      </c>
      <c r="U161" s="222" t="s">
        <v>42</v>
      </c>
      <c r="V161" s="40"/>
      <c r="W161" s="40"/>
      <c r="X161" s="40"/>
      <c r="Y161" s="40"/>
      <c r="Z161" s="40"/>
      <c r="AA161" s="82"/>
      <c r="AT161" s="22" t="s">
        <v>245</v>
      </c>
      <c r="AU161" s="22" t="s">
        <v>84</v>
      </c>
      <c r="AY161" s="22" t="s">
        <v>245</v>
      </c>
      <c r="BE161" s="122">
        <f>IF(U161="základní",N161,0)</f>
        <v>0</v>
      </c>
      <c r="BF161" s="122">
        <f>IF(U161="snížená",N161,0)</f>
        <v>0</v>
      </c>
      <c r="BG161" s="122">
        <f>IF(U161="zákl. přenesená",N161,0)</f>
        <v>0</v>
      </c>
      <c r="BH161" s="122">
        <f>IF(U161="sníž. přenesená",N161,0)</f>
        <v>0</v>
      </c>
      <c r="BI161" s="122">
        <f>IF(U161="nulová",N161,0)</f>
        <v>0</v>
      </c>
      <c r="BJ161" s="22" t="s">
        <v>84</v>
      </c>
      <c r="BK161" s="122">
        <f>L161*K161</f>
        <v>0</v>
      </c>
    </row>
    <row r="162" spans="2:63" s="1" customFormat="1" ht="22.35" customHeight="1">
      <c r="B162" s="39"/>
      <c r="C162" s="218" t="s">
        <v>22</v>
      </c>
      <c r="D162" s="218" t="s">
        <v>167</v>
      </c>
      <c r="E162" s="219" t="s">
        <v>22</v>
      </c>
      <c r="F162" s="314" t="s">
        <v>22</v>
      </c>
      <c r="G162" s="314"/>
      <c r="H162" s="314"/>
      <c r="I162" s="314"/>
      <c r="J162" s="220" t="s">
        <v>22</v>
      </c>
      <c r="K162" s="221"/>
      <c r="L162" s="299"/>
      <c r="M162" s="301"/>
      <c r="N162" s="301">
        <f t="shared" si="5"/>
        <v>0</v>
      </c>
      <c r="O162" s="301"/>
      <c r="P162" s="301"/>
      <c r="Q162" s="301"/>
      <c r="R162" s="41"/>
      <c r="T162" s="183" t="s">
        <v>22</v>
      </c>
      <c r="U162" s="222" t="s">
        <v>42</v>
      </c>
      <c r="V162" s="40"/>
      <c r="W162" s="40"/>
      <c r="X162" s="40"/>
      <c r="Y162" s="40"/>
      <c r="Z162" s="40"/>
      <c r="AA162" s="82"/>
      <c r="AT162" s="22" t="s">
        <v>245</v>
      </c>
      <c r="AU162" s="22" t="s">
        <v>84</v>
      </c>
      <c r="AY162" s="22" t="s">
        <v>245</v>
      </c>
      <c r="BE162" s="122">
        <f>IF(U162="základní",N162,0)</f>
        <v>0</v>
      </c>
      <c r="BF162" s="122">
        <f>IF(U162="snížená",N162,0)</f>
        <v>0</v>
      </c>
      <c r="BG162" s="122">
        <f>IF(U162="zákl. přenesená",N162,0)</f>
        <v>0</v>
      </c>
      <c r="BH162" s="122">
        <f>IF(U162="sníž. přenesená",N162,0)</f>
        <v>0</v>
      </c>
      <c r="BI162" s="122">
        <f>IF(U162="nulová",N162,0)</f>
        <v>0</v>
      </c>
      <c r="BJ162" s="22" t="s">
        <v>84</v>
      </c>
      <c r="BK162" s="122">
        <f>L162*K162</f>
        <v>0</v>
      </c>
    </row>
    <row r="163" spans="2:63" s="1" customFormat="1" ht="22.35" customHeight="1">
      <c r="B163" s="39"/>
      <c r="C163" s="218" t="s">
        <v>22</v>
      </c>
      <c r="D163" s="218" t="s">
        <v>167</v>
      </c>
      <c r="E163" s="219" t="s">
        <v>22</v>
      </c>
      <c r="F163" s="314" t="s">
        <v>22</v>
      </c>
      <c r="G163" s="314"/>
      <c r="H163" s="314"/>
      <c r="I163" s="314"/>
      <c r="J163" s="220" t="s">
        <v>22</v>
      </c>
      <c r="K163" s="221"/>
      <c r="L163" s="299"/>
      <c r="M163" s="301"/>
      <c r="N163" s="301">
        <f t="shared" si="5"/>
        <v>0</v>
      </c>
      <c r="O163" s="301"/>
      <c r="P163" s="301"/>
      <c r="Q163" s="301"/>
      <c r="R163" s="41"/>
      <c r="T163" s="183" t="s">
        <v>22</v>
      </c>
      <c r="U163" s="222" t="s">
        <v>42</v>
      </c>
      <c r="V163" s="40"/>
      <c r="W163" s="40"/>
      <c r="X163" s="40"/>
      <c r="Y163" s="40"/>
      <c r="Z163" s="40"/>
      <c r="AA163" s="82"/>
      <c r="AT163" s="22" t="s">
        <v>245</v>
      </c>
      <c r="AU163" s="22" t="s">
        <v>84</v>
      </c>
      <c r="AY163" s="22" t="s">
        <v>245</v>
      </c>
      <c r="BE163" s="122">
        <f>IF(U163="základní",N163,0)</f>
        <v>0</v>
      </c>
      <c r="BF163" s="122">
        <f>IF(U163="snížená",N163,0)</f>
        <v>0</v>
      </c>
      <c r="BG163" s="122">
        <f>IF(U163="zákl. přenesená",N163,0)</f>
        <v>0</v>
      </c>
      <c r="BH163" s="122">
        <f>IF(U163="sníž. přenesená",N163,0)</f>
        <v>0</v>
      </c>
      <c r="BI163" s="122">
        <f>IF(U163="nulová",N163,0)</f>
        <v>0</v>
      </c>
      <c r="BJ163" s="22" t="s">
        <v>84</v>
      </c>
      <c r="BK163" s="122">
        <f>L163*K163</f>
        <v>0</v>
      </c>
    </row>
    <row r="164" spans="2:63" s="1" customFormat="1" ht="22.35" customHeight="1">
      <c r="B164" s="39"/>
      <c r="C164" s="218" t="s">
        <v>22</v>
      </c>
      <c r="D164" s="218" t="s">
        <v>167</v>
      </c>
      <c r="E164" s="219" t="s">
        <v>22</v>
      </c>
      <c r="F164" s="314" t="s">
        <v>22</v>
      </c>
      <c r="G164" s="314"/>
      <c r="H164" s="314"/>
      <c r="I164" s="314"/>
      <c r="J164" s="220" t="s">
        <v>22</v>
      </c>
      <c r="K164" s="221"/>
      <c r="L164" s="299"/>
      <c r="M164" s="301"/>
      <c r="N164" s="301">
        <f t="shared" si="5"/>
        <v>0</v>
      </c>
      <c r="O164" s="301"/>
      <c r="P164" s="301"/>
      <c r="Q164" s="301"/>
      <c r="R164" s="41"/>
      <c r="T164" s="183" t="s">
        <v>22</v>
      </c>
      <c r="U164" s="222" t="s">
        <v>42</v>
      </c>
      <c r="V164" s="40"/>
      <c r="W164" s="40"/>
      <c r="X164" s="40"/>
      <c r="Y164" s="40"/>
      <c r="Z164" s="40"/>
      <c r="AA164" s="82"/>
      <c r="AT164" s="22" t="s">
        <v>245</v>
      </c>
      <c r="AU164" s="22" t="s">
        <v>84</v>
      </c>
      <c r="AY164" s="22" t="s">
        <v>245</v>
      </c>
      <c r="BE164" s="122">
        <f>IF(U164="základní",N164,0)</f>
        <v>0</v>
      </c>
      <c r="BF164" s="122">
        <f>IF(U164="snížená",N164,0)</f>
        <v>0</v>
      </c>
      <c r="BG164" s="122">
        <f>IF(U164="zákl. přenesená",N164,0)</f>
        <v>0</v>
      </c>
      <c r="BH164" s="122">
        <f>IF(U164="sníž. přenesená",N164,0)</f>
        <v>0</v>
      </c>
      <c r="BI164" s="122">
        <f>IF(U164="nulová",N164,0)</f>
        <v>0</v>
      </c>
      <c r="BJ164" s="22" t="s">
        <v>84</v>
      </c>
      <c r="BK164" s="122">
        <f>L164*K164</f>
        <v>0</v>
      </c>
    </row>
    <row r="165" spans="2:63" s="1" customFormat="1" ht="22.35" customHeight="1">
      <c r="B165" s="39"/>
      <c r="C165" s="218" t="s">
        <v>22</v>
      </c>
      <c r="D165" s="218" t="s">
        <v>167</v>
      </c>
      <c r="E165" s="219" t="s">
        <v>22</v>
      </c>
      <c r="F165" s="314" t="s">
        <v>22</v>
      </c>
      <c r="G165" s="314"/>
      <c r="H165" s="314"/>
      <c r="I165" s="314"/>
      <c r="J165" s="220" t="s">
        <v>22</v>
      </c>
      <c r="K165" s="221"/>
      <c r="L165" s="299"/>
      <c r="M165" s="301"/>
      <c r="N165" s="301">
        <f t="shared" si="5"/>
        <v>0</v>
      </c>
      <c r="O165" s="301"/>
      <c r="P165" s="301"/>
      <c r="Q165" s="301"/>
      <c r="R165" s="41"/>
      <c r="T165" s="183" t="s">
        <v>22</v>
      </c>
      <c r="U165" s="222" t="s">
        <v>42</v>
      </c>
      <c r="V165" s="60"/>
      <c r="W165" s="60"/>
      <c r="X165" s="60"/>
      <c r="Y165" s="60"/>
      <c r="Z165" s="60"/>
      <c r="AA165" s="62"/>
      <c r="AT165" s="22" t="s">
        <v>245</v>
      </c>
      <c r="AU165" s="22" t="s">
        <v>84</v>
      </c>
      <c r="AY165" s="22" t="s">
        <v>245</v>
      </c>
      <c r="BE165" s="122">
        <f>IF(U165="základní",N165,0)</f>
        <v>0</v>
      </c>
      <c r="BF165" s="122">
        <f>IF(U165="snížená",N165,0)</f>
        <v>0</v>
      </c>
      <c r="BG165" s="122">
        <f>IF(U165="zákl. přenesená",N165,0)</f>
        <v>0</v>
      </c>
      <c r="BH165" s="122">
        <f>IF(U165="sníž. přenesená",N165,0)</f>
        <v>0</v>
      </c>
      <c r="BI165" s="122">
        <f>IF(U165="nulová",N165,0)</f>
        <v>0</v>
      </c>
      <c r="BJ165" s="22" t="s">
        <v>84</v>
      </c>
      <c r="BK165" s="122">
        <f>L165*K165</f>
        <v>0</v>
      </c>
    </row>
    <row r="166" spans="2:63" s="1" customFormat="1" ht="6.9" customHeight="1">
      <c r="B166" s="63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5"/>
    </row>
  </sheetData>
  <sheetProtection algorithmName="SHA-512" hashValue="xhIEiF95yTMye6wzBR/7TdmyWzLmnkyj/V9vKaS2b3TG25I7EKFXOfoE9lbpqzPMVL7QsOYWRgjmF1HoLFsKNA==" saltValue="UMHVWKfALpbSAji3RqrQ4A==" spinCount="100000" sheet="1" objects="1" scenarios="1" formatCells="0" formatColumns="0" formatRows="0" sort="0" autoFilter="0"/>
  <mergeCells count="135">
    <mergeCell ref="H1:K1"/>
    <mergeCell ref="S2:AC2"/>
    <mergeCell ref="F165:I165"/>
    <mergeCell ref="L165:M165"/>
    <mergeCell ref="N165:Q165"/>
    <mergeCell ref="N120:Q120"/>
    <mergeCell ref="N121:Q121"/>
    <mergeCell ref="N122:Q122"/>
    <mergeCell ref="N136:Q136"/>
    <mergeCell ref="N158:Q158"/>
    <mergeCell ref="N160:Q160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53:I153"/>
    <mergeCell ref="F154:I154"/>
    <mergeCell ref="F155:I155"/>
    <mergeCell ref="F156:I156"/>
    <mergeCell ref="F157:I157"/>
    <mergeCell ref="F159:I159"/>
    <mergeCell ref="L159:M159"/>
    <mergeCell ref="N159:Q159"/>
    <mergeCell ref="F161:I161"/>
    <mergeCell ref="L161:M161"/>
    <mergeCell ref="N161:Q161"/>
    <mergeCell ref="F146:I146"/>
    <mergeCell ref="F147:I147"/>
    <mergeCell ref="F148:I148"/>
    <mergeCell ref="F149:I149"/>
    <mergeCell ref="F150:I150"/>
    <mergeCell ref="F151:I151"/>
    <mergeCell ref="L151:M151"/>
    <mergeCell ref="N151:Q151"/>
    <mergeCell ref="F152:I152"/>
    <mergeCell ref="F139:I139"/>
    <mergeCell ref="F140:I140"/>
    <mergeCell ref="F141:I141"/>
    <mergeCell ref="F142:I142"/>
    <mergeCell ref="F143:I143"/>
    <mergeCell ref="F144:I144"/>
    <mergeCell ref="L144:M144"/>
    <mergeCell ref="N144:Q144"/>
    <mergeCell ref="F145:I145"/>
    <mergeCell ref="F131:I131"/>
    <mergeCell ref="F132:I132"/>
    <mergeCell ref="F133:I133"/>
    <mergeCell ref="F134:I134"/>
    <mergeCell ref="F135:I135"/>
    <mergeCell ref="F137:I137"/>
    <mergeCell ref="L137:M137"/>
    <mergeCell ref="N137:Q137"/>
    <mergeCell ref="F138:I138"/>
    <mergeCell ref="F124:I124"/>
    <mergeCell ref="F125:I125"/>
    <mergeCell ref="F126:I126"/>
    <mergeCell ref="F127:I127"/>
    <mergeCell ref="F128:I128"/>
    <mergeCell ref="F129:I129"/>
    <mergeCell ref="F130:I130"/>
    <mergeCell ref="L130:M130"/>
    <mergeCell ref="N130:Q130"/>
    <mergeCell ref="F111:P111"/>
    <mergeCell ref="F112:P112"/>
    <mergeCell ref="M114:P114"/>
    <mergeCell ref="M116:Q116"/>
    <mergeCell ref="M117:Q117"/>
    <mergeCell ref="F119:I119"/>
    <mergeCell ref="L119:M119"/>
    <mergeCell ref="N119:Q119"/>
    <mergeCell ref="F123:I123"/>
    <mergeCell ref="L123:M123"/>
    <mergeCell ref="N123:Q123"/>
    <mergeCell ref="D98:H98"/>
    <mergeCell ref="N98:Q98"/>
    <mergeCell ref="D99:H99"/>
    <mergeCell ref="N99:Q99"/>
    <mergeCell ref="D100:H100"/>
    <mergeCell ref="N100:Q100"/>
    <mergeCell ref="N101:Q101"/>
    <mergeCell ref="L103:Q103"/>
    <mergeCell ref="C109:Q109"/>
    <mergeCell ref="N89:Q89"/>
    <mergeCell ref="N90:Q90"/>
    <mergeCell ref="N91:Q91"/>
    <mergeCell ref="N92:Q92"/>
    <mergeCell ref="N93:Q93"/>
    <mergeCell ref="N95:Q95"/>
    <mergeCell ref="D96:H96"/>
    <mergeCell ref="N96:Q96"/>
    <mergeCell ref="D97:H97"/>
    <mergeCell ref="N97:Q97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</mergeCells>
  <dataValidations count="2">
    <dataValidation type="list" allowBlank="1" showInputMessage="1" showErrorMessage="1" error="Povoleny jsou hodnoty K, M." sqref="D161:D166">
      <formula1>"K, M"</formula1>
    </dataValidation>
    <dataValidation type="list" allowBlank="1" showInputMessage="1" showErrorMessage="1" error="Povoleny jsou hodnoty základní, snížená, zákl. přenesená, sníž. přenesená, nulová." sqref="U161:U166">
      <formula1>"základní, snížená, zákl. přenesená, sníž. přenesená, nulová"</formula1>
    </dataValidation>
  </dataValidations>
  <hyperlinks>
    <hyperlink ref="F1:G1" location="C2" display="1) Krycí list rozpočtu"/>
    <hyperlink ref="H1:K1" location="C86" display="2) Rekapitulace rozpočtu"/>
    <hyperlink ref="L1" location="C119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6" fitToHeight="100" orientation="portrait" blackAndWhite="1" r:id="rId1"/>
  <headerFooter>
    <oddFooter>&amp;CStrana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53"/>
  <sheetViews>
    <sheetView showGridLines="0" workbookViewId="0">
      <pane ySplit="1" topLeftCell="A2" activePane="bottomLeft" state="frozen"/>
      <selection pane="bottomLeft"/>
    </sheetView>
  </sheetViews>
  <sheetFormatPr defaultRowHeight="14.4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>
      <c r="A1" s="130"/>
      <c r="B1" s="16"/>
      <c r="C1" s="16"/>
      <c r="D1" s="17" t="s">
        <v>1</v>
      </c>
      <c r="E1" s="16"/>
      <c r="F1" s="18" t="s">
        <v>123</v>
      </c>
      <c r="G1" s="18"/>
      <c r="H1" s="321" t="s">
        <v>124</v>
      </c>
      <c r="I1" s="321"/>
      <c r="J1" s="321"/>
      <c r="K1" s="321"/>
      <c r="L1" s="18" t="s">
        <v>125</v>
      </c>
      <c r="M1" s="16"/>
      <c r="N1" s="16"/>
      <c r="O1" s="17" t="s">
        <v>126</v>
      </c>
      <c r="P1" s="16"/>
      <c r="Q1" s="16"/>
      <c r="R1" s="16"/>
      <c r="S1" s="18" t="s">
        <v>127</v>
      </c>
      <c r="T1" s="18"/>
      <c r="U1" s="130"/>
      <c r="V1" s="130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</row>
    <row r="2" spans="1:66" ht="36.9" customHeight="1">
      <c r="C2" s="227" t="s">
        <v>7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S2" s="275" t="s">
        <v>8</v>
      </c>
      <c r="T2" s="276"/>
      <c r="U2" s="276"/>
      <c r="V2" s="276"/>
      <c r="W2" s="276"/>
      <c r="X2" s="276"/>
      <c r="Y2" s="276"/>
      <c r="Z2" s="276"/>
      <c r="AA2" s="276"/>
      <c r="AB2" s="276"/>
      <c r="AC2" s="276"/>
      <c r="AT2" s="22" t="s">
        <v>111</v>
      </c>
    </row>
    <row r="3" spans="1:66" ht="6.9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AT3" s="22" t="s">
        <v>89</v>
      </c>
    </row>
    <row r="4" spans="1:66" ht="36.9" customHeight="1">
      <c r="B4" s="26"/>
      <c r="C4" s="229" t="s">
        <v>128</v>
      </c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7"/>
      <c r="T4" s="28" t="s">
        <v>13</v>
      </c>
      <c r="AT4" s="22" t="s">
        <v>6</v>
      </c>
    </row>
    <row r="5" spans="1:66" ht="6.9" customHeight="1">
      <c r="B5" s="26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7"/>
    </row>
    <row r="6" spans="1:66" ht="25.35" customHeight="1">
      <c r="B6" s="26"/>
      <c r="C6" s="30"/>
      <c r="D6" s="34" t="s">
        <v>19</v>
      </c>
      <c r="E6" s="30"/>
      <c r="F6" s="277" t="str">
        <f>'Rekapitulace stavby'!K6</f>
        <v>Doplnění chodníku v křižovatce ulic Sokolská a Sušilova - rozc.Kouty, Zábřeh</v>
      </c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30"/>
      <c r="R6" s="27"/>
    </row>
    <row r="7" spans="1:66" s="1" customFormat="1" ht="32.85" customHeight="1">
      <c r="B7" s="39"/>
      <c r="C7" s="40"/>
      <c r="D7" s="33" t="s">
        <v>129</v>
      </c>
      <c r="E7" s="40"/>
      <c r="F7" s="235" t="s">
        <v>641</v>
      </c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40"/>
      <c r="R7" s="41"/>
    </row>
    <row r="8" spans="1:66" s="1" customFormat="1" ht="14.4" customHeight="1">
      <c r="B8" s="39"/>
      <c r="C8" s="40"/>
      <c r="D8" s="34" t="s">
        <v>21</v>
      </c>
      <c r="E8" s="40"/>
      <c r="F8" s="32" t="s">
        <v>22</v>
      </c>
      <c r="G8" s="40"/>
      <c r="H8" s="40"/>
      <c r="I8" s="40"/>
      <c r="J8" s="40"/>
      <c r="K8" s="40"/>
      <c r="L8" s="40"/>
      <c r="M8" s="34" t="s">
        <v>23</v>
      </c>
      <c r="N8" s="40"/>
      <c r="O8" s="32" t="s">
        <v>22</v>
      </c>
      <c r="P8" s="40"/>
      <c r="Q8" s="40"/>
      <c r="R8" s="41"/>
    </row>
    <row r="9" spans="1:66" s="1" customFormat="1" ht="14.4" customHeight="1">
      <c r="B9" s="39"/>
      <c r="C9" s="40"/>
      <c r="D9" s="34" t="s">
        <v>24</v>
      </c>
      <c r="E9" s="40"/>
      <c r="F9" s="32" t="s">
        <v>25</v>
      </c>
      <c r="G9" s="40"/>
      <c r="H9" s="40"/>
      <c r="I9" s="40"/>
      <c r="J9" s="40"/>
      <c r="K9" s="40"/>
      <c r="L9" s="40"/>
      <c r="M9" s="34" t="s">
        <v>26</v>
      </c>
      <c r="N9" s="40"/>
      <c r="O9" s="280" t="str">
        <f>'Rekapitulace stavby'!AN8</f>
        <v>26. 12. 2018</v>
      </c>
      <c r="P9" s="281"/>
      <c r="Q9" s="40"/>
      <c r="R9" s="41"/>
    </row>
    <row r="10" spans="1:66" s="1" customFormat="1" ht="10.8" customHeight="1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1"/>
    </row>
    <row r="11" spans="1:66" s="1" customFormat="1" ht="14.4" customHeight="1">
      <c r="B11" s="39"/>
      <c r="C11" s="40"/>
      <c r="D11" s="34" t="s">
        <v>28</v>
      </c>
      <c r="E11" s="40"/>
      <c r="F11" s="40"/>
      <c r="G11" s="40"/>
      <c r="H11" s="40"/>
      <c r="I11" s="40"/>
      <c r="J11" s="40"/>
      <c r="K11" s="40"/>
      <c r="L11" s="40"/>
      <c r="M11" s="34" t="s">
        <v>29</v>
      </c>
      <c r="N11" s="40"/>
      <c r="O11" s="233" t="str">
        <f>IF('Rekapitulace stavby'!AN10="","",'Rekapitulace stavby'!AN10)</f>
        <v/>
      </c>
      <c r="P11" s="233"/>
      <c r="Q11" s="40"/>
      <c r="R11" s="41"/>
    </row>
    <row r="12" spans="1:66" s="1" customFormat="1" ht="18" customHeight="1">
      <c r="B12" s="39"/>
      <c r="C12" s="40"/>
      <c r="D12" s="40"/>
      <c r="E12" s="32" t="str">
        <f>IF('Rekapitulace stavby'!E11="","",'Rekapitulace stavby'!E11)</f>
        <v xml:space="preserve"> </v>
      </c>
      <c r="F12" s="40"/>
      <c r="G12" s="40"/>
      <c r="H12" s="40"/>
      <c r="I12" s="40"/>
      <c r="J12" s="40"/>
      <c r="K12" s="40"/>
      <c r="L12" s="40"/>
      <c r="M12" s="34" t="s">
        <v>31</v>
      </c>
      <c r="N12" s="40"/>
      <c r="O12" s="233" t="str">
        <f>IF('Rekapitulace stavby'!AN11="","",'Rekapitulace stavby'!AN11)</f>
        <v/>
      </c>
      <c r="P12" s="233"/>
      <c r="Q12" s="40"/>
      <c r="R12" s="41"/>
    </row>
    <row r="13" spans="1:66" s="1" customFormat="1" ht="6.9" customHeight="1">
      <c r="B13" s="39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1"/>
    </row>
    <row r="14" spans="1:66" s="1" customFormat="1" ht="14.4" customHeight="1">
      <c r="B14" s="39"/>
      <c r="C14" s="40"/>
      <c r="D14" s="34" t="s">
        <v>32</v>
      </c>
      <c r="E14" s="40"/>
      <c r="F14" s="40"/>
      <c r="G14" s="40"/>
      <c r="H14" s="40"/>
      <c r="I14" s="40"/>
      <c r="J14" s="40"/>
      <c r="K14" s="40"/>
      <c r="L14" s="40"/>
      <c r="M14" s="34" t="s">
        <v>29</v>
      </c>
      <c r="N14" s="40"/>
      <c r="O14" s="282" t="str">
        <f>IF('Rekapitulace stavby'!AN13="","",'Rekapitulace stavby'!AN13)</f>
        <v>Vyplň údaj</v>
      </c>
      <c r="P14" s="233"/>
      <c r="Q14" s="40"/>
      <c r="R14" s="41"/>
    </row>
    <row r="15" spans="1:66" s="1" customFormat="1" ht="18" customHeight="1">
      <c r="B15" s="39"/>
      <c r="C15" s="40"/>
      <c r="D15" s="40"/>
      <c r="E15" s="282" t="str">
        <f>IF('Rekapitulace stavby'!E14="","",'Rekapitulace stavby'!E14)</f>
        <v>Vyplň údaj</v>
      </c>
      <c r="F15" s="283"/>
      <c r="G15" s="283"/>
      <c r="H15" s="283"/>
      <c r="I15" s="283"/>
      <c r="J15" s="283"/>
      <c r="K15" s="283"/>
      <c r="L15" s="283"/>
      <c r="M15" s="34" t="s">
        <v>31</v>
      </c>
      <c r="N15" s="40"/>
      <c r="O15" s="282" t="str">
        <f>IF('Rekapitulace stavby'!AN14="","",'Rekapitulace stavby'!AN14)</f>
        <v>Vyplň údaj</v>
      </c>
      <c r="P15" s="233"/>
      <c r="Q15" s="40"/>
      <c r="R15" s="41"/>
    </row>
    <row r="16" spans="1:66" s="1" customFormat="1" ht="6.9" customHeight="1"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1"/>
    </row>
    <row r="17" spans="2:18" s="1" customFormat="1" ht="14.4" customHeight="1">
      <c r="B17" s="39"/>
      <c r="C17" s="40"/>
      <c r="D17" s="34" t="s">
        <v>34</v>
      </c>
      <c r="E17" s="40"/>
      <c r="F17" s="40"/>
      <c r="G17" s="40"/>
      <c r="H17" s="40"/>
      <c r="I17" s="40"/>
      <c r="J17" s="40"/>
      <c r="K17" s="40"/>
      <c r="L17" s="40"/>
      <c r="M17" s="34" t="s">
        <v>29</v>
      </c>
      <c r="N17" s="40"/>
      <c r="O17" s="233" t="str">
        <f>IF('Rekapitulace stavby'!AN16="","",'Rekapitulace stavby'!AN16)</f>
        <v/>
      </c>
      <c r="P17" s="233"/>
      <c r="Q17" s="40"/>
      <c r="R17" s="41"/>
    </row>
    <row r="18" spans="2:18" s="1" customFormat="1" ht="18" customHeight="1">
      <c r="B18" s="39"/>
      <c r="C18" s="40"/>
      <c r="D18" s="40"/>
      <c r="E18" s="32" t="str">
        <f>IF('Rekapitulace stavby'!E17="","",'Rekapitulace stavby'!E17)</f>
        <v xml:space="preserve"> </v>
      </c>
      <c r="F18" s="40"/>
      <c r="G18" s="40"/>
      <c r="H18" s="40"/>
      <c r="I18" s="40"/>
      <c r="J18" s="40"/>
      <c r="K18" s="40"/>
      <c r="L18" s="40"/>
      <c r="M18" s="34" t="s">
        <v>31</v>
      </c>
      <c r="N18" s="40"/>
      <c r="O18" s="233" t="str">
        <f>IF('Rekapitulace stavby'!AN17="","",'Rekapitulace stavby'!AN17)</f>
        <v/>
      </c>
      <c r="P18" s="233"/>
      <c r="Q18" s="40"/>
      <c r="R18" s="41"/>
    </row>
    <row r="19" spans="2:18" s="1" customFormat="1" ht="6.9" customHeight="1"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1"/>
    </row>
    <row r="20" spans="2:18" s="1" customFormat="1" ht="14.4" customHeight="1">
      <c r="B20" s="39"/>
      <c r="C20" s="40"/>
      <c r="D20" s="34" t="s">
        <v>36</v>
      </c>
      <c r="E20" s="40"/>
      <c r="F20" s="40"/>
      <c r="G20" s="40"/>
      <c r="H20" s="40"/>
      <c r="I20" s="40"/>
      <c r="J20" s="40"/>
      <c r="K20" s="40"/>
      <c r="L20" s="40"/>
      <c r="M20" s="34" t="s">
        <v>29</v>
      </c>
      <c r="N20" s="40"/>
      <c r="O20" s="233" t="str">
        <f>IF('Rekapitulace stavby'!AN19="","",'Rekapitulace stavby'!AN19)</f>
        <v/>
      </c>
      <c r="P20" s="233"/>
      <c r="Q20" s="40"/>
      <c r="R20" s="41"/>
    </row>
    <row r="21" spans="2:18" s="1" customFormat="1" ht="18" customHeight="1">
      <c r="B21" s="39"/>
      <c r="C21" s="40"/>
      <c r="D21" s="40"/>
      <c r="E21" s="32" t="str">
        <f>IF('Rekapitulace stavby'!E20="","",'Rekapitulace stavby'!E20)</f>
        <v xml:space="preserve"> </v>
      </c>
      <c r="F21" s="40"/>
      <c r="G21" s="40"/>
      <c r="H21" s="40"/>
      <c r="I21" s="40"/>
      <c r="J21" s="40"/>
      <c r="K21" s="40"/>
      <c r="L21" s="40"/>
      <c r="M21" s="34" t="s">
        <v>31</v>
      </c>
      <c r="N21" s="40"/>
      <c r="O21" s="233" t="str">
        <f>IF('Rekapitulace stavby'!AN20="","",'Rekapitulace stavby'!AN20)</f>
        <v/>
      </c>
      <c r="P21" s="233"/>
      <c r="Q21" s="40"/>
      <c r="R21" s="41"/>
    </row>
    <row r="22" spans="2:18" s="1" customFormat="1" ht="6.9" customHeight="1"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1"/>
    </row>
    <row r="23" spans="2:18" s="1" customFormat="1" ht="14.4" customHeight="1">
      <c r="B23" s="39"/>
      <c r="C23" s="40"/>
      <c r="D23" s="34" t="s">
        <v>37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1"/>
    </row>
    <row r="24" spans="2:18" s="1" customFormat="1" ht="22.5" customHeight="1">
      <c r="B24" s="39"/>
      <c r="C24" s="40"/>
      <c r="D24" s="40"/>
      <c r="E24" s="238" t="s">
        <v>22</v>
      </c>
      <c r="F24" s="238"/>
      <c r="G24" s="238"/>
      <c r="H24" s="238"/>
      <c r="I24" s="238"/>
      <c r="J24" s="238"/>
      <c r="K24" s="238"/>
      <c r="L24" s="238"/>
      <c r="M24" s="40"/>
      <c r="N24" s="40"/>
      <c r="O24" s="40"/>
      <c r="P24" s="40"/>
      <c r="Q24" s="40"/>
      <c r="R24" s="41"/>
    </row>
    <row r="25" spans="2:18" s="1" customFormat="1" ht="6.9" customHeight="1"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1"/>
    </row>
    <row r="26" spans="2:18" s="1" customFormat="1" ht="6.9" customHeight="1">
      <c r="B26" s="39"/>
      <c r="C26" s="40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40"/>
      <c r="R26" s="41"/>
    </row>
    <row r="27" spans="2:18" s="1" customFormat="1" ht="14.4" customHeight="1">
      <c r="B27" s="39"/>
      <c r="C27" s="40"/>
      <c r="D27" s="131" t="s">
        <v>133</v>
      </c>
      <c r="E27" s="40"/>
      <c r="F27" s="40"/>
      <c r="G27" s="40"/>
      <c r="H27" s="40"/>
      <c r="I27" s="40"/>
      <c r="J27" s="40"/>
      <c r="K27" s="40"/>
      <c r="L27" s="40"/>
      <c r="M27" s="239">
        <f>N88</f>
        <v>0</v>
      </c>
      <c r="N27" s="239"/>
      <c r="O27" s="239"/>
      <c r="P27" s="239"/>
      <c r="Q27" s="40"/>
      <c r="R27" s="41"/>
    </row>
    <row r="28" spans="2:18" s="1" customFormat="1" ht="14.4" customHeight="1">
      <c r="B28" s="39"/>
      <c r="C28" s="40"/>
      <c r="D28" s="38" t="s">
        <v>110</v>
      </c>
      <c r="E28" s="40"/>
      <c r="F28" s="40"/>
      <c r="G28" s="40"/>
      <c r="H28" s="40"/>
      <c r="I28" s="40"/>
      <c r="J28" s="40"/>
      <c r="K28" s="40"/>
      <c r="L28" s="40"/>
      <c r="M28" s="239">
        <f>N93</f>
        <v>0</v>
      </c>
      <c r="N28" s="239"/>
      <c r="O28" s="239"/>
      <c r="P28" s="239"/>
      <c r="Q28" s="40"/>
      <c r="R28" s="41"/>
    </row>
    <row r="29" spans="2:18" s="1" customFormat="1" ht="6.9" customHeight="1"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1"/>
    </row>
    <row r="30" spans="2:18" s="1" customFormat="1" ht="25.35" customHeight="1">
      <c r="B30" s="39"/>
      <c r="C30" s="40"/>
      <c r="D30" s="132" t="s">
        <v>40</v>
      </c>
      <c r="E30" s="40"/>
      <c r="F30" s="40"/>
      <c r="G30" s="40"/>
      <c r="H30" s="40"/>
      <c r="I30" s="40"/>
      <c r="J30" s="40"/>
      <c r="K30" s="40"/>
      <c r="L30" s="40"/>
      <c r="M30" s="284">
        <f>ROUND(M27+M28,2)</f>
        <v>0</v>
      </c>
      <c r="N30" s="279"/>
      <c r="O30" s="279"/>
      <c r="P30" s="279"/>
      <c r="Q30" s="40"/>
      <c r="R30" s="41"/>
    </row>
    <row r="31" spans="2:18" s="1" customFormat="1" ht="6.9" customHeight="1">
      <c r="B31" s="39"/>
      <c r="C31" s="40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40"/>
      <c r="R31" s="41"/>
    </row>
    <row r="32" spans="2:18" s="1" customFormat="1" ht="14.4" customHeight="1">
      <c r="B32" s="39"/>
      <c r="C32" s="40"/>
      <c r="D32" s="46" t="s">
        <v>41</v>
      </c>
      <c r="E32" s="46" t="s">
        <v>42</v>
      </c>
      <c r="F32" s="47">
        <v>0.21</v>
      </c>
      <c r="G32" s="133" t="s">
        <v>43</v>
      </c>
      <c r="H32" s="285">
        <f>ROUND((((SUM(BE93:BE100)+SUM(BE118:BE146))+SUM(BE148:BE152))),2)</f>
        <v>0</v>
      </c>
      <c r="I32" s="279"/>
      <c r="J32" s="279"/>
      <c r="K32" s="40"/>
      <c r="L32" s="40"/>
      <c r="M32" s="285">
        <f>ROUND(((ROUND((SUM(BE93:BE100)+SUM(BE118:BE146)), 2)*F32)+SUM(BE148:BE152)*F32),2)</f>
        <v>0</v>
      </c>
      <c r="N32" s="279"/>
      <c r="O32" s="279"/>
      <c r="P32" s="279"/>
      <c r="Q32" s="40"/>
      <c r="R32" s="41"/>
    </row>
    <row r="33" spans="2:18" s="1" customFormat="1" ht="14.4" customHeight="1">
      <c r="B33" s="39"/>
      <c r="C33" s="40"/>
      <c r="D33" s="40"/>
      <c r="E33" s="46" t="s">
        <v>44</v>
      </c>
      <c r="F33" s="47">
        <v>0.15</v>
      </c>
      <c r="G33" s="133" t="s">
        <v>43</v>
      </c>
      <c r="H33" s="285">
        <f>ROUND((((SUM(BF93:BF100)+SUM(BF118:BF146))+SUM(BF148:BF152))),2)</f>
        <v>0</v>
      </c>
      <c r="I33" s="279"/>
      <c r="J33" s="279"/>
      <c r="K33" s="40"/>
      <c r="L33" s="40"/>
      <c r="M33" s="285">
        <f>ROUND(((ROUND((SUM(BF93:BF100)+SUM(BF118:BF146)), 2)*F33)+SUM(BF148:BF152)*F33),2)</f>
        <v>0</v>
      </c>
      <c r="N33" s="279"/>
      <c r="O33" s="279"/>
      <c r="P33" s="279"/>
      <c r="Q33" s="40"/>
      <c r="R33" s="41"/>
    </row>
    <row r="34" spans="2:18" s="1" customFormat="1" ht="14.4" hidden="1" customHeight="1">
      <c r="B34" s="39"/>
      <c r="C34" s="40"/>
      <c r="D34" s="40"/>
      <c r="E34" s="46" t="s">
        <v>45</v>
      </c>
      <c r="F34" s="47">
        <v>0.21</v>
      </c>
      <c r="G34" s="133" t="s">
        <v>43</v>
      </c>
      <c r="H34" s="285">
        <f>ROUND((((SUM(BG93:BG100)+SUM(BG118:BG146))+SUM(BG148:BG152))),2)</f>
        <v>0</v>
      </c>
      <c r="I34" s="279"/>
      <c r="J34" s="279"/>
      <c r="K34" s="40"/>
      <c r="L34" s="40"/>
      <c r="M34" s="285">
        <v>0</v>
      </c>
      <c r="N34" s="279"/>
      <c r="O34" s="279"/>
      <c r="P34" s="279"/>
      <c r="Q34" s="40"/>
      <c r="R34" s="41"/>
    </row>
    <row r="35" spans="2:18" s="1" customFormat="1" ht="14.4" hidden="1" customHeight="1">
      <c r="B35" s="39"/>
      <c r="C35" s="40"/>
      <c r="D35" s="40"/>
      <c r="E35" s="46" t="s">
        <v>46</v>
      </c>
      <c r="F35" s="47">
        <v>0.15</v>
      </c>
      <c r="G35" s="133" t="s">
        <v>43</v>
      </c>
      <c r="H35" s="285">
        <f>ROUND((((SUM(BH93:BH100)+SUM(BH118:BH146))+SUM(BH148:BH152))),2)</f>
        <v>0</v>
      </c>
      <c r="I35" s="279"/>
      <c r="J35" s="279"/>
      <c r="K35" s="40"/>
      <c r="L35" s="40"/>
      <c r="M35" s="285">
        <v>0</v>
      </c>
      <c r="N35" s="279"/>
      <c r="O35" s="279"/>
      <c r="P35" s="279"/>
      <c r="Q35" s="40"/>
      <c r="R35" s="41"/>
    </row>
    <row r="36" spans="2:18" s="1" customFormat="1" ht="14.4" hidden="1" customHeight="1">
      <c r="B36" s="39"/>
      <c r="C36" s="40"/>
      <c r="D36" s="40"/>
      <c r="E36" s="46" t="s">
        <v>47</v>
      </c>
      <c r="F36" s="47">
        <v>0</v>
      </c>
      <c r="G36" s="133" t="s">
        <v>43</v>
      </c>
      <c r="H36" s="285">
        <f>ROUND((((SUM(BI93:BI100)+SUM(BI118:BI146))+SUM(BI148:BI152))),2)</f>
        <v>0</v>
      </c>
      <c r="I36" s="279"/>
      <c r="J36" s="279"/>
      <c r="K36" s="40"/>
      <c r="L36" s="40"/>
      <c r="M36" s="285">
        <v>0</v>
      </c>
      <c r="N36" s="279"/>
      <c r="O36" s="279"/>
      <c r="P36" s="279"/>
      <c r="Q36" s="40"/>
      <c r="R36" s="41"/>
    </row>
    <row r="37" spans="2:18" s="1" customFormat="1" ht="6.9" customHeight="1"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1"/>
    </row>
    <row r="38" spans="2:18" s="1" customFormat="1" ht="25.35" customHeight="1">
      <c r="B38" s="39"/>
      <c r="C38" s="129"/>
      <c r="D38" s="134" t="s">
        <v>48</v>
      </c>
      <c r="E38" s="83"/>
      <c r="F38" s="83"/>
      <c r="G38" s="135" t="s">
        <v>49</v>
      </c>
      <c r="H38" s="136" t="s">
        <v>50</v>
      </c>
      <c r="I38" s="83"/>
      <c r="J38" s="83"/>
      <c r="K38" s="83"/>
      <c r="L38" s="286">
        <f>SUM(M30:M36)</f>
        <v>0</v>
      </c>
      <c r="M38" s="286"/>
      <c r="N38" s="286"/>
      <c r="O38" s="286"/>
      <c r="P38" s="287"/>
      <c r="Q38" s="129"/>
      <c r="R38" s="41"/>
    </row>
    <row r="39" spans="2:18" s="1" customFormat="1" ht="14.4" customHeight="1"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1"/>
    </row>
    <row r="40" spans="2:18" s="1" customFormat="1" ht="14.4" customHeight="1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1"/>
    </row>
    <row r="41" spans="2:18" ht="12">
      <c r="B41" s="26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27"/>
    </row>
    <row r="42" spans="2:18" ht="12">
      <c r="B42" s="26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27"/>
    </row>
    <row r="43" spans="2:18" ht="12">
      <c r="B43" s="26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27"/>
    </row>
    <row r="44" spans="2:18" ht="12">
      <c r="B44" s="26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27"/>
    </row>
    <row r="45" spans="2:18" ht="12">
      <c r="B45" s="26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27"/>
    </row>
    <row r="46" spans="2:18" ht="12">
      <c r="B46" s="26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27"/>
    </row>
    <row r="47" spans="2:18" ht="12">
      <c r="B47" s="26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27"/>
    </row>
    <row r="48" spans="2:18" ht="12">
      <c r="B48" s="26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27"/>
    </row>
    <row r="49" spans="2:18" ht="12">
      <c r="B49" s="26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27"/>
    </row>
    <row r="50" spans="2:18" s="1" customFormat="1">
      <c r="B50" s="39"/>
      <c r="C50" s="40"/>
      <c r="D50" s="54" t="s">
        <v>51</v>
      </c>
      <c r="E50" s="55"/>
      <c r="F50" s="55"/>
      <c r="G50" s="55"/>
      <c r="H50" s="56"/>
      <c r="I50" s="40"/>
      <c r="J50" s="54" t="s">
        <v>52</v>
      </c>
      <c r="K50" s="55"/>
      <c r="L50" s="55"/>
      <c r="M50" s="55"/>
      <c r="N50" s="55"/>
      <c r="O50" s="55"/>
      <c r="P50" s="56"/>
      <c r="Q50" s="40"/>
      <c r="R50" s="41"/>
    </row>
    <row r="51" spans="2:18" ht="12">
      <c r="B51" s="26"/>
      <c r="C51" s="30"/>
      <c r="D51" s="57"/>
      <c r="E51" s="30"/>
      <c r="F51" s="30"/>
      <c r="G51" s="30"/>
      <c r="H51" s="58"/>
      <c r="I51" s="30"/>
      <c r="J51" s="57"/>
      <c r="K51" s="30"/>
      <c r="L51" s="30"/>
      <c r="M51" s="30"/>
      <c r="N51" s="30"/>
      <c r="O51" s="30"/>
      <c r="P51" s="58"/>
      <c r="Q51" s="30"/>
      <c r="R51" s="27"/>
    </row>
    <row r="52" spans="2:18" ht="12">
      <c r="B52" s="26"/>
      <c r="C52" s="30"/>
      <c r="D52" s="57"/>
      <c r="E52" s="30"/>
      <c r="F52" s="30"/>
      <c r="G52" s="30"/>
      <c r="H52" s="58"/>
      <c r="I52" s="30"/>
      <c r="J52" s="57"/>
      <c r="K52" s="30"/>
      <c r="L52" s="30"/>
      <c r="M52" s="30"/>
      <c r="N52" s="30"/>
      <c r="O52" s="30"/>
      <c r="P52" s="58"/>
      <c r="Q52" s="30"/>
      <c r="R52" s="27"/>
    </row>
    <row r="53" spans="2:18" ht="12">
      <c r="B53" s="26"/>
      <c r="C53" s="30"/>
      <c r="D53" s="57"/>
      <c r="E53" s="30"/>
      <c r="F53" s="30"/>
      <c r="G53" s="30"/>
      <c r="H53" s="58"/>
      <c r="I53" s="30"/>
      <c r="J53" s="57"/>
      <c r="K53" s="30"/>
      <c r="L53" s="30"/>
      <c r="M53" s="30"/>
      <c r="N53" s="30"/>
      <c r="O53" s="30"/>
      <c r="P53" s="58"/>
      <c r="Q53" s="30"/>
      <c r="R53" s="27"/>
    </row>
    <row r="54" spans="2:18" ht="12">
      <c r="B54" s="26"/>
      <c r="C54" s="30"/>
      <c r="D54" s="57"/>
      <c r="E54" s="30"/>
      <c r="F54" s="30"/>
      <c r="G54" s="30"/>
      <c r="H54" s="58"/>
      <c r="I54" s="30"/>
      <c r="J54" s="57"/>
      <c r="K54" s="30"/>
      <c r="L54" s="30"/>
      <c r="M54" s="30"/>
      <c r="N54" s="30"/>
      <c r="O54" s="30"/>
      <c r="P54" s="58"/>
      <c r="Q54" s="30"/>
      <c r="R54" s="27"/>
    </row>
    <row r="55" spans="2:18" ht="12">
      <c r="B55" s="26"/>
      <c r="C55" s="30"/>
      <c r="D55" s="57"/>
      <c r="E55" s="30"/>
      <c r="F55" s="30"/>
      <c r="G55" s="30"/>
      <c r="H55" s="58"/>
      <c r="I55" s="30"/>
      <c r="J55" s="57"/>
      <c r="K55" s="30"/>
      <c r="L55" s="30"/>
      <c r="M55" s="30"/>
      <c r="N55" s="30"/>
      <c r="O55" s="30"/>
      <c r="P55" s="58"/>
      <c r="Q55" s="30"/>
      <c r="R55" s="27"/>
    </row>
    <row r="56" spans="2:18" ht="12">
      <c r="B56" s="26"/>
      <c r="C56" s="30"/>
      <c r="D56" s="57"/>
      <c r="E56" s="30"/>
      <c r="F56" s="30"/>
      <c r="G56" s="30"/>
      <c r="H56" s="58"/>
      <c r="I56" s="30"/>
      <c r="J56" s="57"/>
      <c r="K56" s="30"/>
      <c r="L56" s="30"/>
      <c r="M56" s="30"/>
      <c r="N56" s="30"/>
      <c r="O56" s="30"/>
      <c r="P56" s="58"/>
      <c r="Q56" s="30"/>
      <c r="R56" s="27"/>
    </row>
    <row r="57" spans="2:18" ht="12">
      <c r="B57" s="26"/>
      <c r="C57" s="30"/>
      <c r="D57" s="57"/>
      <c r="E57" s="30"/>
      <c r="F57" s="30"/>
      <c r="G57" s="30"/>
      <c r="H57" s="58"/>
      <c r="I57" s="30"/>
      <c r="J57" s="57"/>
      <c r="K57" s="30"/>
      <c r="L57" s="30"/>
      <c r="M57" s="30"/>
      <c r="N57" s="30"/>
      <c r="O57" s="30"/>
      <c r="P57" s="58"/>
      <c r="Q57" s="30"/>
      <c r="R57" s="27"/>
    </row>
    <row r="58" spans="2:18" ht="12">
      <c r="B58" s="26"/>
      <c r="C58" s="30"/>
      <c r="D58" s="57"/>
      <c r="E58" s="30"/>
      <c r="F58" s="30"/>
      <c r="G58" s="30"/>
      <c r="H58" s="58"/>
      <c r="I58" s="30"/>
      <c r="J58" s="57"/>
      <c r="K58" s="30"/>
      <c r="L58" s="30"/>
      <c r="M58" s="30"/>
      <c r="N58" s="30"/>
      <c r="O58" s="30"/>
      <c r="P58" s="58"/>
      <c r="Q58" s="30"/>
      <c r="R58" s="27"/>
    </row>
    <row r="59" spans="2:18" s="1" customFormat="1">
      <c r="B59" s="39"/>
      <c r="C59" s="40"/>
      <c r="D59" s="59" t="s">
        <v>53</v>
      </c>
      <c r="E59" s="60"/>
      <c r="F59" s="60"/>
      <c r="G59" s="61" t="s">
        <v>54</v>
      </c>
      <c r="H59" s="62"/>
      <c r="I59" s="40"/>
      <c r="J59" s="59" t="s">
        <v>53</v>
      </c>
      <c r="K59" s="60"/>
      <c r="L59" s="60"/>
      <c r="M59" s="60"/>
      <c r="N59" s="61" t="s">
        <v>54</v>
      </c>
      <c r="O59" s="60"/>
      <c r="P59" s="62"/>
      <c r="Q59" s="40"/>
      <c r="R59" s="41"/>
    </row>
    <row r="60" spans="2:18" ht="12"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27"/>
    </row>
    <row r="61" spans="2:18" s="1" customFormat="1">
      <c r="B61" s="39"/>
      <c r="C61" s="40"/>
      <c r="D61" s="54" t="s">
        <v>55</v>
      </c>
      <c r="E61" s="55"/>
      <c r="F61" s="55"/>
      <c r="G61" s="55"/>
      <c r="H61" s="56"/>
      <c r="I61" s="40"/>
      <c r="J61" s="54" t="s">
        <v>56</v>
      </c>
      <c r="K61" s="55"/>
      <c r="L61" s="55"/>
      <c r="M61" s="55"/>
      <c r="N61" s="55"/>
      <c r="O61" s="55"/>
      <c r="P61" s="56"/>
      <c r="Q61" s="40"/>
      <c r="R61" s="41"/>
    </row>
    <row r="62" spans="2:18" ht="12">
      <c r="B62" s="26"/>
      <c r="C62" s="30"/>
      <c r="D62" s="57"/>
      <c r="E62" s="30"/>
      <c r="F62" s="30"/>
      <c r="G62" s="30"/>
      <c r="H62" s="58"/>
      <c r="I62" s="30"/>
      <c r="J62" s="57"/>
      <c r="K62" s="30"/>
      <c r="L62" s="30"/>
      <c r="M62" s="30"/>
      <c r="N62" s="30"/>
      <c r="O62" s="30"/>
      <c r="P62" s="58"/>
      <c r="Q62" s="30"/>
      <c r="R62" s="27"/>
    </row>
    <row r="63" spans="2:18" ht="12">
      <c r="B63" s="26"/>
      <c r="C63" s="30"/>
      <c r="D63" s="57"/>
      <c r="E63" s="30"/>
      <c r="F63" s="30"/>
      <c r="G63" s="30"/>
      <c r="H63" s="58"/>
      <c r="I63" s="30"/>
      <c r="J63" s="57"/>
      <c r="K63" s="30"/>
      <c r="L63" s="30"/>
      <c r="M63" s="30"/>
      <c r="N63" s="30"/>
      <c r="O63" s="30"/>
      <c r="P63" s="58"/>
      <c r="Q63" s="30"/>
      <c r="R63" s="27"/>
    </row>
    <row r="64" spans="2:18" ht="12">
      <c r="B64" s="26"/>
      <c r="C64" s="30"/>
      <c r="D64" s="57"/>
      <c r="E64" s="30"/>
      <c r="F64" s="30"/>
      <c r="G64" s="30"/>
      <c r="H64" s="58"/>
      <c r="I64" s="30"/>
      <c r="J64" s="57"/>
      <c r="K64" s="30"/>
      <c r="L64" s="30"/>
      <c r="M64" s="30"/>
      <c r="N64" s="30"/>
      <c r="O64" s="30"/>
      <c r="P64" s="58"/>
      <c r="Q64" s="30"/>
      <c r="R64" s="27"/>
    </row>
    <row r="65" spans="2:21" ht="12">
      <c r="B65" s="26"/>
      <c r="C65" s="30"/>
      <c r="D65" s="57"/>
      <c r="E65" s="30"/>
      <c r="F65" s="30"/>
      <c r="G65" s="30"/>
      <c r="H65" s="58"/>
      <c r="I65" s="30"/>
      <c r="J65" s="57"/>
      <c r="K65" s="30"/>
      <c r="L65" s="30"/>
      <c r="M65" s="30"/>
      <c r="N65" s="30"/>
      <c r="O65" s="30"/>
      <c r="P65" s="58"/>
      <c r="Q65" s="30"/>
      <c r="R65" s="27"/>
    </row>
    <row r="66" spans="2:21" ht="12">
      <c r="B66" s="26"/>
      <c r="C66" s="30"/>
      <c r="D66" s="57"/>
      <c r="E66" s="30"/>
      <c r="F66" s="30"/>
      <c r="G66" s="30"/>
      <c r="H66" s="58"/>
      <c r="I66" s="30"/>
      <c r="J66" s="57"/>
      <c r="K66" s="30"/>
      <c r="L66" s="30"/>
      <c r="M66" s="30"/>
      <c r="N66" s="30"/>
      <c r="O66" s="30"/>
      <c r="P66" s="58"/>
      <c r="Q66" s="30"/>
      <c r="R66" s="27"/>
    </row>
    <row r="67" spans="2:21" ht="12">
      <c r="B67" s="26"/>
      <c r="C67" s="30"/>
      <c r="D67" s="57"/>
      <c r="E67" s="30"/>
      <c r="F67" s="30"/>
      <c r="G67" s="30"/>
      <c r="H67" s="58"/>
      <c r="I67" s="30"/>
      <c r="J67" s="57"/>
      <c r="K67" s="30"/>
      <c r="L67" s="30"/>
      <c r="M67" s="30"/>
      <c r="N67" s="30"/>
      <c r="O67" s="30"/>
      <c r="P67" s="58"/>
      <c r="Q67" s="30"/>
      <c r="R67" s="27"/>
    </row>
    <row r="68" spans="2:21" ht="12">
      <c r="B68" s="26"/>
      <c r="C68" s="30"/>
      <c r="D68" s="57"/>
      <c r="E68" s="30"/>
      <c r="F68" s="30"/>
      <c r="G68" s="30"/>
      <c r="H68" s="58"/>
      <c r="I68" s="30"/>
      <c r="J68" s="57"/>
      <c r="K68" s="30"/>
      <c r="L68" s="30"/>
      <c r="M68" s="30"/>
      <c r="N68" s="30"/>
      <c r="O68" s="30"/>
      <c r="P68" s="58"/>
      <c r="Q68" s="30"/>
      <c r="R68" s="27"/>
    </row>
    <row r="69" spans="2:21" ht="12">
      <c r="B69" s="26"/>
      <c r="C69" s="30"/>
      <c r="D69" s="57"/>
      <c r="E69" s="30"/>
      <c r="F69" s="30"/>
      <c r="G69" s="30"/>
      <c r="H69" s="58"/>
      <c r="I69" s="30"/>
      <c r="J69" s="57"/>
      <c r="K69" s="30"/>
      <c r="L69" s="30"/>
      <c r="M69" s="30"/>
      <c r="N69" s="30"/>
      <c r="O69" s="30"/>
      <c r="P69" s="58"/>
      <c r="Q69" s="30"/>
      <c r="R69" s="27"/>
    </row>
    <row r="70" spans="2:21" s="1" customFormat="1">
      <c r="B70" s="39"/>
      <c r="C70" s="40"/>
      <c r="D70" s="59" t="s">
        <v>53</v>
      </c>
      <c r="E70" s="60"/>
      <c r="F70" s="60"/>
      <c r="G70" s="61" t="s">
        <v>54</v>
      </c>
      <c r="H70" s="62"/>
      <c r="I70" s="40"/>
      <c r="J70" s="59" t="s">
        <v>53</v>
      </c>
      <c r="K70" s="60"/>
      <c r="L70" s="60"/>
      <c r="M70" s="60"/>
      <c r="N70" s="61" t="s">
        <v>54</v>
      </c>
      <c r="O70" s="60"/>
      <c r="P70" s="62"/>
      <c r="Q70" s="40"/>
      <c r="R70" s="41"/>
    </row>
    <row r="71" spans="2:21" s="1" customFormat="1" ht="14.4" customHeight="1"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5"/>
    </row>
    <row r="75" spans="2:21" s="1" customFormat="1" ht="6.9" customHeight="1">
      <c r="B75" s="137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9"/>
    </row>
    <row r="76" spans="2:21" s="1" customFormat="1" ht="36.9" customHeight="1">
      <c r="B76" s="39"/>
      <c r="C76" s="229" t="s">
        <v>134</v>
      </c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41"/>
      <c r="T76" s="140"/>
      <c r="U76" s="140"/>
    </row>
    <row r="77" spans="2:21" s="1" customFormat="1" ht="6.9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1"/>
      <c r="T77" s="140"/>
      <c r="U77" s="140"/>
    </row>
    <row r="78" spans="2:21" s="1" customFormat="1" ht="30" customHeight="1">
      <c r="B78" s="39"/>
      <c r="C78" s="34" t="s">
        <v>19</v>
      </c>
      <c r="D78" s="40"/>
      <c r="E78" s="40"/>
      <c r="F78" s="277" t="str">
        <f>F6</f>
        <v>Doplnění chodníku v křižovatce ulic Sokolská a Sušilova - rozc.Kouty, Zábřeh</v>
      </c>
      <c r="G78" s="278"/>
      <c r="H78" s="278"/>
      <c r="I78" s="278"/>
      <c r="J78" s="278"/>
      <c r="K78" s="278"/>
      <c r="L78" s="278"/>
      <c r="M78" s="278"/>
      <c r="N78" s="278"/>
      <c r="O78" s="278"/>
      <c r="P78" s="278"/>
      <c r="Q78" s="40"/>
      <c r="R78" s="41"/>
      <c r="T78" s="140"/>
      <c r="U78" s="140"/>
    </row>
    <row r="79" spans="2:21" s="1" customFormat="1" ht="36.9" customHeight="1">
      <c r="B79" s="39"/>
      <c r="C79" s="73" t="s">
        <v>129</v>
      </c>
      <c r="D79" s="40"/>
      <c r="E79" s="40"/>
      <c r="F79" s="249" t="str">
        <f>F7</f>
        <v>1000 - Ostatní náklady</v>
      </c>
      <c r="G79" s="279"/>
      <c r="H79" s="279"/>
      <c r="I79" s="279"/>
      <c r="J79" s="279"/>
      <c r="K79" s="279"/>
      <c r="L79" s="279"/>
      <c r="M79" s="279"/>
      <c r="N79" s="279"/>
      <c r="O79" s="279"/>
      <c r="P79" s="279"/>
      <c r="Q79" s="40"/>
      <c r="R79" s="41"/>
      <c r="T79" s="140"/>
      <c r="U79" s="140"/>
    </row>
    <row r="80" spans="2:21" s="1" customFormat="1" ht="6.9" customHeight="1">
      <c r="B80" s="39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1"/>
      <c r="T80" s="140"/>
      <c r="U80" s="140"/>
    </row>
    <row r="81" spans="2:65" s="1" customFormat="1" ht="18" customHeight="1">
      <c r="B81" s="39"/>
      <c r="C81" s="34" t="s">
        <v>24</v>
      </c>
      <c r="D81" s="40"/>
      <c r="E81" s="40"/>
      <c r="F81" s="32" t="str">
        <f>F9</f>
        <v>Zábřeh</v>
      </c>
      <c r="G81" s="40"/>
      <c r="H81" s="40"/>
      <c r="I81" s="40"/>
      <c r="J81" s="40"/>
      <c r="K81" s="34" t="s">
        <v>26</v>
      </c>
      <c r="L81" s="40"/>
      <c r="M81" s="281" t="str">
        <f>IF(O9="","",O9)</f>
        <v>26. 12. 2018</v>
      </c>
      <c r="N81" s="281"/>
      <c r="O81" s="281"/>
      <c r="P81" s="281"/>
      <c r="Q81" s="40"/>
      <c r="R81" s="41"/>
      <c r="T81" s="140"/>
      <c r="U81" s="140"/>
    </row>
    <row r="82" spans="2:65" s="1" customFormat="1" ht="6.9" customHeight="1"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1"/>
      <c r="T82" s="140"/>
      <c r="U82" s="140"/>
    </row>
    <row r="83" spans="2:65" s="1" customFormat="1" ht="13.2">
      <c r="B83" s="39"/>
      <c r="C83" s="34" t="s">
        <v>28</v>
      </c>
      <c r="D83" s="40"/>
      <c r="E83" s="40"/>
      <c r="F83" s="32" t="str">
        <f>E12</f>
        <v xml:space="preserve"> </v>
      </c>
      <c r="G83" s="40"/>
      <c r="H83" s="40"/>
      <c r="I83" s="40"/>
      <c r="J83" s="40"/>
      <c r="K83" s="34" t="s">
        <v>34</v>
      </c>
      <c r="L83" s="40"/>
      <c r="M83" s="233" t="str">
        <f>E18</f>
        <v xml:space="preserve"> </v>
      </c>
      <c r="N83" s="233"/>
      <c r="O83" s="233"/>
      <c r="P83" s="233"/>
      <c r="Q83" s="233"/>
      <c r="R83" s="41"/>
      <c r="T83" s="140"/>
      <c r="U83" s="140"/>
    </row>
    <row r="84" spans="2:65" s="1" customFormat="1" ht="14.4" customHeight="1">
      <c r="B84" s="39"/>
      <c r="C84" s="34" t="s">
        <v>32</v>
      </c>
      <c r="D84" s="40"/>
      <c r="E84" s="40"/>
      <c r="F84" s="32" t="str">
        <f>IF(E15="","",E15)</f>
        <v>Vyplň údaj</v>
      </c>
      <c r="G84" s="40"/>
      <c r="H84" s="40"/>
      <c r="I84" s="40"/>
      <c r="J84" s="40"/>
      <c r="K84" s="34" t="s">
        <v>36</v>
      </c>
      <c r="L84" s="40"/>
      <c r="M84" s="233" t="str">
        <f>E21</f>
        <v xml:space="preserve"> </v>
      </c>
      <c r="N84" s="233"/>
      <c r="O84" s="233"/>
      <c r="P84" s="233"/>
      <c r="Q84" s="233"/>
      <c r="R84" s="41"/>
      <c r="T84" s="140"/>
      <c r="U84" s="140"/>
    </row>
    <row r="85" spans="2:65" s="1" customFormat="1" ht="10.35" customHeight="1">
      <c r="B85" s="39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1"/>
      <c r="T85" s="140"/>
      <c r="U85" s="140"/>
    </row>
    <row r="86" spans="2:65" s="1" customFormat="1" ht="29.25" customHeight="1">
      <c r="B86" s="39"/>
      <c r="C86" s="288" t="s">
        <v>135</v>
      </c>
      <c r="D86" s="289"/>
      <c r="E86" s="289"/>
      <c r="F86" s="289"/>
      <c r="G86" s="289"/>
      <c r="H86" s="129"/>
      <c r="I86" s="129"/>
      <c r="J86" s="129"/>
      <c r="K86" s="129"/>
      <c r="L86" s="129"/>
      <c r="M86" s="129"/>
      <c r="N86" s="288" t="s">
        <v>136</v>
      </c>
      <c r="O86" s="289"/>
      <c r="P86" s="289"/>
      <c r="Q86" s="289"/>
      <c r="R86" s="41"/>
      <c r="T86" s="140"/>
      <c r="U86" s="140"/>
    </row>
    <row r="87" spans="2:65" s="1" customFormat="1" ht="10.35" customHeight="1">
      <c r="B87" s="39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1"/>
      <c r="T87" s="140"/>
      <c r="U87" s="140"/>
    </row>
    <row r="88" spans="2:65" s="1" customFormat="1" ht="29.25" customHeight="1">
      <c r="B88" s="39"/>
      <c r="C88" s="142" t="s">
        <v>137</v>
      </c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273">
        <f>N118</f>
        <v>0</v>
      </c>
      <c r="O88" s="290"/>
      <c r="P88" s="290"/>
      <c r="Q88" s="290"/>
      <c r="R88" s="41"/>
      <c r="T88" s="140"/>
      <c r="U88" s="140"/>
      <c r="AU88" s="22" t="s">
        <v>138</v>
      </c>
    </row>
    <row r="89" spans="2:65" s="7" customFormat="1" ht="24.9" customHeight="1">
      <c r="B89" s="143"/>
      <c r="C89" s="144"/>
      <c r="D89" s="145" t="s">
        <v>642</v>
      </c>
      <c r="E89" s="144"/>
      <c r="F89" s="144"/>
      <c r="G89" s="144"/>
      <c r="H89" s="144"/>
      <c r="I89" s="144"/>
      <c r="J89" s="144"/>
      <c r="K89" s="144"/>
      <c r="L89" s="144"/>
      <c r="M89" s="144"/>
      <c r="N89" s="291">
        <f>N119</f>
        <v>0</v>
      </c>
      <c r="O89" s="292"/>
      <c r="P89" s="292"/>
      <c r="Q89" s="292"/>
      <c r="R89" s="146"/>
      <c r="T89" s="147"/>
      <c r="U89" s="147"/>
    </row>
    <row r="90" spans="2:65" s="8" customFormat="1" ht="19.95" customHeight="1">
      <c r="B90" s="148"/>
      <c r="C90" s="107"/>
      <c r="D90" s="118" t="s">
        <v>643</v>
      </c>
      <c r="E90" s="107"/>
      <c r="F90" s="107"/>
      <c r="G90" s="107"/>
      <c r="H90" s="107"/>
      <c r="I90" s="107"/>
      <c r="J90" s="107"/>
      <c r="K90" s="107"/>
      <c r="L90" s="107"/>
      <c r="M90" s="107"/>
      <c r="N90" s="266">
        <f>N120</f>
        <v>0</v>
      </c>
      <c r="O90" s="267"/>
      <c r="P90" s="267"/>
      <c r="Q90" s="267"/>
      <c r="R90" s="149"/>
      <c r="T90" s="150"/>
      <c r="U90" s="150"/>
    </row>
    <row r="91" spans="2:65" s="7" customFormat="1" ht="21.75" customHeight="1">
      <c r="B91" s="143"/>
      <c r="C91" s="144"/>
      <c r="D91" s="145" t="s">
        <v>143</v>
      </c>
      <c r="E91" s="144"/>
      <c r="F91" s="144"/>
      <c r="G91" s="144"/>
      <c r="H91" s="144"/>
      <c r="I91" s="144"/>
      <c r="J91" s="144"/>
      <c r="K91" s="144"/>
      <c r="L91" s="144"/>
      <c r="M91" s="144"/>
      <c r="N91" s="293">
        <f>N147</f>
        <v>0</v>
      </c>
      <c r="O91" s="292"/>
      <c r="P91" s="292"/>
      <c r="Q91" s="292"/>
      <c r="R91" s="146"/>
      <c r="T91" s="147"/>
      <c r="U91" s="147"/>
    </row>
    <row r="92" spans="2:65" s="1" customFormat="1" ht="21.75" customHeight="1"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1"/>
      <c r="T92" s="140"/>
      <c r="U92" s="140"/>
    </row>
    <row r="93" spans="2:65" s="1" customFormat="1" ht="29.25" customHeight="1">
      <c r="B93" s="39"/>
      <c r="C93" s="142" t="s">
        <v>144</v>
      </c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290">
        <f>ROUND(N94+N95+N96+N97+N98+N99,2)</f>
        <v>0</v>
      </c>
      <c r="O93" s="294"/>
      <c r="P93" s="294"/>
      <c r="Q93" s="294"/>
      <c r="R93" s="41"/>
      <c r="T93" s="151"/>
      <c r="U93" s="152" t="s">
        <v>41</v>
      </c>
    </row>
    <row r="94" spans="2:65" s="1" customFormat="1" ht="18" customHeight="1">
      <c r="B94" s="39"/>
      <c r="C94" s="40"/>
      <c r="D94" s="270" t="s">
        <v>145</v>
      </c>
      <c r="E94" s="271"/>
      <c r="F94" s="271"/>
      <c r="G94" s="271"/>
      <c r="H94" s="271"/>
      <c r="I94" s="40"/>
      <c r="J94" s="40"/>
      <c r="K94" s="40"/>
      <c r="L94" s="40"/>
      <c r="M94" s="40"/>
      <c r="N94" s="269">
        <f>ROUND(N88*T94,2)</f>
        <v>0</v>
      </c>
      <c r="O94" s="266"/>
      <c r="P94" s="266"/>
      <c r="Q94" s="266"/>
      <c r="R94" s="41"/>
      <c r="S94" s="153"/>
      <c r="T94" s="154"/>
      <c r="U94" s="155" t="s">
        <v>42</v>
      </c>
      <c r="V94" s="156"/>
      <c r="W94" s="156"/>
      <c r="X94" s="156"/>
      <c r="Y94" s="156"/>
      <c r="Z94" s="156"/>
      <c r="AA94" s="156"/>
      <c r="AB94" s="156"/>
      <c r="AC94" s="156"/>
      <c r="AD94" s="156"/>
      <c r="AE94" s="156"/>
      <c r="AF94" s="156"/>
      <c r="AG94" s="156"/>
      <c r="AH94" s="156"/>
      <c r="AI94" s="156"/>
      <c r="AJ94" s="156"/>
      <c r="AK94" s="156"/>
      <c r="AL94" s="156"/>
      <c r="AM94" s="156"/>
      <c r="AN94" s="156"/>
      <c r="AO94" s="156"/>
      <c r="AP94" s="156"/>
      <c r="AQ94" s="156"/>
      <c r="AR94" s="156"/>
      <c r="AS94" s="156"/>
      <c r="AT94" s="156"/>
      <c r="AU94" s="156"/>
      <c r="AV94" s="156"/>
      <c r="AW94" s="156"/>
      <c r="AX94" s="156"/>
      <c r="AY94" s="157" t="s">
        <v>113</v>
      </c>
      <c r="AZ94" s="156"/>
      <c r="BA94" s="156"/>
      <c r="BB94" s="156"/>
      <c r="BC94" s="156"/>
      <c r="BD94" s="156"/>
      <c r="BE94" s="158">
        <f t="shared" ref="BE94:BE99" si="0">IF(U94="základní",N94,0)</f>
        <v>0</v>
      </c>
      <c r="BF94" s="158">
        <f t="shared" ref="BF94:BF99" si="1">IF(U94="snížená",N94,0)</f>
        <v>0</v>
      </c>
      <c r="BG94" s="158">
        <f t="shared" ref="BG94:BG99" si="2">IF(U94="zákl. přenesená",N94,0)</f>
        <v>0</v>
      </c>
      <c r="BH94" s="158">
        <f t="shared" ref="BH94:BH99" si="3">IF(U94="sníž. přenesená",N94,0)</f>
        <v>0</v>
      </c>
      <c r="BI94" s="158">
        <f t="shared" ref="BI94:BI99" si="4">IF(U94="nulová",N94,0)</f>
        <v>0</v>
      </c>
      <c r="BJ94" s="157" t="s">
        <v>84</v>
      </c>
      <c r="BK94" s="156"/>
      <c r="BL94" s="156"/>
      <c r="BM94" s="156"/>
    </row>
    <row r="95" spans="2:65" s="1" customFormat="1" ht="18" customHeight="1">
      <c r="B95" s="39"/>
      <c r="C95" s="40"/>
      <c r="D95" s="270" t="s">
        <v>146</v>
      </c>
      <c r="E95" s="271"/>
      <c r="F95" s="271"/>
      <c r="G95" s="271"/>
      <c r="H95" s="271"/>
      <c r="I95" s="40"/>
      <c r="J95" s="40"/>
      <c r="K95" s="40"/>
      <c r="L95" s="40"/>
      <c r="M95" s="40"/>
      <c r="N95" s="269">
        <f>ROUND(N88*T95,2)</f>
        <v>0</v>
      </c>
      <c r="O95" s="266"/>
      <c r="P95" s="266"/>
      <c r="Q95" s="266"/>
      <c r="R95" s="41"/>
      <c r="S95" s="153"/>
      <c r="T95" s="154"/>
      <c r="U95" s="155" t="s">
        <v>42</v>
      </c>
      <c r="V95" s="156"/>
      <c r="W95" s="156"/>
      <c r="X95" s="156"/>
      <c r="Y95" s="156"/>
      <c r="Z95" s="156"/>
      <c r="AA95" s="156"/>
      <c r="AB95" s="156"/>
      <c r="AC95" s="156"/>
      <c r="AD95" s="156"/>
      <c r="AE95" s="156"/>
      <c r="AF95" s="156"/>
      <c r="AG95" s="156"/>
      <c r="AH95" s="156"/>
      <c r="AI95" s="156"/>
      <c r="AJ95" s="156"/>
      <c r="AK95" s="156"/>
      <c r="AL95" s="156"/>
      <c r="AM95" s="156"/>
      <c r="AN95" s="156"/>
      <c r="AO95" s="156"/>
      <c r="AP95" s="156"/>
      <c r="AQ95" s="156"/>
      <c r="AR95" s="156"/>
      <c r="AS95" s="156"/>
      <c r="AT95" s="156"/>
      <c r="AU95" s="156"/>
      <c r="AV95" s="156"/>
      <c r="AW95" s="156"/>
      <c r="AX95" s="156"/>
      <c r="AY95" s="157" t="s">
        <v>113</v>
      </c>
      <c r="AZ95" s="156"/>
      <c r="BA95" s="156"/>
      <c r="BB95" s="156"/>
      <c r="BC95" s="156"/>
      <c r="BD95" s="156"/>
      <c r="BE95" s="158">
        <f t="shared" si="0"/>
        <v>0</v>
      </c>
      <c r="BF95" s="158">
        <f t="shared" si="1"/>
        <v>0</v>
      </c>
      <c r="BG95" s="158">
        <f t="shared" si="2"/>
        <v>0</v>
      </c>
      <c r="BH95" s="158">
        <f t="shared" si="3"/>
        <v>0</v>
      </c>
      <c r="BI95" s="158">
        <f t="shared" si="4"/>
        <v>0</v>
      </c>
      <c r="BJ95" s="157" t="s">
        <v>84</v>
      </c>
      <c r="BK95" s="156"/>
      <c r="BL95" s="156"/>
      <c r="BM95" s="156"/>
    </row>
    <row r="96" spans="2:65" s="1" customFormat="1" ht="18" customHeight="1">
      <c r="B96" s="39"/>
      <c r="C96" s="40"/>
      <c r="D96" s="270" t="s">
        <v>147</v>
      </c>
      <c r="E96" s="271"/>
      <c r="F96" s="271"/>
      <c r="G96" s="271"/>
      <c r="H96" s="271"/>
      <c r="I96" s="40"/>
      <c r="J96" s="40"/>
      <c r="K96" s="40"/>
      <c r="L96" s="40"/>
      <c r="M96" s="40"/>
      <c r="N96" s="269">
        <f>ROUND(N88*T96,2)</f>
        <v>0</v>
      </c>
      <c r="O96" s="266"/>
      <c r="P96" s="266"/>
      <c r="Q96" s="266"/>
      <c r="R96" s="41"/>
      <c r="S96" s="153"/>
      <c r="T96" s="154"/>
      <c r="U96" s="155" t="s">
        <v>42</v>
      </c>
      <c r="V96" s="156"/>
      <c r="W96" s="156"/>
      <c r="X96" s="156"/>
      <c r="Y96" s="156"/>
      <c r="Z96" s="156"/>
      <c r="AA96" s="156"/>
      <c r="AB96" s="156"/>
      <c r="AC96" s="156"/>
      <c r="AD96" s="156"/>
      <c r="AE96" s="156"/>
      <c r="AF96" s="156"/>
      <c r="AG96" s="156"/>
      <c r="AH96" s="156"/>
      <c r="AI96" s="156"/>
      <c r="AJ96" s="156"/>
      <c r="AK96" s="156"/>
      <c r="AL96" s="156"/>
      <c r="AM96" s="156"/>
      <c r="AN96" s="156"/>
      <c r="AO96" s="156"/>
      <c r="AP96" s="156"/>
      <c r="AQ96" s="156"/>
      <c r="AR96" s="156"/>
      <c r="AS96" s="156"/>
      <c r="AT96" s="156"/>
      <c r="AU96" s="156"/>
      <c r="AV96" s="156"/>
      <c r="AW96" s="156"/>
      <c r="AX96" s="156"/>
      <c r="AY96" s="157" t="s">
        <v>113</v>
      </c>
      <c r="AZ96" s="156"/>
      <c r="BA96" s="156"/>
      <c r="BB96" s="156"/>
      <c r="BC96" s="156"/>
      <c r="BD96" s="156"/>
      <c r="BE96" s="158">
        <f t="shared" si="0"/>
        <v>0</v>
      </c>
      <c r="BF96" s="158">
        <f t="shared" si="1"/>
        <v>0</v>
      </c>
      <c r="BG96" s="158">
        <f t="shared" si="2"/>
        <v>0</v>
      </c>
      <c r="BH96" s="158">
        <f t="shared" si="3"/>
        <v>0</v>
      </c>
      <c r="BI96" s="158">
        <f t="shared" si="4"/>
        <v>0</v>
      </c>
      <c r="BJ96" s="157" t="s">
        <v>84</v>
      </c>
      <c r="BK96" s="156"/>
      <c r="BL96" s="156"/>
      <c r="BM96" s="156"/>
    </row>
    <row r="97" spans="2:65" s="1" customFormat="1" ht="18" customHeight="1">
      <c r="B97" s="39"/>
      <c r="C97" s="40"/>
      <c r="D97" s="270" t="s">
        <v>148</v>
      </c>
      <c r="E97" s="271"/>
      <c r="F97" s="271"/>
      <c r="G97" s="271"/>
      <c r="H97" s="271"/>
      <c r="I97" s="40"/>
      <c r="J97" s="40"/>
      <c r="K97" s="40"/>
      <c r="L97" s="40"/>
      <c r="M97" s="40"/>
      <c r="N97" s="269">
        <f>ROUND(N88*T97,2)</f>
        <v>0</v>
      </c>
      <c r="O97" s="266"/>
      <c r="P97" s="266"/>
      <c r="Q97" s="266"/>
      <c r="R97" s="41"/>
      <c r="S97" s="153"/>
      <c r="T97" s="154"/>
      <c r="U97" s="155" t="s">
        <v>42</v>
      </c>
      <c r="V97" s="156"/>
      <c r="W97" s="156"/>
      <c r="X97" s="156"/>
      <c r="Y97" s="156"/>
      <c r="Z97" s="156"/>
      <c r="AA97" s="156"/>
      <c r="AB97" s="156"/>
      <c r="AC97" s="156"/>
      <c r="AD97" s="156"/>
      <c r="AE97" s="156"/>
      <c r="AF97" s="156"/>
      <c r="AG97" s="156"/>
      <c r="AH97" s="156"/>
      <c r="AI97" s="156"/>
      <c r="AJ97" s="156"/>
      <c r="AK97" s="156"/>
      <c r="AL97" s="156"/>
      <c r="AM97" s="156"/>
      <c r="AN97" s="156"/>
      <c r="AO97" s="156"/>
      <c r="AP97" s="156"/>
      <c r="AQ97" s="156"/>
      <c r="AR97" s="156"/>
      <c r="AS97" s="156"/>
      <c r="AT97" s="156"/>
      <c r="AU97" s="156"/>
      <c r="AV97" s="156"/>
      <c r="AW97" s="156"/>
      <c r="AX97" s="156"/>
      <c r="AY97" s="157" t="s">
        <v>113</v>
      </c>
      <c r="AZ97" s="156"/>
      <c r="BA97" s="156"/>
      <c r="BB97" s="156"/>
      <c r="BC97" s="156"/>
      <c r="BD97" s="156"/>
      <c r="BE97" s="158">
        <f t="shared" si="0"/>
        <v>0</v>
      </c>
      <c r="BF97" s="158">
        <f t="shared" si="1"/>
        <v>0</v>
      </c>
      <c r="BG97" s="158">
        <f t="shared" si="2"/>
        <v>0</v>
      </c>
      <c r="BH97" s="158">
        <f t="shared" si="3"/>
        <v>0</v>
      </c>
      <c r="BI97" s="158">
        <f t="shared" si="4"/>
        <v>0</v>
      </c>
      <c r="BJ97" s="157" t="s">
        <v>84</v>
      </c>
      <c r="BK97" s="156"/>
      <c r="BL97" s="156"/>
      <c r="BM97" s="156"/>
    </row>
    <row r="98" spans="2:65" s="1" customFormat="1" ht="18" customHeight="1">
      <c r="B98" s="39"/>
      <c r="C98" s="40"/>
      <c r="D98" s="270" t="s">
        <v>149</v>
      </c>
      <c r="E98" s="271"/>
      <c r="F98" s="271"/>
      <c r="G98" s="271"/>
      <c r="H98" s="271"/>
      <c r="I98" s="40"/>
      <c r="J98" s="40"/>
      <c r="K98" s="40"/>
      <c r="L98" s="40"/>
      <c r="M98" s="40"/>
      <c r="N98" s="269">
        <f>ROUND(N88*T98,2)</f>
        <v>0</v>
      </c>
      <c r="O98" s="266"/>
      <c r="P98" s="266"/>
      <c r="Q98" s="266"/>
      <c r="R98" s="41"/>
      <c r="S98" s="153"/>
      <c r="T98" s="154"/>
      <c r="U98" s="155" t="s">
        <v>42</v>
      </c>
      <c r="V98" s="156"/>
      <c r="W98" s="156"/>
      <c r="X98" s="156"/>
      <c r="Y98" s="156"/>
      <c r="Z98" s="156"/>
      <c r="AA98" s="156"/>
      <c r="AB98" s="156"/>
      <c r="AC98" s="156"/>
      <c r="AD98" s="156"/>
      <c r="AE98" s="156"/>
      <c r="AF98" s="156"/>
      <c r="AG98" s="156"/>
      <c r="AH98" s="156"/>
      <c r="AI98" s="156"/>
      <c r="AJ98" s="156"/>
      <c r="AK98" s="156"/>
      <c r="AL98" s="156"/>
      <c r="AM98" s="156"/>
      <c r="AN98" s="156"/>
      <c r="AO98" s="156"/>
      <c r="AP98" s="156"/>
      <c r="AQ98" s="156"/>
      <c r="AR98" s="156"/>
      <c r="AS98" s="156"/>
      <c r="AT98" s="156"/>
      <c r="AU98" s="156"/>
      <c r="AV98" s="156"/>
      <c r="AW98" s="156"/>
      <c r="AX98" s="156"/>
      <c r="AY98" s="157" t="s">
        <v>113</v>
      </c>
      <c r="AZ98" s="156"/>
      <c r="BA98" s="156"/>
      <c r="BB98" s="156"/>
      <c r="BC98" s="156"/>
      <c r="BD98" s="156"/>
      <c r="BE98" s="158">
        <f t="shared" si="0"/>
        <v>0</v>
      </c>
      <c r="BF98" s="158">
        <f t="shared" si="1"/>
        <v>0</v>
      </c>
      <c r="BG98" s="158">
        <f t="shared" si="2"/>
        <v>0</v>
      </c>
      <c r="BH98" s="158">
        <f t="shared" si="3"/>
        <v>0</v>
      </c>
      <c r="BI98" s="158">
        <f t="shared" si="4"/>
        <v>0</v>
      </c>
      <c r="BJ98" s="157" t="s">
        <v>84</v>
      </c>
      <c r="BK98" s="156"/>
      <c r="BL98" s="156"/>
      <c r="BM98" s="156"/>
    </row>
    <row r="99" spans="2:65" s="1" customFormat="1" ht="18" customHeight="1">
      <c r="B99" s="39"/>
      <c r="C99" s="40"/>
      <c r="D99" s="118" t="s">
        <v>150</v>
      </c>
      <c r="E99" s="40"/>
      <c r="F99" s="40"/>
      <c r="G99" s="40"/>
      <c r="H99" s="40"/>
      <c r="I99" s="40"/>
      <c r="J99" s="40"/>
      <c r="K99" s="40"/>
      <c r="L99" s="40"/>
      <c r="M99" s="40"/>
      <c r="N99" s="269">
        <f>ROUND(N88*T99,2)</f>
        <v>0</v>
      </c>
      <c r="O99" s="266"/>
      <c r="P99" s="266"/>
      <c r="Q99" s="266"/>
      <c r="R99" s="41"/>
      <c r="S99" s="153"/>
      <c r="T99" s="159"/>
      <c r="U99" s="160" t="s">
        <v>42</v>
      </c>
      <c r="V99" s="156"/>
      <c r="W99" s="156"/>
      <c r="X99" s="156"/>
      <c r="Y99" s="156"/>
      <c r="Z99" s="156"/>
      <c r="AA99" s="156"/>
      <c r="AB99" s="156"/>
      <c r="AC99" s="156"/>
      <c r="AD99" s="156"/>
      <c r="AE99" s="156"/>
      <c r="AF99" s="156"/>
      <c r="AG99" s="156"/>
      <c r="AH99" s="156"/>
      <c r="AI99" s="156"/>
      <c r="AJ99" s="156"/>
      <c r="AK99" s="156"/>
      <c r="AL99" s="156"/>
      <c r="AM99" s="156"/>
      <c r="AN99" s="156"/>
      <c r="AO99" s="156"/>
      <c r="AP99" s="156"/>
      <c r="AQ99" s="156"/>
      <c r="AR99" s="156"/>
      <c r="AS99" s="156"/>
      <c r="AT99" s="156"/>
      <c r="AU99" s="156"/>
      <c r="AV99" s="156"/>
      <c r="AW99" s="156"/>
      <c r="AX99" s="156"/>
      <c r="AY99" s="157" t="s">
        <v>151</v>
      </c>
      <c r="AZ99" s="156"/>
      <c r="BA99" s="156"/>
      <c r="BB99" s="156"/>
      <c r="BC99" s="156"/>
      <c r="BD99" s="156"/>
      <c r="BE99" s="158">
        <f t="shared" si="0"/>
        <v>0</v>
      </c>
      <c r="BF99" s="158">
        <f t="shared" si="1"/>
        <v>0</v>
      </c>
      <c r="BG99" s="158">
        <f t="shared" si="2"/>
        <v>0</v>
      </c>
      <c r="BH99" s="158">
        <f t="shared" si="3"/>
        <v>0</v>
      </c>
      <c r="BI99" s="158">
        <f t="shared" si="4"/>
        <v>0</v>
      </c>
      <c r="BJ99" s="157" t="s">
        <v>84</v>
      </c>
      <c r="BK99" s="156"/>
      <c r="BL99" s="156"/>
      <c r="BM99" s="156"/>
    </row>
    <row r="100" spans="2:65" s="1" customFormat="1" ht="12"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1"/>
      <c r="T100" s="140"/>
      <c r="U100" s="140"/>
    </row>
    <row r="101" spans="2:65" s="1" customFormat="1" ht="29.25" customHeight="1">
      <c r="B101" s="39"/>
      <c r="C101" s="128" t="s">
        <v>122</v>
      </c>
      <c r="D101" s="129"/>
      <c r="E101" s="129"/>
      <c r="F101" s="129"/>
      <c r="G101" s="129"/>
      <c r="H101" s="129"/>
      <c r="I101" s="129"/>
      <c r="J101" s="129"/>
      <c r="K101" s="129"/>
      <c r="L101" s="274">
        <f>ROUND(SUM(N88+N93),2)</f>
        <v>0</v>
      </c>
      <c r="M101" s="274"/>
      <c r="N101" s="274"/>
      <c r="O101" s="274"/>
      <c r="P101" s="274"/>
      <c r="Q101" s="274"/>
      <c r="R101" s="41"/>
      <c r="T101" s="140"/>
      <c r="U101" s="140"/>
    </row>
    <row r="102" spans="2:65" s="1" customFormat="1" ht="6.9" customHeight="1">
      <c r="B102" s="63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5"/>
      <c r="T102" s="140"/>
      <c r="U102" s="140"/>
    </row>
    <row r="106" spans="2:65" s="1" customFormat="1" ht="6.9" customHeight="1">
      <c r="B106" s="66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8"/>
    </row>
    <row r="107" spans="2:65" s="1" customFormat="1" ht="36.9" customHeight="1">
      <c r="B107" s="39"/>
      <c r="C107" s="229" t="s">
        <v>152</v>
      </c>
      <c r="D107" s="279"/>
      <c r="E107" s="279"/>
      <c r="F107" s="279"/>
      <c r="G107" s="279"/>
      <c r="H107" s="279"/>
      <c r="I107" s="279"/>
      <c r="J107" s="279"/>
      <c r="K107" s="279"/>
      <c r="L107" s="279"/>
      <c r="M107" s="279"/>
      <c r="N107" s="279"/>
      <c r="O107" s="279"/>
      <c r="P107" s="279"/>
      <c r="Q107" s="279"/>
      <c r="R107" s="41"/>
    </row>
    <row r="108" spans="2:65" s="1" customFormat="1" ht="6.9" customHeight="1"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1"/>
    </row>
    <row r="109" spans="2:65" s="1" customFormat="1" ht="30" customHeight="1">
      <c r="B109" s="39"/>
      <c r="C109" s="34" t="s">
        <v>19</v>
      </c>
      <c r="D109" s="40"/>
      <c r="E109" s="40"/>
      <c r="F109" s="277" t="str">
        <f>F6</f>
        <v>Doplnění chodníku v křižovatce ulic Sokolská a Sušilova - rozc.Kouty, Zábřeh</v>
      </c>
      <c r="G109" s="278"/>
      <c r="H109" s="278"/>
      <c r="I109" s="278"/>
      <c r="J109" s="278"/>
      <c r="K109" s="278"/>
      <c r="L109" s="278"/>
      <c r="M109" s="278"/>
      <c r="N109" s="278"/>
      <c r="O109" s="278"/>
      <c r="P109" s="278"/>
      <c r="Q109" s="40"/>
      <c r="R109" s="41"/>
    </row>
    <row r="110" spans="2:65" s="1" customFormat="1" ht="36.9" customHeight="1">
      <c r="B110" s="39"/>
      <c r="C110" s="73" t="s">
        <v>129</v>
      </c>
      <c r="D110" s="40"/>
      <c r="E110" s="40"/>
      <c r="F110" s="249" t="str">
        <f>F7</f>
        <v>1000 - Ostatní náklady</v>
      </c>
      <c r="G110" s="279"/>
      <c r="H110" s="279"/>
      <c r="I110" s="279"/>
      <c r="J110" s="279"/>
      <c r="K110" s="279"/>
      <c r="L110" s="279"/>
      <c r="M110" s="279"/>
      <c r="N110" s="279"/>
      <c r="O110" s="279"/>
      <c r="P110" s="279"/>
      <c r="Q110" s="40"/>
      <c r="R110" s="41"/>
    </row>
    <row r="111" spans="2:65" s="1" customFormat="1" ht="6.9" customHeight="1"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1"/>
    </row>
    <row r="112" spans="2:65" s="1" customFormat="1" ht="18" customHeight="1">
      <c r="B112" s="39"/>
      <c r="C112" s="34" t="s">
        <v>24</v>
      </c>
      <c r="D112" s="40"/>
      <c r="E112" s="40"/>
      <c r="F112" s="32" t="str">
        <f>F9</f>
        <v>Zábřeh</v>
      </c>
      <c r="G112" s="40"/>
      <c r="H112" s="40"/>
      <c r="I112" s="40"/>
      <c r="J112" s="40"/>
      <c r="K112" s="34" t="s">
        <v>26</v>
      </c>
      <c r="L112" s="40"/>
      <c r="M112" s="281" t="str">
        <f>IF(O9="","",O9)</f>
        <v>26. 12. 2018</v>
      </c>
      <c r="N112" s="281"/>
      <c r="O112" s="281"/>
      <c r="P112" s="281"/>
      <c r="Q112" s="40"/>
      <c r="R112" s="41"/>
    </row>
    <row r="113" spans="2:65" s="1" customFormat="1" ht="6.9" customHeight="1"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1"/>
    </row>
    <row r="114" spans="2:65" s="1" customFormat="1" ht="13.2">
      <c r="B114" s="39"/>
      <c r="C114" s="34" t="s">
        <v>28</v>
      </c>
      <c r="D114" s="40"/>
      <c r="E114" s="40"/>
      <c r="F114" s="32" t="str">
        <f>E12</f>
        <v xml:space="preserve"> </v>
      </c>
      <c r="G114" s="40"/>
      <c r="H114" s="40"/>
      <c r="I114" s="40"/>
      <c r="J114" s="40"/>
      <c r="K114" s="34" t="s">
        <v>34</v>
      </c>
      <c r="L114" s="40"/>
      <c r="M114" s="233" t="str">
        <f>E18</f>
        <v xml:space="preserve"> </v>
      </c>
      <c r="N114" s="233"/>
      <c r="O114" s="233"/>
      <c r="P114" s="233"/>
      <c r="Q114" s="233"/>
      <c r="R114" s="41"/>
    </row>
    <row r="115" spans="2:65" s="1" customFormat="1" ht="14.4" customHeight="1">
      <c r="B115" s="39"/>
      <c r="C115" s="34" t="s">
        <v>32</v>
      </c>
      <c r="D115" s="40"/>
      <c r="E115" s="40"/>
      <c r="F115" s="32" t="str">
        <f>IF(E15="","",E15)</f>
        <v>Vyplň údaj</v>
      </c>
      <c r="G115" s="40"/>
      <c r="H115" s="40"/>
      <c r="I115" s="40"/>
      <c r="J115" s="40"/>
      <c r="K115" s="34" t="s">
        <v>36</v>
      </c>
      <c r="L115" s="40"/>
      <c r="M115" s="233" t="str">
        <f>E21</f>
        <v xml:space="preserve"> </v>
      </c>
      <c r="N115" s="233"/>
      <c r="O115" s="233"/>
      <c r="P115" s="233"/>
      <c r="Q115" s="233"/>
      <c r="R115" s="41"/>
    </row>
    <row r="116" spans="2:65" s="1" customFormat="1" ht="10.35" customHeight="1"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1"/>
    </row>
    <row r="117" spans="2:65" s="9" customFormat="1" ht="29.25" customHeight="1">
      <c r="B117" s="161"/>
      <c r="C117" s="162" t="s">
        <v>153</v>
      </c>
      <c r="D117" s="163" t="s">
        <v>154</v>
      </c>
      <c r="E117" s="163" t="s">
        <v>59</v>
      </c>
      <c r="F117" s="295" t="s">
        <v>155</v>
      </c>
      <c r="G117" s="295"/>
      <c r="H117" s="295"/>
      <c r="I117" s="295"/>
      <c r="J117" s="163" t="s">
        <v>156</v>
      </c>
      <c r="K117" s="163" t="s">
        <v>157</v>
      </c>
      <c r="L117" s="296" t="s">
        <v>158</v>
      </c>
      <c r="M117" s="296"/>
      <c r="N117" s="295" t="s">
        <v>136</v>
      </c>
      <c r="O117" s="295"/>
      <c r="P117" s="295"/>
      <c r="Q117" s="297"/>
      <c r="R117" s="164"/>
      <c r="T117" s="84" t="s">
        <v>159</v>
      </c>
      <c r="U117" s="85" t="s">
        <v>41</v>
      </c>
      <c r="V117" s="85" t="s">
        <v>160</v>
      </c>
      <c r="W117" s="85" t="s">
        <v>161</v>
      </c>
      <c r="X117" s="85" t="s">
        <v>162</v>
      </c>
      <c r="Y117" s="85" t="s">
        <v>163</v>
      </c>
      <c r="Z117" s="85" t="s">
        <v>164</v>
      </c>
      <c r="AA117" s="86" t="s">
        <v>165</v>
      </c>
    </row>
    <row r="118" spans="2:65" s="1" customFormat="1" ht="29.25" customHeight="1">
      <c r="B118" s="39"/>
      <c r="C118" s="88" t="s">
        <v>133</v>
      </c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315">
        <f>BK118</f>
        <v>0</v>
      </c>
      <c r="O118" s="316"/>
      <c r="P118" s="316"/>
      <c r="Q118" s="316"/>
      <c r="R118" s="41"/>
      <c r="T118" s="87"/>
      <c r="U118" s="55"/>
      <c r="V118" s="55"/>
      <c r="W118" s="165">
        <f>W119+W147</f>
        <v>0</v>
      </c>
      <c r="X118" s="55"/>
      <c r="Y118" s="165">
        <f>Y119+Y147</f>
        <v>0</v>
      </c>
      <c r="Z118" s="55"/>
      <c r="AA118" s="166">
        <f>AA119+AA147</f>
        <v>0</v>
      </c>
      <c r="AT118" s="22" t="s">
        <v>76</v>
      </c>
      <c r="AU118" s="22" t="s">
        <v>138</v>
      </c>
      <c r="BK118" s="167">
        <f>BK119+BK147</f>
        <v>0</v>
      </c>
    </row>
    <row r="119" spans="2:65" s="10" customFormat="1" ht="37.35" customHeight="1">
      <c r="B119" s="168"/>
      <c r="C119" s="169"/>
      <c r="D119" s="170" t="s">
        <v>642</v>
      </c>
      <c r="E119" s="170"/>
      <c r="F119" s="170"/>
      <c r="G119" s="170"/>
      <c r="H119" s="170"/>
      <c r="I119" s="170"/>
      <c r="J119" s="170"/>
      <c r="K119" s="170"/>
      <c r="L119" s="170"/>
      <c r="M119" s="170"/>
      <c r="N119" s="293">
        <f>BK119</f>
        <v>0</v>
      </c>
      <c r="O119" s="291"/>
      <c r="P119" s="291"/>
      <c r="Q119" s="291"/>
      <c r="R119" s="171"/>
      <c r="T119" s="172"/>
      <c r="U119" s="169"/>
      <c r="V119" s="169"/>
      <c r="W119" s="173">
        <f>W120</f>
        <v>0</v>
      </c>
      <c r="X119" s="169"/>
      <c r="Y119" s="173">
        <f>Y120</f>
        <v>0</v>
      </c>
      <c r="Z119" s="169"/>
      <c r="AA119" s="174">
        <f>AA120</f>
        <v>0</v>
      </c>
      <c r="AR119" s="175" t="s">
        <v>171</v>
      </c>
      <c r="AT119" s="176" t="s">
        <v>76</v>
      </c>
      <c r="AU119" s="176" t="s">
        <v>77</v>
      </c>
      <c r="AY119" s="175" t="s">
        <v>166</v>
      </c>
      <c r="BK119" s="177">
        <f>BK120</f>
        <v>0</v>
      </c>
    </row>
    <row r="120" spans="2:65" s="10" customFormat="1" ht="19.95" customHeight="1">
      <c r="B120" s="168"/>
      <c r="C120" s="169"/>
      <c r="D120" s="178" t="s">
        <v>643</v>
      </c>
      <c r="E120" s="178"/>
      <c r="F120" s="178"/>
      <c r="G120" s="178"/>
      <c r="H120" s="178"/>
      <c r="I120" s="178"/>
      <c r="J120" s="178"/>
      <c r="K120" s="178"/>
      <c r="L120" s="178"/>
      <c r="M120" s="178"/>
      <c r="N120" s="317">
        <f>BK120</f>
        <v>0</v>
      </c>
      <c r="O120" s="318"/>
      <c r="P120" s="318"/>
      <c r="Q120" s="318"/>
      <c r="R120" s="171"/>
      <c r="T120" s="172"/>
      <c r="U120" s="169"/>
      <c r="V120" s="169"/>
      <c r="W120" s="173">
        <f>SUM(W121:W146)</f>
        <v>0</v>
      </c>
      <c r="X120" s="169"/>
      <c r="Y120" s="173">
        <f>SUM(Y121:Y146)</f>
        <v>0</v>
      </c>
      <c r="Z120" s="169"/>
      <c r="AA120" s="174">
        <f>SUM(AA121:AA146)</f>
        <v>0</v>
      </c>
      <c r="AR120" s="175" t="s">
        <v>171</v>
      </c>
      <c r="AT120" s="176" t="s">
        <v>76</v>
      </c>
      <c r="AU120" s="176" t="s">
        <v>84</v>
      </c>
      <c r="AY120" s="175" t="s">
        <v>166</v>
      </c>
      <c r="BK120" s="177">
        <f>SUM(BK121:BK146)</f>
        <v>0</v>
      </c>
    </row>
    <row r="121" spans="2:65" s="1" customFormat="1" ht="22.5" customHeight="1">
      <c r="B121" s="39"/>
      <c r="C121" s="179" t="s">
        <v>84</v>
      </c>
      <c r="D121" s="179" t="s">
        <v>167</v>
      </c>
      <c r="E121" s="180" t="s">
        <v>644</v>
      </c>
      <c r="F121" s="298" t="s">
        <v>645</v>
      </c>
      <c r="G121" s="298"/>
      <c r="H121" s="298"/>
      <c r="I121" s="298"/>
      <c r="J121" s="181" t="s">
        <v>406</v>
      </c>
      <c r="K121" s="182">
        <v>1</v>
      </c>
      <c r="L121" s="299">
        <v>0</v>
      </c>
      <c r="M121" s="300"/>
      <c r="N121" s="301">
        <f>ROUND(L121*K121,2)</f>
        <v>0</v>
      </c>
      <c r="O121" s="301"/>
      <c r="P121" s="301"/>
      <c r="Q121" s="301"/>
      <c r="R121" s="41"/>
      <c r="T121" s="183" t="s">
        <v>22</v>
      </c>
      <c r="U121" s="48" t="s">
        <v>42</v>
      </c>
      <c r="V121" s="40"/>
      <c r="W121" s="184">
        <f>V121*K121</f>
        <v>0</v>
      </c>
      <c r="X121" s="184">
        <v>0</v>
      </c>
      <c r="Y121" s="184">
        <f>X121*K121</f>
        <v>0</v>
      </c>
      <c r="Z121" s="184">
        <v>0</v>
      </c>
      <c r="AA121" s="185">
        <f>Z121*K121</f>
        <v>0</v>
      </c>
      <c r="AR121" s="22" t="s">
        <v>646</v>
      </c>
      <c r="AT121" s="22" t="s">
        <v>167</v>
      </c>
      <c r="AU121" s="22" t="s">
        <v>89</v>
      </c>
      <c r="AY121" s="22" t="s">
        <v>166</v>
      </c>
      <c r="BE121" s="122">
        <f>IF(U121="základní",N121,0)</f>
        <v>0</v>
      </c>
      <c r="BF121" s="122">
        <f>IF(U121="snížená",N121,0)</f>
        <v>0</v>
      </c>
      <c r="BG121" s="122">
        <f>IF(U121="zákl. přenesená",N121,0)</f>
        <v>0</v>
      </c>
      <c r="BH121" s="122">
        <f>IF(U121="sníž. přenesená",N121,0)</f>
        <v>0</v>
      </c>
      <c r="BI121" s="122">
        <f>IF(U121="nulová",N121,0)</f>
        <v>0</v>
      </c>
      <c r="BJ121" s="22" t="s">
        <v>84</v>
      </c>
      <c r="BK121" s="122">
        <f>ROUND(L121*K121,2)</f>
        <v>0</v>
      </c>
      <c r="BL121" s="22" t="s">
        <v>646</v>
      </c>
      <c r="BM121" s="22" t="s">
        <v>647</v>
      </c>
    </row>
    <row r="122" spans="2:65" s="1" customFormat="1" ht="22.5" customHeight="1">
      <c r="B122" s="39"/>
      <c r="C122" s="179" t="s">
        <v>89</v>
      </c>
      <c r="D122" s="179" t="s">
        <v>167</v>
      </c>
      <c r="E122" s="180" t="s">
        <v>648</v>
      </c>
      <c r="F122" s="298" t="s">
        <v>649</v>
      </c>
      <c r="G122" s="298"/>
      <c r="H122" s="298"/>
      <c r="I122" s="298"/>
      <c r="J122" s="181" t="s">
        <v>406</v>
      </c>
      <c r="K122" s="182">
        <v>1</v>
      </c>
      <c r="L122" s="299">
        <v>0</v>
      </c>
      <c r="M122" s="300"/>
      <c r="N122" s="301">
        <f>ROUND(L122*K122,2)</f>
        <v>0</v>
      </c>
      <c r="O122" s="301"/>
      <c r="P122" s="301"/>
      <c r="Q122" s="301"/>
      <c r="R122" s="41"/>
      <c r="T122" s="183" t="s">
        <v>22</v>
      </c>
      <c r="U122" s="48" t="s">
        <v>42</v>
      </c>
      <c r="V122" s="40"/>
      <c r="W122" s="184">
        <f>V122*K122</f>
        <v>0</v>
      </c>
      <c r="X122" s="184">
        <v>0</v>
      </c>
      <c r="Y122" s="184">
        <f>X122*K122</f>
        <v>0</v>
      </c>
      <c r="Z122" s="184">
        <v>0</v>
      </c>
      <c r="AA122" s="185">
        <f>Z122*K122</f>
        <v>0</v>
      </c>
      <c r="AR122" s="22" t="s">
        <v>646</v>
      </c>
      <c r="AT122" s="22" t="s">
        <v>167</v>
      </c>
      <c r="AU122" s="22" t="s">
        <v>89</v>
      </c>
      <c r="AY122" s="22" t="s">
        <v>166</v>
      </c>
      <c r="BE122" s="122">
        <f>IF(U122="základní",N122,0)</f>
        <v>0</v>
      </c>
      <c r="BF122" s="122">
        <f>IF(U122="snížená",N122,0)</f>
        <v>0</v>
      </c>
      <c r="BG122" s="122">
        <f>IF(U122="zákl. přenesená",N122,0)</f>
        <v>0</v>
      </c>
      <c r="BH122" s="122">
        <f>IF(U122="sníž. přenesená",N122,0)</f>
        <v>0</v>
      </c>
      <c r="BI122" s="122">
        <f>IF(U122="nulová",N122,0)</f>
        <v>0</v>
      </c>
      <c r="BJ122" s="22" t="s">
        <v>84</v>
      </c>
      <c r="BK122" s="122">
        <f>ROUND(L122*K122,2)</f>
        <v>0</v>
      </c>
      <c r="BL122" s="22" t="s">
        <v>646</v>
      </c>
      <c r="BM122" s="22" t="s">
        <v>650</v>
      </c>
    </row>
    <row r="123" spans="2:65" s="11" customFormat="1" ht="44.25" customHeight="1">
      <c r="B123" s="186"/>
      <c r="C123" s="187"/>
      <c r="D123" s="187"/>
      <c r="E123" s="188" t="s">
        <v>22</v>
      </c>
      <c r="F123" s="302" t="s">
        <v>651</v>
      </c>
      <c r="G123" s="303"/>
      <c r="H123" s="303"/>
      <c r="I123" s="303"/>
      <c r="J123" s="187"/>
      <c r="K123" s="189" t="s">
        <v>22</v>
      </c>
      <c r="L123" s="187"/>
      <c r="M123" s="187"/>
      <c r="N123" s="187"/>
      <c r="O123" s="187"/>
      <c r="P123" s="187"/>
      <c r="Q123" s="187"/>
      <c r="R123" s="190"/>
      <c r="T123" s="191"/>
      <c r="U123" s="187"/>
      <c r="V123" s="187"/>
      <c r="W123" s="187"/>
      <c r="X123" s="187"/>
      <c r="Y123" s="187"/>
      <c r="Z123" s="187"/>
      <c r="AA123" s="192"/>
      <c r="AT123" s="193" t="s">
        <v>174</v>
      </c>
      <c r="AU123" s="193" t="s">
        <v>89</v>
      </c>
      <c r="AV123" s="11" t="s">
        <v>84</v>
      </c>
      <c r="AW123" s="11" t="s">
        <v>35</v>
      </c>
      <c r="AX123" s="11" t="s">
        <v>77</v>
      </c>
      <c r="AY123" s="193" t="s">
        <v>166</v>
      </c>
    </row>
    <row r="124" spans="2:65" s="12" customFormat="1" ht="22.5" customHeight="1">
      <c r="B124" s="194"/>
      <c r="C124" s="195"/>
      <c r="D124" s="195"/>
      <c r="E124" s="196" t="s">
        <v>22</v>
      </c>
      <c r="F124" s="304" t="s">
        <v>84</v>
      </c>
      <c r="G124" s="305"/>
      <c r="H124" s="305"/>
      <c r="I124" s="305"/>
      <c r="J124" s="195"/>
      <c r="K124" s="197">
        <v>1</v>
      </c>
      <c r="L124" s="195"/>
      <c r="M124" s="195"/>
      <c r="N124" s="195"/>
      <c r="O124" s="195"/>
      <c r="P124" s="195"/>
      <c r="Q124" s="195"/>
      <c r="R124" s="198"/>
      <c r="T124" s="199"/>
      <c r="U124" s="195"/>
      <c r="V124" s="195"/>
      <c r="W124" s="195"/>
      <c r="X124" s="195"/>
      <c r="Y124" s="195"/>
      <c r="Z124" s="195"/>
      <c r="AA124" s="200"/>
      <c r="AT124" s="201" t="s">
        <v>174</v>
      </c>
      <c r="AU124" s="201" t="s">
        <v>89</v>
      </c>
      <c r="AV124" s="12" t="s">
        <v>89</v>
      </c>
      <c r="AW124" s="12" t="s">
        <v>35</v>
      </c>
      <c r="AX124" s="12" t="s">
        <v>84</v>
      </c>
      <c r="AY124" s="201" t="s">
        <v>166</v>
      </c>
    </row>
    <row r="125" spans="2:65" s="1" customFormat="1" ht="31.5" customHeight="1">
      <c r="B125" s="39"/>
      <c r="C125" s="179" t="s">
        <v>185</v>
      </c>
      <c r="D125" s="179" t="s">
        <v>167</v>
      </c>
      <c r="E125" s="180" t="s">
        <v>652</v>
      </c>
      <c r="F125" s="298" t="s">
        <v>653</v>
      </c>
      <c r="G125" s="298"/>
      <c r="H125" s="298"/>
      <c r="I125" s="298"/>
      <c r="J125" s="181" t="s">
        <v>406</v>
      </c>
      <c r="K125" s="182">
        <v>1</v>
      </c>
      <c r="L125" s="299">
        <v>0</v>
      </c>
      <c r="M125" s="300"/>
      <c r="N125" s="301">
        <f>ROUND(L125*K125,2)</f>
        <v>0</v>
      </c>
      <c r="O125" s="301"/>
      <c r="P125" s="301"/>
      <c r="Q125" s="301"/>
      <c r="R125" s="41"/>
      <c r="T125" s="183" t="s">
        <v>22</v>
      </c>
      <c r="U125" s="48" t="s">
        <v>42</v>
      </c>
      <c r="V125" s="40"/>
      <c r="W125" s="184">
        <f>V125*K125</f>
        <v>0</v>
      </c>
      <c r="X125" s="184">
        <v>0</v>
      </c>
      <c r="Y125" s="184">
        <f>X125*K125</f>
        <v>0</v>
      </c>
      <c r="Z125" s="184">
        <v>0</v>
      </c>
      <c r="AA125" s="185">
        <f>Z125*K125</f>
        <v>0</v>
      </c>
      <c r="AR125" s="22" t="s">
        <v>646</v>
      </c>
      <c r="AT125" s="22" t="s">
        <v>167</v>
      </c>
      <c r="AU125" s="22" t="s">
        <v>89</v>
      </c>
      <c r="AY125" s="22" t="s">
        <v>166</v>
      </c>
      <c r="BE125" s="122">
        <f>IF(U125="základní",N125,0)</f>
        <v>0</v>
      </c>
      <c r="BF125" s="122">
        <f>IF(U125="snížená",N125,0)</f>
        <v>0</v>
      </c>
      <c r="BG125" s="122">
        <f>IF(U125="zákl. přenesená",N125,0)</f>
        <v>0</v>
      </c>
      <c r="BH125" s="122">
        <f>IF(U125="sníž. přenesená",N125,0)</f>
        <v>0</v>
      </c>
      <c r="BI125" s="122">
        <f>IF(U125="nulová",N125,0)</f>
        <v>0</v>
      </c>
      <c r="BJ125" s="22" t="s">
        <v>84</v>
      </c>
      <c r="BK125" s="122">
        <f>ROUND(L125*K125,2)</f>
        <v>0</v>
      </c>
      <c r="BL125" s="22" t="s">
        <v>646</v>
      </c>
      <c r="BM125" s="22" t="s">
        <v>654</v>
      </c>
    </row>
    <row r="126" spans="2:65" s="11" customFormat="1" ht="44.25" customHeight="1">
      <c r="B126" s="186"/>
      <c r="C126" s="187"/>
      <c r="D126" s="187"/>
      <c r="E126" s="188" t="s">
        <v>22</v>
      </c>
      <c r="F126" s="302" t="s">
        <v>655</v>
      </c>
      <c r="G126" s="303"/>
      <c r="H126" s="303"/>
      <c r="I126" s="303"/>
      <c r="J126" s="187"/>
      <c r="K126" s="189" t="s">
        <v>22</v>
      </c>
      <c r="L126" s="187"/>
      <c r="M126" s="187"/>
      <c r="N126" s="187"/>
      <c r="O126" s="187"/>
      <c r="P126" s="187"/>
      <c r="Q126" s="187"/>
      <c r="R126" s="190"/>
      <c r="T126" s="191"/>
      <c r="U126" s="187"/>
      <c r="V126" s="187"/>
      <c r="W126" s="187"/>
      <c r="X126" s="187"/>
      <c r="Y126" s="187"/>
      <c r="Z126" s="187"/>
      <c r="AA126" s="192"/>
      <c r="AT126" s="193" t="s">
        <v>174</v>
      </c>
      <c r="AU126" s="193" t="s">
        <v>89</v>
      </c>
      <c r="AV126" s="11" t="s">
        <v>84</v>
      </c>
      <c r="AW126" s="11" t="s">
        <v>35</v>
      </c>
      <c r="AX126" s="11" t="s">
        <v>77</v>
      </c>
      <c r="AY126" s="193" t="s">
        <v>166</v>
      </c>
    </row>
    <row r="127" spans="2:65" s="11" customFormat="1" ht="31.5" customHeight="1">
      <c r="B127" s="186"/>
      <c r="C127" s="187"/>
      <c r="D127" s="187"/>
      <c r="E127" s="188" t="s">
        <v>22</v>
      </c>
      <c r="F127" s="308" t="s">
        <v>656</v>
      </c>
      <c r="G127" s="309"/>
      <c r="H127" s="309"/>
      <c r="I127" s="309"/>
      <c r="J127" s="187"/>
      <c r="K127" s="189" t="s">
        <v>22</v>
      </c>
      <c r="L127" s="187"/>
      <c r="M127" s="187"/>
      <c r="N127" s="187"/>
      <c r="O127" s="187"/>
      <c r="P127" s="187"/>
      <c r="Q127" s="187"/>
      <c r="R127" s="190"/>
      <c r="T127" s="191"/>
      <c r="U127" s="187"/>
      <c r="V127" s="187"/>
      <c r="W127" s="187"/>
      <c r="X127" s="187"/>
      <c r="Y127" s="187"/>
      <c r="Z127" s="187"/>
      <c r="AA127" s="192"/>
      <c r="AT127" s="193" t="s">
        <v>174</v>
      </c>
      <c r="AU127" s="193" t="s">
        <v>89</v>
      </c>
      <c r="AV127" s="11" t="s">
        <v>84</v>
      </c>
      <c r="AW127" s="11" t="s">
        <v>35</v>
      </c>
      <c r="AX127" s="11" t="s">
        <v>77</v>
      </c>
      <c r="AY127" s="193" t="s">
        <v>166</v>
      </c>
    </row>
    <row r="128" spans="2:65" s="12" customFormat="1" ht="22.5" customHeight="1">
      <c r="B128" s="194"/>
      <c r="C128" s="195"/>
      <c r="D128" s="195"/>
      <c r="E128" s="196" t="s">
        <v>22</v>
      </c>
      <c r="F128" s="304" t="s">
        <v>84</v>
      </c>
      <c r="G128" s="305"/>
      <c r="H128" s="305"/>
      <c r="I128" s="305"/>
      <c r="J128" s="195"/>
      <c r="K128" s="197">
        <v>1</v>
      </c>
      <c r="L128" s="195"/>
      <c r="M128" s="195"/>
      <c r="N128" s="195"/>
      <c r="O128" s="195"/>
      <c r="P128" s="195"/>
      <c r="Q128" s="195"/>
      <c r="R128" s="198"/>
      <c r="T128" s="199"/>
      <c r="U128" s="195"/>
      <c r="V128" s="195"/>
      <c r="W128" s="195"/>
      <c r="X128" s="195"/>
      <c r="Y128" s="195"/>
      <c r="Z128" s="195"/>
      <c r="AA128" s="200"/>
      <c r="AT128" s="201" t="s">
        <v>174</v>
      </c>
      <c r="AU128" s="201" t="s">
        <v>89</v>
      </c>
      <c r="AV128" s="12" t="s">
        <v>89</v>
      </c>
      <c r="AW128" s="12" t="s">
        <v>35</v>
      </c>
      <c r="AX128" s="12" t="s">
        <v>84</v>
      </c>
      <c r="AY128" s="201" t="s">
        <v>166</v>
      </c>
    </row>
    <row r="129" spans="2:65" s="1" customFormat="1" ht="22.5" customHeight="1">
      <c r="B129" s="39"/>
      <c r="C129" s="179" t="s">
        <v>171</v>
      </c>
      <c r="D129" s="179" t="s">
        <v>167</v>
      </c>
      <c r="E129" s="180" t="s">
        <v>657</v>
      </c>
      <c r="F129" s="298" t="s">
        <v>658</v>
      </c>
      <c r="G129" s="298"/>
      <c r="H129" s="298"/>
      <c r="I129" s="298"/>
      <c r="J129" s="181" t="s">
        <v>406</v>
      </c>
      <c r="K129" s="182">
        <v>1</v>
      </c>
      <c r="L129" s="299">
        <v>0</v>
      </c>
      <c r="M129" s="300"/>
      <c r="N129" s="301">
        <f>ROUND(L129*K129,2)</f>
        <v>0</v>
      </c>
      <c r="O129" s="301"/>
      <c r="P129" s="301"/>
      <c r="Q129" s="301"/>
      <c r="R129" s="41"/>
      <c r="T129" s="183" t="s">
        <v>22</v>
      </c>
      <c r="U129" s="48" t="s">
        <v>42</v>
      </c>
      <c r="V129" s="40"/>
      <c r="W129" s="184">
        <f>V129*K129</f>
        <v>0</v>
      </c>
      <c r="X129" s="184">
        <v>0</v>
      </c>
      <c r="Y129" s="184">
        <f>X129*K129</f>
        <v>0</v>
      </c>
      <c r="Z129" s="184">
        <v>0</v>
      </c>
      <c r="AA129" s="185">
        <f>Z129*K129</f>
        <v>0</v>
      </c>
      <c r="AR129" s="22" t="s">
        <v>646</v>
      </c>
      <c r="AT129" s="22" t="s">
        <v>167</v>
      </c>
      <c r="AU129" s="22" t="s">
        <v>89</v>
      </c>
      <c r="AY129" s="22" t="s">
        <v>166</v>
      </c>
      <c r="BE129" s="122">
        <f>IF(U129="základní",N129,0)</f>
        <v>0</v>
      </c>
      <c r="BF129" s="122">
        <f>IF(U129="snížená",N129,0)</f>
        <v>0</v>
      </c>
      <c r="BG129" s="122">
        <f>IF(U129="zákl. přenesená",N129,0)</f>
        <v>0</v>
      </c>
      <c r="BH129" s="122">
        <f>IF(U129="sníž. přenesená",N129,0)</f>
        <v>0</v>
      </c>
      <c r="BI129" s="122">
        <f>IF(U129="nulová",N129,0)</f>
        <v>0</v>
      </c>
      <c r="BJ129" s="22" t="s">
        <v>84</v>
      </c>
      <c r="BK129" s="122">
        <f>ROUND(L129*K129,2)</f>
        <v>0</v>
      </c>
      <c r="BL129" s="22" t="s">
        <v>646</v>
      </c>
      <c r="BM129" s="22" t="s">
        <v>659</v>
      </c>
    </row>
    <row r="130" spans="2:65" s="11" customFormat="1" ht="44.25" customHeight="1">
      <c r="B130" s="186"/>
      <c r="C130" s="187"/>
      <c r="D130" s="187"/>
      <c r="E130" s="188" t="s">
        <v>22</v>
      </c>
      <c r="F130" s="302" t="s">
        <v>660</v>
      </c>
      <c r="G130" s="303"/>
      <c r="H130" s="303"/>
      <c r="I130" s="303"/>
      <c r="J130" s="187"/>
      <c r="K130" s="189" t="s">
        <v>22</v>
      </c>
      <c r="L130" s="187"/>
      <c r="M130" s="187"/>
      <c r="N130" s="187"/>
      <c r="O130" s="187"/>
      <c r="P130" s="187"/>
      <c r="Q130" s="187"/>
      <c r="R130" s="190"/>
      <c r="T130" s="191"/>
      <c r="U130" s="187"/>
      <c r="V130" s="187"/>
      <c r="W130" s="187"/>
      <c r="X130" s="187"/>
      <c r="Y130" s="187"/>
      <c r="Z130" s="187"/>
      <c r="AA130" s="192"/>
      <c r="AT130" s="193" t="s">
        <v>174</v>
      </c>
      <c r="AU130" s="193" t="s">
        <v>89</v>
      </c>
      <c r="AV130" s="11" t="s">
        <v>84</v>
      </c>
      <c r="AW130" s="11" t="s">
        <v>35</v>
      </c>
      <c r="AX130" s="11" t="s">
        <v>77</v>
      </c>
      <c r="AY130" s="193" t="s">
        <v>166</v>
      </c>
    </row>
    <row r="131" spans="2:65" s="11" customFormat="1" ht="31.5" customHeight="1">
      <c r="B131" s="186"/>
      <c r="C131" s="187"/>
      <c r="D131" s="187"/>
      <c r="E131" s="188" t="s">
        <v>22</v>
      </c>
      <c r="F131" s="308" t="s">
        <v>661</v>
      </c>
      <c r="G131" s="309"/>
      <c r="H131" s="309"/>
      <c r="I131" s="309"/>
      <c r="J131" s="187"/>
      <c r="K131" s="189" t="s">
        <v>22</v>
      </c>
      <c r="L131" s="187"/>
      <c r="M131" s="187"/>
      <c r="N131" s="187"/>
      <c r="O131" s="187"/>
      <c r="P131" s="187"/>
      <c r="Q131" s="187"/>
      <c r="R131" s="190"/>
      <c r="T131" s="191"/>
      <c r="U131" s="187"/>
      <c r="V131" s="187"/>
      <c r="W131" s="187"/>
      <c r="X131" s="187"/>
      <c r="Y131" s="187"/>
      <c r="Z131" s="187"/>
      <c r="AA131" s="192"/>
      <c r="AT131" s="193" t="s">
        <v>174</v>
      </c>
      <c r="AU131" s="193" t="s">
        <v>89</v>
      </c>
      <c r="AV131" s="11" t="s">
        <v>84</v>
      </c>
      <c r="AW131" s="11" t="s">
        <v>35</v>
      </c>
      <c r="AX131" s="11" t="s">
        <v>77</v>
      </c>
      <c r="AY131" s="193" t="s">
        <v>166</v>
      </c>
    </row>
    <row r="132" spans="2:65" s="12" customFormat="1" ht="22.5" customHeight="1">
      <c r="B132" s="194"/>
      <c r="C132" s="195"/>
      <c r="D132" s="195"/>
      <c r="E132" s="196" t="s">
        <v>22</v>
      </c>
      <c r="F132" s="304" t="s">
        <v>84</v>
      </c>
      <c r="G132" s="305"/>
      <c r="H132" s="305"/>
      <c r="I132" s="305"/>
      <c r="J132" s="195"/>
      <c r="K132" s="197">
        <v>1</v>
      </c>
      <c r="L132" s="195"/>
      <c r="M132" s="195"/>
      <c r="N132" s="195"/>
      <c r="O132" s="195"/>
      <c r="P132" s="195"/>
      <c r="Q132" s="195"/>
      <c r="R132" s="198"/>
      <c r="T132" s="199"/>
      <c r="U132" s="195"/>
      <c r="V132" s="195"/>
      <c r="W132" s="195"/>
      <c r="X132" s="195"/>
      <c r="Y132" s="195"/>
      <c r="Z132" s="195"/>
      <c r="AA132" s="200"/>
      <c r="AT132" s="201" t="s">
        <v>174</v>
      </c>
      <c r="AU132" s="201" t="s">
        <v>89</v>
      </c>
      <c r="AV132" s="12" t="s">
        <v>89</v>
      </c>
      <c r="AW132" s="12" t="s">
        <v>35</v>
      </c>
      <c r="AX132" s="12" t="s">
        <v>84</v>
      </c>
      <c r="AY132" s="201" t="s">
        <v>166</v>
      </c>
    </row>
    <row r="133" spans="2:65" s="1" customFormat="1" ht="22.5" customHeight="1">
      <c r="B133" s="39"/>
      <c r="C133" s="179" t="s">
        <v>199</v>
      </c>
      <c r="D133" s="179" t="s">
        <v>167</v>
      </c>
      <c r="E133" s="180" t="s">
        <v>662</v>
      </c>
      <c r="F133" s="298" t="s">
        <v>663</v>
      </c>
      <c r="G133" s="298"/>
      <c r="H133" s="298"/>
      <c r="I133" s="298"/>
      <c r="J133" s="181" t="s">
        <v>406</v>
      </c>
      <c r="K133" s="182">
        <v>1</v>
      </c>
      <c r="L133" s="299">
        <v>0</v>
      </c>
      <c r="M133" s="300"/>
      <c r="N133" s="301">
        <f>ROUND(L133*K133,2)</f>
        <v>0</v>
      </c>
      <c r="O133" s="301"/>
      <c r="P133" s="301"/>
      <c r="Q133" s="301"/>
      <c r="R133" s="41"/>
      <c r="T133" s="183" t="s">
        <v>22</v>
      </c>
      <c r="U133" s="48" t="s">
        <v>42</v>
      </c>
      <c r="V133" s="40"/>
      <c r="W133" s="184">
        <f>V133*K133</f>
        <v>0</v>
      </c>
      <c r="X133" s="184">
        <v>0</v>
      </c>
      <c r="Y133" s="184">
        <f>X133*K133</f>
        <v>0</v>
      </c>
      <c r="Z133" s="184">
        <v>0</v>
      </c>
      <c r="AA133" s="185">
        <f>Z133*K133</f>
        <v>0</v>
      </c>
      <c r="AR133" s="22" t="s">
        <v>646</v>
      </c>
      <c r="AT133" s="22" t="s">
        <v>167</v>
      </c>
      <c r="AU133" s="22" t="s">
        <v>89</v>
      </c>
      <c r="AY133" s="22" t="s">
        <v>166</v>
      </c>
      <c r="BE133" s="122">
        <f>IF(U133="základní",N133,0)</f>
        <v>0</v>
      </c>
      <c r="BF133" s="122">
        <f>IF(U133="snížená",N133,0)</f>
        <v>0</v>
      </c>
      <c r="BG133" s="122">
        <f>IF(U133="zákl. přenesená",N133,0)</f>
        <v>0</v>
      </c>
      <c r="BH133" s="122">
        <f>IF(U133="sníž. přenesená",N133,0)</f>
        <v>0</v>
      </c>
      <c r="BI133" s="122">
        <f>IF(U133="nulová",N133,0)</f>
        <v>0</v>
      </c>
      <c r="BJ133" s="22" t="s">
        <v>84</v>
      </c>
      <c r="BK133" s="122">
        <f>ROUND(L133*K133,2)</f>
        <v>0</v>
      </c>
      <c r="BL133" s="22" t="s">
        <v>646</v>
      </c>
      <c r="BM133" s="22" t="s">
        <v>664</v>
      </c>
    </row>
    <row r="134" spans="2:65" s="11" customFormat="1" ht="31.5" customHeight="1">
      <c r="B134" s="186"/>
      <c r="C134" s="187"/>
      <c r="D134" s="187"/>
      <c r="E134" s="188" t="s">
        <v>22</v>
      </c>
      <c r="F134" s="302" t="s">
        <v>665</v>
      </c>
      <c r="G134" s="303"/>
      <c r="H134" s="303"/>
      <c r="I134" s="303"/>
      <c r="J134" s="187"/>
      <c r="K134" s="189" t="s">
        <v>22</v>
      </c>
      <c r="L134" s="187"/>
      <c r="M134" s="187"/>
      <c r="N134" s="187"/>
      <c r="O134" s="187"/>
      <c r="P134" s="187"/>
      <c r="Q134" s="187"/>
      <c r="R134" s="190"/>
      <c r="T134" s="191"/>
      <c r="U134" s="187"/>
      <c r="V134" s="187"/>
      <c r="W134" s="187"/>
      <c r="X134" s="187"/>
      <c r="Y134" s="187"/>
      <c r="Z134" s="187"/>
      <c r="AA134" s="192"/>
      <c r="AT134" s="193" t="s">
        <v>174</v>
      </c>
      <c r="AU134" s="193" t="s">
        <v>89</v>
      </c>
      <c r="AV134" s="11" t="s">
        <v>84</v>
      </c>
      <c r="AW134" s="11" t="s">
        <v>35</v>
      </c>
      <c r="AX134" s="11" t="s">
        <v>77</v>
      </c>
      <c r="AY134" s="193" t="s">
        <v>166</v>
      </c>
    </row>
    <row r="135" spans="2:65" s="11" customFormat="1" ht="31.5" customHeight="1">
      <c r="B135" s="186"/>
      <c r="C135" s="187"/>
      <c r="D135" s="187"/>
      <c r="E135" s="188" t="s">
        <v>22</v>
      </c>
      <c r="F135" s="308" t="s">
        <v>661</v>
      </c>
      <c r="G135" s="309"/>
      <c r="H135" s="309"/>
      <c r="I135" s="309"/>
      <c r="J135" s="187"/>
      <c r="K135" s="189" t="s">
        <v>22</v>
      </c>
      <c r="L135" s="187"/>
      <c r="M135" s="187"/>
      <c r="N135" s="187"/>
      <c r="O135" s="187"/>
      <c r="P135" s="187"/>
      <c r="Q135" s="187"/>
      <c r="R135" s="190"/>
      <c r="T135" s="191"/>
      <c r="U135" s="187"/>
      <c r="V135" s="187"/>
      <c r="W135" s="187"/>
      <c r="X135" s="187"/>
      <c r="Y135" s="187"/>
      <c r="Z135" s="187"/>
      <c r="AA135" s="192"/>
      <c r="AT135" s="193" t="s">
        <v>174</v>
      </c>
      <c r="AU135" s="193" t="s">
        <v>89</v>
      </c>
      <c r="AV135" s="11" t="s">
        <v>84</v>
      </c>
      <c r="AW135" s="11" t="s">
        <v>35</v>
      </c>
      <c r="AX135" s="11" t="s">
        <v>77</v>
      </c>
      <c r="AY135" s="193" t="s">
        <v>166</v>
      </c>
    </row>
    <row r="136" spans="2:65" s="11" customFormat="1" ht="31.5" customHeight="1">
      <c r="B136" s="186"/>
      <c r="C136" s="187"/>
      <c r="D136" s="187"/>
      <c r="E136" s="188" t="s">
        <v>22</v>
      </c>
      <c r="F136" s="308" t="s">
        <v>666</v>
      </c>
      <c r="G136" s="309"/>
      <c r="H136" s="309"/>
      <c r="I136" s="309"/>
      <c r="J136" s="187"/>
      <c r="K136" s="189" t="s">
        <v>22</v>
      </c>
      <c r="L136" s="187"/>
      <c r="M136" s="187"/>
      <c r="N136" s="187"/>
      <c r="O136" s="187"/>
      <c r="P136" s="187"/>
      <c r="Q136" s="187"/>
      <c r="R136" s="190"/>
      <c r="T136" s="191"/>
      <c r="U136" s="187"/>
      <c r="V136" s="187"/>
      <c r="W136" s="187"/>
      <c r="X136" s="187"/>
      <c r="Y136" s="187"/>
      <c r="Z136" s="187"/>
      <c r="AA136" s="192"/>
      <c r="AT136" s="193" t="s">
        <v>174</v>
      </c>
      <c r="AU136" s="193" t="s">
        <v>89</v>
      </c>
      <c r="AV136" s="11" t="s">
        <v>84</v>
      </c>
      <c r="AW136" s="11" t="s">
        <v>35</v>
      </c>
      <c r="AX136" s="11" t="s">
        <v>77</v>
      </c>
      <c r="AY136" s="193" t="s">
        <v>166</v>
      </c>
    </row>
    <row r="137" spans="2:65" s="12" customFormat="1" ht="22.5" customHeight="1">
      <c r="B137" s="194"/>
      <c r="C137" s="195"/>
      <c r="D137" s="195"/>
      <c r="E137" s="196" t="s">
        <v>22</v>
      </c>
      <c r="F137" s="304" t="s">
        <v>84</v>
      </c>
      <c r="G137" s="305"/>
      <c r="H137" s="305"/>
      <c r="I137" s="305"/>
      <c r="J137" s="195"/>
      <c r="K137" s="197">
        <v>1</v>
      </c>
      <c r="L137" s="195"/>
      <c r="M137" s="195"/>
      <c r="N137" s="195"/>
      <c r="O137" s="195"/>
      <c r="P137" s="195"/>
      <c r="Q137" s="195"/>
      <c r="R137" s="198"/>
      <c r="T137" s="199"/>
      <c r="U137" s="195"/>
      <c r="V137" s="195"/>
      <c r="W137" s="195"/>
      <c r="X137" s="195"/>
      <c r="Y137" s="195"/>
      <c r="Z137" s="195"/>
      <c r="AA137" s="200"/>
      <c r="AT137" s="201" t="s">
        <v>174</v>
      </c>
      <c r="AU137" s="201" t="s">
        <v>89</v>
      </c>
      <c r="AV137" s="12" t="s">
        <v>89</v>
      </c>
      <c r="AW137" s="12" t="s">
        <v>35</v>
      </c>
      <c r="AX137" s="12" t="s">
        <v>84</v>
      </c>
      <c r="AY137" s="201" t="s">
        <v>166</v>
      </c>
    </row>
    <row r="138" spans="2:65" s="1" customFormat="1" ht="22.5" customHeight="1">
      <c r="B138" s="39"/>
      <c r="C138" s="179" t="s">
        <v>212</v>
      </c>
      <c r="D138" s="179" t="s">
        <v>167</v>
      </c>
      <c r="E138" s="180" t="s">
        <v>667</v>
      </c>
      <c r="F138" s="298" t="s">
        <v>668</v>
      </c>
      <c r="G138" s="298"/>
      <c r="H138" s="298"/>
      <c r="I138" s="298"/>
      <c r="J138" s="181" t="s">
        <v>406</v>
      </c>
      <c r="K138" s="182">
        <v>1</v>
      </c>
      <c r="L138" s="299">
        <v>0</v>
      </c>
      <c r="M138" s="300"/>
      <c r="N138" s="301">
        <f>ROUND(L138*K138,2)</f>
        <v>0</v>
      </c>
      <c r="O138" s="301"/>
      <c r="P138" s="301"/>
      <c r="Q138" s="301"/>
      <c r="R138" s="41"/>
      <c r="T138" s="183" t="s">
        <v>22</v>
      </c>
      <c r="U138" s="48" t="s">
        <v>42</v>
      </c>
      <c r="V138" s="40"/>
      <c r="W138" s="184">
        <f>V138*K138</f>
        <v>0</v>
      </c>
      <c r="X138" s="184">
        <v>0</v>
      </c>
      <c r="Y138" s="184">
        <f>X138*K138</f>
        <v>0</v>
      </c>
      <c r="Z138" s="184">
        <v>0</v>
      </c>
      <c r="AA138" s="185">
        <f>Z138*K138</f>
        <v>0</v>
      </c>
      <c r="AR138" s="22" t="s">
        <v>646</v>
      </c>
      <c r="AT138" s="22" t="s">
        <v>167</v>
      </c>
      <c r="AU138" s="22" t="s">
        <v>89</v>
      </c>
      <c r="AY138" s="22" t="s">
        <v>166</v>
      </c>
      <c r="BE138" s="122">
        <f>IF(U138="základní",N138,0)</f>
        <v>0</v>
      </c>
      <c r="BF138" s="122">
        <f>IF(U138="snížená",N138,0)</f>
        <v>0</v>
      </c>
      <c r="BG138" s="122">
        <f>IF(U138="zákl. přenesená",N138,0)</f>
        <v>0</v>
      </c>
      <c r="BH138" s="122">
        <f>IF(U138="sníž. přenesená",N138,0)</f>
        <v>0</v>
      </c>
      <c r="BI138" s="122">
        <f>IF(U138="nulová",N138,0)</f>
        <v>0</v>
      </c>
      <c r="BJ138" s="22" t="s">
        <v>84</v>
      </c>
      <c r="BK138" s="122">
        <f>ROUND(L138*K138,2)</f>
        <v>0</v>
      </c>
      <c r="BL138" s="22" t="s">
        <v>646</v>
      </c>
      <c r="BM138" s="22" t="s">
        <v>669</v>
      </c>
    </row>
    <row r="139" spans="2:65" s="1" customFormat="1" ht="22.5" customHeight="1">
      <c r="B139" s="39"/>
      <c r="C139" s="179" t="s">
        <v>224</v>
      </c>
      <c r="D139" s="179" t="s">
        <v>167</v>
      </c>
      <c r="E139" s="180" t="s">
        <v>670</v>
      </c>
      <c r="F139" s="298" t="s">
        <v>671</v>
      </c>
      <c r="G139" s="298"/>
      <c r="H139" s="298"/>
      <c r="I139" s="298"/>
      <c r="J139" s="181" t="s">
        <v>406</v>
      </c>
      <c r="K139" s="182">
        <v>1</v>
      </c>
      <c r="L139" s="299">
        <v>0</v>
      </c>
      <c r="M139" s="300"/>
      <c r="N139" s="301">
        <f>ROUND(L139*K139,2)</f>
        <v>0</v>
      </c>
      <c r="O139" s="301"/>
      <c r="P139" s="301"/>
      <c r="Q139" s="301"/>
      <c r="R139" s="41"/>
      <c r="T139" s="183" t="s">
        <v>22</v>
      </c>
      <c r="U139" s="48" t="s">
        <v>42</v>
      </c>
      <c r="V139" s="40"/>
      <c r="W139" s="184">
        <f>V139*K139</f>
        <v>0</v>
      </c>
      <c r="X139" s="184">
        <v>0</v>
      </c>
      <c r="Y139" s="184">
        <f>X139*K139</f>
        <v>0</v>
      </c>
      <c r="Z139" s="184">
        <v>0</v>
      </c>
      <c r="AA139" s="185">
        <f>Z139*K139</f>
        <v>0</v>
      </c>
      <c r="AR139" s="22" t="s">
        <v>646</v>
      </c>
      <c r="AT139" s="22" t="s">
        <v>167</v>
      </c>
      <c r="AU139" s="22" t="s">
        <v>89</v>
      </c>
      <c r="AY139" s="22" t="s">
        <v>166</v>
      </c>
      <c r="BE139" s="122">
        <f>IF(U139="základní",N139,0)</f>
        <v>0</v>
      </c>
      <c r="BF139" s="122">
        <f>IF(U139="snížená",N139,0)</f>
        <v>0</v>
      </c>
      <c r="BG139" s="122">
        <f>IF(U139="zákl. přenesená",N139,0)</f>
        <v>0</v>
      </c>
      <c r="BH139" s="122">
        <f>IF(U139="sníž. přenesená",N139,0)</f>
        <v>0</v>
      </c>
      <c r="BI139" s="122">
        <f>IF(U139="nulová",N139,0)</f>
        <v>0</v>
      </c>
      <c r="BJ139" s="22" t="s">
        <v>84</v>
      </c>
      <c r="BK139" s="122">
        <f>ROUND(L139*K139,2)</f>
        <v>0</v>
      </c>
      <c r="BL139" s="22" t="s">
        <v>646</v>
      </c>
      <c r="BM139" s="22" t="s">
        <v>672</v>
      </c>
    </row>
    <row r="140" spans="2:65" s="11" customFormat="1" ht="31.5" customHeight="1">
      <c r="B140" s="186"/>
      <c r="C140" s="187"/>
      <c r="D140" s="187"/>
      <c r="E140" s="188" t="s">
        <v>22</v>
      </c>
      <c r="F140" s="302" t="s">
        <v>673</v>
      </c>
      <c r="G140" s="303"/>
      <c r="H140" s="303"/>
      <c r="I140" s="303"/>
      <c r="J140" s="187"/>
      <c r="K140" s="189" t="s">
        <v>22</v>
      </c>
      <c r="L140" s="187"/>
      <c r="M140" s="187"/>
      <c r="N140" s="187"/>
      <c r="O140" s="187"/>
      <c r="P140" s="187"/>
      <c r="Q140" s="187"/>
      <c r="R140" s="190"/>
      <c r="T140" s="191"/>
      <c r="U140" s="187"/>
      <c r="V140" s="187"/>
      <c r="W140" s="187"/>
      <c r="X140" s="187"/>
      <c r="Y140" s="187"/>
      <c r="Z140" s="187"/>
      <c r="AA140" s="192"/>
      <c r="AT140" s="193" t="s">
        <v>174</v>
      </c>
      <c r="AU140" s="193" t="s">
        <v>89</v>
      </c>
      <c r="AV140" s="11" t="s">
        <v>84</v>
      </c>
      <c r="AW140" s="11" t="s">
        <v>35</v>
      </c>
      <c r="AX140" s="11" t="s">
        <v>77</v>
      </c>
      <c r="AY140" s="193" t="s">
        <v>166</v>
      </c>
    </row>
    <row r="141" spans="2:65" s="12" customFormat="1" ht="22.5" customHeight="1">
      <c r="B141" s="194"/>
      <c r="C141" s="195"/>
      <c r="D141" s="195"/>
      <c r="E141" s="196" t="s">
        <v>22</v>
      </c>
      <c r="F141" s="304" t="s">
        <v>84</v>
      </c>
      <c r="G141" s="305"/>
      <c r="H141" s="305"/>
      <c r="I141" s="305"/>
      <c r="J141" s="195"/>
      <c r="K141" s="197">
        <v>1</v>
      </c>
      <c r="L141" s="195"/>
      <c r="M141" s="195"/>
      <c r="N141" s="195"/>
      <c r="O141" s="195"/>
      <c r="P141" s="195"/>
      <c r="Q141" s="195"/>
      <c r="R141" s="198"/>
      <c r="T141" s="199"/>
      <c r="U141" s="195"/>
      <c r="V141" s="195"/>
      <c r="W141" s="195"/>
      <c r="X141" s="195"/>
      <c r="Y141" s="195"/>
      <c r="Z141" s="195"/>
      <c r="AA141" s="200"/>
      <c r="AT141" s="201" t="s">
        <v>174</v>
      </c>
      <c r="AU141" s="201" t="s">
        <v>89</v>
      </c>
      <c r="AV141" s="12" t="s">
        <v>89</v>
      </c>
      <c r="AW141" s="12" t="s">
        <v>35</v>
      </c>
      <c r="AX141" s="12" t="s">
        <v>84</v>
      </c>
      <c r="AY141" s="201" t="s">
        <v>166</v>
      </c>
    </row>
    <row r="142" spans="2:65" s="1" customFormat="1" ht="22.5" customHeight="1">
      <c r="B142" s="39"/>
      <c r="C142" s="179" t="s">
        <v>229</v>
      </c>
      <c r="D142" s="179" t="s">
        <v>167</v>
      </c>
      <c r="E142" s="180" t="s">
        <v>674</v>
      </c>
      <c r="F142" s="298" t="s">
        <v>675</v>
      </c>
      <c r="G142" s="298"/>
      <c r="H142" s="298"/>
      <c r="I142" s="298"/>
      <c r="J142" s="181" t="s">
        <v>406</v>
      </c>
      <c r="K142" s="182">
        <v>1</v>
      </c>
      <c r="L142" s="299">
        <v>0</v>
      </c>
      <c r="M142" s="300"/>
      <c r="N142" s="301">
        <f>ROUND(L142*K142,2)</f>
        <v>0</v>
      </c>
      <c r="O142" s="301"/>
      <c r="P142" s="301"/>
      <c r="Q142" s="301"/>
      <c r="R142" s="41"/>
      <c r="T142" s="183" t="s">
        <v>22</v>
      </c>
      <c r="U142" s="48" t="s">
        <v>42</v>
      </c>
      <c r="V142" s="40"/>
      <c r="W142" s="184">
        <f>V142*K142</f>
        <v>0</v>
      </c>
      <c r="X142" s="184">
        <v>0</v>
      </c>
      <c r="Y142" s="184">
        <f>X142*K142</f>
        <v>0</v>
      </c>
      <c r="Z142" s="184">
        <v>0</v>
      </c>
      <c r="AA142" s="185">
        <f>Z142*K142</f>
        <v>0</v>
      </c>
      <c r="AR142" s="22" t="s">
        <v>646</v>
      </c>
      <c r="AT142" s="22" t="s">
        <v>167</v>
      </c>
      <c r="AU142" s="22" t="s">
        <v>89</v>
      </c>
      <c r="AY142" s="22" t="s">
        <v>166</v>
      </c>
      <c r="BE142" s="122">
        <f>IF(U142="základní",N142,0)</f>
        <v>0</v>
      </c>
      <c r="BF142" s="122">
        <f>IF(U142="snížená",N142,0)</f>
        <v>0</v>
      </c>
      <c r="BG142" s="122">
        <f>IF(U142="zákl. přenesená",N142,0)</f>
        <v>0</v>
      </c>
      <c r="BH142" s="122">
        <f>IF(U142="sníž. přenesená",N142,0)</f>
        <v>0</v>
      </c>
      <c r="BI142" s="122">
        <f>IF(U142="nulová",N142,0)</f>
        <v>0</v>
      </c>
      <c r="BJ142" s="22" t="s">
        <v>84</v>
      </c>
      <c r="BK142" s="122">
        <f>ROUND(L142*K142,2)</f>
        <v>0</v>
      </c>
      <c r="BL142" s="22" t="s">
        <v>646</v>
      </c>
      <c r="BM142" s="22" t="s">
        <v>676</v>
      </c>
    </row>
    <row r="143" spans="2:65" s="11" customFormat="1" ht="44.25" customHeight="1">
      <c r="B143" s="186"/>
      <c r="C143" s="187"/>
      <c r="D143" s="187"/>
      <c r="E143" s="188" t="s">
        <v>22</v>
      </c>
      <c r="F143" s="302" t="s">
        <v>677</v>
      </c>
      <c r="G143" s="303"/>
      <c r="H143" s="303"/>
      <c r="I143" s="303"/>
      <c r="J143" s="187"/>
      <c r="K143" s="189" t="s">
        <v>22</v>
      </c>
      <c r="L143" s="187"/>
      <c r="M143" s="187"/>
      <c r="N143" s="187"/>
      <c r="O143" s="187"/>
      <c r="P143" s="187"/>
      <c r="Q143" s="187"/>
      <c r="R143" s="190"/>
      <c r="T143" s="191"/>
      <c r="U143" s="187"/>
      <c r="V143" s="187"/>
      <c r="W143" s="187"/>
      <c r="X143" s="187"/>
      <c r="Y143" s="187"/>
      <c r="Z143" s="187"/>
      <c r="AA143" s="192"/>
      <c r="AT143" s="193" t="s">
        <v>174</v>
      </c>
      <c r="AU143" s="193" t="s">
        <v>89</v>
      </c>
      <c r="AV143" s="11" t="s">
        <v>84</v>
      </c>
      <c r="AW143" s="11" t="s">
        <v>35</v>
      </c>
      <c r="AX143" s="11" t="s">
        <v>77</v>
      </c>
      <c r="AY143" s="193" t="s">
        <v>166</v>
      </c>
    </row>
    <row r="144" spans="2:65" s="11" customFormat="1" ht="31.5" customHeight="1">
      <c r="B144" s="186"/>
      <c r="C144" s="187"/>
      <c r="D144" s="187"/>
      <c r="E144" s="188" t="s">
        <v>22</v>
      </c>
      <c r="F144" s="308" t="s">
        <v>678</v>
      </c>
      <c r="G144" s="309"/>
      <c r="H144" s="309"/>
      <c r="I144" s="309"/>
      <c r="J144" s="187"/>
      <c r="K144" s="189" t="s">
        <v>22</v>
      </c>
      <c r="L144" s="187"/>
      <c r="M144" s="187"/>
      <c r="N144" s="187"/>
      <c r="O144" s="187"/>
      <c r="P144" s="187"/>
      <c r="Q144" s="187"/>
      <c r="R144" s="190"/>
      <c r="T144" s="191"/>
      <c r="U144" s="187"/>
      <c r="V144" s="187"/>
      <c r="W144" s="187"/>
      <c r="X144" s="187"/>
      <c r="Y144" s="187"/>
      <c r="Z144" s="187"/>
      <c r="AA144" s="192"/>
      <c r="AT144" s="193" t="s">
        <v>174</v>
      </c>
      <c r="AU144" s="193" t="s">
        <v>89</v>
      </c>
      <c r="AV144" s="11" t="s">
        <v>84</v>
      </c>
      <c r="AW144" s="11" t="s">
        <v>35</v>
      </c>
      <c r="AX144" s="11" t="s">
        <v>77</v>
      </c>
      <c r="AY144" s="193" t="s">
        <v>166</v>
      </c>
    </row>
    <row r="145" spans="2:63" s="11" customFormat="1" ht="22.5" customHeight="1">
      <c r="B145" s="186"/>
      <c r="C145" s="187"/>
      <c r="D145" s="187"/>
      <c r="E145" s="188" t="s">
        <v>22</v>
      </c>
      <c r="F145" s="308" t="s">
        <v>679</v>
      </c>
      <c r="G145" s="309"/>
      <c r="H145" s="309"/>
      <c r="I145" s="309"/>
      <c r="J145" s="187"/>
      <c r="K145" s="189" t="s">
        <v>22</v>
      </c>
      <c r="L145" s="187"/>
      <c r="M145" s="187"/>
      <c r="N145" s="187"/>
      <c r="O145" s="187"/>
      <c r="P145" s="187"/>
      <c r="Q145" s="187"/>
      <c r="R145" s="190"/>
      <c r="T145" s="191"/>
      <c r="U145" s="187"/>
      <c r="V145" s="187"/>
      <c r="W145" s="187"/>
      <c r="X145" s="187"/>
      <c r="Y145" s="187"/>
      <c r="Z145" s="187"/>
      <c r="AA145" s="192"/>
      <c r="AT145" s="193" t="s">
        <v>174</v>
      </c>
      <c r="AU145" s="193" t="s">
        <v>89</v>
      </c>
      <c r="AV145" s="11" t="s">
        <v>84</v>
      </c>
      <c r="AW145" s="11" t="s">
        <v>35</v>
      </c>
      <c r="AX145" s="11" t="s">
        <v>77</v>
      </c>
      <c r="AY145" s="193" t="s">
        <v>166</v>
      </c>
    </row>
    <row r="146" spans="2:63" s="12" customFormat="1" ht="22.5" customHeight="1">
      <c r="B146" s="194"/>
      <c r="C146" s="195"/>
      <c r="D146" s="195"/>
      <c r="E146" s="196" t="s">
        <v>22</v>
      </c>
      <c r="F146" s="304" t="s">
        <v>84</v>
      </c>
      <c r="G146" s="305"/>
      <c r="H146" s="305"/>
      <c r="I146" s="305"/>
      <c r="J146" s="195"/>
      <c r="K146" s="197">
        <v>1</v>
      </c>
      <c r="L146" s="195"/>
      <c r="M146" s="195"/>
      <c r="N146" s="195"/>
      <c r="O146" s="195"/>
      <c r="P146" s="195"/>
      <c r="Q146" s="195"/>
      <c r="R146" s="198"/>
      <c r="T146" s="199"/>
      <c r="U146" s="195"/>
      <c r="V146" s="195"/>
      <c r="W146" s="195"/>
      <c r="X146" s="195"/>
      <c r="Y146" s="195"/>
      <c r="Z146" s="195"/>
      <c r="AA146" s="200"/>
      <c r="AT146" s="201" t="s">
        <v>174</v>
      </c>
      <c r="AU146" s="201" t="s">
        <v>89</v>
      </c>
      <c r="AV146" s="12" t="s">
        <v>89</v>
      </c>
      <c r="AW146" s="12" t="s">
        <v>35</v>
      </c>
      <c r="AX146" s="12" t="s">
        <v>84</v>
      </c>
      <c r="AY146" s="201" t="s">
        <v>166</v>
      </c>
    </row>
    <row r="147" spans="2:63" s="1" customFormat="1" ht="49.95" customHeight="1">
      <c r="B147" s="39"/>
      <c r="C147" s="40"/>
      <c r="D147" s="170" t="s">
        <v>244</v>
      </c>
      <c r="E147" s="40"/>
      <c r="F147" s="40"/>
      <c r="G147" s="40"/>
      <c r="H147" s="40"/>
      <c r="I147" s="40"/>
      <c r="J147" s="40"/>
      <c r="K147" s="40"/>
      <c r="L147" s="40"/>
      <c r="M147" s="40"/>
      <c r="N147" s="319">
        <f t="shared" ref="N147:N152" si="5">BK147</f>
        <v>0</v>
      </c>
      <c r="O147" s="320"/>
      <c r="P147" s="320"/>
      <c r="Q147" s="320"/>
      <c r="R147" s="41"/>
      <c r="T147" s="154"/>
      <c r="U147" s="40"/>
      <c r="V147" s="40"/>
      <c r="W147" s="40"/>
      <c r="X147" s="40"/>
      <c r="Y147" s="40"/>
      <c r="Z147" s="40"/>
      <c r="AA147" s="82"/>
      <c r="AT147" s="22" t="s">
        <v>76</v>
      </c>
      <c r="AU147" s="22" t="s">
        <v>77</v>
      </c>
      <c r="AY147" s="22" t="s">
        <v>245</v>
      </c>
      <c r="BK147" s="122">
        <f>SUM(BK148:BK152)</f>
        <v>0</v>
      </c>
    </row>
    <row r="148" spans="2:63" s="1" customFormat="1" ht="22.35" customHeight="1">
      <c r="B148" s="39"/>
      <c r="C148" s="218" t="s">
        <v>22</v>
      </c>
      <c r="D148" s="218" t="s">
        <v>167</v>
      </c>
      <c r="E148" s="219" t="s">
        <v>22</v>
      </c>
      <c r="F148" s="314" t="s">
        <v>22</v>
      </c>
      <c r="G148" s="314"/>
      <c r="H148" s="314"/>
      <c r="I148" s="314"/>
      <c r="J148" s="220" t="s">
        <v>22</v>
      </c>
      <c r="K148" s="221"/>
      <c r="L148" s="299"/>
      <c r="M148" s="301"/>
      <c r="N148" s="301">
        <f t="shared" si="5"/>
        <v>0</v>
      </c>
      <c r="O148" s="301"/>
      <c r="P148" s="301"/>
      <c r="Q148" s="301"/>
      <c r="R148" s="41"/>
      <c r="T148" s="183" t="s">
        <v>22</v>
      </c>
      <c r="U148" s="222" t="s">
        <v>42</v>
      </c>
      <c r="V148" s="40"/>
      <c r="W148" s="40"/>
      <c r="X148" s="40"/>
      <c r="Y148" s="40"/>
      <c r="Z148" s="40"/>
      <c r="AA148" s="82"/>
      <c r="AT148" s="22" t="s">
        <v>245</v>
      </c>
      <c r="AU148" s="22" t="s">
        <v>84</v>
      </c>
      <c r="AY148" s="22" t="s">
        <v>245</v>
      </c>
      <c r="BE148" s="122">
        <f>IF(U148="základní",N148,0)</f>
        <v>0</v>
      </c>
      <c r="BF148" s="122">
        <f>IF(U148="snížená",N148,0)</f>
        <v>0</v>
      </c>
      <c r="BG148" s="122">
        <f>IF(U148="zákl. přenesená",N148,0)</f>
        <v>0</v>
      </c>
      <c r="BH148" s="122">
        <f>IF(U148="sníž. přenesená",N148,0)</f>
        <v>0</v>
      </c>
      <c r="BI148" s="122">
        <f>IF(U148="nulová",N148,0)</f>
        <v>0</v>
      </c>
      <c r="BJ148" s="22" t="s">
        <v>84</v>
      </c>
      <c r="BK148" s="122">
        <f>L148*K148</f>
        <v>0</v>
      </c>
    </row>
    <row r="149" spans="2:63" s="1" customFormat="1" ht="22.35" customHeight="1">
      <c r="B149" s="39"/>
      <c r="C149" s="218" t="s">
        <v>22</v>
      </c>
      <c r="D149" s="218" t="s">
        <v>167</v>
      </c>
      <c r="E149" s="219" t="s">
        <v>22</v>
      </c>
      <c r="F149" s="314" t="s">
        <v>22</v>
      </c>
      <c r="G149" s="314"/>
      <c r="H149" s="314"/>
      <c r="I149" s="314"/>
      <c r="J149" s="220" t="s">
        <v>22</v>
      </c>
      <c r="K149" s="221"/>
      <c r="L149" s="299"/>
      <c r="M149" s="301"/>
      <c r="N149" s="301">
        <f t="shared" si="5"/>
        <v>0</v>
      </c>
      <c r="O149" s="301"/>
      <c r="P149" s="301"/>
      <c r="Q149" s="301"/>
      <c r="R149" s="41"/>
      <c r="T149" s="183" t="s">
        <v>22</v>
      </c>
      <c r="U149" s="222" t="s">
        <v>42</v>
      </c>
      <c r="V149" s="40"/>
      <c r="W149" s="40"/>
      <c r="X149" s="40"/>
      <c r="Y149" s="40"/>
      <c r="Z149" s="40"/>
      <c r="AA149" s="82"/>
      <c r="AT149" s="22" t="s">
        <v>245</v>
      </c>
      <c r="AU149" s="22" t="s">
        <v>84</v>
      </c>
      <c r="AY149" s="22" t="s">
        <v>245</v>
      </c>
      <c r="BE149" s="122">
        <f>IF(U149="základní",N149,0)</f>
        <v>0</v>
      </c>
      <c r="BF149" s="122">
        <f>IF(U149="snížená",N149,0)</f>
        <v>0</v>
      </c>
      <c r="BG149" s="122">
        <f>IF(U149="zákl. přenesená",N149,0)</f>
        <v>0</v>
      </c>
      <c r="BH149" s="122">
        <f>IF(U149="sníž. přenesená",N149,0)</f>
        <v>0</v>
      </c>
      <c r="BI149" s="122">
        <f>IF(U149="nulová",N149,0)</f>
        <v>0</v>
      </c>
      <c r="BJ149" s="22" t="s">
        <v>84</v>
      </c>
      <c r="BK149" s="122">
        <f>L149*K149</f>
        <v>0</v>
      </c>
    </row>
    <row r="150" spans="2:63" s="1" customFormat="1" ht="22.35" customHeight="1">
      <c r="B150" s="39"/>
      <c r="C150" s="218" t="s">
        <v>22</v>
      </c>
      <c r="D150" s="218" t="s">
        <v>167</v>
      </c>
      <c r="E150" s="219" t="s">
        <v>22</v>
      </c>
      <c r="F150" s="314" t="s">
        <v>22</v>
      </c>
      <c r="G150" s="314"/>
      <c r="H150" s="314"/>
      <c r="I150" s="314"/>
      <c r="J150" s="220" t="s">
        <v>22</v>
      </c>
      <c r="K150" s="221"/>
      <c r="L150" s="299"/>
      <c r="M150" s="301"/>
      <c r="N150" s="301">
        <f t="shared" si="5"/>
        <v>0</v>
      </c>
      <c r="O150" s="301"/>
      <c r="P150" s="301"/>
      <c r="Q150" s="301"/>
      <c r="R150" s="41"/>
      <c r="T150" s="183" t="s">
        <v>22</v>
      </c>
      <c r="U150" s="222" t="s">
        <v>42</v>
      </c>
      <c r="V150" s="40"/>
      <c r="W150" s="40"/>
      <c r="X150" s="40"/>
      <c r="Y150" s="40"/>
      <c r="Z150" s="40"/>
      <c r="AA150" s="82"/>
      <c r="AT150" s="22" t="s">
        <v>245</v>
      </c>
      <c r="AU150" s="22" t="s">
        <v>84</v>
      </c>
      <c r="AY150" s="22" t="s">
        <v>245</v>
      </c>
      <c r="BE150" s="122">
        <f>IF(U150="základní",N150,0)</f>
        <v>0</v>
      </c>
      <c r="BF150" s="122">
        <f>IF(U150="snížená",N150,0)</f>
        <v>0</v>
      </c>
      <c r="BG150" s="122">
        <f>IF(U150="zákl. přenesená",N150,0)</f>
        <v>0</v>
      </c>
      <c r="BH150" s="122">
        <f>IF(U150="sníž. přenesená",N150,0)</f>
        <v>0</v>
      </c>
      <c r="BI150" s="122">
        <f>IF(U150="nulová",N150,0)</f>
        <v>0</v>
      </c>
      <c r="BJ150" s="22" t="s">
        <v>84</v>
      </c>
      <c r="BK150" s="122">
        <f>L150*K150</f>
        <v>0</v>
      </c>
    </row>
    <row r="151" spans="2:63" s="1" customFormat="1" ht="22.35" customHeight="1">
      <c r="B151" s="39"/>
      <c r="C151" s="218" t="s">
        <v>22</v>
      </c>
      <c r="D151" s="218" t="s">
        <v>167</v>
      </c>
      <c r="E151" s="219" t="s">
        <v>22</v>
      </c>
      <c r="F151" s="314" t="s">
        <v>22</v>
      </c>
      <c r="G151" s="314"/>
      <c r="H151" s="314"/>
      <c r="I151" s="314"/>
      <c r="J151" s="220" t="s">
        <v>22</v>
      </c>
      <c r="K151" s="221"/>
      <c r="L151" s="299"/>
      <c r="M151" s="301"/>
      <c r="N151" s="301">
        <f t="shared" si="5"/>
        <v>0</v>
      </c>
      <c r="O151" s="301"/>
      <c r="P151" s="301"/>
      <c r="Q151" s="301"/>
      <c r="R151" s="41"/>
      <c r="T151" s="183" t="s">
        <v>22</v>
      </c>
      <c r="U151" s="222" t="s">
        <v>42</v>
      </c>
      <c r="V151" s="40"/>
      <c r="W151" s="40"/>
      <c r="X151" s="40"/>
      <c r="Y151" s="40"/>
      <c r="Z151" s="40"/>
      <c r="AA151" s="82"/>
      <c r="AT151" s="22" t="s">
        <v>245</v>
      </c>
      <c r="AU151" s="22" t="s">
        <v>84</v>
      </c>
      <c r="AY151" s="22" t="s">
        <v>245</v>
      </c>
      <c r="BE151" s="122">
        <f>IF(U151="základní",N151,0)</f>
        <v>0</v>
      </c>
      <c r="BF151" s="122">
        <f>IF(U151="snížená",N151,0)</f>
        <v>0</v>
      </c>
      <c r="BG151" s="122">
        <f>IF(U151="zákl. přenesená",N151,0)</f>
        <v>0</v>
      </c>
      <c r="BH151" s="122">
        <f>IF(U151="sníž. přenesená",N151,0)</f>
        <v>0</v>
      </c>
      <c r="BI151" s="122">
        <f>IF(U151="nulová",N151,0)</f>
        <v>0</v>
      </c>
      <c r="BJ151" s="22" t="s">
        <v>84</v>
      </c>
      <c r="BK151" s="122">
        <f>L151*K151</f>
        <v>0</v>
      </c>
    </row>
    <row r="152" spans="2:63" s="1" customFormat="1" ht="22.35" customHeight="1">
      <c r="B152" s="39"/>
      <c r="C152" s="218" t="s">
        <v>22</v>
      </c>
      <c r="D152" s="218" t="s">
        <v>167</v>
      </c>
      <c r="E152" s="219" t="s">
        <v>22</v>
      </c>
      <c r="F152" s="314" t="s">
        <v>22</v>
      </c>
      <c r="G152" s="314"/>
      <c r="H152" s="314"/>
      <c r="I152" s="314"/>
      <c r="J152" s="220" t="s">
        <v>22</v>
      </c>
      <c r="K152" s="221"/>
      <c r="L152" s="299"/>
      <c r="M152" s="301"/>
      <c r="N152" s="301">
        <f t="shared" si="5"/>
        <v>0</v>
      </c>
      <c r="O152" s="301"/>
      <c r="P152" s="301"/>
      <c r="Q152" s="301"/>
      <c r="R152" s="41"/>
      <c r="T152" s="183" t="s">
        <v>22</v>
      </c>
      <c r="U152" s="222" t="s">
        <v>42</v>
      </c>
      <c r="V152" s="60"/>
      <c r="W152" s="60"/>
      <c r="X152" s="60"/>
      <c r="Y152" s="60"/>
      <c r="Z152" s="60"/>
      <c r="AA152" s="62"/>
      <c r="AT152" s="22" t="s">
        <v>245</v>
      </c>
      <c r="AU152" s="22" t="s">
        <v>84</v>
      </c>
      <c r="AY152" s="22" t="s">
        <v>245</v>
      </c>
      <c r="BE152" s="122">
        <f>IF(U152="základní",N152,0)</f>
        <v>0</v>
      </c>
      <c r="BF152" s="122">
        <f>IF(U152="snížená",N152,0)</f>
        <v>0</v>
      </c>
      <c r="BG152" s="122">
        <f>IF(U152="zákl. přenesená",N152,0)</f>
        <v>0</v>
      </c>
      <c r="BH152" s="122">
        <f>IF(U152="sníž. přenesená",N152,0)</f>
        <v>0</v>
      </c>
      <c r="BI152" s="122">
        <f>IF(U152="nulová",N152,0)</f>
        <v>0</v>
      </c>
      <c r="BJ152" s="22" t="s">
        <v>84</v>
      </c>
      <c r="BK152" s="122">
        <f>L152*K152</f>
        <v>0</v>
      </c>
    </row>
    <row r="153" spans="2:63" s="1" customFormat="1" ht="6.9" customHeight="1">
      <c r="B153" s="63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5"/>
    </row>
  </sheetData>
  <sheetProtection algorithmName="SHA-512" hashValue="gpMRwnOzFJ6eaANPmAPtrhLmaNTk1HyM6ErSFZCCyZ11jbhdo/M/fX+bUiBv/Q6Pkf5K4p97fbCBgUw3/hfFEQ==" saltValue="XBbR/QpLLzLp2D8MiU/9Rw==" spinCount="100000" sheet="1" objects="1" scenarios="1" formatCells="0" formatColumns="0" formatRows="0" sort="0" autoFilter="0"/>
  <mergeCells count="126">
    <mergeCell ref="H1:K1"/>
    <mergeCell ref="S2:AC2"/>
    <mergeCell ref="F151:I151"/>
    <mergeCell ref="L151:M151"/>
    <mergeCell ref="N151:Q151"/>
    <mergeCell ref="F152:I152"/>
    <mergeCell ref="L152:M152"/>
    <mergeCell ref="N152:Q152"/>
    <mergeCell ref="N118:Q118"/>
    <mergeCell ref="N119:Q119"/>
    <mergeCell ref="N120:Q120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40:I140"/>
    <mergeCell ref="F141:I141"/>
    <mergeCell ref="F142:I142"/>
    <mergeCell ref="L142:M142"/>
    <mergeCell ref="N142:Q142"/>
    <mergeCell ref="F143:I143"/>
    <mergeCell ref="F144:I144"/>
    <mergeCell ref="F145:I145"/>
    <mergeCell ref="F146:I146"/>
    <mergeCell ref="F134:I134"/>
    <mergeCell ref="F135:I135"/>
    <mergeCell ref="F136:I136"/>
    <mergeCell ref="F137:I137"/>
    <mergeCell ref="F138:I138"/>
    <mergeCell ref="L138:M138"/>
    <mergeCell ref="N138:Q138"/>
    <mergeCell ref="F139:I139"/>
    <mergeCell ref="L139:M139"/>
    <mergeCell ref="N139:Q139"/>
    <mergeCell ref="F127:I127"/>
    <mergeCell ref="F128:I128"/>
    <mergeCell ref="F129:I129"/>
    <mergeCell ref="L129:M129"/>
    <mergeCell ref="N129:Q129"/>
    <mergeCell ref="F130:I130"/>
    <mergeCell ref="F131:I131"/>
    <mergeCell ref="F132:I132"/>
    <mergeCell ref="F133:I133"/>
    <mergeCell ref="L133:M133"/>
    <mergeCell ref="N133:Q133"/>
    <mergeCell ref="F122:I122"/>
    <mergeCell ref="L122:M122"/>
    <mergeCell ref="N122:Q122"/>
    <mergeCell ref="F123:I123"/>
    <mergeCell ref="F124:I124"/>
    <mergeCell ref="F125:I125"/>
    <mergeCell ref="L125:M125"/>
    <mergeCell ref="N125:Q125"/>
    <mergeCell ref="F126:I126"/>
    <mergeCell ref="M112:P112"/>
    <mergeCell ref="M114:Q114"/>
    <mergeCell ref="M115:Q115"/>
    <mergeCell ref="F117:I117"/>
    <mergeCell ref="L117:M117"/>
    <mergeCell ref="N117:Q117"/>
    <mergeCell ref="F121:I121"/>
    <mergeCell ref="L121:M121"/>
    <mergeCell ref="N121:Q121"/>
    <mergeCell ref="D97:H97"/>
    <mergeCell ref="N97:Q97"/>
    <mergeCell ref="D98:H98"/>
    <mergeCell ref="N98:Q98"/>
    <mergeCell ref="N99:Q99"/>
    <mergeCell ref="L101:Q101"/>
    <mergeCell ref="C107:Q107"/>
    <mergeCell ref="F109:P109"/>
    <mergeCell ref="F110:P110"/>
    <mergeCell ref="N89:Q89"/>
    <mergeCell ref="N90:Q90"/>
    <mergeCell ref="N91:Q91"/>
    <mergeCell ref="N93:Q93"/>
    <mergeCell ref="D94:H94"/>
    <mergeCell ref="N94:Q94"/>
    <mergeCell ref="D95:H95"/>
    <mergeCell ref="N95:Q95"/>
    <mergeCell ref="D96:H96"/>
    <mergeCell ref="N96:Q96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</mergeCells>
  <dataValidations count="2">
    <dataValidation type="list" allowBlank="1" showInputMessage="1" showErrorMessage="1" error="Povoleny jsou hodnoty K, M." sqref="D148:D153">
      <formula1>"K, M"</formula1>
    </dataValidation>
    <dataValidation type="list" allowBlank="1" showInputMessage="1" showErrorMessage="1" error="Povoleny jsou hodnoty základní, snížená, zákl. přenesená, sníž. přenesená, nulová." sqref="U148:U153">
      <formula1>"základní, snížená, zákl. přenesená, sníž. přenesená, nulová"</formula1>
    </dataValidation>
  </dataValidations>
  <hyperlinks>
    <hyperlink ref="F1:G1" location="C2" display="1) Krycí list rozpočtu"/>
    <hyperlink ref="H1:K1" location="C86" display="2) Rekapitulace rozpočtu"/>
    <hyperlink ref="L1" location="C117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6" fitToHeight="100" orientation="portrait" blackAndWhite="1" r:id="rId1"/>
  <headerFooter>
    <oddFooter>&amp;CStrana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29"/>
  <sheetViews>
    <sheetView showGridLines="0" workbookViewId="0">
      <pane ySplit="1" topLeftCell="A2" activePane="bottomLeft" state="frozen"/>
      <selection pane="bottomLeft"/>
    </sheetView>
  </sheetViews>
  <sheetFormatPr defaultRowHeight="14.4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>
      <c r="A1" s="130"/>
      <c r="B1" s="16"/>
      <c r="C1" s="16"/>
      <c r="D1" s="17" t="s">
        <v>1</v>
      </c>
      <c r="E1" s="16"/>
      <c r="F1" s="18" t="s">
        <v>123</v>
      </c>
      <c r="G1" s="18"/>
      <c r="H1" s="321" t="s">
        <v>124</v>
      </c>
      <c r="I1" s="321"/>
      <c r="J1" s="321"/>
      <c r="K1" s="321"/>
      <c r="L1" s="18" t="s">
        <v>125</v>
      </c>
      <c r="M1" s="16"/>
      <c r="N1" s="16"/>
      <c r="O1" s="17" t="s">
        <v>126</v>
      </c>
      <c r="P1" s="16"/>
      <c r="Q1" s="16"/>
      <c r="R1" s="16"/>
      <c r="S1" s="18" t="s">
        <v>127</v>
      </c>
      <c r="T1" s="18"/>
      <c r="U1" s="130"/>
      <c r="V1" s="130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</row>
    <row r="2" spans="1:66" ht="36.9" customHeight="1">
      <c r="C2" s="227" t="s">
        <v>7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S2" s="275" t="s">
        <v>8</v>
      </c>
      <c r="T2" s="276"/>
      <c r="U2" s="276"/>
      <c r="V2" s="276"/>
      <c r="W2" s="276"/>
      <c r="X2" s="276"/>
      <c r="Y2" s="276"/>
      <c r="Z2" s="276"/>
      <c r="AA2" s="276"/>
      <c r="AB2" s="276"/>
      <c r="AC2" s="276"/>
      <c r="AT2" s="22" t="s">
        <v>114</v>
      </c>
    </row>
    <row r="3" spans="1:66" ht="6.9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AT3" s="22" t="s">
        <v>89</v>
      </c>
    </row>
    <row r="4" spans="1:66" ht="36.9" customHeight="1">
      <c r="B4" s="26"/>
      <c r="C4" s="229" t="s">
        <v>128</v>
      </c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7"/>
      <c r="T4" s="28" t="s">
        <v>13</v>
      </c>
      <c r="AT4" s="22" t="s">
        <v>6</v>
      </c>
    </row>
    <row r="5" spans="1:66" ht="6.9" customHeight="1">
      <c r="B5" s="26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7"/>
    </row>
    <row r="6" spans="1:66" ht="25.35" customHeight="1">
      <c r="B6" s="26"/>
      <c r="C6" s="30"/>
      <c r="D6" s="34" t="s">
        <v>19</v>
      </c>
      <c r="E6" s="30"/>
      <c r="F6" s="277" t="str">
        <f>'Rekapitulace stavby'!K6</f>
        <v>Doplnění chodníku v křižovatce ulic Sokolská a Sušilova - rozc.Kouty, Zábřeh</v>
      </c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30"/>
      <c r="R6" s="27"/>
    </row>
    <row r="7" spans="1:66" s="1" customFormat="1" ht="32.85" customHeight="1">
      <c r="B7" s="39"/>
      <c r="C7" s="40"/>
      <c r="D7" s="33" t="s">
        <v>129</v>
      </c>
      <c r="E7" s="40"/>
      <c r="F7" s="235" t="s">
        <v>680</v>
      </c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40"/>
      <c r="R7" s="41"/>
    </row>
    <row r="8" spans="1:66" s="1" customFormat="1" ht="14.4" customHeight="1">
      <c r="B8" s="39"/>
      <c r="C8" s="40"/>
      <c r="D8" s="34" t="s">
        <v>21</v>
      </c>
      <c r="E8" s="40"/>
      <c r="F8" s="32" t="s">
        <v>22</v>
      </c>
      <c r="G8" s="40"/>
      <c r="H8" s="40"/>
      <c r="I8" s="40"/>
      <c r="J8" s="40"/>
      <c r="K8" s="40"/>
      <c r="L8" s="40"/>
      <c r="M8" s="34" t="s">
        <v>23</v>
      </c>
      <c r="N8" s="40"/>
      <c r="O8" s="32" t="s">
        <v>22</v>
      </c>
      <c r="P8" s="40"/>
      <c r="Q8" s="40"/>
      <c r="R8" s="41"/>
    </row>
    <row r="9" spans="1:66" s="1" customFormat="1" ht="14.4" customHeight="1">
      <c r="B9" s="39"/>
      <c r="C9" s="40"/>
      <c r="D9" s="34" t="s">
        <v>24</v>
      </c>
      <c r="E9" s="40"/>
      <c r="F9" s="32" t="s">
        <v>25</v>
      </c>
      <c r="G9" s="40"/>
      <c r="H9" s="40"/>
      <c r="I9" s="40"/>
      <c r="J9" s="40"/>
      <c r="K9" s="40"/>
      <c r="L9" s="40"/>
      <c r="M9" s="34" t="s">
        <v>26</v>
      </c>
      <c r="N9" s="40"/>
      <c r="O9" s="280" t="str">
        <f>'Rekapitulace stavby'!AN8</f>
        <v>26. 12. 2018</v>
      </c>
      <c r="P9" s="281"/>
      <c r="Q9" s="40"/>
      <c r="R9" s="41"/>
    </row>
    <row r="10" spans="1:66" s="1" customFormat="1" ht="10.8" customHeight="1"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1"/>
    </row>
    <row r="11" spans="1:66" s="1" customFormat="1" ht="14.4" customHeight="1">
      <c r="B11" s="39"/>
      <c r="C11" s="40"/>
      <c r="D11" s="34" t="s">
        <v>28</v>
      </c>
      <c r="E11" s="40"/>
      <c r="F11" s="40"/>
      <c r="G11" s="40"/>
      <c r="H11" s="40"/>
      <c r="I11" s="40"/>
      <c r="J11" s="40"/>
      <c r="K11" s="40"/>
      <c r="L11" s="40"/>
      <c r="M11" s="34" t="s">
        <v>29</v>
      </c>
      <c r="N11" s="40"/>
      <c r="O11" s="233" t="str">
        <f>IF('Rekapitulace stavby'!AN10="","",'Rekapitulace stavby'!AN10)</f>
        <v/>
      </c>
      <c r="P11" s="233"/>
      <c r="Q11" s="40"/>
      <c r="R11" s="41"/>
    </row>
    <row r="12" spans="1:66" s="1" customFormat="1" ht="18" customHeight="1">
      <c r="B12" s="39"/>
      <c r="C12" s="40"/>
      <c r="D12" s="40"/>
      <c r="E12" s="32" t="str">
        <f>IF('Rekapitulace stavby'!E11="","",'Rekapitulace stavby'!E11)</f>
        <v xml:space="preserve"> </v>
      </c>
      <c r="F12" s="40"/>
      <c r="G12" s="40"/>
      <c r="H12" s="40"/>
      <c r="I12" s="40"/>
      <c r="J12" s="40"/>
      <c r="K12" s="40"/>
      <c r="L12" s="40"/>
      <c r="M12" s="34" t="s">
        <v>31</v>
      </c>
      <c r="N12" s="40"/>
      <c r="O12" s="233" t="str">
        <f>IF('Rekapitulace stavby'!AN11="","",'Rekapitulace stavby'!AN11)</f>
        <v/>
      </c>
      <c r="P12" s="233"/>
      <c r="Q12" s="40"/>
      <c r="R12" s="41"/>
    </row>
    <row r="13" spans="1:66" s="1" customFormat="1" ht="6.9" customHeight="1">
      <c r="B13" s="39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1"/>
    </row>
    <row r="14" spans="1:66" s="1" customFormat="1" ht="14.4" customHeight="1">
      <c r="B14" s="39"/>
      <c r="C14" s="40"/>
      <c r="D14" s="34" t="s">
        <v>32</v>
      </c>
      <c r="E14" s="40"/>
      <c r="F14" s="40"/>
      <c r="G14" s="40"/>
      <c r="H14" s="40"/>
      <c r="I14" s="40"/>
      <c r="J14" s="40"/>
      <c r="K14" s="40"/>
      <c r="L14" s="40"/>
      <c r="M14" s="34" t="s">
        <v>29</v>
      </c>
      <c r="N14" s="40"/>
      <c r="O14" s="282" t="str">
        <f>IF('Rekapitulace stavby'!AN13="","",'Rekapitulace stavby'!AN13)</f>
        <v>Vyplň údaj</v>
      </c>
      <c r="P14" s="233"/>
      <c r="Q14" s="40"/>
      <c r="R14" s="41"/>
    </row>
    <row r="15" spans="1:66" s="1" customFormat="1" ht="18" customHeight="1">
      <c r="B15" s="39"/>
      <c r="C15" s="40"/>
      <c r="D15" s="40"/>
      <c r="E15" s="282" t="str">
        <f>IF('Rekapitulace stavby'!E14="","",'Rekapitulace stavby'!E14)</f>
        <v>Vyplň údaj</v>
      </c>
      <c r="F15" s="283"/>
      <c r="G15" s="283"/>
      <c r="H15" s="283"/>
      <c r="I15" s="283"/>
      <c r="J15" s="283"/>
      <c r="K15" s="283"/>
      <c r="L15" s="283"/>
      <c r="M15" s="34" t="s">
        <v>31</v>
      </c>
      <c r="N15" s="40"/>
      <c r="O15" s="282" t="str">
        <f>IF('Rekapitulace stavby'!AN14="","",'Rekapitulace stavby'!AN14)</f>
        <v>Vyplň údaj</v>
      </c>
      <c r="P15" s="233"/>
      <c r="Q15" s="40"/>
      <c r="R15" s="41"/>
    </row>
    <row r="16" spans="1:66" s="1" customFormat="1" ht="6.9" customHeight="1"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1"/>
    </row>
    <row r="17" spans="2:18" s="1" customFormat="1" ht="14.4" customHeight="1">
      <c r="B17" s="39"/>
      <c r="C17" s="40"/>
      <c r="D17" s="34" t="s">
        <v>34</v>
      </c>
      <c r="E17" s="40"/>
      <c r="F17" s="40"/>
      <c r="G17" s="40"/>
      <c r="H17" s="40"/>
      <c r="I17" s="40"/>
      <c r="J17" s="40"/>
      <c r="K17" s="40"/>
      <c r="L17" s="40"/>
      <c r="M17" s="34" t="s">
        <v>29</v>
      </c>
      <c r="N17" s="40"/>
      <c r="O17" s="233" t="str">
        <f>IF('Rekapitulace stavby'!AN16="","",'Rekapitulace stavby'!AN16)</f>
        <v/>
      </c>
      <c r="P17" s="233"/>
      <c r="Q17" s="40"/>
      <c r="R17" s="41"/>
    </row>
    <row r="18" spans="2:18" s="1" customFormat="1" ht="18" customHeight="1">
      <c r="B18" s="39"/>
      <c r="C18" s="40"/>
      <c r="D18" s="40"/>
      <c r="E18" s="32" t="str">
        <f>IF('Rekapitulace stavby'!E17="","",'Rekapitulace stavby'!E17)</f>
        <v xml:space="preserve"> </v>
      </c>
      <c r="F18" s="40"/>
      <c r="G18" s="40"/>
      <c r="H18" s="40"/>
      <c r="I18" s="40"/>
      <c r="J18" s="40"/>
      <c r="K18" s="40"/>
      <c r="L18" s="40"/>
      <c r="M18" s="34" t="s">
        <v>31</v>
      </c>
      <c r="N18" s="40"/>
      <c r="O18" s="233" t="str">
        <f>IF('Rekapitulace stavby'!AN17="","",'Rekapitulace stavby'!AN17)</f>
        <v/>
      </c>
      <c r="P18" s="233"/>
      <c r="Q18" s="40"/>
      <c r="R18" s="41"/>
    </row>
    <row r="19" spans="2:18" s="1" customFormat="1" ht="6.9" customHeight="1"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1"/>
    </row>
    <row r="20" spans="2:18" s="1" customFormat="1" ht="14.4" customHeight="1">
      <c r="B20" s="39"/>
      <c r="C20" s="40"/>
      <c r="D20" s="34" t="s">
        <v>36</v>
      </c>
      <c r="E20" s="40"/>
      <c r="F20" s="40"/>
      <c r="G20" s="40"/>
      <c r="H20" s="40"/>
      <c r="I20" s="40"/>
      <c r="J20" s="40"/>
      <c r="K20" s="40"/>
      <c r="L20" s="40"/>
      <c r="M20" s="34" t="s">
        <v>29</v>
      </c>
      <c r="N20" s="40"/>
      <c r="O20" s="233" t="str">
        <f>IF('Rekapitulace stavby'!AN19="","",'Rekapitulace stavby'!AN19)</f>
        <v/>
      </c>
      <c r="P20" s="233"/>
      <c r="Q20" s="40"/>
      <c r="R20" s="41"/>
    </row>
    <row r="21" spans="2:18" s="1" customFormat="1" ht="18" customHeight="1">
      <c r="B21" s="39"/>
      <c r="C21" s="40"/>
      <c r="D21" s="40"/>
      <c r="E21" s="32" t="str">
        <f>IF('Rekapitulace stavby'!E20="","",'Rekapitulace stavby'!E20)</f>
        <v xml:space="preserve"> </v>
      </c>
      <c r="F21" s="40"/>
      <c r="G21" s="40"/>
      <c r="H21" s="40"/>
      <c r="I21" s="40"/>
      <c r="J21" s="40"/>
      <c r="K21" s="40"/>
      <c r="L21" s="40"/>
      <c r="M21" s="34" t="s">
        <v>31</v>
      </c>
      <c r="N21" s="40"/>
      <c r="O21" s="233" t="str">
        <f>IF('Rekapitulace stavby'!AN20="","",'Rekapitulace stavby'!AN20)</f>
        <v/>
      </c>
      <c r="P21" s="233"/>
      <c r="Q21" s="40"/>
      <c r="R21" s="41"/>
    </row>
    <row r="22" spans="2:18" s="1" customFormat="1" ht="6.9" customHeight="1"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1"/>
    </row>
    <row r="23" spans="2:18" s="1" customFormat="1" ht="14.4" customHeight="1">
      <c r="B23" s="39"/>
      <c r="C23" s="40"/>
      <c r="D23" s="34" t="s">
        <v>37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1"/>
    </row>
    <row r="24" spans="2:18" s="1" customFormat="1" ht="22.5" customHeight="1">
      <c r="B24" s="39"/>
      <c r="C24" s="40"/>
      <c r="D24" s="40"/>
      <c r="E24" s="238" t="s">
        <v>22</v>
      </c>
      <c r="F24" s="238"/>
      <c r="G24" s="238"/>
      <c r="H24" s="238"/>
      <c r="I24" s="238"/>
      <c r="J24" s="238"/>
      <c r="K24" s="238"/>
      <c r="L24" s="238"/>
      <c r="M24" s="40"/>
      <c r="N24" s="40"/>
      <c r="O24" s="40"/>
      <c r="P24" s="40"/>
      <c r="Q24" s="40"/>
      <c r="R24" s="41"/>
    </row>
    <row r="25" spans="2:18" s="1" customFormat="1" ht="6.9" customHeight="1"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1"/>
    </row>
    <row r="26" spans="2:18" s="1" customFormat="1" ht="6.9" customHeight="1">
      <c r="B26" s="39"/>
      <c r="C26" s="40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40"/>
      <c r="R26" s="41"/>
    </row>
    <row r="27" spans="2:18" s="1" customFormat="1" ht="14.4" customHeight="1">
      <c r="B27" s="39"/>
      <c r="C27" s="40"/>
      <c r="D27" s="131" t="s">
        <v>133</v>
      </c>
      <c r="E27" s="40"/>
      <c r="F27" s="40"/>
      <c r="G27" s="40"/>
      <c r="H27" s="40"/>
      <c r="I27" s="40"/>
      <c r="J27" s="40"/>
      <c r="K27" s="40"/>
      <c r="L27" s="40"/>
      <c r="M27" s="239">
        <f>N88</f>
        <v>0</v>
      </c>
      <c r="N27" s="239"/>
      <c r="O27" s="239"/>
      <c r="P27" s="239"/>
      <c r="Q27" s="40"/>
      <c r="R27" s="41"/>
    </row>
    <row r="28" spans="2:18" s="1" customFormat="1" ht="14.4" customHeight="1">
      <c r="B28" s="39"/>
      <c r="C28" s="40"/>
      <c r="D28" s="38" t="s">
        <v>110</v>
      </c>
      <c r="E28" s="40"/>
      <c r="F28" s="40"/>
      <c r="G28" s="40"/>
      <c r="H28" s="40"/>
      <c r="I28" s="40"/>
      <c r="J28" s="40"/>
      <c r="K28" s="40"/>
      <c r="L28" s="40"/>
      <c r="M28" s="239">
        <f>N93</f>
        <v>0</v>
      </c>
      <c r="N28" s="239"/>
      <c r="O28" s="239"/>
      <c r="P28" s="239"/>
      <c r="Q28" s="40"/>
      <c r="R28" s="41"/>
    </row>
    <row r="29" spans="2:18" s="1" customFormat="1" ht="6.9" customHeight="1"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1"/>
    </row>
    <row r="30" spans="2:18" s="1" customFormat="1" ht="25.35" customHeight="1">
      <c r="B30" s="39"/>
      <c r="C30" s="40"/>
      <c r="D30" s="132" t="s">
        <v>40</v>
      </c>
      <c r="E30" s="40"/>
      <c r="F30" s="40"/>
      <c r="G30" s="40"/>
      <c r="H30" s="40"/>
      <c r="I30" s="40"/>
      <c r="J30" s="40"/>
      <c r="K30" s="40"/>
      <c r="L30" s="40"/>
      <c r="M30" s="284">
        <f>ROUND(M27+M28,2)</f>
        <v>0</v>
      </c>
      <c r="N30" s="279"/>
      <c r="O30" s="279"/>
      <c r="P30" s="279"/>
      <c r="Q30" s="40"/>
      <c r="R30" s="41"/>
    </row>
    <row r="31" spans="2:18" s="1" customFormat="1" ht="6.9" customHeight="1">
      <c r="B31" s="39"/>
      <c r="C31" s="40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40"/>
      <c r="R31" s="41"/>
    </row>
    <row r="32" spans="2:18" s="1" customFormat="1" ht="14.4" customHeight="1">
      <c r="B32" s="39"/>
      <c r="C32" s="40"/>
      <c r="D32" s="46" t="s">
        <v>41</v>
      </c>
      <c r="E32" s="46" t="s">
        <v>42</v>
      </c>
      <c r="F32" s="47">
        <v>0.21</v>
      </c>
      <c r="G32" s="133" t="s">
        <v>43</v>
      </c>
      <c r="H32" s="285">
        <f>ROUND((((SUM(BE93:BE100)+SUM(BE118:BE122))+SUM(BE124:BE128))),2)</f>
        <v>0</v>
      </c>
      <c r="I32" s="279"/>
      <c r="J32" s="279"/>
      <c r="K32" s="40"/>
      <c r="L32" s="40"/>
      <c r="M32" s="285">
        <f>ROUND(((ROUND((SUM(BE93:BE100)+SUM(BE118:BE122)), 2)*F32)+SUM(BE124:BE128)*F32),2)</f>
        <v>0</v>
      </c>
      <c r="N32" s="279"/>
      <c r="O32" s="279"/>
      <c r="P32" s="279"/>
      <c r="Q32" s="40"/>
      <c r="R32" s="41"/>
    </row>
    <row r="33" spans="2:18" s="1" customFormat="1" ht="14.4" customHeight="1">
      <c r="B33" s="39"/>
      <c r="C33" s="40"/>
      <c r="D33" s="40"/>
      <c r="E33" s="46" t="s">
        <v>44</v>
      </c>
      <c r="F33" s="47">
        <v>0.15</v>
      </c>
      <c r="G33" s="133" t="s">
        <v>43</v>
      </c>
      <c r="H33" s="285">
        <f>ROUND((((SUM(BF93:BF100)+SUM(BF118:BF122))+SUM(BF124:BF128))),2)</f>
        <v>0</v>
      </c>
      <c r="I33" s="279"/>
      <c r="J33" s="279"/>
      <c r="K33" s="40"/>
      <c r="L33" s="40"/>
      <c r="M33" s="285">
        <f>ROUND(((ROUND((SUM(BF93:BF100)+SUM(BF118:BF122)), 2)*F33)+SUM(BF124:BF128)*F33),2)</f>
        <v>0</v>
      </c>
      <c r="N33" s="279"/>
      <c r="O33" s="279"/>
      <c r="P33" s="279"/>
      <c r="Q33" s="40"/>
      <c r="R33" s="41"/>
    </row>
    <row r="34" spans="2:18" s="1" customFormat="1" ht="14.4" hidden="1" customHeight="1">
      <c r="B34" s="39"/>
      <c r="C34" s="40"/>
      <c r="D34" s="40"/>
      <c r="E34" s="46" t="s">
        <v>45</v>
      </c>
      <c r="F34" s="47">
        <v>0.21</v>
      </c>
      <c r="G34" s="133" t="s">
        <v>43</v>
      </c>
      <c r="H34" s="285">
        <f>ROUND((((SUM(BG93:BG100)+SUM(BG118:BG122))+SUM(BG124:BG128))),2)</f>
        <v>0</v>
      </c>
      <c r="I34" s="279"/>
      <c r="J34" s="279"/>
      <c r="K34" s="40"/>
      <c r="L34" s="40"/>
      <c r="M34" s="285">
        <v>0</v>
      </c>
      <c r="N34" s="279"/>
      <c r="O34" s="279"/>
      <c r="P34" s="279"/>
      <c r="Q34" s="40"/>
      <c r="R34" s="41"/>
    </row>
    <row r="35" spans="2:18" s="1" customFormat="1" ht="14.4" hidden="1" customHeight="1">
      <c r="B35" s="39"/>
      <c r="C35" s="40"/>
      <c r="D35" s="40"/>
      <c r="E35" s="46" t="s">
        <v>46</v>
      </c>
      <c r="F35" s="47">
        <v>0.15</v>
      </c>
      <c r="G35" s="133" t="s">
        <v>43</v>
      </c>
      <c r="H35" s="285">
        <f>ROUND((((SUM(BH93:BH100)+SUM(BH118:BH122))+SUM(BH124:BH128))),2)</f>
        <v>0</v>
      </c>
      <c r="I35" s="279"/>
      <c r="J35" s="279"/>
      <c r="K35" s="40"/>
      <c r="L35" s="40"/>
      <c r="M35" s="285">
        <v>0</v>
      </c>
      <c r="N35" s="279"/>
      <c r="O35" s="279"/>
      <c r="P35" s="279"/>
      <c r="Q35" s="40"/>
      <c r="R35" s="41"/>
    </row>
    <row r="36" spans="2:18" s="1" customFormat="1" ht="14.4" hidden="1" customHeight="1">
      <c r="B36" s="39"/>
      <c r="C36" s="40"/>
      <c r="D36" s="40"/>
      <c r="E36" s="46" t="s">
        <v>47</v>
      </c>
      <c r="F36" s="47">
        <v>0</v>
      </c>
      <c r="G36" s="133" t="s">
        <v>43</v>
      </c>
      <c r="H36" s="285">
        <f>ROUND((((SUM(BI93:BI100)+SUM(BI118:BI122))+SUM(BI124:BI128))),2)</f>
        <v>0</v>
      </c>
      <c r="I36" s="279"/>
      <c r="J36" s="279"/>
      <c r="K36" s="40"/>
      <c r="L36" s="40"/>
      <c r="M36" s="285">
        <v>0</v>
      </c>
      <c r="N36" s="279"/>
      <c r="O36" s="279"/>
      <c r="P36" s="279"/>
      <c r="Q36" s="40"/>
      <c r="R36" s="41"/>
    </row>
    <row r="37" spans="2:18" s="1" customFormat="1" ht="6.9" customHeight="1"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1"/>
    </row>
    <row r="38" spans="2:18" s="1" customFormat="1" ht="25.35" customHeight="1">
      <c r="B38" s="39"/>
      <c r="C38" s="129"/>
      <c r="D38" s="134" t="s">
        <v>48</v>
      </c>
      <c r="E38" s="83"/>
      <c r="F38" s="83"/>
      <c r="G38" s="135" t="s">
        <v>49</v>
      </c>
      <c r="H38" s="136" t="s">
        <v>50</v>
      </c>
      <c r="I38" s="83"/>
      <c r="J38" s="83"/>
      <c r="K38" s="83"/>
      <c r="L38" s="286">
        <f>SUM(M30:M36)</f>
        <v>0</v>
      </c>
      <c r="M38" s="286"/>
      <c r="N38" s="286"/>
      <c r="O38" s="286"/>
      <c r="P38" s="287"/>
      <c r="Q38" s="129"/>
      <c r="R38" s="41"/>
    </row>
    <row r="39" spans="2:18" s="1" customFormat="1" ht="14.4" customHeight="1"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1"/>
    </row>
    <row r="40" spans="2:18" s="1" customFormat="1" ht="14.4" customHeight="1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1"/>
    </row>
    <row r="41" spans="2:18" ht="12">
      <c r="B41" s="26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27"/>
    </row>
    <row r="42" spans="2:18" ht="12">
      <c r="B42" s="26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27"/>
    </row>
    <row r="43" spans="2:18" ht="12">
      <c r="B43" s="26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27"/>
    </row>
    <row r="44" spans="2:18" ht="12">
      <c r="B44" s="26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27"/>
    </row>
    <row r="45" spans="2:18" ht="12">
      <c r="B45" s="26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27"/>
    </row>
    <row r="46" spans="2:18" ht="12">
      <c r="B46" s="26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27"/>
    </row>
    <row r="47" spans="2:18" ht="12">
      <c r="B47" s="26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27"/>
    </row>
    <row r="48" spans="2:18" ht="12">
      <c r="B48" s="26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27"/>
    </row>
    <row r="49" spans="2:18" ht="12">
      <c r="B49" s="26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27"/>
    </row>
    <row r="50" spans="2:18" s="1" customFormat="1">
      <c r="B50" s="39"/>
      <c r="C50" s="40"/>
      <c r="D50" s="54" t="s">
        <v>51</v>
      </c>
      <c r="E50" s="55"/>
      <c r="F50" s="55"/>
      <c r="G50" s="55"/>
      <c r="H50" s="56"/>
      <c r="I50" s="40"/>
      <c r="J50" s="54" t="s">
        <v>52</v>
      </c>
      <c r="K50" s="55"/>
      <c r="L50" s="55"/>
      <c r="M50" s="55"/>
      <c r="N50" s="55"/>
      <c r="O50" s="55"/>
      <c r="P50" s="56"/>
      <c r="Q50" s="40"/>
      <c r="R50" s="41"/>
    </row>
    <row r="51" spans="2:18" ht="12">
      <c r="B51" s="26"/>
      <c r="C51" s="30"/>
      <c r="D51" s="57"/>
      <c r="E51" s="30"/>
      <c r="F51" s="30"/>
      <c r="G51" s="30"/>
      <c r="H51" s="58"/>
      <c r="I51" s="30"/>
      <c r="J51" s="57"/>
      <c r="K51" s="30"/>
      <c r="L51" s="30"/>
      <c r="M51" s="30"/>
      <c r="N51" s="30"/>
      <c r="O51" s="30"/>
      <c r="P51" s="58"/>
      <c r="Q51" s="30"/>
      <c r="R51" s="27"/>
    </row>
    <row r="52" spans="2:18" ht="12">
      <c r="B52" s="26"/>
      <c r="C52" s="30"/>
      <c r="D52" s="57"/>
      <c r="E52" s="30"/>
      <c r="F52" s="30"/>
      <c r="G52" s="30"/>
      <c r="H52" s="58"/>
      <c r="I52" s="30"/>
      <c r="J52" s="57"/>
      <c r="K52" s="30"/>
      <c r="L52" s="30"/>
      <c r="M52" s="30"/>
      <c r="N52" s="30"/>
      <c r="O52" s="30"/>
      <c r="P52" s="58"/>
      <c r="Q52" s="30"/>
      <c r="R52" s="27"/>
    </row>
    <row r="53" spans="2:18" ht="12">
      <c r="B53" s="26"/>
      <c r="C53" s="30"/>
      <c r="D53" s="57"/>
      <c r="E53" s="30"/>
      <c r="F53" s="30"/>
      <c r="G53" s="30"/>
      <c r="H53" s="58"/>
      <c r="I53" s="30"/>
      <c r="J53" s="57"/>
      <c r="K53" s="30"/>
      <c r="L53" s="30"/>
      <c r="M53" s="30"/>
      <c r="N53" s="30"/>
      <c r="O53" s="30"/>
      <c r="P53" s="58"/>
      <c r="Q53" s="30"/>
      <c r="R53" s="27"/>
    </row>
    <row r="54" spans="2:18" ht="12">
      <c r="B54" s="26"/>
      <c r="C54" s="30"/>
      <c r="D54" s="57"/>
      <c r="E54" s="30"/>
      <c r="F54" s="30"/>
      <c r="G54" s="30"/>
      <c r="H54" s="58"/>
      <c r="I54" s="30"/>
      <c r="J54" s="57"/>
      <c r="K54" s="30"/>
      <c r="L54" s="30"/>
      <c r="M54" s="30"/>
      <c r="N54" s="30"/>
      <c r="O54" s="30"/>
      <c r="P54" s="58"/>
      <c r="Q54" s="30"/>
      <c r="R54" s="27"/>
    </row>
    <row r="55" spans="2:18" ht="12">
      <c r="B55" s="26"/>
      <c r="C55" s="30"/>
      <c r="D55" s="57"/>
      <c r="E55" s="30"/>
      <c r="F55" s="30"/>
      <c r="G55" s="30"/>
      <c r="H55" s="58"/>
      <c r="I55" s="30"/>
      <c r="J55" s="57"/>
      <c r="K55" s="30"/>
      <c r="L55" s="30"/>
      <c r="M55" s="30"/>
      <c r="N55" s="30"/>
      <c r="O55" s="30"/>
      <c r="P55" s="58"/>
      <c r="Q55" s="30"/>
      <c r="R55" s="27"/>
    </row>
    <row r="56" spans="2:18" ht="12">
      <c r="B56" s="26"/>
      <c r="C56" s="30"/>
      <c r="D56" s="57"/>
      <c r="E56" s="30"/>
      <c r="F56" s="30"/>
      <c r="G56" s="30"/>
      <c r="H56" s="58"/>
      <c r="I56" s="30"/>
      <c r="J56" s="57"/>
      <c r="K56" s="30"/>
      <c r="L56" s="30"/>
      <c r="M56" s="30"/>
      <c r="N56" s="30"/>
      <c r="O56" s="30"/>
      <c r="P56" s="58"/>
      <c r="Q56" s="30"/>
      <c r="R56" s="27"/>
    </row>
    <row r="57" spans="2:18" ht="12">
      <c r="B57" s="26"/>
      <c r="C57" s="30"/>
      <c r="D57" s="57"/>
      <c r="E57" s="30"/>
      <c r="F57" s="30"/>
      <c r="G57" s="30"/>
      <c r="H57" s="58"/>
      <c r="I57" s="30"/>
      <c r="J57" s="57"/>
      <c r="K57" s="30"/>
      <c r="L57" s="30"/>
      <c r="M57" s="30"/>
      <c r="N57" s="30"/>
      <c r="O57" s="30"/>
      <c r="P57" s="58"/>
      <c r="Q57" s="30"/>
      <c r="R57" s="27"/>
    </row>
    <row r="58" spans="2:18" ht="12">
      <c r="B58" s="26"/>
      <c r="C58" s="30"/>
      <c r="D58" s="57"/>
      <c r="E58" s="30"/>
      <c r="F58" s="30"/>
      <c r="G58" s="30"/>
      <c r="H58" s="58"/>
      <c r="I58" s="30"/>
      <c r="J58" s="57"/>
      <c r="K58" s="30"/>
      <c r="L58" s="30"/>
      <c r="M58" s="30"/>
      <c r="N58" s="30"/>
      <c r="O58" s="30"/>
      <c r="P58" s="58"/>
      <c r="Q58" s="30"/>
      <c r="R58" s="27"/>
    </row>
    <row r="59" spans="2:18" s="1" customFormat="1">
      <c r="B59" s="39"/>
      <c r="C59" s="40"/>
      <c r="D59" s="59" t="s">
        <v>53</v>
      </c>
      <c r="E59" s="60"/>
      <c r="F59" s="60"/>
      <c r="G59" s="61" t="s">
        <v>54</v>
      </c>
      <c r="H59" s="62"/>
      <c r="I59" s="40"/>
      <c r="J59" s="59" t="s">
        <v>53</v>
      </c>
      <c r="K59" s="60"/>
      <c r="L59" s="60"/>
      <c r="M59" s="60"/>
      <c r="N59" s="61" t="s">
        <v>54</v>
      </c>
      <c r="O59" s="60"/>
      <c r="P59" s="62"/>
      <c r="Q59" s="40"/>
      <c r="R59" s="41"/>
    </row>
    <row r="60" spans="2:18" ht="12"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27"/>
    </row>
    <row r="61" spans="2:18" s="1" customFormat="1">
      <c r="B61" s="39"/>
      <c r="C61" s="40"/>
      <c r="D61" s="54" t="s">
        <v>55</v>
      </c>
      <c r="E61" s="55"/>
      <c r="F61" s="55"/>
      <c r="G61" s="55"/>
      <c r="H61" s="56"/>
      <c r="I61" s="40"/>
      <c r="J61" s="54" t="s">
        <v>56</v>
      </c>
      <c r="K61" s="55"/>
      <c r="L61" s="55"/>
      <c r="M61" s="55"/>
      <c r="N61" s="55"/>
      <c r="O61" s="55"/>
      <c r="P61" s="56"/>
      <c r="Q61" s="40"/>
      <c r="R61" s="41"/>
    </row>
    <row r="62" spans="2:18" ht="12">
      <c r="B62" s="26"/>
      <c r="C62" s="30"/>
      <c r="D62" s="57"/>
      <c r="E62" s="30"/>
      <c r="F62" s="30"/>
      <c r="G62" s="30"/>
      <c r="H62" s="58"/>
      <c r="I62" s="30"/>
      <c r="J62" s="57"/>
      <c r="K62" s="30"/>
      <c r="L62" s="30"/>
      <c r="M62" s="30"/>
      <c r="N62" s="30"/>
      <c r="O62" s="30"/>
      <c r="P62" s="58"/>
      <c r="Q62" s="30"/>
      <c r="R62" s="27"/>
    </row>
    <row r="63" spans="2:18" ht="12">
      <c r="B63" s="26"/>
      <c r="C63" s="30"/>
      <c r="D63" s="57"/>
      <c r="E63" s="30"/>
      <c r="F63" s="30"/>
      <c r="G63" s="30"/>
      <c r="H63" s="58"/>
      <c r="I63" s="30"/>
      <c r="J63" s="57"/>
      <c r="K63" s="30"/>
      <c r="L63" s="30"/>
      <c r="M63" s="30"/>
      <c r="N63" s="30"/>
      <c r="O63" s="30"/>
      <c r="P63" s="58"/>
      <c r="Q63" s="30"/>
      <c r="R63" s="27"/>
    </row>
    <row r="64" spans="2:18" ht="12">
      <c r="B64" s="26"/>
      <c r="C64" s="30"/>
      <c r="D64" s="57"/>
      <c r="E64" s="30"/>
      <c r="F64" s="30"/>
      <c r="G64" s="30"/>
      <c r="H64" s="58"/>
      <c r="I64" s="30"/>
      <c r="J64" s="57"/>
      <c r="K64" s="30"/>
      <c r="L64" s="30"/>
      <c r="M64" s="30"/>
      <c r="N64" s="30"/>
      <c r="O64" s="30"/>
      <c r="P64" s="58"/>
      <c r="Q64" s="30"/>
      <c r="R64" s="27"/>
    </row>
    <row r="65" spans="2:21" ht="12">
      <c r="B65" s="26"/>
      <c r="C65" s="30"/>
      <c r="D65" s="57"/>
      <c r="E65" s="30"/>
      <c r="F65" s="30"/>
      <c r="G65" s="30"/>
      <c r="H65" s="58"/>
      <c r="I65" s="30"/>
      <c r="J65" s="57"/>
      <c r="K65" s="30"/>
      <c r="L65" s="30"/>
      <c r="M65" s="30"/>
      <c r="N65" s="30"/>
      <c r="O65" s="30"/>
      <c r="P65" s="58"/>
      <c r="Q65" s="30"/>
      <c r="R65" s="27"/>
    </row>
    <row r="66" spans="2:21" ht="12">
      <c r="B66" s="26"/>
      <c r="C66" s="30"/>
      <c r="D66" s="57"/>
      <c r="E66" s="30"/>
      <c r="F66" s="30"/>
      <c r="G66" s="30"/>
      <c r="H66" s="58"/>
      <c r="I66" s="30"/>
      <c r="J66" s="57"/>
      <c r="K66" s="30"/>
      <c r="L66" s="30"/>
      <c r="M66" s="30"/>
      <c r="N66" s="30"/>
      <c r="O66" s="30"/>
      <c r="P66" s="58"/>
      <c r="Q66" s="30"/>
      <c r="R66" s="27"/>
    </row>
    <row r="67" spans="2:21" ht="12">
      <c r="B67" s="26"/>
      <c r="C67" s="30"/>
      <c r="D67" s="57"/>
      <c r="E67" s="30"/>
      <c r="F67" s="30"/>
      <c r="G67" s="30"/>
      <c r="H67" s="58"/>
      <c r="I67" s="30"/>
      <c r="J67" s="57"/>
      <c r="K67" s="30"/>
      <c r="L67" s="30"/>
      <c r="M67" s="30"/>
      <c r="N67" s="30"/>
      <c r="O67" s="30"/>
      <c r="P67" s="58"/>
      <c r="Q67" s="30"/>
      <c r="R67" s="27"/>
    </row>
    <row r="68" spans="2:21" ht="12">
      <c r="B68" s="26"/>
      <c r="C68" s="30"/>
      <c r="D68" s="57"/>
      <c r="E68" s="30"/>
      <c r="F68" s="30"/>
      <c r="G68" s="30"/>
      <c r="H68" s="58"/>
      <c r="I68" s="30"/>
      <c r="J68" s="57"/>
      <c r="K68" s="30"/>
      <c r="L68" s="30"/>
      <c r="M68" s="30"/>
      <c r="N68" s="30"/>
      <c r="O68" s="30"/>
      <c r="P68" s="58"/>
      <c r="Q68" s="30"/>
      <c r="R68" s="27"/>
    </row>
    <row r="69" spans="2:21" ht="12">
      <c r="B69" s="26"/>
      <c r="C69" s="30"/>
      <c r="D69" s="57"/>
      <c r="E69" s="30"/>
      <c r="F69" s="30"/>
      <c r="G69" s="30"/>
      <c r="H69" s="58"/>
      <c r="I69" s="30"/>
      <c r="J69" s="57"/>
      <c r="K69" s="30"/>
      <c r="L69" s="30"/>
      <c r="M69" s="30"/>
      <c r="N69" s="30"/>
      <c r="O69" s="30"/>
      <c r="P69" s="58"/>
      <c r="Q69" s="30"/>
      <c r="R69" s="27"/>
    </row>
    <row r="70" spans="2:21" s="1" customFormat="1">
      <c r="B70" s="39"/>
      <c r="C70" s="40"/>
      <c r="D70" s="59" t="s">
        <v>53</v>
      </c>
      <c r="E70" s="60"/>
      <c r="F70" s="60"/>
      <c r="G70" s="61" t="s">
        <v>54</v>
      </c>
      <c r="H70" s="62"/>
      <c r="I70" s="40"/>
      <c r="J70" s="59" t="s">
        <v>53</v>
      </c>
      <c r="K70" s="60"/>
      <c r="L70" s="60"/>
      <c r="M70" s="60"/>
      <c r="N70" s="61" t="s">
        <v>54</v>
      </c>
      <c r="O70" s="60"/>
      <c r="P70" s="62"/>
      <c r="Q70" s="40"/>
      <c r="R70" s="41"/>
    </row>
    <row r="71" spans="2:21" s="1" customFormat="1" ht="14.4" customHeight="1"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5"/>
    </row>
    <row r="75" spans="2:21" s="1" customFormat="1" ht="6.9" customHeight="1">
      <c r="B75" s="137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9"/>
    </row>
    <row r="76" spans="2:21" s="1" customFormat="1" ht="36.9" customHeight="1">
      <c r="B76" s="39"/>
      <c r="C76" s="229" t="s">
        <v>134</v>
      </c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41"/>
      <c r="T76" s="140"/>
      <c r="U76" s="140"/>
    </row>
    <row r="77" spans="2:21" s="1" customFormat="1" ht="6.9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1"/>
      <c r="T77" s="140"/>
      <c r="U77" s="140"/>
    </row>
    <row r="78" spans="2:21" s="1" customFormat="1" ht="30" customHeight="1">
      <c r="B78" s="39"/>
      <c r="C78" s="34" t="s">
        <v>19</v>
      </c>
      <c r="D78" s="40"/>
      <c r="E78" s="40"/>
      <c r="F78" s="277" t="str">
        <f>F6</f>
        <v>Doplnění chodníku v křižovatce ulic Sokolská a Sušilova - rozc.Kouty, Zábřeh</v>
      </c>
      <c r="G78" s="278"/>
      <c r="H78" s="278"/>
      <c r="I78" s="278"/>
      <c r="J78" s="278"/>
      <c r="K78" s="278"/>
      <c r="L78" s="278"/>
      <c r="M78" s="278"/>
      <c r="N78" s="278"/>
      <c r="O78" s="278"/>
      <c r="P78" s="278"/>
      <c r="Q78" s="40"/>
      <c r="R78" s="41"/>
      <c r="T78" s="140"/>
      <c r="U78" s="140"/>
    </row>
    <row r="79" spans="2:21" s="1" customFormat="1" ht="36.9" customHeight="1">
      <c r="B79" s="39"/>
      <c r="C79" s="73" t="s">
        <v>129</v>
      </c>
      <c r="D79" s="40"/>
      <c r="E79" s="40"/>
      <c r="F79" s="249" t="str">
        <f>F7</f>
        <v>1020 - VRN</v>
      </c>
      <c r="G79" s="279"/>
      <c r="H79" s="279"/>
      <c r="I79" s="279"/>
      <c r="J79" s="279"/>
      <c r="K79" s="279"/>
      <c r="L79" s="279"/>
      <c r="M79" s="279"/>
      <c r="N79" s="279"/>
      <c r="O79" s="279"/>
      <c r="P79" s="279"/>
      <c r="Q79" s="40"/>
      <c r="R79" s="41"/>
      <c r="T79" s="140"/>
      <c r="U79" s="140"/>
    </row>
    <row r="80" spans="2:21" s="1" customFormat="1" ht="6.9" customHeight="1">
      <c r="B80" s="39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1"/>
      <c r="T80" s="140"/>
      <c r="U80" s="140"/>
    </row>
    <row r="81" spans="2:65" s="1" customFormat="1" ht="18" customHeight="1">
      <c r="B81" s="39"/>
      <c r="C81" s="34" t="s">
        <v>24</v>
      </c>
      <c r="D81" s="40"/>
      <c r="E81" s="40"/>
      <c r="F81" s="32" t="str">
        <f>F9</f>
        <v>Zábřeh</v>
      </c>
      <c r="G81" s="40"/>
      <c r="H81" s="40"/>
      <c r="I81" s="40"/>
      <c r="J81" s="40"/>
      <c r="K81" s="34" t="s">
        <v>26</v>
      </c>
      <c r="L81" s="40"/>
      <c r="M81" s="281" t="str">
        <f>IF(O9="","",O9)</f>
        <v>26. 12. 2018</v>
      </c>
      <c r="N81" s="281"/>
      <c r="O81" s="281"/>
      <c r="P81" s="281"/>
      <c r="Q81" s="40"/>
      <c r="R81" s="41"/>
      <c r="T81" s="140"/>
      <c r="U81" s="140"/>
    </row>
    <row r="82" spans="2:65" s="1" customFormat="1" ht="6.9" customHeight="1"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1"/>
      <c r="T82" s="140"/>
      <c r="U82" s="140"/>
    </row>
    <row r="83" spans="2:65" s="1" customFormat="1" ht="13.2">
      <c r="B83" s="39"/>
      <c r="C83" s="34" t="s">
        <v>28</v>
      </c>
      <c r="D83" s="40"/>
      <c r="E83" s="40"/>
      <c r="F83" s="32" t="str">
        <f>E12</f>
        <v xml:space="preserve"> </v>
      </c>
      <c r="G83" s="40"/>
      <c r="H83" s="40"/>
      <c r="I83" s="40"/>
      <c r="J83" s="40"/>
      <c r="K83" s="34" t="s">
        <v>34</v>
      </c>
      <c r="L83" s="40"/>
      <c r="M83" s="233" t="str">
        <f>E18</f>
        <v xml:space="preserve"> </v>
      </c>
      <c r="N83" s="233"/>
      <c r="O83" s="233"/>
      <c r="P83" s="233"/>
      <c r="Q83" s="233"/>
      <c r="R83" s="41"/>
      <c r="T83" s="140"/>
      <c r="U83" s="140"/>
    </row>
    <row r="84" spans="2:65" s="1" customFormat="1" ht="14.4" customHeight="1">
      <c r="B84" s="39"/>
      <c r="C84" s="34" t="s">
        <v>32</v>
      </c>
      <c r="D84" s="40"/>
      <c r="E84" s="40"/>
      <c r="F84" s="32" t="str">
        <f>IF(E15="","",E15)</f>
        <v>Vyplň údaj</v>
      </c>
      <c r="G84" s="40"/>
      <c r="H84" s="40"/>
      <c r="I84" s="40"/>
      <c r="J84" s="40"/>
      <c r="K84" s="34" t="s">
        <v>36</v>
      </c>
      <c r="L84" s="40"/>
      <c r="M84" s="233" t="str">
        <f>E21</f>
        <v xml:space="preserve"> </v>
      </c>
      <c r="N84" s="233"/>
      <c r="O84" s="233"/>
      <c r="P84" s="233"/>
      <c r="Q84" s="233"/>
      <c r="R84" s="41"/>
      <c r="T84" s="140"/>
      <c r="U84" s="140"/>
    </row>
    <row r="85" spans="2:65" s="1" customFormat="1" ht="10.35" customHeight="1">
      <c r="B85" s="39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1"/>
      <c r="T85" s="140"/>
      <c r="U85" s="140"/>
    </row>
    <row r="86" spans="2:65" s="1" customFormat="1" ht="29.25" customHeight="1">
      <c r="B86" s="39"/>
      <c r="C86" s="288" t="s">
        <v>135</v>
      </c>
      <c r="D86" s="289"/>
      <c r="E86" s="289"/>
      <c r="F86" s="289"/>
      <c r="G86" s="289"/>
      <c r="H86" s="129"/>
      <c r="I86" s="129"/>
      <c r="J86" s="129"/>
      <c r="K86" s="129"/>
      <c r="L86" s="129"/>
      <c r="M86" s="129"/>
      <c r="N86" s="288" t="s">
        <v>136</v>
      </c>
      <c r="O86" s="289"/>
      <c r="P86" s="289"/>
      <c r="Q86" s="289"/>
      <c r="R86" s="41"/>
      <c r="T86" s="140"/>
      <c r="U86" s="140"/>
    </row>
    <row r="87" spans="2:65" s="1" customFormat="1" ht="10.35" customHeight="1">
      <c r="B87" s="39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1"/>
      <c r="T87" s="140"/>
      <c r="U87" s="140"/>
    </row>
    <row r="88" spans="2:65" s="1" customFormat="1" ht="29.25" customHeight="1">
      <c r="B88" s="39"/>
      <c r="C88" s="142" t="s">
        <v>137</v>
      </c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273">
        <f>N118</f>
        <v>0</v>
      </c>
      <c r="O88" s="290"/>
      <c r="P88" s="290"/>
      <c r="Q88" s="290"/>
      <c r="R88" s="41"/>
      <c r="T88" s="140"/>
      <c r="U88" s="140"/>
      <c r="AU88" s="22" t="s">
        <v>138</v>
      </c>
    </row>
    <row r="89" spans="2:65" s="7" customFormat="1" ht="24.9" customHeight="1">
      <c r="B89" s="143"/>
      <c r="C89" s="144"/>
      <c r="D89" s="145" t="s">
        <v>681</v>
      </c>
      <c r="E89" s="144"/>
      <c r="F89" s="144"/>
      <c r="G89" s="144"/>
      <c r="H89" s="144"/>
      <c r="I89" s="144"/>
      <c r="J89" s="144"/>
      <c r="K89" s="144"/>
      <c r="L89" s="144"/>
      <c r="M89" s="144"/>
      <c r="N89" s="291">
        <f>N119</f>
        <v>0</v>
      </c>
      <c r="O89" s="292"/>
      <c r="P89" s="292"/>
      <c r="Q89" s="292"/>
      <c r="R89" s="146"/>
      <c r="T89" s="147"/>
      <c r="U89" s="147"/>
    </row>
    <row r="90" spans="2:65" s="8" customFormat="1" ht="19.95" customHeight="1">
      <c r="B90" s="148"/>
      <c r="C90" s="107"/>
      <c r="D90" s="118" t="s">
        <v>682</v>
      </c>
      <c r="E90" s="107"/>
      <c r="F90" s="107"/>
      <c r="G90" s="107"/>
      <c r="H90" s="107"/>
      <c r="I90" s="107"/>
      <c r="J90" s="107"/>
      <c r="K90" s="107"/>
      <c r="L90" s="107"/>
      <c r="M90" s="107"/>
      <c r="N90" s="266">
        <f>N120</f>
        <v>0</v>
      </c>
      <c r="O90" s="267"/>
      <c r="P90" s="267"/>
      <c r="Q90" s="267"/>
      <c r="R90" s="149"/>
      <c r="T90" s="150"/>
      <c r="U90" s="150"/>
    </row>
    <row r="91" spans="2:65" s="7" customFormat="1" ht="21.75" customHeight="1">
      <c r="B91" s="143"/>
      <c r="C91" s="144"/>
      <c r="D91" s="145" t="s">
        <v>143</v>
      </c>
      <c r="E91" s="144"/>
      <c r="F91" s="144"/>
      <c r="G91" s="144"/>
      <c r="H91" s="144"/>
      <c r="I91" s="144"/>
      <c r="J91" s="144"/>
      <c r="K91" s="144"/>
      <c r="L91" s="144"/>
      <c r="M91" s="144"/>
      <c r="N91" s="293">
        <f>N123</f>
        <v>0</v>
      </c>
      <c r="O91" s="292"/>
      <c r="P91" s="292"/>
      <c r="Q91" s="292"/>
      <c r="R91" s="146"/>
      <c r="T91" s="147"/>
      <c r="U91" s="147"/>
    </row>
    <row r="92" spans="2:65" s="1" customFormat="1" ht="21.75" customHeight="1">
      <c r="B92" s="39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1"/>
      <c r="T92" s="140"/>
      <c r="U92" s="140"/>
    </row>
    <row r="93" spans="2:65" s="1" customFormat="1" ht="29.25" customHeight="1">
      <c r="B93" s="39"/>
      <c r="C93" s="142" t="s">
        <v>144</v>
      </c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290">
        <f>ROUND(N94+N95+N96+N97+N98+N99,2)</f>
        <v>0</v>
      </c>
      <c r="O93" s="294"/>
      <c r="P93" s="294"/>
      <c r="Q93" s="294"/>
      <c r="R93" s="41"/>
      <c r="T93" s="151"/>
      <c r="U93" s="152" t="s">
        <v>41</v>
      </c>
    </row>
    <row r="94" spans="2:65" s="1" customFormat="1" ht="18" customHeight="1">
      <c r="B94" s="39"/>
      <c r="C94" s="40"/>
      <c r="D94" s="270" t="s">
        <v>145</v>
      </c>
      <c r="E94" s="271"/>
      <c r="F94" s="271"/>
      <c r="G94" s="271"/>
      <c r="H94" s="271"/>
      <c r="I94" s="40"/>
      <c r="J94" s="40"/>
      <c r="K94" s="40"/>
      <c r="L94" s="40"/>
      <c r="M94" s="40"/>
      <c r="N94" s="269">
        <f>ROUND(N88*T94,2)</f>
        <v>0</v>
      </c>
      <c r="O94" s="266"/>
      <c r="P94" s="266"/>
      <c r="Q94" s="266"/>
      <c r="R94" s="41"/>
      <c r="S94" s="153"/>
      <c r="T94" s="154"/>
      <c r="U94" s="155" t="s">
        <v>42</v>
      </c>
      <c r="V94" s="156"/>
      <c r="W94" s="156"/>
      <c r="X94" s="156"/>
      <c r="Y94" s="156"/>
      <c r="Z94" s="156"/>
      <c r="AA94" s="156"/>
      <c r="AB94" s="156"/>
      <c r="AC94" s="156"/>
      <c r="AD94" s="156"/>
      <c r="AE94" s="156"/>
      <c r="AF94" s="156"/>
      <c r="AG94" s="156"/>
      <c r="AH94" s="156"/>
      <c r="AI94" s="156"/>
      <c r="AJ94" s="156"/>
      <c r="AK94" s="156"/>
      <c r="AL94" s="156"/>
      <c r="AM94" s="156"/>
      <c r="AN94" s="156"/>
      <c r="AO94" s="156"/>
      <c r="AP94" s="156"/>
      <c r="AQ94" s="156"/>
      <c r="AR94" s="156"/>
      <c r="AS94" s="156"/>
      <c r="AT94" s="156"/>
      <c r="AU94" s="156"/>
      <c r="AV94" s="156"/>
      <c r="AW94" s="156"/>
      <c r="AX94" s="156"/>
      <c r="AY94" s="157" t="s">
        <v>113</v>
      </c>
      <c r="AZ94" s="156"/>
      <c r="BA94" s="156"/>
      <c r="BB94" s="156"/>
      <c r="BC94" s="156"/>
      <c r="BD94" s="156"/>
      <c r="BE94" s="158">
        <f t="shared" ref="BE94:BE99" si="0">IF(U94="základní",N94,0)</f>
        <v>0</v>
      </c>
      <c r="BF94" s="158">
        <f t="shared" ref="BF94:BF99" si="1">IF(U94="snížená",N94,0)</f>
        <v>0</v>
      </c>
      <c r="BG94" s="158">
        <f t="shared" ref="BG94:BG99" si="2">IF(U94="zákl. přenesená",N94,0)</f>
        <v>0</v>
      </c>
      <c r="BH94" s="158">
        <f t="shared" ref="BH94:BH99" si="3">IF(U94="sníž. přenesená",N94,0)</f>
        <v>0</v>
      </c>
      <c r="BI94" s="158">
        <f t="shared" ref="BI94:BI99" si="4">IF(U94="nulová",N94,0)</f>
        <v>0</v>
      </c>
      <c r="BJ94" s="157" t="s">
        <v>84</v>
      </c>
      <c r="BK94" s="156"/>
      <c r="BL94" s="156"/>
      <c r="BM94" s="156"/>
    </row>
    <row r="95" spans="2:65" s="1" customFormat="1" ht="18" customHeight="1">
      <c r="B95" s="39"/>
      <c r="C95" s="40"/>
      <c r="D95" s="270" t="s">
        <v>146</v>
      </c>
      <c r="E95" s="271"/>
      <c r="F95" s="271"/>
      <c r="G95" s="271"/>
      <c r="H95" s="271"/>
      <c r="I95" s="40"/>
      <c r="J95" s="40"/>
      <c r="K95" s="40"/>
      <c r="L95" s="40"/>
      <c r="M95" s="40"/>
      <c r="N95" s="269">
        <f>ROUND(N88*T95,2)</f>
        <v>0</v>
      </c>
      <c r="O95" s="266"/>
      <c r="P95" s="266"/>
      <c r="Q95" s="266"/>
      <c r="R95" s="41"/>
      <c r="S95" s="153"/>
      <c r="T95" s="154"/>
      <c r="U95" s="155" t="s">
        <v>42</v>
      </c>
      <c r="V95" s="156"/>
      <c r="W95" s="156"/>
      <c r="X95" s="156"/>
      <c r="Y95" s="156"/>
      <c r="Z95" s="156"/>
      <c r="AA95" s="156"/>
      <c r="AB95" s="156"/>
      <c r="AC95" s="156"/>
      <c r="AD95" s="156"/>
      <c r="AE95" s="156"/>
      <c r="AF95" s="156"/>
      <c r="AG95" s="156"/>
      <c r="AH95" s="156"/>
      <c r="AI95" s="156"/>
      <c r="AJ95" s="156"/>
      <c r="AK95" s="156"/>
      <c r="AL95" s="156"/>
      <c r="AM95" s="156"/>
      <c r="AN95" s="156"/>
      <c r="AO95" s="156"/>
      <c r="AP95" s="156"/>
      <c r="AQ95" s="156"/>
      <c r="AR95" s="156"/>
      <c r="AS95" s="156"/>
      <c r="AT95" s="156"/>
      <c r="AU95" s="156"/>
      <c r="AV95" s="156"/>
      <c r="AW95" s="156"/>
      <c r="AX95" s="156"/>
      <c r="AY95" s="157" t="s">
        <v>113</v>
      </c>
      <c r="AZ95" s="156"/>
      <c r="BA95" s="156"/>
      <c r="BB95" s="156"/>
      <c r="BC95" s="156"/>
      <c r="BD95" s="156"/>
      <c r="BE95" s="158">
        <f t="shared" si="0"/>
        <v>0</v>
      </c>
      <c r="BF95" s="158">
        <f t="shared" si="1"/>
        <v>0</v>
      </c>
      <c r="BG95" s="158">
        <f t="shared" si="2"/>
        <v>0</v>
      </c>
      <c r="BH95" s="158">
        <f t="shared" si="3"/>
        <v>0</v>
      </c>
      <c r="BI95" s="158">
        <f t="shared" si="4"/>
        <v>0</v>
      </c>
      <c r="BJ95" s="157" t="s">
        <v>84</v>
      </c>
      <c r="BK95" s="156"/>
      <c r="BL95" s="156"/>
      <c r="BM95" s="156"/>
    </row>
    <row r="96" spans="2:65" s="1" customFormat="1" ht="18" customHeight="1">
      <c r="B96" s="39"/>
      <c r="C96" s="40"/>
      <c r="D96" s="270" t="s">
        <v>147</v>
      </c>
      <c r="E96" s="271"/>
      <c r="F96" s="271"/>
      <c r="G96" s="271"/>
      <c r="H96" s="271"/>
      <c r="I96" s="40"/>
      <c r="J96" s="40"/>
      <c r="K96" s="40"/>
      <c r="L96" s="40"/>
      <c r="M96" s="40"/>
      <c r="N96" s="269">
        <f>ROUND(N88*T96,2)</f>
        <v>0</v>
      </c>
      <c r="O96" s="266"/>
      <c r="P96" s="266"/>
      <c r="Q96" s="266"/>
      <c r="R96" s="41"/>
      <c r="S96" s="153"/>
      <c r="T96" s="154"/>
      <c r="U96" s="155" t="s">
        <v>42</v>
      </c>
      <c r="V96" s="156"/>
      <c r="W96" s="156"/>
      <c r="X96" s="156"/>
      <c r="Y96" s="156"/>
      <c r="Z96" s="156"/>
      <c r="AA96" s="156"/>
      <c r="AB96" s="156"/>
      <c r="AC96" s="156"/>
      <c r="AD96" s="156"/>
      <c r="AE96" s="156"/>
      <c r="AF96" s="156"/>
      <c r="AG96" s="156"/>
      <c r="AH96" s="156"/>
      <c r="AI96" s="156"/>
      <c r="AJ96" s="156"/>
      <c r="AK96" s="156"/>
      <c r="AL96" s="156"/>
      <c r="AM96" s="156"/>
      <c r="AN96" s="156"/>
      <c r="AO96" s="156"/>
      <c r="AP96" s="156"/>
      <c r="AQ96" s="156"/>
      <c r="AR96" s="156"/>
      <c r="AS96" s="156"/>
      <c r="AT96" s="156"/>
      <c r="AU96" s="156"/>
      <c r="AV96" s="156"/>
      <c r="AW96" s="156"/>
      <c r="AX96" s="156"/>
      <c r="AY96" s="157" t="s">
        <v>113</v>
      </c>
      <c r="AZ96" s="156"/>
      <c r="BA96" s="156"/>
      <c r="BB96" s="156"/>
      <c r="BC96" s="156"/>
      <c r="BD96" s="156"/>
      <c r="BE96" s="158">
        <f t="shared" si="0"/>
        <v>0</v>
      </c>
      <c r="BF96" s="158">
        <f t="shared" si="1"/>
        <v>0</v>
      </c>
      <c r="BG96" s="158">
        <f t="shared" si="2"/>
        <v>0</v>
      </c>
      <c r="BH96" s="158">
        <f t="shared" si="3"/>
        <v>0</v>
      </c>
      <c r="BI96" s="158">
        <f t="shared" si="4"/>
        <v>0</v>
      </c>
      <c r="BJ96" s="157" t="s">
        <v>84</v>
      </c>
      <c r="BK96" s="156"/>
      <c r="BL96" s="156"/>
      <c r="BM96" s="156"/>
    </row>
    <row r="97" spans="2:65" s="1" customFormat="1" ht="18" customHeight="1">
      <c r="B97" s="39"/>
      <c r="C97" s="40"/>
      <c r="D97" s="270" t="s">
        <v>148</v>
      </c>
      <c r="E97" s="271"/>
      <c r="F97" s="271"/>
      <c r="G97" s="271"/>
      <c r="H97" s="271"/>
      <c r="I97" s="40"/>
      <c r="J97" s="40"/>
      <c r="K97" s="40"/>
      <c r="L97" s="40"/>
      <c r="M97" s="40"/>
      <c r="N97" s="269">
        <f>ROUND(N88*T97,2)</f>
        <v>0</v>
      </c>
      <c r="O97" s="266"/>
      <c r="P97" s="266"/>
      <c r="Q97" s="266"/>
      <c r="R97" s="41"/>
      <c r="S97" s="153"/>
      <c r="T97" s="154"/>
      <c r="U97" s="155" t="s">
        <v>42</v>
      </c>
      <c r="V97" s="156"/>
      <c r="W97" s="156"/>
      <c r="X97" s="156"/>
      <c r="Y97" s="156"/>
      <c r="Z97" s="156"/>
      <c r="AA97" s="156"/>
      <c r="AB97" s="156"/>
      <c r="AC97" s="156"/>
      <c r="AD97" s="156"/>
      <c r="AE97" s="156"/>
      <c r="AF97" s="156"/>
      <c r="AG97" s="156"/>
      <c r="AH97" s="156"/>
      <c r="AI97" s="156"/>
      <c r="AJ97" s="156"/>
      <c r="AK97" s="156"/>
      <c r="AL97" s="156"/>
      <c r="AM97" s="156"/>
      <c r="AN97" s="156"/>
      <c r="AO97" s="156"/>
      <c r="AP97" s="156"/>
      <c r="AQ97" s="156"/>
      <c r="AR97" s="156"/>
      <c r="AS97" s="156"/>
      <c r="AT97" s="156"/>
      <c r="AU97" s="156"/>
      <c r="AV97" s="156"/>
      <c r="AW97" s="156"/>
      <c r="AX97" s="156"/>
      <c r="AY97" s="157" t="s">
        <v>113</v>
      </c>
      <c r="AZ97" s="156"/>
      <c r="BA97" s="156"/>
      <c r="BB97" s="156"/>
      <c r="BC97" s="156"/>
      <c r="BD97" s="156"/>
      <c r="BE97" s="158">
        <f t="shared" si="0"/>
        <v>0</v>
      </c>
      <c r="BF97" s="158">
        <f t="shared" si="1"/>
        <v>0</v>
      </c>
      <c r="BG97" s="158">
        <f t="shared" si="2"/>
        <v>0</v>
      </c>
      <c r="BH97" s="158">
        <f t="shared" si="3"/>
        <v>0</v>
      </c>
      <c r="BI97" s="158">
        <f t="shared" si="4"/>
        <v>0</v>
      </c>
      <c r="BJ97" s="157" t="s">
        <v>84</v>
      </c>
      <c r="BK97" s="156"/>
      <c r="BL97" s="156"/>
      <c r="BM97" s="156"/>
    </row>
    <row r="98" spans="2:65" s="1" customFormat="1" ht="18" customHeight="1">
      <c r="B98" s="39"/>
      <c r="C98" s="40"/>
      <c r="D98" s="270" t="s">
        <v>149</v>
      </c>
      <c r="E98" s="271"/>
      <c r="F98" s="271"/>
      <c r="G98" s="271"/>
      <c r="H98" s="271"/>
      <c r="I98" s="40"/>
      <c r="J98" s="40"/>
      <c r="K98" s="40"/>
      <c r="L98" s="40"/>
      <c r="M98" s="40"/>
      <c r="N98" s="269">
        <f>ROUND(N88*T98,2)</f>
        <v>0</v>
      </c>
      <c r="O98" s="266"/>
      <c r="P98" s="266"/>
      <c r="Q98" s="266"/>
      <c r="R98" s="41"/>
      <c r="S98" s="153"/>
      <c r="T98" s="154"/>
      <c r="U98" s="155" t="s">
        <v>42</v>
      </c>
      <c r="V98" s="156"/>
      <c r="W98" s="156"/>
      <c r="X98" s="156"/>
      <c r="Y98" s="156"/>
      <c r="Z98" s="156"/>
      <c r="AA98" s="156"/>
      <c r="AB98" s="156"/>
      <c r="AC98" s="156"/>
      <c r="AD98" s="156"/>
      <c r="AE98" s="156"/>
      <c r="AF98" s="156"/>
      <c r="AG98" s="156"/>
      <c r="AH98" s="156"/>
      <c r="AI98" s="156"/>
      <c r="AJ98" s="156"/>
      <c r="AK98" s="156"/>
      <c r="AL98" s="156"/>
      <c r="AM98" s="156"/>
      <c r="AN98" s="156"/>
      <c r="AO98" s="156"/>
      <c r="AP98" s="156"/>
      <c r="AQ98" s="156"/>
      <c r="AR98" s="156"/>
      <c r="AS98" s="156"/>
      <c r="AT98" s="156"/>
      <c r="AU98" s="156"/>
      <c r="AV98" s="156"/>
      <c r="AW98" s="156"/>
      <c r="AX98" s="156"/>
      <c r="AY98" s="157" t="s">
        <v>113</v>
      </c>
      <c r="AZ98" s="156"/>
      <c r="BA98" s="156"/>
      <c r="BB98" s="156"/>
      <c r="BC98" s="156"/>
      <c r="BD98" s="156"/>
      <c r="BE98" s="158">
        <f t="shared" si="0"/>
        <v>0</v>
      </c>
      <c r="BF98" s="158">
        <f t="shared" si="1"/>
        <v>0</v>
      </c>
      <c r="BG98" s="158">
        <f t="shared" si="2"/>
        <v>0</v>
      </c>
      <c r="BH98" s="158">
        <f t="shared" si="3"/>
        <v>0</v>
      </c>
      <c r="BI98" s="158">
        <f t="shared" si="4"/>
        <v>0</v>
      </c>
      <c r="BJ98" s="157" t="s">
        <v>84</v>
      </c>
      <c r="BK98" s="156"/>
      <c r="BL98" s="156"/>
      <c r="BM98" s="156"/>
    </row>
    <row r="99" spans="2:65" s="1" customFormat="1" ht="18" customHeight="1">
      <c r="B99" s="39"/>
      <c r="C99" s="40"/>
      <c r="D99" s="118" t="s">
        <v>150</v>
      </c>
      <c r="E99" s="40"/>
      <c r="F99" s="40"/>
      <c r="G99" s="40"/>
      <c r="H99" s="40"/>
      <c r="I99" s="40"/>
      <c r="J99" s="40"/>
      <c r="K99" s="40"/>
      <c r="L99" s="40"/>
      <c r="M99" s="40"/>
      <c r="N99" s="269">
        <f>ROUND(N88*T99,2)</f>
        <v>0</v>
      </c>
      <c r="O99" s="266"/>
      <c r="P99" s="266"/>
      <c r="Q99" s="266"/>
      <c r="R99" s="41"/>
      <c r="S99" s="153"/>
      <c r="T99" s="159"/>
      <c r="U99" s="160" t="s">
        <v>42</v>
      </c>
      <c r="V99" s="156"/>
      <c r="W99" s="156"/>
      <c r="X99" s="156"/>
      <c r="Y99" s="156"/>
      <c r="Z99" s="156"/>
      <c r="AA99" s="156"/>
      <c r="AB99" s="156"/>
      <c r="AC99" s="156"/>
      <c r="AD99" s="156"/>
      <c r="AE99" s="156"/>
      <c r="AF99" s="156"/>
      <c r="AG99" s="156"/>
      <c r="AH99" s="156"/>
      <c r="AI99" s="156"/>
      <c r="AJ99" s="156"/>
      <c r="AK99" s="156"/>
      <c r="AL99" s="156"/>
      <c r="AM99" s="156"/>
      <c r="AN99" s="156"/>
      <c r="AO99" s="156"/>
      <c r="AP99" s="156"/>
      <c r="AQ99" s="156"/>
      <c r="AR99" s="156"/>
      <c r="AS99" s="156"/>
      <c r="AT99" s="156"/>
      <c r="AU99" s="156"/>
      <c r="AV99" s="156"/>
      <c r="AW99" s="156"/>
      <c r="AX99" s="156"/>
      <c r="AY99" s="157" t="s">
        <v>151</v>
      </c>
      <c r="AZ99" s="156"/>
      <c r="BA99" s="156"/>
      <c r="BB99" s="156"/>
      <c r="BC99" s="156"/>
      <c r="BD99" s="156"/>
      <c r="BE99" s="158">
        <f t="shared" si="0"/>
        <v>0</v>
      </c>
      <c r="BF99" s="158">
        <f t="shared" si="1"/>
        <v>0</v>
      </c>
      <c r="BG99" s="158">
        <f t="shared" si="2"/>
        <v>0</v>
      </c>
      <c r="BH99" s="158">
        <f t="shared" si="3"/>
        <v>0</v>
      </c>
      <c r="BI99" s="158">
        <f t="shared" si="4"/>
        <v>0</v>
      </c>
      <c r="BJ99" s="157" t="s">
        <v>84</v>
      </c>
      <c r="BK99" s="156"/>
      <c r="BL99" s="156"/>
      <c r="BM99" s="156"/>
    </row>
    <row r="100" spans="2:65" s="1" customFormat="1" ht="12"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1"/>
      <c r="T100" s="140"/>
      <c r="U100" s="140"/>
    </row>
    <row r="101" spans="2:65" s="1" customFormat="1" ht="29.25" customHeight="1">
      <c r="B101" s="39"/>
      <c r="C101" s="128" t="s">
        <v>122</v>
      </c>
      <c r="D101" s="129"/>
      <c r="E101" s="129"/>
      <c r="F101" s="129"/>
      <c r="G101" s="129"/>
      <c r="H101" s="129"/>
      <c r="I101" s="129"/>
      <c r="J101" s="129"/>
      <c r="K101" s="129"/>
      <c r="L101" s="274">
        <f>ROUND(SUM(N88+N93),2)</f>
        <v>0</v>
      </c>
      <c r="M101" s="274"/>
      <c r="N101" s="274"/>
      <c r="O101" s="274"/>
      <c r="P101" s="274"/>
      <c r="Q101" s="274"/>
      <c r="R101" s="41"/>
      <c r="T101" s="140"/>
      <c r="U101" s="140"/>
    </row>
    <row r="102" spans="2:65" s="1" customFormat="1" ht="6.9" customHeight="1">
      <c r="B102" s="63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5"/>
      <c r="T102" s="140"/>
      <c r="U102" s="140"/>
    </row>
    <row r="106" spans="2:65" s="1" customFormat="1" ht="6.9" customHeight="1">
      <c r="B106" s="66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8"/>
    </row>
    <row r="107" spans="2:65" s="1" customFormat="1" ht="36.9" customHeight="1">
      <c r="B107" s="39"/>
      <c r="C107" s="229" t="s">
        <v>152</v>
      </c>
      <c r="D107" s="279"/>
      <c r="E107" s="279"/>
      <c r="F107" s="279"/>
      <c r="G107" s="279"/>
      <c r="H107" s="279"/>
      <c r="I107" s="279"/>
      <c r="J107" s="279"/>
      <c r="K107" s="279"/>
      <c r="L107" s="279"/>
      <c r="M107" s="279"/>
      <c r="N107" s="279"/>
      <c r="O107" s="279"/>
      <c r="P107" s="279"/>
      <c r="Q107" s="279"/>
      <c r="R107" s="41"/>
    </row>
    <row r="108" spans="2:65" s="1" customFormat="1" ht="6.9" customHeight="1"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1"/>
    </row>
    <row r="109" spans="2:65" s="1" customFormat="1" ht="30" customHeight="1">
      <c r="B109" s="39"/>
      <c r="C109" s="34" t="s">
        <v>19</v>
      </c>
      <c r="D109" s="40"/>
      <c r="E109" s="40"/>
      <c r="F109" s="277" t="str">
        <f>F6</f>
        <v>Doplnění chodníku v křižovatce ulic Sokolská a Sušilova - rozc.Kouty, Zábřeh</v>
      </c>
      <c r="G109" s="278"/>
      <c r="H109" s="278"/>
      <c r="I109" s="278"/>
      <c r="J109" s="278"/>
      <c r="K109" s="278"/>
      <c r="L109" s="278"/>
      <c r="M109" s="278"/>
      <c r="N109" s="278"/>
      <c r="O109" s="278"/>
      <c r="P109" s="278"/>
      <c r="Q109" s="40"/>
      <c r="R109" s="41"/>
    </row>
    <row r="110" spans="2:65" s="1" customFormat="1" ht="36.9" customHeight="1">
      <c r="B110" s="39"/>
      <c r="C110" s="73" t="s">
        <v>129</v>
      </c>
      <c r="D110" s="40"/>
      <c r="E110" s="40"/>
      <c r="F110" s="249" t="str">
        <f>F7</f>
        <v>1020 - VRN</v>
      </c>
      <c r="G110" s="279"/>
      <c r="H110" s="279"/>
      <c r="I110" s="279"/>
      <c r="J110" s="279"/>
      <c r="K110" s="279"/>
      <c r="L110" s="279"/>
      <c r="M110" s="279"/>
      <c r="N110" s="279"/>
      <c r="O110" s="279"/>
      <c r="P110" s="279"/>
      <c r="Q110" s="40"/>
      <c r="R110" s="41"/>
    </row>
    <row r="111" spans="2:65" s="1" customFormat="1" ht="6.9" customHeight="1"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1"/>
    </row>
    <row r="112" spans="2:65" s="1" customFormat="1" ht="18" customHeight="1">
      <c r="B112" s="39"/>
      <c r="C112" s="34" t="s">
        <v>24</v>
      </c>
      <c r="D112" s="40"/>
      <c r="E112" s="40"/>
      <c r="F112" s="32" t="str">
        <f>F9</f>
        <v>Zábřeh</v>
      </c>
      <c r="G112" s="40"/>
      <c r="H112" s="40"/>
      <c r="I112" s="40"/>
      <c r="J112" s="40"/>
      <c r="K112" s="34" t="s">
        <v>26</v>
      </c>
      <c r="L112" s="40"/>
      <c r="M112" s="281" t="str">
        <f>IF(O9="","",O9)</f>
        <v>26. 12. 2018</v>
      </c>
      <c r="N112" s="281"/>
      <c r="O112" s="281"/>
      <c r="P112" s="281"/>
      <c r="Q112" s="40"/>
      <c r="R112" s="41"/>
    </row>
    <row r="113" spans="2:65" s="1" customFormat="1" ht="6.9" customHeight="1"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1"/>
    </row>
    <row r="114" spans="2:65" s="1" customFormat="1" ht="13.2">
      <c r="B114" s="39"/>
      <c r="C114" s="34" t="s">
        <v>28</v>
      </c>
      <c r="D114" s="40"/>
      <c r="E114" s="40"/>
      <c r="F114" s="32" t="str">
        <f>E12</f>
        <v xml:space="preserve"> </v>
      </c>
      <c r="G114" s="40"/>
      <c r="H114" s="40"/>
      <c r="I114" s="40"/>
      <c r="J114" s="40"/>
      <c r="K114" s="34" t="s">
        <v>34</v>
      </c>
      <c r="L114" s="40"/>
      <c r="M114" s="233" t="str">
        <f>E18</f>
        <v xml:space="preserve"> </v>
      </c>
      <c r="N114" s="233"/>
      <c r="O114" s="233"/>
      <c r="P114" s="233"/>
      <c r="Q114" s="233"/>
      <c r="R114" s="41"/>
    </row>
    <row r="115" spans="2:65" s="1" customFormat="1" ht="14.4" customHeight="1">
      <c r="B115" s="39"/>
      <c r="C115" s="34" t="s">
        <v>32</v>
      </c>
      <c r="D115" s="40"/>
      <c r="E115" s="40"/>
      <c r="F115" s="32" t="str">
        <f>IF(E15="","",E15)</f>
        <v>Vyplň údaj</v>
      </c>
      <c r="G115" s="40"/>
      <c r="H115" s="40"/>
      <c r="I115" s="40"/>
      <c r="J115" s="40"/>
      <c r="K115" s="34" t="s">
        <v>36</v>
      </c>
      <c r="L115" s="40"/>
      <c r="M115" s="233" t="str">
        <f>E21</f>
        <v xml:space="preserve"> </v>
      </c>
      <c r="N115" s="233"/>
      <c r="O115" s="233"/>
      <c r="P115" s="233"/>
      <c r="Q115" s="233"/>
      <c r="R115" s="41"/>
    </row>
    <row r="116" spans="2:65" s="1" customFormat="1" ht="10.35" customHeight="1"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1"/>
    </row>
    <row r="117" spans="2:65" s="9" customFormat="1" ht="29.25" customHeight="1">
      <c r="B117" s="161"/>
      <c r="C117" s="162" t="s">
        <v>153</v>
      </c>
      <c r="D117" s="163" t="s">
        <v>154</v>
      </c>
      <c r="E117" s="163" t="s">
        <v>59</v>
      </c>
      <c r="F117" s="295" t="s">
        <v>155</v>
      </c>
      <c r="G117" s="295"/>
      <c r="H117" s="295"/>
      <c r="I117" s="295"/>
      <c r="J117" s="163" t="s">
        <v>156</v>
      </c>
      <c r="K117" s="163" t="s">
        <v>157</v>
      </c>
      <c r="L117" s="296" t="s">
        <v>158</v>
      </c>
      <c r="M117" s="296"/>
      <c r="N117" s="295" t="s">
        <v>136</v>
      </c>
      <c r="O117" s="295"/>
      <c r="P117" s="295"/>
      <c r="Q117" s="297"/>
      <c r="R117" s="164"/>
      <c r="T117" s="84" t="s">
        <v>159</v>
      </c>
      <c r="U117" s="85" t="s">
        <v>41</v>
      </c>
      <c r="V117" s="85" t="s">
        <v>160</v>
      </c>
      <c r="W117" s="85" t="s">
        <v>161</v>
      </c>
      <c r="X117" s="85" t="s">
        <v>162</v>
      </c>
      <c r="Y117" s="85" t="s">
        <v>163</v>
      </c>
      <c r="Z117" s="85" t="s">
        <v>164</v>
      </c>
      <c r="AA117" s="86" t="s">
        <v>165</v>
      </c>
    </row>
    <row r="118" spans="2:65" s="1" customFormat="1" ht="29.25" customHeight="1">
      <c r="B118" s="39"/>
      <c r="C118" s="88" t="s">
        <v>133</v>
      </c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315">
        <f>BK118</f>
        <v>0</v>
      </c>
      <c r="O118" s="316"/>
      <c r="P118" s="316"/>
      <c r="Q118" s="316"/>
      <c r="R118" s="41"/>
      <c r="T118" s="87"/>
      <c r="U118" s="55"/>
      <c r="V118" s="55"/>
      <c r="W118" s="165">
        <f>W119+W123</f>
        <v>0</v>
      </c>
      <c r="X118" s="55"/>
      <c r="Y118" s="165">
        <f>Y119+Y123</f>
        <v>0</v>
      </c>
      <c r="Z118" s="55"/>
      <c r="AA118" s="166">
        <f>AA119+AA123</f>
        <v>0</v>
      </c>
      <c r="AT118" s="22" t="s">
        <v>76</v>
      </c>
      <c r="AU118" s="22" t="s">
        <v>138</v>
      </c>
      <c r="BK118" s="167">
        <f>BK119+BK123</f>
        <v>0</v>
      </c>
    </row>
    <row r="119" spans="2:65" s="10" customFormat="1" ht="37.35" customHeight="1">
      <c r="B119" s="168"/>
      <c r="C119" s="169"/>
      <c r="D119" s="170" t="s">
        <v>681</v>
      </c>
      <c r="E119" s="170"/>
      <c r="F119" s="170"/>
      <c r="G119" s="170"/>
      <c r="H119" s="170"/>
      <c r="I119" s="170"/>
      <c r="J119" s="170"/>
      <c r="K119" s="170"/>
      <c r="L119" s="170"/>
      <c r="M119" s="170"/>
      <c r="N119" s="293">
        <f>BK119</f>
        <v>0</v>
      </c>
      <c r="O119" s="291"/>
      <c r="P119" s="291"/>
      <c r="Q119" s="291"/>
      <c r="R119" s="171"/>
      <c r="T119" s="172"/>
      <c r="U119" s="169"/>
      <c r="V119" s="169"/>
      <c r="W119" s="173">
        <f>W120</f>
        <v>0</v>
      </c>
      <c r="X119" s="169"/>
      <c r="Y119" s="173">
        <f>Y120</f>
        <v>0</v>
      </c>
      <c r="Z119" s="169"/>
      <c r="AA119" s="174">
        <f>AA120</f>
        <v>0</v>
      </c>
      <c r="AR119" s="175" t="s">
        <v>199</v>
      </c>
      <c r="AT119" s="176" t="s">
        <v>76</v>
      </c>
      <c r="AU119" s="176" t="s">
        <v>77</v>
      </c>
      <c r="AY119" s="175" t="s">
        <v>166</v>
      </c>
      <c r="BK119" s="177">
        <f>BK120</f>
        <v>0</v>
      </c>
    </row>
    <row r="120" spans="2:65" s="10" customFormat="1" ht="19.95" customHeight="1">
      <c r="B120" s="168"/>
      <c r="C120" s="169"/>
      <c r="D120" s="178" t="s">
        <v>682</v>
      </c>
      <c r="E120" s="178"/>
      <c r="F120" s="178"/>
      <c r="G120" s="178"/>
      <c r="H120" s="178"/>
      <c r="I120" s="178"/>
      <c r="J120" s="178"/>
      <c r="K120" s="178"/>
      <c r="L120" s="178"/>
      <c r="M120" s="178"/>
      <c r="N120" s="317">
        <f>BK120</f>
        <v>0</v>
      </c>
      <c r="O120" s="318"/>
      <c r="P120" s="318"/>
      <c r="Q120" s="318"/>
      <c r="R120" s="171"/>
      <c r="T120" s="172"/>
      <c r="U120" s="169"/>
      <c r="V120" s="169"/>
      <c r="W120" s="173">
        <f>SUM(W121:W122)</f>
        <v>0</v>
      </c>
      <c r="X120" s="169"/>
      <c r="Y120" s="173">
        <f>SUM(Y121:Y122)</f>
        <v>0</v>
      </c>
      <c r="Z120" s="169"/>
      <c r="AA120" s="174">
        <f>SUM(AA121:AA122)</f>
        <v>0</v>
      </c>
      <c r="AR120" s="175" t="s">
        <v>199</v>
      </c>
      <c r="AT120" s="176" t="s">
        <v>76</v>
      </c>
      <c r="AU120" s="176" t="s">
        <v>84</v>
      </c>
      <c r="AY120" s="175" t="s">
        <v>166</v>
      </c>
      <c r="BK120" s="177">
        <f>SUM(BK121:BK122)</f>
        <v>0</v>
      </c>
    </row>
    <row r="121" spans="2:65" s="1" customFormat="1" ht="22.5" customHeight="1">
      <c r="B121" s="39"/>
      <c r="C121" s="179" t="s">
        <v>84</v>
      </c>
      <c r="D121" s="179" t="s">
        <v>167</v>
      </c>
      <c r="E121" s="180" t="s">
        <v>683</v>
      </c>
      <c r="F121" s="298" t="s">
        <v>145</v>
      </c>
      <c r="G121" s="298"/>
      <c r="H121" s="298"/>
      <c r="I121" s="298"/>
      <c r="J121" s="181" t="s">
        <v>684</v>
      </c>
      <c r="K121" s="182">
        <v>2</v>
      </c>
      <c r="L121" s="299">
        <v>0</v>
      </c>
      <c r="M121" s="300"/>
      <c r="N121" s="301">
        <f>ROUND(L121*K121,2)</f>
        <v>0</v>
      </c>
      <c r="O121" s="301"/>
      <c r="P121" s="301"/>
      <c r="Q121" s="301"/>
      <c r="R121" s="41"/>
      <c r="T121" s="183" t="s">
        <v>22</v>
      </c>
      <c r="U121" s="48" t="s">
        <v>42</v>
      </c>
      <c r="V121" s="40"/>
      <c r="W121" s="184">
        <f>V121*K121</f>
        <v>0</v>
      </c>
      <c r="X121" s="184">
        <v>0</v>
      </c>
      <c r="Y121" s="184">
        <f>X121*K121</f>
        <v>0</v>
      </c>
      <c r="Z121" s="184">
        <v>0</v>
      </c>
      <c r="AA121" s="185">
        <f>Z121*K121</f>
        <v>0</v>
      </c>
      <c r="AR121" s="22" t="s">
        <v>685</v>
      </c>
      <c r="AT121" s="22" t="s">
        <v>167</v>
      </c>
      <c r="AU121" s="22" t="s">
        <v>89</v>
      </c>
      <c r="AY121" s="22" t="s">
        <v>166</v>
      </c>
      <c r="BE121" s="122">
        <f>IF(U121="základní",N121,0)</f>
        <v>0</v>
      </c>
      <c r="BF121" s="122">
        <f>IF(U121="snížená",N121,0)</f>
        <v>0</v>
      </c>
      <c r="BG121" s="122">
        <f>IF(U121="zákl. přenesená",N121,0)</f>
        <v>0</v>
      </c>
      <c r="BH121" s="122">
        <f>IF(U121="sníž. přenesená",N121,0)</f>
        <v>0</v>
      </c>
      <c r="BI121" s="122">
        <f>IF(U121="nulová",N121,0)</f>
        <v>0</v>
      </c>
      <c r="BJ121" s="22" t="s">
        <v>84</v>
      </c>
      <c r="BK121" s="122">
        <f>ROUND(L121*K121,2)</f>
        <v>0</v>
      </c>
      <c r="BL121" s="22" t="s">
        <v>685</v>
      </c>
      <c r="BM121" s="22" t="s">
        <v>686</v>
      </c>
    </row>
    <row r="122" spans="2:65" s="1" customFormat="1" ht="22.5" customHeight="1">
      <c r="B122" s="39"/>
      <c r="C122" s="179" t="s">
        <v>89</v>
      </c>
      <c r="D122" s="179" t="s">
        <v>167</v>
      </c>
      <c r="E122" s="180" t="s">
        <v>687</v>
      </c>
      <c r="F122" s="298" t="s">
        <v>148</v>
      </c>
      <c r="G122" s="298"/>
      <c r="H122" s="298"/>
      <c r="I122" s="298"/>
      <c r="J122" s="181" t="s">
        <v>684</v>
      </c>
      <c r="K122" s="182">
        <v>1</v>
      </c>
      <c r="L122" s="299">
        <v>0</v>
      </c>
      <c r="M122" s="300"/>
      <c r="N122" s="301">
        <f>ROUND(L122*K122,2)</f>
        <v>0</v>
      </c>
      <c r="O122" s="301"/>
      <c r="P122" s="301"/>
      <c r="Q122" s="301"/>
      <c r="R122" s="41"/>
      <c r="T122" s="183" t="s">
        <v>22</v>
      </c>
      <c r="U122" s="48" t="s">
        <v>42</v>
      </c>
      <c r="V122" s="40"/>
      <c r="W122" s="184">
        <f>V122*K122</f>
        <v>0</v>
      </c>
      <c r="X122" s="184">
        <v>0</v>
      </c>
      <c r="Y122" s="184">
        <f>X122*K122</f>
        <v>0</v>
      </c>
      <c r="Z122" s="184">
        <v>0</v>
      </c>
      <c r="AA122" s="185">
        <f>Z122*K122</f>
        <v>0</v>
      </c>
      <c r="AR122" s="22" t="s">
        <v>685</v>
      </c>
      <c r="AT122" s="22" t="s">
        <v>167</v>
      </c>
      <c r="AU122" s="22" t="s">
        <v>89</v>
      </c>
      <c r="AY122" s="22" t="s">
        <v>166</v>
      </c>
      <c r="BE122" s="122">
        <f>IF(U122="základní",N122,0)</f>
        <v>0</v>
      </c>
      <c r="BF122" s="122">
        <f>IF(U122="snížená",N122,0)</f>
        <v>0</v>
      </c>
      <c r="BG122" s="122">
        <f>IF(U122="zákl. přenesená",N122,0)</f>
        <v>0</v>
      </c>
      <c r="BH122" s="122">
        <f>IF(U122="sníž. přenesená",N122,0)</f>
        <v>0</v>
      </c>
      <c r="BI122" s="122">
        <f>IF(U122="nulová",N122,0)</f>
        <v>0</v>
      </c>
      <c r="BJ122" s="22" t="s">
        <v>84</v>
      </c>
      <c r="BK122" s="122">
        <f>ROUND(L122*K122,2)</f>
        <v>0</v>
      </c>
      <c r="BL122" s="22" t="s">
        <v>685</v>
      </c>
      <c r="BM122" s="22" t="s">
        <v>688</v>
      </c>
    </row>
    <row r="123" spans="2:65" s="1" customFormat="1" ht="49.95" customHeight="1">
      <c r="B123" s="39"/>
      <c r="C123" s="40"/>
      <c r="D123" s="170" t="s">
        <v>244</v>
      </c>
      <c r="E123" s="40"/>
      <c r="F123" s="40"/>
      <c r="G123" s="40"/>
      <c r="H123" s="40"/>
      <c r="I123" s="40"/>
      <c r="J123" s="40"/>
      <c r="K123" s="40"/>
      <c r="L123" s="40"/>
      <c r="M123" s="40"/>
      <c r="N123" s="326">
        <f t="shared" ref="N123:N128" si="5">BK123</f>
        <v>0</v>
      </c>
      <c r="O123" s="327"/>
      <c r="P123" s="327"/>
      <c r="Q123" s="327"/>
      <c r="R123" s="41"/>
      <c r="T123" s="154"/>
      <c r="U123" s="40"/>
      <c r="V123" s="40"/>
      <c r="W123" s="40"/>
      <c r="X123" s="40"/>
      <c r="Y123" s="40"/>
      <c r="Z123" s="40"/>
      <c r="AA123" s="82"/>
      <c r="AT123" s="22" t="s">
        <v>76</v>
      </c>
      <c r="AU123" s="22" t="s">
        <v>77</v>
      </c>
      <c r="AY123" s="22" t="s">
        <v>245</v>
      </c>
      <c r="BK123" s="122">
        <f>SUM(BK124:BK128)</f>
        <v>0</v>
      </c>
    </row>
    <row r="124" spans="2:65" s="1" customFormat="1" ht="22.35" customHeight="1">
      <c r="B124" s="39"/>
      <c r="C124" s="218" t="s">
        <v>22</v>
      </c>
      <c r="D124" s="218" t="s">
        <v>167</v>
      </c>
      <c r="E124" s="219" t="s">
        <v>22</v>
      </c>
      <c r="F124" s="314" t="s">
        <v>22</v>
      </c>
      <c r="G124" s="314"/>
      <c r="H124" s="314"/>
      <c r="I124" s="314"/>
      <c r="J124" s="220" t="s">
        <v>22</v>
      </c>
      <c r="K124" s="221"/>
      <c r="L124" s="299"/>
      <c r="M124" s="301"/>
      <c r="N124" s="301">
        <f t="shared" si="5"/>
        <v>0</v>
      </c>
      <c r="O124" s="301"/>
      <c r="P124" s="301"/>
      <c r="Q124" s="301"/>
      <c r="R124" s="41"/>
      <c r="T124" s="183" t="s">
        <v>22</v>
      </c>
      <c r="U124" s="222" t="s">
        <v>42</v>
      </c>
      <c r="V124" s="40"/>
      <c r="W124" s="40"/>
      <c r="X124" s="40"/>
      <c r="Y124" s="40"/>
      <c r="Z124" s="40"/>
      <c r="AA124" s="82"/>
      <c r="AT124" s="22" t="s">
        <v>245</v>
      </c>
      <c r="AU124" s="22" t="s">
        <v>84</v>
      </c>
      <c r="AY124" s="22" t="s">
        <v>245</v>
      </c>
      <c r="BE124" s="122">
        <f>IF(U124="základní",N124,0)</f>
        <v>0</v>
      </c>
      <c r="BF124" s="122">
        <f>IF(U124="snížená",N124,0)</f>
        <v>0</v>
      </c>
      <c r="BG124" s="122">
        <f>IF(U124="zákl. přenesená",N124,0)</f>
        <v>0</v>
      </c>
      <c r="BH124" s="122">
        <f>IF(U124="sníž. přenesená",N124,0)</f>
        <v>0</v>
      </c>
      <c r="BI124" s="122">
        <f>IF(U124="nulová",N124,0)</f>
        <v>0</v>
      </c>
      <c r="BJ124" s="22" t="s">
        <v>84</v>
      </c>
      <c r="BK124" s="122">
        <f>L124*K124</f>
        <v>0</v>
      </c>
    </row>
    <row r="125" spans="2:65" s="1" customFormat="1" ht="22.35" customHeight="1">
      <c r="B125" s="39"/>
      <c r="C125" s="218" t="s">
        <v>22</v>
      </c>
      <c r="D125" s="218" t="s">
        <v>167</v>
      </c>
      <c r="E125" s="219" t="s">
        <v>22</v>
      </c>
      <c r="F125" s="314" t="s">
        <v>22</v>
      </c>
      <c r="G125" s="314"/>
      <c r="H125" s="314"/>
      <c r="I125" s="314"/>
      <c r="J125" s="220" t="s">
        <v>22</v>
      </c>
      <c r="K125" s="221"/>
      <c r="L125" s="299"/>
      <c r="M125" s="301"/>
      <c r="N125" s="301">
        <f t="shared" si="5"/>
        <v>0</v>
      </c>
      <c r="O125" s="301"/>
      <c r="P125" s="301"/>
      <c r="Q125" s="301"/>
      <c r="R125" s="41"/>
      <c r="T125" s="183" t="s">
        <v>22</v>
      </c>
      <c r="U125" s="222" t="s">
        <v>42</v>
      </c>
      <c r="V125" s="40"/>
      <c r="W125" s="40"/>
      <c r="X125" s="40"/>
      <c r="Y125" s="40"/>
      <c r="Z125" s="40"/>
      <c r="AA125" s="82"/>
      <c r="AT125" s="22" t="s">
        <v>245</v>
      </c>
      <c r="AU125" s="22" t="s">
        <v>84</v>
      </c>
      <c r="AY125" s="22" t="s">
        <v>245</v>
      </c>
      <c r="BE125" s="122">
        <f>IF(U125="základní",N125,0)</f>
        <v>0</v>
      </c>
      <c r="BF125" s="122">
        <f>IF(U125="snížená",N125,0)</f>
        <v>0</v>
      </c>
      <c r="BG125" s="122">
        <f>IF(U125="zákl. přenesená",N125,0)</f>
        <v>0</v>
      </c>
      <c r="BH125" s="122">
        <f>IF(U125="sníž. přenesená",N125,0)</f>
        <v>0</v>
      </c>
      <c r="BI125" s="122">
        <f>IF(U125="nulová",N125,0)</f>
        <v>0</v>
      </c>
      <c r="BJ125" s="22" t="s">
        <v>84</v>
      </c>
      <c r="BK125" s="122">
        <f>L125*K125</f>
        <v>0</v>
      </c>
    </row>
    <row r="126" spans="2:65" s="1" customFormat="1" ht="22.35" customHeight="1">
      <c r="B126" s="39"/>
      <c r="C126" s="218" t="s">
        <v>22</v>
      </c>
      <c r="D126" s="218" t="s">
        <v>167</v>
      </c>
      <c r="E126" s="219" t="s">
        <v>22</v>
      </c>
      <c r="F126" s="314" t="s">
        <v>22</v>
      </c>
      <c r="G126" s="314"/>
      <c r="H126" s="314"/>
      <c r="I126" s="314"/>
      <c r="J126" s="220" t="s">
        <v>22</v>
      </c>
      <c r="K126" s="221"/>
      <c r="L126" s="299"/>
      <c r="M126" s="301"/>
      <c r="N126" s="301">
        <f t="shared" si="5"/>
        <v>0</v>
      </c>
      <c r="O126" s="301"/>
      <c r="P126" s="301"/>
      <c r="Q126" s="301"/>
      <c r="R126" s="41"/>
      <c r="T126" s="183" t="s">
        <v>22</v>
      </c>
      <c r="U126" s="222" t="s">
        <v>42</v>
      </c>
      <c r="V126" s="40"/>
      <c r="W126" s="40"/>
      <c r="X126" s="40"/>
      <c r="Y126" s="40"/>
      <c r="Z126" s="40"/>
      <c r="AA126" s="82"/>
      <c r="AT126" s="22" t="s">
        <v>245</v>
      </c>
      <c r="AU126" s="22" t="s">
        <v>84</v>
      </c>
      <c r="AY126" s="22" t="s">
        <v>245</v>
      </c>
      <c r="BE126" s="122">
        <f>IF(U126="základní",N126,0)</f>
        <v>0</v>
      </c>
      <c r="BF126" s="122">
        <f>IF(U126="snížená",N126,0)</f>
        <v>0</v>
      </c>
      <c r="BG126" s="122">
        <f>IF(U126="zákl. přenesená",N126,0)</f>
        <v>0</v>
      </c>
      <c r="BH126" s="122">
        <f>IF(U126="sníž. přenesená",N126,0)</f>
        <v>0</v>
      </c>
      <c r="BI126" s="122">
        <f>IF(U126="nulová",N126,0)</f>
        <v>0</v>
      </c>
      <c r="BJ126" s="22" t="s">
        <v>84</v>
      </c>
      <c r="BK126" s="122">
        <f>L126*K126</f>
        <v>0</v>
      </c>
    </row>
    <row r="127" spans="2:65" s="1" customFormat="1" ht="22.35" customHeight="1">
      <c r="B127" s="39"/>
      <c r="C127" s="218" t="s">
        <v>22</v>
      </c>
      <c r="D127" s="218" t="s">
        <v>167</v>
      </c>
      <c r="E127" s="219" t="s">
        <v>22</v>
      </c>
      <c r="F127" s="314" t="s">
        <v>22</v>
      </c>
      <c r="G127" s="314"/>
      <c r="H127" s="314"/>
      <c r="I127" s="314"/>
      <c r="J127" s="220" t="s">
        <v>22</v>
      </c>
      <c r="K127" s="221"/>
      <c r="L127" s="299"/>
      <c r="M127" s="301"/>
      <c r="N127" s="301">
        <f t="shared" si="5"/>
        <v>0</v>
      </c>
      <c r="O127" s="301"/>
      <c r="P127" s="301"/>
      <c r="Q127" s="301"/>
      <c r="R127" s="41"/>
      <c r="T127" s="183" t="s">
        <v>22</v>
      </c>
      <c r="U127" s="222" t="s">
        <v>42</v>
      </c>
      <c r="V127" s="40"/>
      <c r="W127" s="40"/>
      <c r="X127" s="40"/>
      <c r="Y127" s="40"/>
      <c r="Z127" s="40"/>
      <c r="AA127" s="82"/>
      <c r="AT127" s="22" t="s">
        <v>245</v>
      </c>
      <c r="AU127" s="22" t="s">
        <v>84</v>
      </c>
      <c r="AY127" s="22" t="s">
        <v>245</v>
      </c>
      <c r="BE127" s="122">
        <f>IF(U127="základní",N127,0)</f>
        <v>0</v>
      </c>
      <c r="BF127" s="122">
        <f>IF(U127="snížená",N127,0)</f>
        <v>0</v>
      </c>
      <c r="BG127" s="122">
        <f>IF(U127="zákl. přenesená",N127,0)</f>
        <v>0</v>
      </c>
      <c r="BH127" s="122">
        <f>IF(U127="sníž. přenesená",N127,0)</f>
        <v>0</v>
      </c>
      <c r="BI127" s="122">
        <f>IF(U127="nulová",N127,0)</f>
        <v>0</v>
      </c>
      <c r="BJ127" s="22" t="s">
        <v>84</v>
      </c>
      <c r="BK127" s="122">
        <f>L127*K127</f>
        <v>0</v>
      </c>
    </row>
    <row r="128" spans="2:65" s="1" customFormat="1" ht="22.35" customHeight="1">
      <c r="B128" s="39"/>
      <c r="C128" s="218" t="s">
        <v>22</v>
      </c>
      <c r="D128" s="218" t="s">
        <v>167</v>
      </c>
      <c r="E128" s="219" t="s">
        <v>22</v>
      </c>
      <c r="F128" s="314" t="s">
        <v>22</v>
      </c>
      <c r="G128" s="314"/>
      <c r="H128" s="314"/>
      <c r="I128" s="314"/>
      <c r="J128" s="220" t="s">
        <v>22</v>
      </c>
      <c r="K128" s="221"/>
      <c r="L128" s="299"/>
      <c r="M128" s="301"/>
      <c r="N128" s="301">
        <f t="shared" si="5"/>
        <v>0</v>
      </c>
      <c r="O128" s="301"/>
      <c r="P128" s="301"/>
      <c r="Q128" s="301"/>
      <c r="R128" s="41"/>
      <c r="T128" s="183" t="s">
        <v>22</v>
      </c>
      <c r="U128" s="222" t="s">
        <v>42</v>
      </c>
      <c r="V128" s="60"/>
      <c r="W128" s="60"/>
      <c r="X128" s="60"/>
      <c r="Y128" s="60"/>
      <c r="Z128" s="60"/>
      <c r="AA128" s="62"/>
      <c r="AT128" s="22" t="s">
        <v>245</v>
      </c>
      <c r="AU128" s="22" t="s">
        <v>84</v>
      </c>
      <c r="AY128" s="22" t="s">
        <v>245</v>
      </c>
      <c r="BE128" s="122">
        <f>IF(U128="základní",N128,0)</f>
        <v>0</v>
      </c>
      <c r="BF128" s="122">
        <f>IF(U128="snížená",N128,0)</f>
        <v>0</v>
      </c>
      <c r="BG128" s="122">
        <f>IF(U128="zákl. přenesená",N128,0)</f>
        <v>0</v>
      </c>
      <c r="BH128" s="122">
        <f>IF(U128="sníž. přenesená",N128,0)</f>
        <v>0</v>
      </c>
      <c r="BI128" s="122">
        <f>IF(U128="nulová",N128,0)</f>
        <v>0</v>
      </c>
      <c r="BJ128" s="22" t="s">
        <v>84</v>
      </c>
      <c r="BK128" s="122">
        <f>L128*K128</f>
        <v>0</v>
      </c>
    </row>
    <row r="129" spans="2:18" s="1" customFormat="1" ht="6.9" customHeight="1">
      <c r="B129" s="63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5"/>
    </row>
  </sheetData>
  <sheetProtection algorithmName="SHA-512" hashValue="DY/+eVMk77vnDIXVZXgZKr9Dsd1O6zCvkr89asgnsWk10oxoQu43t8ir1W5vGiMJgnCPCGkHtcX/pAwdYM2jIQ==" saltValue="SJDL3eAw/1TXY/rMkk9bAw==" spinCount="100000" sheet="1" objects="1" scenarios="1" formatCells="0" formatColumns="0" formatRows="0" sort="0" autoFilter="0"/>
  <mergeCells count="90">
    <mergeCell ref="H1:K1"/>
    <mergeCell ref="S2:AC2"/>
    <mergeCell ref="F128:I128"/>
    <mergeCell ref="L128:M128"/>
    <mergeCell ref="N128:Q128"/>
    <mergeCell ref="N118:Q118"/>
    <mergeCell ref="N119:Q119"/>
    <mergeCell ref="N120:Q120"/>
    <mergeCell ref="N123:Q123"/>
    <mergeCell ref="F126:I126"/>
    <mergeCell ref="L126:M126"/>
    <mergeCell ref="N126:Q126"/>
    <mergeCell ref="F127:I127"/>
    <mergeCell ref="L127:M127"/>
    <mergeCell ref="N127:Q127"/>
    <mergeCell ref="F124:I124"/>
    <mergeCell ref="L124:M124"/>
    <mergeCell ref="N124:Q124"/>
    <mergeCell ref="F125:I125"/>
    <mergeCell ref="L125:M125"/>
    <mergeCell ref="N125:Q125"/>
    <mergeCell ref="F121:I121"/>
    <mergeCell ref="L121:M121"/>
    <mergeCell ref="N121:Q121"/>
    <mergeCell ref="F122:I122"/>
    <mergeCell ref="L122:M122"/>
    <mergeCell ref="N122:Q122"/>
    <mergeCell ref="M114:Q114"/>
    <mergeCell ref="M115:Q115"/>
    <mergeCell ref="F117:I117"/>
    <mergeCell ref="L117:M117"/>
    <mergeCell ref="N117:Q117"/>
    <mergeCell ref="L101:Q101"/>
    <mergeCell ref="C107:Q107"/>
    <mergeCell ref="F109:P109"/>
    <mergeCell ref="F110:P110"/>
    <mergeCell ref="M112:P112"/>
    <mergeCell ref="D97:H97"/>
    <mergeCell ref="N97:Q97"/>
    <mergeCell ref="D98:H98"/>
    <mergeCell ref="N98:Q98"/>
    <mergeCell ref="N99:Q99"/>
    <mergeCell ref="D94:H94"/>
    <mergeCell ref="N94:Q94"/>
    <mergeCell ref="D95:H95"/>
    <mergeCell ref="N95:Q95"/>
    <mergeCell ref="D96:H96"/>
    <mergeCell ref="N96:Q96"/>
    <mergeCell ref="N88:Q88"/>
    <mergeCell ref="N89:Q89"/>
    <mergeCell ref="N90:Q90"/>
    <mergeCell ref="N91:Q91"/>
    <mergeCell ref="N93:Q93"/>
    <mergeCell ref="F79:P79"/>
    <mergeCell ref="M81:P81"/>
    <mergeCell ref="M83:Q83"/>
    <mergeCell ref="M84:Q84"/>
    <mergeCell ref="C86:G86"/>
    <mergeCell ref="N86:Q86"/>
    <mergeCell ref="H36:J36"/>
    <mergeCell ref="M36:P36"/>
    <mergeCell ref="L38:P38"/>
    <mergeCell ref="C76:Q76"/>
    <mergeCell ref="F78:P78"/>
    <mergeCell ref="H33:J33"/>
    <mergeCell ref="M33:P33"/>
    <mergeCell ref="H34:J34"/>
    <mergeCell ref="M34:P34"/>
    <mergeCell ref="H35:J35"/>
    <mergeCell ref="M35:P35"/>
    <mergeCell ref="M27:P27"/>
    <mergeCell ref="M28:P28"/>
    <mergeCell ref="M30:P30"/>
    <mergeCell ref="H32:J32"/>
    <mergeCell ref="M32:P32"/>
    <mergeCell ref="O17:P17"/>
    <mergeCell ref="O18:P18"/>
    <mergeCell ref="O20:P20"/>
    <mergeCell ref="O21:P21"/>
    <mergeCell ref="E24:L24"/>
    <mergeCell ref="O11:P11"/>
    <mergeCell ref="O12:P12"/>
    <mergeCell ref="O14:P14"/>
    <mergeCell ref="E15:L15"/>
    <mergeCell ref="O15:P15"/>
    <mergeCell ref="C2:Q2"/>
    <mergeCell ref="C4:Q4"/>
    <mergeCell ref="F6:P6"/>
    <mergeCell ref="F7:P7"/>
    <mergeCell ref="O9:P9"/>
  </mergeCells>
  <dataValidations count="2">
    <dataValidation type="list" allowBlank="1" showInputMessage="1" showErrorMessage="1" error="Povoleny jsou hodnoty K, M." sqref="D124:D129">
      <formula1>"K, M"</formula1>
    </dataValidation>
    <dataValidation type="list" allowBlank="1" showInputMessage="1" showErrorMessage="1" error="Povoleny jsou hodnoty základní, snížená, zákl. přenesená, sníž. přenesená, nulová." sqref="U124:U129">
      <formula1>"základní, snížená, zákl. přenesená, sníž. přenesená, nulová"</formula1>
    </dataValidation>
  </dataValidations>
  <hyperlinks>
    <hyperlink ref="F1:G1" location="C2" display="1) Krycí list rozpočtu"/>
    <hyperlink ref="H1:K1" location="C86" display="2) Rekapitulace rozpočtu"/>
    <hyperlink ref="L1" location="C117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6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18</vt:i4>
      </vt:variant>
    </vt:vector>
  </HeadingPairs>
  <TitlesOfParts>
    <vt:vector size="27" baseType="lpstr">
      <vt:lpstr>Rekapitulace stavby</vt:lpstr>
      <vt:lpstr>SO 001 - Příprava území, ...</vt:lpstr>
      <vt:lpstr>SO 101 - SO 102 - Obrusná...</vt:lpstr>
      <vt:lpstr>SO 103 - Sjezdy mimo prof...</vt:lpstr>
      <vt:lpstr>SO 104 - Plastová roura D...</vt:lpstr>
      <vt:lpstr>SO 192 - Dopravní značení...</vt:lpstr>
      <vt:lpstr>800 - Vegetační a sadové ...</vt:lpstr>
      <vt:lpstr>1000 - Ostatní náklady</vt:lpstr>
      <vt:lpstr>1020 - VRN</vt:lpstr>
      <vt:lpstr>'1000 - Ostatní náklady'!Názvy_tisku</vt:lpstr>
      <vt:lpstr>'1020 - VRN'!Názvy_tisku</vt:lpstr>
      <vt:lpstr>'800 - Vegetační a sadové ...'!Názvy_tisku</vt:lpstr>
      <vt:lpstr>'Rekapitulace stavby'!Názvy_tisku</vt:lpstr>
      <vt:lpstr>'SO 001 - Příprava území, ...'!Názvy_tisku</vt:lpstr>
      <vt:lpstr>'SO 101 - SO 102 - Obrusná...'!Názvy_tisku</vt:lpstr>
      <vt:lpstr>'SO 103 - Sjezdy mimo prof...'!Názvy_tisku</vt:lpstr>
      <vt:lpstr>'SO 104 - Plastová roura D...'!Názvy_tisku</vt:lpstr>
      <vt:lpstr>'SO 192 - Dopravní značení...'!Názvy_tisku</vt:lpstr>
      <vt:lpstr>'1000 - Ostatní náklady'!Oblast_tisku</vt:lpstr>
      <vt:lpstr>'1020 - VRN'!Oblast_tisku</vt:lpstr>
      <vt:lpstr>'800 - Vegetační a sadové ...'!Oblast_tisku</vt:lpstr>
      <vt:lpstr>'Rekapitulace stavby'!Oblast_tisku</vt:lpstr>
      <vt:lpstr>'SO 001 - Příprava území, ...'!Oblast_tisku</vt:lpstr>
      <vt:lpstr>'SO 101 - SO 102 - Obrusná...'!Oblast_tisku</vt:lpstr>
      <vt:lpstr>'SO 103 - Sjezdy mimo prof...'!Oblast_tisku</vt:lpstr>
      <vt:lpstr>'SO 104 - Plastová roura D...'!Oblast_tisku</vt:lpstr>
      <vt:lpstr>'SO 192 - Dopravní značení...'!Oblast_tisku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DESKTOP-LR3EJNP\Sváťa</dc:creator>
  <cp:lastModifiedBy>Sváťa</cp:lastModifiedBy>
  <dcterms:created xsi:type="dcterms:W3CDTF">2019-01-08T17:04:19Z</dcterms:created>
  <dcterms:modified xsi:type="dcterms:W3CDTF">2019-01-08T17:04:27Z</dcterms:modified>
</cp:coreProperties>
</file>