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____OI\VEŘEJNÉ ZAKÁZKY\VZ_malého rozsahu_2023\ Hradby obnova č.V 2. etap\"/>
    </mc:Choice>
  </mc:AlternateContent>
  <bookViews>
    <workbookView xWindow="-120" yWindow="-120" windowWidth="29040" windowHeight="15840" activeTab="1"/>
  </bookViews>
  <sheets>
    <sheet name="Rekapitulace stavby" sheetId="1" r:id="rId1"/>
    <sheet name="Bargel0101 - Obnova hrade..." sheetId="2" r:id="rId2"/>
    <sheet name="Seznam figur" sheetId="3" r:id="rId3"/>
  </sheets>
  <definedNames>
    <definedName name="_xlnm._FilterDatabase" localSheetId="1" hidden="1">'Bargel0101 - Obnova hrade...'!$C$133:$K$370</definedName>
    <definedName name="_xlnm.Print_Titles" localSheetId="1">'Bargel0101 - Obnova hrade...'!$133:$133</definedName>
    <definedName name="_xlnm.Print_Titles" localSheetId="0">'Rekapitulace stavby'!$92:$92</definedName>
    <definedName name="_xlnm.Print_Titles" localSheetId="2">'Seznam figur'!$9:$9</definedName>
    <definedName name="_xlnm.Print_Area" localSheetId="1">'Bargel0101 - Obnova hrade...'!$C$4:$J$76,'Bargel0101 - Obnova hrade...'!$C$82:$J$117,'Bargel0101 - Obnova hrade...'!$C$123:$K$370</definedName>
    <definedName name="_xlnm.Print_Area" localSheetId="0">'Rekapitulace stavby'!$D$4:$AO$76,'Rekapitulace stavby'!$C$82:$AQ$96</definedName>
    <definedName name="_xlnm.Print_Area" localSheetId="2">'Seznam figur'!$C$4:$G$88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D7" i="3" l="1"/>
  <c r="J35" i="2"/>
  <c r="J34" i="2"/>
  <c r="AY95" i="1"/>
  <c r="J33" i="2"/>
  <c r="AX95" i="1" s="1"/>
  <c r="BI370" i="2"/>
  <c r="BH370" i="2"/>
  <c r="BG370" i="2"/>
  <c r="BF370" i="2"/>
  <c r="T370" i="2"/>
  <c r="T369" i="2"/>
  <c r="R370" i="2"/>
  <c r="R369" i="2" s="1"/>
  <c r="P370" i="2"/>
  <c r="P369" i="2"/>
  <c r="BI368" i="2"/>
  <c r="BH368" i="2"/>
  <c r="BG368" i="2"/>
  <c r="BF368" i="2"/>
  <c r="T368" i="2"/>
  <c r="T367" i="2"/>
  <c r="R368" i="2"/>
  <c r="R367" i="2"/>
  <c r="P368" i="2"/>
  <c r="P367" i="2" s="1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T358" i="2"/>
  <c r="R359" i="2"/>
  <c r="R358" i="2" s="1"/>
  <c r="P359" i="2"/>
  <c r="P35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T300" i="2"/>
  <c r="R301" i="2"/>
  <c r="R300" i="2"/>
  <c r="P301" i="2"/>
  <c r="P300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T237" i="2" s="1"/>
  <c r="R238" i="2"/>
  <c r="R237" i="2"/>
  <c r="P238" i="2"/>
  <c r="P237" i="2" s="1"/>
  <c r="BI232" i="2"/>
  <c r="BH232" i="2"/>
  <c r="BG232" i="2"/>
  <c r="BF232" i="2"/>
  <c r="T232" i="2"/>
  <c r="T231" i="2"/>
  <c r="R232" i="2"/>
  <c r="R231" i="2" s="1"/>
  <c r="P232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J131" i="2"/>
  <c r="J130" i="2"/>
  <c r="F130" i="2"/>
  <c r="F128" i="2"/>
  <c r="E126" i="2"/>
  <c r="J90" i="2"/>
  <c r="J89" i="2"/>
  <c r="F89" i="2"/>
  <c r="F87" i="2"/>
  <c r="E85" i="2"/>
  <c r="J16" i="2"/>
  <c r="E16" i="2"/>
  <c r="F131" i="2"/>
  <c r="J15" i="2"/>
  <c r="J10" i="2"/>
  <c r="J128" i="2" s="1"/>
  <c r="L90" i="1"/>
  <c r="AM90" i="1"/>
  <c r="AM89" i="1"/>
  <c r="L89" i="1"/>
  <c r="AM87" i="1"/>
  <c r="L87" i="1"/>
  <c r="L85" i="1"/>
  <c r="L84" i="1"/>
  <c r="BK370" i="2"/>
  <c r="J365" i="2"/>
  <c r="J361" i="2"/>
  <c r="BK350" i="2"/>
  <c r="BK339" i="2"/>
  <c r="J311" i="2"/>
  <c r="J304" i="2"/>
  <c r="BK285" i="2"/>
  <c r="BK264" i="2"/>
  <c r="BK254" i="2"/>
  <c r="BK240" i="2"/>
  <c r="J229" i="2"/>
  <c r="BK214" i="2"/>
  <c r="J202" i="2"/>
  <c r="J176" i="2"/>
  <c r="BK138" i="2"/>
  <c r="BK359" i="2"/>
  <c r="BK341" i="2"/>
  <c r="BK335" i="2"/>
  <c r="BK331" i="2"/>
  <c r="BK323" i="2"/>
  <c r="J309" i="2"/>
  <c r="BK299" i="2"/>
  <c r="J285" i="2"/>
  <c r="BK229" i="2"/>
  <c r="J210" i="2"/>
  <c r="BK202" i="2"/>
  <c r="BK178" i="2"/>
  <c r="J168" i="2"/>
  <c r="BK156" i="2"/>
  <c r="BK139" i="2"/>
  <c r="BK365" i="2"/>
  <c r="BK354" i="2"/>
  <c r="BK338" i="2"/>
  <c r="J331" i="2"/>
  <c r="J322" i="2"/>
  <c r="BK307" i="2"/>
  <c r="J290" i="2"/>
  <c r="BK263" i="2"/>
  <c r="J247" i="2"/>
  <c r="J220" i="2"/>
  <c r="J214" i="2"/>
  <c r="BK186" i="2"/>
  <c r="BK152" i="2"/>
  <c r="BK364" i="2"/>
  <c r="J332" i="2"/>
  <c r="J323" i="2"/>
  <c r="BK297" i="2"/>
  <c r="J270" i="2"/>
  <c r="J249" i="2"/>
  <c r="J240" i="2"/>
  <c r="BK212" i="2"/>
  <c r="J178" i="2"/>
  <c r="BK162" i="2"/>
  <c r="BK145" i="2"/>
  <c r="J366" i="2"/>
  <c r="J364" i="2"/>
  <c r="BK357" i="2"/>
  <c r="J354" i="2"/>
  <c r="J341" i="2"/>
  <c r="J338" i="2"/>
  <c r="J307" i="2"/>
  <c r="J297" i="2"/>
  <c r="J280" i="2"/>
  <c r="J263" i="2"/>
  <c r="J253" i="2"/>
  <c r="J244" i="2"/>
  <c r="BK232" i="2"/>
  <c r="J225" i="2"/>
  <c r="J207" i="2"/>
  <c r="BK191" i="2"/>
  <c r="BK168" i="2"/>
  <c r="BK137" i="2"/>
  <c r="J355" i="2"/>
  <c r="J339" i="2"/>
  <c r="BK333" i="2"/>
  <c r="J330" i="2"/>
  <c r="BK322" i="2"/>
  <c r="BK311" i="2"/>
  <c r="J301" i="2"/>
  <c r="J293" i="2"/>
  <c r="J268" i="2"/>
  <c r="BK227" i="2"/>
  <c r="BK207" i="2"/>
  <c r="J193" i="2"/>
  <c r="J170" i="2"/>
  <c r="BK159" i="2"/>
  <c r="J145" i="2"/>
  <c r="J368" i="2"/>
  <c r="J357" i="2"/>
  <c r="BK336" i="2"/>
  <c r="BK330" i="2"/>
  <c r="BK309" i="2"/>
  <c r="J299" i="2"/>
  <c r="BK270" i="2"/>
  <c r="J254" i="2"/>
  <c r="BK225" i="2"/>
  <c r="BK216" i="2"/>
  <c r="BK210" i="2"/>
  <c r="J159" i="2"/>
  <c r="J139" i="2"/>
  <c r="BK366" i="2"/>
  <c r="J350" i="2"/>
  <c r="BK317" i="2"/>
  <c r="J296" i="2"/>
  <c r="BK268" i="2"/>
  <c r="BK251" i="2"/>
  <c r="BK242" i="2"/>
  <c r="J215" i="2"/>
  <c r="J186" i="2"/>
  <c r="J166" i="2"/>
  <c r="J137" i="2"/>
  <c r="J216" i="2"/>
  <c r="BK203" i="2"/>
  <c r="BK176" i="2"/>
  <c r="BK166" i="2"/>
  <c r="BK155" i="2"/>
  <c r="BK361" i="2"/>
  <c r="BK347" i="2"/>
  <c r="J335" i="2"/>
  <c r="BK312" i="2"/>
  <c r="BK301" i="2"/>
  <c r="BK280" i="2"/>
  <c r="BK257" i="2"/>
  <c r="J242" i="2"/>
  <c r="BK215" i="2"/>
  <c r="BK193" i="2"/>
  <c r="J156" i="2"/>
  <c r="J138" i="2"/>
  <c r="J356" i="2"/>
  <c r="BK324" i="2"/>
  <c r="J312" i="2"/>
  <c r="BK290" i="2"/>
  <c r="J257" i="2"/>
  <c r="BK247" i="2"/>
  <c r="J232" i="2"/>
  <c r="J203" i="2"/>
  <c r="BK170" i="2"/>
  <c r="BK368" i="2"/>
  <c r="J362" i="2"/>
  <c r="BK356" i="2"/>
  <c r="J343" i="2"/>
  <c r="J324" i="2"/>
  <c r="J306" i="2"/>
  <c r="BK289" i="2"/>
  <c r="J275" i="2"/>
  <c r="BK259" i="2"/>
  <c r="J251" i="2"/>
  <c r="BK238" i="2"/>
  <c r="J227" i="2"/>
  <c r="BK220" i="2"/>
  <c r="BK200" i="2"/>
  <c r="J152" i="2"/>
  <c r="BK362" i="2"/>
  <c r="J347" i="2"/>
  <c r="J336" i="2"/>
  <c r="BK332" i="2"/>
  <c r="J317" i="2"/>
  <c r="BK296" i="2"/>
  <c r="J289" i="2"/>
  <c r="J259" i="2"/>
  <c r="J217" i="2"/>
  <c r="J205" i="2"/>
  <c r="J200" i="2"/>
  <c r="BK174" i="2"/>
  <c r="J162" i="2"/>
  <c r="BK149" i="2"/>
  <c r="J370" i="2"/>
  <c r="J359" i="2"/>
  <c r="BK343" i="2"/>
  <c r="J333" i="2"/>
  <c r="BK329" i="2"/>
  <c r="BK306" i="2"/>
  <c r="BK293" i="2"/>
  <c r="J264" i="2"/>
  <c r="BK249" i="2"/>
  <c r="BK217" i="2"/>
  <c r="J212" i="2"/>
  <c r="J191" i="2"/>
  <c r="J155" i="2"/>
  <c r="AS94" i="1"/>
  <c r="BK355" i="2"/>
  <c r="J329" i="2"/>
  <c r="BK304" i="2"/>
  <c r="BK275" i="2"/>
  <c r="BK253" i="2"/>
  <c r="BK244" i="2"/>
  <c r="J238" i="2"/>
  <c r="BK205" i="2"/>
  <c r="J174" i="2"/>
  <c r="J149" i="2"/>
  <c r="P136" i="2" l="1"/>
  <c r="P206" i="2"/>
  <c r="BK226" i="2"/>
  <c r="J226" i="2" s="1"/>
  <c r="J99" i="2" s="1"/>
  <c r="P239" i="2"/>
  <c r="P295" i="2"/>
  <c r="T303" i="2"/>
  <c r="T308" i="2"/>
  <c r="R334" i="2"/>
  <c r="R342" i="2"/>
  <c r="R353" i="2"/>
  <c r="R360" i="2"/>
  <c r="BK136" i="2"/>
  <c r="BK206" i="2"/>
  <c r="J206" i="2" s="1"/>
  <c r="J97" i="2" s="1"/>
  <c r="BK219" i="2"/>
  <c r="J219" i="2"/>
  <c r="J98" i="2" s="1"/>
  <c r="P219" i="2"/>
  <c r="T226" i="2"/>
  <c r="BK239" i="2"/>
  <c r="J239" i="2" s="1"/>
  <c r="J102" i="2" s="1"/>
  <c r="BK295" i="2"/>
  <c r="J295" i="2"/>
  <c r="J103" i="2" s="1"/>
  <c r="P303" i="2"/>
  <c r="R308" i="2"/>
  <c r="P334" i="2"/>
  <c r="P342" i="2"/>
  <c r="T353" i="2"/>
  <c r="P360" i="2"/>
  <c r="P352" i="2" s="1"/>
  <c r="P363" i="2"/>
  <c r="T136" i="2"/>
  <c r="R206" i="2"/>
  <c r="R219" i="2"/>
  <c r="P226" i="2"/>
  <c r="R239" i="2"/>
  <c r="R295" i="2"/>
  <c r="BK308" i="2"/>
  <c r="J308" i="2"/>
  <c r="J107" i="2" s="1"/>
  <c r="BK334" i="2"/>
  <c r="J334" i="2"/>
  <c r="J108" i="2"/>
  <c r="BK342" i="2"/>
  <c r="J342" i="2"/>
  <c r="J109" i="2"/>
  <c r="BK353" i="2"/>
  <c r="J353" i="2" s="1"/>
  <c r="J111" i="2" s="1"/>
  <c r="BK360" i="2"/>
  <c r="J360" i="2"/>
  <c r="J113" i="2" s="1"/>
  <c r="BK363" i="2"/>
  <c r="J363" i="2"/>
  <c r="J114" i="2"/>
  <c r="T363" i="2"/>
  <c r="R136" i="2"/>
  <c r="R135" i="2"/>
  <c r="T206" i="2"/>
  <c r="T219" i="2"/>
  <c r="R226" i="2"/>
  <c r="T239" i="2"/>
  <c r="T295" i="2"/>
  <c r="BK303" i="2"/>
  <c r="J303" i="2" s="1"/>
  <c r="J106" i="2" s="1"/>
  <c r="R303" i="2"/>
  <c r="P308" i="2"/>
  <c r="T334" i="2"/>
  <c r="T342" i="2"/>
  <c r="P353" i="2"/>
  <c r="T360" i="2"/>
  <c r="R363" i="2"/>
  <c r="BK231" i="2"/>
  <c r="J231" i="2"/>
  <c r="J100" i="2"/>
  <c r="BK237" i="2"/>
  <c r="J237" i="2" s="1"/>
  <c r="J101" i="2" s="1"/>
  <c r="BK300" i="2"/>
  <c r="J300" i="2"/>
  <c r="J104" i="2" s="1"/>
  <c r="BK369" i="2"/>
  <c r="J369" i="2"/>
  <c r="J116" i="2"/>
  <c r="BK358" i="2"/>
  <c r="J358" i="2"/>
  <c r="J112" i="2"/>
  <c r="BK367" i="2"/>
  <c r="J367" i="2" s="1"/>
  <c r="J115" i="2" s="1"/>
  <c r="BE138" i="2"/>
  <c r="BE152" i="2"/>
  <c r="BE155" i="2"/>
  <c r="BE156" i="2"/>
  <c r="BE191" i="2"/>
  <c r="BE193" i="2"/>
  <c r="BE207" i="2"/>
  <c r="BE216" i="2"/>
  <c r="BE217" i="2"/>
  <c r="BE220" i="2"/>
  <c r="BE225" i="2"/>
  <c r="BE227" i="2"/>
  <c r="BE257" i="2"/>
  <c r="BE259" i="2"/>
  <c r="BE270" i="2"/>
  <c r="BE280" i="2"/>
  <c r="BE285" i="2"/>
  <c r="BE297" i="2"/>
  <c r="BE301" i="2"/>
  <c r="BE306" i="2"/>
  <c r="BE307" i="2"/>
  <c r="BE309" i="2"/>
  <c r="BE329" i="2"/>
  <c r="BE332" i="2"/>
  <c r="BE333" i="2"/>
  <c r="BE336" i="2"/>
  <c r="BE338" i="2"/>
  <c r="BE341" i="2"/>
  <c r="BE343" i="2"/>
  <c r="BE347" i="2"/>
  <c r="BE357" i="2"/>
  <c r="BE359" i="2"/>
  <c r="BE361" i="2"/>
  <c r="F90" i="2"/>
  <c r="BE166" i="2"/>
  <c r="BE174" i="2"/>
  <c r="BE176" i="2"/>
  <c r="BE200" i="2"/>
  <c r="BE202" i="2"/>
  <c r="BE205" i="2"/>
  <c r="BE229" i="2"/>
  <c r="BE232" i="2"/>
  <c r="BE238" i="2"/>
  <c r="BE251" i="2"/>
  <c r="BE264" i="2"/>
  <c r="BE296" i="2"/>
  <c r="BE311" i="2"/>
  <c r="BE317" i="2"/>
  <c r="BE323" i="2"/>
  <c r="BE339" i="2"/>
  <c r="BE350" i="2"/>
  <c r="BE355" i="2"/>
  <c r="BE362" i="2"/>
  <c r="BE365" i="2"/>
  <c r="BE366" i="2"/>
  <c r="BE137" i="2"/>
  <c r="BE168" i="2"/>
  <c r="BE186" i="2"/>
  <c r="BE212" i="2"/>
  <c r="BE214" i="2"/>
  <c r="BE242" i="2"/>
  <c r="BE244" i="2"/>
  <c r="BE249" i="2"/>
  <c r="BE253" i="2"/>
  <c r="BE254" i="2"/>
  <c r="BE263" i="2"/>
  <c r="BE275" i="2"/>
  <c r="BE289" i="2"/>
  <c r="BE304" i="2"/>
  <c r="BE324" i="2"/>
  <c r="BE356" i="2"/>
  <c r="BE364" i="2"/>
  <c r="J87" i="2"/>
  <c r="BE139" i="2"/>
  <c r="BE145" i="2"/>
  <c r="BE149" i="2"/>
  <c r="BE159" i="2"/>
  <c r="BE162" i="2"/>
  <c r="BE170" i="2"/>
  <c r="BE178" i="2"/>
  <c r="BE203" i="2"/>
  <c r="BE210" i="2"/>
  <c r="BE215" i="2"/>
  <c r="BE240" i="2"/>
  <c r="BE247" i="2"/>
  <c r="BE268" i="2"/>
  <c r="BE290" i="2"/>
  <c r="BE293" i="2"/>
  <c r="BE299" i="2"/>
  <c r="BE312" i="2"/>
  <c r="BE322" i="2"/>
  <c r="BE330" i="2"/>
  <c r="BE331" i="2"/>
  <c r="BE335" i="2"/>
  <c r="BE354" i="2"/>
  <c r="BE368" i="2"/>
  <c r="BE370" i="2"/>
  <c r="F35" i="2"/>
  <c r="BD95" i="1" s="1"/>
  <c r="BD94" i="1" s="1"/>
  <c r="W33" i="1" s="1"/>
  <c r="F32" i="2"/>
  <c r="BA95" i="1" s="1"/>
  <c r="BA94" i="1" s="1"/>
  <c r="W30" i="1" s="1"/>
  <c r="J32" i="2"/>
  <c r="AW95" i="1" s="1"/>
  <c r="F34" i="2"/>
  <c r="BC95" i="1" s="1"/>
  <c r="BC94" i="1" s="1"/>
  <c r="W32" i="1" s="1"/>
  <c r="F33" i="2"/>
  <c r="BB95" i="1" s="1"/>
  <c r="BB94" i="1" s="1"/>
  <c r="AX94" i="1" s="1"/>
  <c r="R302" i="2" l="1"/>
  <c r="R352" i="2"/>
  <c r="T302" i="2"/>
  <c r="R134" i="2"/>
  <c r="BK135" i="2"/>
  <c r="J135" i="2" s="1"/>
  <c r="J95" i="2" s="1"/>
  <c r="T135" i="2"/>
  <c r="T352" i="2"/>
  <c r="P302" i="2"/>
  <c r="P134" i="2" s="1"/>
  <c r="AU95" i="1" s="1"/>
  <c r="AU94" i="1" s="1"/>
  <c r="P135" i="2"/>
  <c r="BK302" i="2"/>
  <c r="J302" i="2" s="1"/>
  <c r="J105" i="2" s="1"/>
  <c r="J136" i="2"/>
  <c r="J96" i="2" s="1"/>
  <c r="BK352" i="2"/>
  <c r="J352" i="2"/>
  <c r="J110" i="2"/>
  <c r="W31" i="1"/>
  <c r="AY94" i="1"/>
  <c r="J31" i="2"/>
  <c r="AV95" i="1" s="1"/>
  <c r="AT95" i="1" s="1"/>
  <c r="F31" i="2"/>
  <c r="AZ95" i="1" s="1"/>
  <c r="AZ94" i="1" s="1"/>
  <c r="AV94" i="1" s="1"/>
  <c r="AK29" i="1" s="1"/>
  <c r="AW94" i="1"/>
  <c r="AK30" i="1" s="1"/>
  <c r="T134" i="2" l="1"/>
  <c r="BK134" i="2"/>
  <c r="J134" i="2"/>
  <c r="J94" i="2" s="1"/>
  <c r="AT94" i="1"/>
  <c r="W29" i="1"/>
  <c r="J28" i="2" l="1"/>
  <c r="AG95" i="1" s="1"/>
  <c r="AG94" i="1" s="1"/>
  <c r="AK26" i="1" s="1"/>
  <c r="AK35" i="1" s="1"/>
  <c r="J37" i="2" l="1"/>
  <c r="AN95" i="1"/>
  <c r="AN94" i="1"/>
</calcChain>
</file>

<file path=xl/sharedStrings.xml><?xml version="1.0" encoding="utf-8"?>
<sst xmlns="http://schemas.openxmlformats.org/spreadsheetml/2006/main" count="3202" uniqueCount="652">
  <si>
    <t>Export Komplet</t>
  </si>
  <si>
    <t/>
  </si>
  <si>
    <t>2.0</t>
  </si>
  <si>
    <t>False</t>
  </si>
  <si>
    <t>{f3243c66-68d3-4e5f-b6a9-416216d2e88d}</t>
  </si>
  <si>
    <t>&gt;&gt;  skryté sloupce  &lt;&lt;</t>
  </si>
  <si>
    <t>0,01</t>
  </si>
  <si>
    <t>21</t>
  </si>
  <si>
    <t>15</t>
  </si>
  <si>
    <t>v ---  níže se nacházejí doplnkové a pomocné údaje k sestavám  --- v</t>
  </si>
  <si>
    <t>Návod na vyplnění</t>
  </si>
  <si>
    <t>0,001</t>
  </si>
  <si>
    <t>Kód:</t>
  </si>
  <si>
    <t>Bargel0101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</si>
  <si>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</si>
  <si>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</si>
  <si>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hradeb Uherský Brod-Staveb.obnova kultur.památky v části č.V parc.č.188/2,144,183,7128/3  k.ú.Uherský Brod  1.eta</t>
  </si>
  <si>
    <t>KSO:</t>
  </si>
  <si>
    <t>CC-CZ:</t>
  </si>
  <si>
    <t>Místo:</t>
  </si>
  <si>
    <t>Datum:</t>
  </si>
  <si>
    <t>Zadavatel:</t>
  </si>
  <si>
    <t>IČ:</t>
  </si>
  <si>
    <t>Město Uherský Brod</t>
  </si>
  <si>
    <t>DIČ:</t>
  </si>
  <si>
    <t>Uchazeč:</t>
  </si>
  <si>
    <t>Vyplň údaj</t>
  </si>
  <si>
    <t>Projektant:</t>
  </si>
  <si>
    <t>Ing.Arch.Lukáš Bargel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</si>
  <si>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</si>
  <si>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</si>
  <si>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</si>
  <si>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</si>
  <si>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</si>
  <si>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</si>
  <si>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</si>
  <si>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</si>
  <si>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</si>
  <si>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</si>
  <si>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</si>
  <si>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</si>
  <si>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</si>
  <si>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</si>
  <si>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</si>
  <si>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</si>
  <si>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</si>
  <si>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</si>
  <si>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</si>
  <si>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</si>
  <si>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</si>
  <si>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</si>
  <si>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</si>
  <si>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</si>
  <si>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</si>
  <si>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</si>
  <si>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</si>
  <si>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</si>
  <si>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</si>
  <si>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</si>
  <si>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</si>
  <si>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</si>
  <si>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</si>
  <si>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</si>
  <si>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</si>
  <si>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</si>
  <si>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</si>
  <si>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</si>
  <si>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</si>
  <si>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</si>
  <si>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</si>
  <si>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</si>
  <si>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</si>
  <si>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</si>
  <si>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</si>
  <si>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</si>
  <si>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</si>
  <si>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</si>
  <si>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</si>
  <si>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</si>
  <si>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j</t>
  </si>
  <si>
    <t>43,744</t>
  </si>
  <si>
    <t>2</t>
  </si>
  <si>
    <t>o</t>
  </si>
  <si>
    <t>12,272</t>
  </si>
  <si>
    <t>or</t>
  </si>
  <si>
    <t>136,16</t>
  </si>
  <si>
    <t>p3</t>
  </si>
  <si>
    <t>4,032</t>
  </si>
  <si>
    <t>r1</t>
  </si>
  <si>
    <t>24,768</t>
  </si>
  <si>
    <t>r2</t>
  </si>
  <si>
    <t>1,5</t>
  </si>
  <si>
    <t>z</t>
  </si>
  <si>
    <t>57,74</t>
  </si>
  <si>
    <t>zed</t>
  </si>
  <si>
    <t>89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</si>
  <si>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</si>
  <si>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</si>
  <si>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</si>
  <si>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</si>
  <si>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</si>
  <si>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</si>
  <si>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</si>
  <si>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</si>
  <si>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</si>
  <si>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</si>
  <si>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</si>
  <si>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</si>
  <si>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</si>
  <si>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</si>
  <si>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</si>
  <si>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</si>
  <si>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</si>
  <si>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</si>
  <si>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</si>
  <si>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</si>
  <si>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</si>
  <si>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</si>
  <si>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</si>
  <si>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</si>
  <si>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</si>
  <si>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</si>
  <si>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</si>
  <si>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</si>
  <si>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</si>
  <si>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</si>
  <si>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</si>
  <si>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</si>
  <si>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</si>
  <si>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</si>
  <si>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</si>
  <si>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</si>
  <si>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</si>
  <si>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</si>
  <si>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</si>
  <si>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</si>
  <si>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</si>
  <si>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</si>
  <si>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</si>
  <si>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</si>
  <si>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</si>
  <si>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</si>
  <si>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</si>
  <si>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</si>
  <si>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2021 02</t>
  </si>
  <si>
    <t>4</t>
  </si>
  <si>
    <t>-1283268099</t>
  </si>
  <si>
    <t>111209111</t>
  </si>
  <si>
    <t>Spálení proutí a klestu</t>
  </si>
  <si>
    <t>1936887279</t>
  </si>
  <si>
    <t>3</t>
  </si>
  <si>
    <t>131213101</t>
  </si>
  <si>
    <t>Hloubení jam v soudržných horninách třídy těžitelnosti I skupiny 3 ručně</t>
  </si>
  <si>
    <t>m3</t>
  </si>
  <si>
    <t>1069334229</t>
  </si>
  <si>
    <t>VV</t>
  </si>
  <si>
    <t>odkop pro jílové těsnění a zatravnění</t>
  </si>
  <si>
    <t>(2,0*2+24,8*2)*1,5*0,2</t>
  </si>
  <si>
    <t>výkop pro vsakovací koše</t>
  </si>
  <si>
    <t>j1</t>
  </si>
  <si>
    <t>(3,6+0,2*2+0,6*2)*(1,2+0,2*2+0,6*2)*(0,2+0,4+0,3+1,0)</t>
  </si>
  <si>
    <t>Součet</t>
  </si>
  <si>
    <t>132201401</t>
  </si>
  <si>
    <t>Hloubená vykopávka pod základy v hornině tř. 3</t>
  </si>
  <si>
    <t>1575773642</t>
  </si>
  <si>
    <t>výkop pro odvodnění u  hradeb</t>
  </si>
  <si>
    <t>(2,0+24,8*2)*0,6*0,8</t>
  </si>
  <si>
    <t>5</t>
  </si>
  <si>
    <t>132212111</t>
  </si>
  <si>
    <t>Hloubení rýh š do 800 mm v soudržných horninách třídy těžitelnosti I skupiny 3 ručně</t>
  </si>
  <si>
    <t>-1115741082</t>
  </si>
  <si>
    <t>výkop pro vsakovací drén</t>
  </si>
  <si>
    <t>10,0*(0,4+0,6)*0,5*0,3</t>
  </si>
  <si>
    <t>6</t>
  </si>
  <si>
    <t>151101201</t>
  </si>
  <si>
    <t>Zřízení příložného pažení stěn výkopu hl do 4 m</t>
  </si>
  <si>
    <t>1397575170</t>
  </si>
  <si>
    <t>(3,6+0,2*2+0,6*2+1,2+0,2*2+0,6*2)*2*(0,2+0,4+0,3+1,0)</t>
  </si>
  <si>
    <t>7</t>
  </si>
  <si>
    <t>151101211</t>
  </si>
  <si>
    <t>Odstranění příložného pažení stěn hl do 4 m</t>
  </si>
  <si>
    <t>1233477876</t>
  </si>
  <si>
    <t>8</t>
  </si>
  <si>
    <t>162211311</t>
  </si>
  <si>
    <t>Vodorovné přemístění výkopku z horniny třídy těžitelnosti I skupiny 1 až 3 stavebním kolečkem do 10 m</t>
  </si>
  <si>
    <t>690968108</t>
  </si>
  <si>
    <t>zemina pro zásyp odvoz na mezideponii a dovoz zpět</t>
  </si>
  <si>
    <t>z*2</t>
  </si>
  <si>
    <t>9</t>
  </si>
  <si>
    <t>162211319</t>
  </si>
  <si>
    <t>Příplatek k vodorovnému přemístění výkopku z horniny třídy těžitelnosti I skupiny 1 až 3 stavebním kolečkem ZKD 10 m</t>
  </si>
  <si>
    <t>1497809712</t>
  </si>
  <si>
    <t>10</t>
  </si>
  <si>
    <t>162751117</t>
  </si>
  <si>
    <t>Vodorovné přemístění přes 9 000 do 10000 m výkopku/sypaniny z horniny třídy těžitelnosti I skupiny 1 až 3</t>
  </si>
  <si>
    <t>1445579046</t>
  </si>
  <si>
    <t>r1+r2+j</t>
  </si>
  <si>
    <t>-z</t>
  </si>
  <si>
    <t>11</t>
  </si>
  <si>
    <t>-428214814</t>
  </si>
  <si>
    <t>"dovoz ornice"  or*0,12</t>
  </si>
  <si>
    <t>12</t>
  </si>
  <si>
    <t>162751119</t>
  </si>
  <si>
    <t>Příplatek k vodorovnému přemístění výkopku/sypaniny z horniny třídy těžitelnosti I skupiny 1 až 3 ZKD 1000 m přes 10000 m</t>
  </si>
  <si>
    <t>1925180779</t>
  </si>
  <si>
    <t>o*10</t>
  </si>
  <si>
    <t>13</t>
  </si>
  <si>
    <t>167111101</t>
  </si>
  <si>
    <t>Nakládání výkopku z hornin třídy těžitelnosti I skupiny 1 až 3 ručně</t>
  </si>
  <si>
    <t>626340197</t>
  </si>
  <si>
    <t>"naložení ornice"  or*0,12</t>
  </si>
  <si>
    <t>"naložení zeminy pro zásyp"  z</t>
  </si>
  <si>
    <t>14</t>
  </si>
  <si>
    <t>171201201</t>
  </si>
  <si>
    <t>Uložení sypaniny na skládky</t>
  </si>
  <si>
    <t>67571814</t>
  </si>
  <si>
    <t>171201231</t>
  </si>
  <si>
    <t>Poplatek za uložení zeminy a kamení na recyklační skládce (skládkovné) kód odpadu 17 05 04</t>
  </si>
  <si>
    <t>t</t>
  </si>
  <si>
    <t>-934167334</t>
  </si>
  <si>
    <t>o*1,67</t>
  </si>
  <si>
    <t>16</t>
  </si>
  <si>
    <t>174101101</t>
  </si>
  <si>
    <t>Zásyp jam, šachet rýh nebo kolem objektů sypaninou se zhutněním</t>
  </si>
  <si>
    <t>1837415836</t>
  </si>
  <si>
    <t>zásyp vsakovací koše</t>
  </si>
  <si>
    <t>(3,6+0,2*2+0,6*2)*(1,2+0,2*2+0,6*2)*(0,2+0,4+0,3+1,0)*2</t>
  </si>
  <si>
    <t>-(3,6+0,2*2)*(1,2+0,2*2)*(0,2+0,4+0,3)*2</t>
  </si>
  <si>
    <t>odvodnění u  hradeb</t>
  </si>
  <si>
    <t>-(2,0+24,8*2)*0,6*0,35</t>
  </si>
  <si>
    <t>17</t>
  </si>
  <si>
    <t>175101201</t>
  </si>
  <si>
    <t>Obsypání objektu nad přilehlým původním terénem sypaninou bez prohození sítem, uloženou do 3 m</t>
  </si>
  <si>
    <t>2133718069</t>
  </si>
  <si>
    <t>vsakovací koše</t>
  </si>
  <si>
    <t>(3,6+0,2*2)*(1,2+0,2*2)*(0,2+0,4+0,3)</t>
  </si>
  <si>
    <t>-3,6*1,2*0,4</t>
  </si>
  <si>
    <t>18</t>
  </si>
  <si>
    <t>M</t>
  </si>
  <si>
    <t>58343872</t>
  </si>
  <si>
    <t>kamenivo drcené hrubé frakce 8/16</t>
  </si>
  <si>
    <t>1132049633</t>
  </si>
  <si>
    <t>4,032*2 'Přepočtené koeficientem množství</t>
  </si>
  <si>
    <t>19</t>
  </si>
  <si>
    <t>181311103</t>
  </si>
  <si>
    <t>Rozprostření ornice tl vrstvy do 200 mm v rovině nebo ve svahu do 1:5 ručně</t>
  </si>
  <si>
    <t>1540420456</t>
  </si>
  <si>
    <t>25*2,0</t>
  </si>
  <si>
    <t>(1,8+2,0*2)*2,0</t>
  </si>
  <si>
    <t>25,0*2</t>
  </si>
  <si>
    <t>(3,6+0,2*2+0,6*2)*(1,2+0,2*2+0,6*2)</t>
  </si>
  <si>
    <t>10,0*1,0</t>
  </si>
  <si>
    <t>20</t>
  </si>
  <si>
    <t>181411131</t>
  </si>
  <si>
    <t>Založení parkového trávníku výsevem plochy do 1000 m2 v rovině a ve svahu do 1:5</t>
  </si>
  <si>
    <t>237293915</t>
  </si>
  <si>
    <t>00572410</t>
  </si>
  <si>
    <t>osivo směs travní parková</t>
  </si>
  <si>
    <t>kg</t>
  </si>
  <si>
    <t>-760698409</t>
  </si>
  <si>
    <t>22</t>
  </si>
  <si>
    <t>183403153</t>
  </si>
  <si>
    <t>Obdělání půdy hrabáním v rovině a svahu do 1:5</t>
  </si>
  <si>
    <t>-829625727</t>
  </si>
  <si>
    <t>23</t>
  </si>
  <si>
    <t>183403161</t>
  </si>
  <si>
    <t>Obdělání půdy válením v rovině a svahu do 1:5</t>
  </si>
  <si>
    <t>-1515779445</t>
  </si>
  <si>
    <t>Zakládání</t>
  </si>
  <si>
    <t>24</t>
  </si>
  <si>
    <t>211531111</t>
  </si>
  <si>
    <t>Výplň odvodňovacích žeber nebo trativodů kamenivem hrubým drceným frakce 32 až 63 mm</t>
  </si>
  <si>
    <t>-1290269131</t>
  </si>
  <si>
    <t>drenáž - odvodnění u  hradeb</t>
  </si>
  <si>
    <t>(24,8+2,0+24,8)*0,6*0,35</t>
  </si>
  <si>
    <t>25</t>
  </si>
  <si>
    <t>211571111</t>
  </si>
  <si>
    <t>Výplň odvodňovacích žeber nebo trativodů štěrkopískem tříděným</t>
  </si>
  <si>
    <t>1512971843</t>
  </si>
  <si>
    <t>26</t>
  </si>
  <si>
    <t>211971110</t>
  </si>
  <si>
    <t>Zřízení opláštění žeber nebo trativodů geotextilií v rýze nebo zářezu sklonu do 1:2</t>
  </si>
  <si>
    <t>1270913102</t>
  </si>
  <si>
    <t>(82,0-18)*1,0</t>
  </si>
  <si>
    <t>27</t>
  </si>
  <si>
    <t>69311199</t>
  </si>
  <si>
    <t>geotextilie netkaná separační, ochranná, filtrační, drenážní  PES(70%)+PP(30%) 300g/m2</t>
  </si>
  <si>
    <t>57948864</t>
  </si>
  <si>
    <t>28</t>
  </si>
  <si>
    <t>212755216</t>
  </si>
  <si>
    <t>Trativody z drenážních trubek plastových flexibilních D 160 mm bez lože</t>
  </si>
  <si>
    <t>m</t>
  </si>
  <si>
    <t>-1137241537</t>
  </si>
  <si>
    <t>29</t>
  </si>
  <si>
    <t>213141111</t>
  </si>
  <si>
    <t>Zřízení vrstvy z geotextilie v rovině nebo ve sklonu do 1:5 š do 3 m</t>
  </si>
  <si>
    <t>-1777912636</t>
  </si>
  <si>
    <t>30</t>
  </si>
  <si>
    <t>-1733719617</t>
  </si>
  <si>
    <t>64*1,15 'Přepočtené koeficientem množství</t>
  </si>
  <si>
    <t>Svislé a kompletní konstrukce</t>
  </si>
  <si>
    <t>31</t>
  </si>
  <si>
    <t>3275911R1</t>
  </si>
  <si>
    <t>jílová těsnící vrstva</t>
  </si>
  <si>
    <t>-1907725038</t>
  </si>
  <si>
    <t>25*1,5*0,08</t>
  </si>
  <si>
    <t>(2,0*2)*1,5*0,08</t>
  </si>
  <si>
    <t>25,0*1,5*0,08</t>
  </si>
  <si>
    <t>32</t>
  </si>
  <si>
    <t>58125110</t>
  </si>
  <si>
    <t>jíl surový kusový</t>
  </si>
  <si>
    <t>1681181232</t>
  </si>
  <si>
    <t>Komunikace pozemní</t>
  </si>
  <si>
    <t>33</t>
  </si>
  <si>
    <t>564851111</t>
  </si>
  <si>
    <t>Podklad ze štěrkodrtě ŠD tl 150 mm</t>
  </si>
  <si>
    <t>1839946508</t>
  </si>
  <si>
    <t>"přídlažba"  (25+2,0+25)*0,2</t>
  </si>
  <si>
    <t>34</t>
  </si>
  <si>
    <t>594511111</t>
  </si>
  <si>
    <t>Dlažba z lomového kamene s provedením lože z betonu</t>
  </si>
  <si>
    <t>-1376179411</t>
  </si>
  <si>
    <t>(24,75+0,15*2+24,8+1,8+0,15*2)*0,15</t>
  </si>
  <si>
    <t>Úpravy povrchů, podlahy a osazování výplní</t>
  </si>
  <si>
    <t>35</t>
  </si>
  <si>
    <t>622325119</t>
  </si>
  <si>
    <t>vnější vápenné hladké omítky členitosti 1 stěn v rozsahu do 100%</t>
  </si>
  <si>
    <t>-652179140</t>
  </si>
  <si>
    <t>(50,1-16,25)*2</t>
  </si>
  <si>
    <t>1,8*3,045</t>
  </si>
  <si>
    <t>0,65*2,0</t>
  </si>
  <si>
    <t>Trubní vedení</t>
  </si>
  <si>
    <t>36</t>
  </si>
  <si>
    <t>897171111</t>
  </si>
  <si>
    <t>Akumulační boxy z PP pro vsakování dešťových vod zatížené osobními automobily objemu do 10  m3</t>
  </si>
  <si>
    <t>1408256418</t>
  </si>
  <si>
    <t>Ostatní konstrukce a práce, bourání</t>
  </si>
  <si>
    <t>37</t>
  </si>
  <si>
    <t>916991121</t>
  </si>
  <si>
    <t>Lože pod obrubníky, krajníky nebo obruby z dlažebních kostek z betonu prostého</t>
  </si>
  <si>
    <t>1398554950</t>
  </si>
  <si>
    <t>"přídlažba"  (24,75+00,15*2+1,8+0,15*2+24,8)*0,3*0,15</t>
  </si>
  <si>
    <t>38</t>
  </si>
  <si>
    <t>949101111</t>
  </si>
  <si>
    <t>Lešení pomocné pro objekty pozemních staveb s lešeňovou podlahou v do 1,9 m zatížení do 150 kg/m2</t>
  </si>
  <si>
    <t>1942737690</t>
  </si>
  <si>
    <t>(25+1,5*2+1,8+1,5*2+25+1,5)*1,5</t>
  </si>
  <si>
    <t>39</t>
  </si>
  <si>
    <t>985131111</t>
  </si>
  <si>
    <t>Očištění ploch stěn, rubu kleneb a podlah tlakovou vodou</t>
  </si>
  <si>
    <t>1625374830</t>
  </si>
  <si>
    <t>(61,5-17)*2</t>
  </si>
  <si>
    <t>40</t>
  </si>
  <si>
    <t>985131311</t>
  </si>
  <si>
    <t>Ruční dočištění ploch stěn, rubu kleneb a podlah ocelových kartáči</t>
  </si>
  <si>
    <t>51824487</t>
  </si>
  <si>
    <t>41</t>
  </si>
  <si>
    <t>985142211</t>
  </si>
  <si>
    <t>Vysekání spojovací hmoty ze spár zdiva hl přes 40 mm dl do 6 m/m2</t>
  </si>
  <si>
    <t>-1716190108</t>
  </si>
  <si>
    <t>42</t>
  </si>
  <si>
    <t>985221101</t>
  </si>
  <si>
    <t>Doplnění zdiva cihlami do aktivované malty</t>
  </si>
  <si>
    <t>-680665778</t>
  </si>
  <si>
    <t>(50,1-17)*1,8*0,8</t>
  </si>
  <si>
    <t>43</t>
  </si>
  <si>
    <t>59610001</t>
  </si>
  <si>
    <t>cihla pálená plná do P15 290x140x65mm</t>
  </si>
  <si>
    <t>kus</t>
  </si>
  <si>
    <t>1363485881</t>
  </si>
  <si>
    <t>44</t>
  </si>
  <si>
    <t>985221113</t>
  </si>
  <si>
    <t>Doplnění zdiva kamenem do aktivované malty se spárami dl přes 12 m/m2</t>
  </si>
  <si>
    <t>1949981363</t>
  </si>
  <si>
    <t>80% nové zdivo</t>
  </si>
  <si>
    <t>29,2*1,8*0,8</t>
  </si>
  <si>
    <t>45</t>
  </si>
  <si>
    <t>58381085</t>
  </si>
  <si>
    <t>kopák hrubý (1t=1,3m2) pískovec</t>
  </si>
  <si>
    <t>954472087</t>
  </si>
  <si>
    <t>29,2*1,8*2,5*0,8</t>
  </si>
  <si>
    <t>46</t>
  </si>
  <si>
    <t>985223110</t>
  </si>
  <si>
    <t>Přezdívání cihelného zdiva do aktivované malty do 1 m3</t>
  </si>
  <si>
    <t>-1792827979</t>
  </si>
  <si>
    <t>"20% přezdívání"</t>
  </si>
  <si>
    <t xml:space="preserve"> V cenách jsou započteny náklady na odstranění narušených zdicích prvků a jejich postupnou náhradu prvky novými.</t>
  </si>
  <si>
    <t>(50,1-17)*1,8*0,2</t>
  </si>
  <si>
    <t>47</t>
  </si>
  <si>
    <t>-851320045</t>
  </si>
  <si>
    <t>48</t>
  </si>
  <si>
    <t>985223210</t>
  </si>
  <si>
    <t xml:space="preserve">Přezdívání kamenného zdiva do aktivované malty do 1 m3  </t>
  </si>
  <si>
    <t>-262412442</t>
  </si>
  <si>
    <t>20% přezdívání zdiva</t>
  </si>
  <si>
    <t>29,2*1,8*0,2</t>
  </si>
  <si>
    <t>49</t>
  </si>
  <si>
    <t>1263531119</t>
  </si>
  <si>
    <t>29,2*1,8*2,5*0,2</t>
  </si>
  <si>
    <t>50</t>
  </si>
  <si>
    <t>985232111</t>
  </si>
  <si>
    <t>Hloubkové spárování zdiva aktivovanou maltou spára hl do 80 mm dl do 6 m/m2</t>
  </si>
  <si>
    <t>1271253460</t>
  </si>
  <si>
    <t>"původní "zed</t>
  </si>
  <si>
    <t>nové kamenné zdivo</t>
  </si>
  <si>
    <t>29,2*2</t>
  </si>
  <si>
    <t>51</t>
  </si>
  <si>
    <t>985324231.1</t>
  </si>
  <si>
    <t>D+M Nátěr kamenného zdiva impregnačním ošetřujícím prostředkem pro zpevnění a konsolidaci, hydrofobní a hydrofilní zamezení, zvětrávání, s vysokou stabilitou UV - kompletní provedení</t>
  </si>
  <si>
    <t>-1324417893</t>
  </si>
  <si>
    <t>52</t>
  </si>
  <si>
    <t>985324231.2</t>
  </si>
  <si>
    <t>D+M Nátěr konzervačním roztokem proti bobtnání pro přírodní kámen s hliněnými pojivy, k redukci bobtnání působením vlhkosti</t>
  </si>
  <si>
    <t>-1997684857</t>
  </si>
  <si>
    <t>53</t>
  </si>
  <si>
    <t>985331217</t>
  </si>
  <si>
    <t>Dodatečné vlepování betonářské výztuže D 20 mm do chemické malty včetně vyvrtání otvoru</t>
  </si>
  <si>
    <t>-2086672427</t>
  </si>
  <si>
    <t>24,75*1,8*5*0,3</t>
  </si>
  <si>
    <t>67</t>
  </si>
  <si>
    <t>54</t>
  </si>
  <si>
    <t>13021017.1</t>
  </si>
  <si>
    <t>tyč ocelová žebírková jakost BSt 500S výztuž do betonu D 20mm vč.natření asfaltem</t>
  </si>
  <si>
    <t>311768808</t>
  </si>
  <si>
    <t>55</t>
  </si>
  <si>
    <t>985421134</t>
  </si>
  <si>
    <t>Injektáž  v cihelném nebo kamenném zdivu tl přes 600 mm aktivovanou cementovou maltou včetně vrtů</t>
  </si>
  <si>
    <t>652269829</t>
  </si>
  <si>
    <t>25/1,0</t>
  </si>
  <si>
    <t>25*2</t>
  </si>
  <si>
    <t>56</t>
  </si>
  <si>
    <t>985562111.1</t>
  </si>
  <si>
    <t>Výztuž  stěn ze sklovláknitých sítí velikost ok 25/25mm</t>
  </si>
  <si>
    <t>50215404</t>
  </si>
  <si>
    <t>25*1,8*3</t>
  </si>
  <si>
    <t>997</t>
  </si>
  <si>
    <t>Přesun sutě</t>
  </si>
  <si>
    <t>57</t>
  </si>
  <si>
    <t>997013501</t>
  </si>
  <si>
    <t>Odvoz suti a vybouraných hmot na skládku nebo meziskládku do 1 km se složením</t>
  </si>
  <si>
    <t>-2102629624</t>
  </si>
  <si>
    <t>58</t>
  </si>
  <si>
    <t>997013509</t>
  </si>
  <si>
    <t>Příplatek k odvozu suti a vybouraných hmot na skládku ZKD 1 km přes 1 km</t>
  </si>
  <si>
    <t>-113107689</t>
  </si>
  <si>
    <t>53,099*19 'Přepočtené koeficientem množství</t>
  </si>
  <si>
    <t>59</t>
  </si>
  <si>
    <t>997013631</t>
  </si>
  <si>
    <t>Poplatek za uložení na skládce (skládkovné) stavebního odpadu směsného kód odpadu 17 09 04</t>
  </si>
  <si>
    <t>273714185</t>
  </si>
  <si>
    <t>998</t>
  </si>
  <si>
    <t>Přesun hmot</t>
  </si>
  <si>
    <t>60</t>
  </si>
  <si>
    <t>998153131</t>
  </si>
  <si>
    <t>Přesun hmot pro samostatné zdi a valy zděné z cihel, kamene, tvárnic nebo monolitické v do 12 m</t>
  </si>
  <si>
    <t>2113159720</t>
  </si>
  <si>
    <t>PSV</t>
  </si>
  <si>
    <t>Práce a dodávky PSV</t>
  </si>
  <si>
    <t>711</t>
  </si>
  <si>
    <t>Izolace proti vodě, vlhkosti a plynům</t>
  </si>
  <si>
    <t>61</t>
  </si>
  <si>
    <t>711161215</t>
  </si>
  <si>
    <t>Izolace proti zemní vlhkosti nopovou fólií svislá, nopek v 20,0 mm, tl do 1,0 mm</t>
  </si>
  <si>
    <t>-504180397</t>
  </si>
  <si>
    <t>(25+2,0+25)*1,0</t>
  </si>
  <si>
    <t>62</t>
  </si>
  <si>
    <t>711161383</t>
  </si>
  <si>
    <t>Izolace proti zemní vlhkosti nopovou fólií ukončení horní lištou</t>
  </si>
  <si>
    <t>1491675905</t>
  </si>
  <si>
    <t>63</t>
  </si>
  <si>
    <t>998711201</t>
  </si>
  <si>
    <t>Přesun hmot procentní pro izolace proti vodě, vlhkosti a plynům v objektech v do 6 m</t>
  </si>
  <si>
    <t>%</t>
  </si>
  <si>
    <t>708222693</t>
  </si>
  <si>
    <t>762</t>
  </si>
  <si>
    <t>Konstrukce tesařské</t>
  </si>
  <si>
    <t>64</t>
  </si>
  <si>
    <t>762085103</t>
  </si>
  <si>
    <t>Montáž kotevních želez, příložek, patek nebo táhel</t>
  </si>
  <si>
    <t>-1821219925</t>
  </si>
  <si>
    <t>"Z1"    26</t>
  </si>
  <si>
    <t>65</t>
  </si>
  <si>
    <t>5531R001</t>
  </si>
  <si>
    <t>zámečnické konstrukce</t>
  </si>
  <si>
    <t>-1433937112</t>
  </si>
  <si>
    <t>66</t>
  </si>
  <si>
    <t>762332131</t>
  </si>
  <si>
    <t>Montáž vázaných kcí krovů pravidelných z hraněného řeziva průřezové plochy do 120 cm2</t>
  </si>
  <si>
    <t>553028023</t>
  </si>
  <si>
    <t>19,0*2</t>
  </si>
  <si>
    <t>1,5*2+1,1*52</t>
  </si>
  <si>
    <t>1,5*26</t>
  </si>
  <si>
    <t>60512125</t>
  </si>
  <si>
    <t>hranol stavební řezivo průřezu do 120cm2 do dl 6m</t>
  </si>
  <si>
    <t>375879901</t>
  </si>
  <si>
    <t>0,06*00,1*1,05*2*13*1,1</t>
  </si>
  <si>
    <t>0,02*0,1*1,5*52*1,1</t>
  </si>
  <si>
    <t>1,5*2*0,06*0,1*1,1</t>
  </si>
  <si>
    <t>68</t>
  </si>
  <si>
    <t>762332132</t>
  </si>
  <si>
    <t>Montáž vázaných kcí krovů pravidelných z hraněného řeziva průřezové plochy do 224 cm2</t>
  </si>
  <si>
    <t>-1064752367</t>
  </si>
  <si>
    <t>69</t>
  </si>
  <si>
    <t>60512132</t>
  </si>
  <si>
    <t>hranol stavební řezivo průřezu do 224cm2 přes dl 8m</t>
  </si>
  <si>
    <t>-549270784</t>
  </si>
  <si>
    <t>70</t>
  </si>
  <si>
    <t>762341210</t>
  </si>
  <si>
    <t>Montáž bednění střech rovných a šikmých sklonu do 60° z hrubých prken na sraz</t>
  </si>
  <si>
    <t>-1121926000</t>
  </si>
  <si>
    <t>78</t>
  </si>
  <si>
    <t>-17,55*1,05</t>
  </si>
  <si>
    <t>Mezisoučet</t>
  </si>
  <si>
    <t>71</t>
  </si>
  <si>
    <t>60511064</t>
  </si>
  <si>
    <t>řezivo jehličnaté středové omítané</t>
  </si>
  <si>
    <t>220323308</t>
  </si>
  <si>
    <t>72</t>
  </si>
  <si>
    <t>762342211</t>
  </si>
  <si>
    <t>Montáž laťování na střechách jednoduchých sklonu do 60° osové vzdálenosti do 150 mm</t>
  </si>
  <si>
    <t>507466085</t>
  </si>
  <si>
    <t>73</t>
  </si>
  <si>
    <t>60514114</t>
  </si>
  <si>
    <t>řezivo jehličnaté lať impregnovaná dl 4 m</t>
  </si>
  <si>
    <t>-1603091695</t>
  </si>
  <si>
    <t>74</t>
  </si>
  <si>
    <t>762395000</t>
  </si>
  <si>
    <t>Spojovací prostředky krovů, bednění, laťování, nadstřešních konstrukcí</t>
  </si>
  <si>
    <t>-2103096963</t>
  </si>
  <si>
    <t>75</t>
  </si>
  <si>
    <t>998762201</t>
  </si>
  <si>
    <t>Přesun hmot procentní pro kce tesařské v objektech v do 6 m</t>
  </si>
  <si>
    <t>-99059991</t>
  </si>
  <si>
    <t>765</t>
  </si>
  <si>
    <t>Krytina skládaná</t>
  </si>
  <si>
    <t>76</t>
  </si>
  <si>
    <t>765114061</t>
  </si>
  <si>
    <t>Krytina keramická bobrovka režná šupinové krytí sklonu do 30° do malty</t>
  </si>
  <si>
    <t>983941039</t>
  </si>
  <si>
    <t>77</t>
  </si>
  <si>
    <t>765114251</t>
  </si>
  <si>
    <t>Krytina keramická bobrovka nárožní hrana z hřebenáčů režných do malty</t>
  </si>
  <si>
    <t>-299005470</t>
  </si>
  <si>
    <t>1,5*2</t>
  </si>
  <si>
    <t>765114351</t>
  </si>
  <si>
    <t>Krytina keramická bobrovka hřeben z hřebenáčů režných zplna do malty</t>
  </si>
  <si>
    <t>1894061710</t>
  </si>
  <si>
    <t>79</t>
  </si>
  <si>
    <t>765114511</t>
  </si>
  <si>
    <t>Krytina keramická bobrovka štítová hrana z okrajových tašek režných do malty</t>
  </si>
  <si>
    <t>-947016003</t>
  </si>
  <si>
    <t>1,5*2+1,5*2</t>
  </si>
  <si>
    <t>80</t>
  </si>
  <si>
    <t>998765201</t>
  </si>
  <si>
    <t>Přesun hmot procentní pro krytiny skládané v objektech v do 6 m</t>
  </si>
  <si>
    <t>657886786</t>
  </si>
  <si>
    <t>783</t>
  </si>
  <si>
    <t>Dokončovací práce - nátěry</t>
  </si>
  <si>
    <t>81</t>
  </si>
  <si>
    <t>783213121</t>
  </si>
  <si>
    <t>Napouštěcí dvojnásobný syntetický biocidní nátěr tesařských konstrukcí zabudovaných do konstrukce</t>
  </si>
  <si>
    <t>795344291</t>
  </si>
  <si>
    <t>95,137*0,7</t>
  </si>
  <si>
    <t>60*2</t>
  </si>
  <si>
    <t>82</t>
  </si>
  <si>
    <t>783314101</t>
  </si>
  <si>
    <t>Základní jednonásobný syntetický nátěr zámečnických konstrukcí</t>
  </si>
  <si>
    <t>1065729340</t>
  </si>
  <si>
    <t>pásovina</t>
  </si>
  <si>
    <t>(0,05+0,005)*2*0,6*26</t>
  </si>
  <si>
    <t>83</t>
  </si>
  <si>
    <t>783317101</t>
  </si>
  <si>
    <t>Krycí jednonásobný syntetický standardní nátěr zámečnických konstrukcí</t>
  </si>
  <si>
    <t>-480609978</t>
  </si>
  <si>
    <t>1,716*2</t>
  </si>
  <si>
    <t>VRN</t>
  </si>
  <si>
    <t>Vedlejší rozpočtové náklady</t>
  </si>
  <si>
    <t>VRN1</t>
  </si>
  <si>
    <t>Průzkumné, geodetické a projektové práce</t>
  </si>
  <si>
    <t>84</t>
  </si>
  <si>
    <t>012103000</t>
  </si>
  <si>
    <t>Geodetické práce před výstavbou - vytyčení IS</t>
  </si>
  <si>
    <t>kpl</t>
  </si>
  <si>
    <t>1024</t>
  </si>
  <si>
    <t>330469995</t>
  </si>
  <si>
    <t>85</t>
  </si>
  <si>
    <t>012103001</t>
  </si>
  <si>
    <t>Vytyčení stavby, odvodnění</t>
  </si>
  <si>
    <t>-1109624064</t>
  </si>
  <si>
    <t>86</t>
  </si>
  <si>
    <t>012303000</t>
  </si>
  <si>
    <t xml:space="preserve">Geodetické zaměření skutečného provedení ,odvodnění </t>
  </si>
  <si>
    <t>1415419444</t>
  </si>
  <si>
    <t>87</t>
  </si>
  <si>
    <t>013254000</t>
  </si>
  <si>
    <t>Dokumentace skutečného provedení stavby</t>
  </si>
  <si>
    <t>983188963</t>
  </si>
  <si>
    <t>VRN2</t>
  </si>
  <si>
    <t>Příprava staveniště</t>
  </si>
  <si>
    <t>88</t>
  </si>
  <si>
    <t>020001000</t>
  </si>
  <si>
    <t>Předání a převzetí staveniště</t>
  </si>
  <si>
    <t>1761079995</t>
  </si>
  <si>
    <t>VRN3</t>
  </si>
  <si>
    <t>Zařízení staveniště</t>
  </si>
  <si>
    <t>030001000</t>
  </si>
  <si>
    <t>1307036972</t>
  </si>
  <si>
    <t>90</t>
  </si>
  <si>
    <t>032903000</t>
  </si>
  <si>
    <t xml:space="preserve">Bezpečnostní a hygienická opatření na staveništi </t>
  </si>
  <si>
    <t>-1751646110</t>
  </si>
  <si>
    <t>VRN4</t>
  </si>
  <si>
    <t>Inženýrská činnost</t>
  </si>
  <si>
    <t>91</t>
  </si>
  <si>
    <t>044002000</t>
  </si>
  <si>
    <t>Zkoušky a revize,odvodnění</t>
  </si>
  <si>
    <t>575540732</t>
  </si>
  <si>
    <t>92</t>
  </si>
  <si>
    <t>045203000</t>
  </si>
  <si>
    <t>Koordinační činnost</t>
  </si>
  <si>
    <t>1200121516</t>
  </si>
  <si>
    <t>93</t>
  </si>
  <si>
    <t>045203001</t>
  </si>
  <si>
    <t>Předání a převzetí díla</t>
  </si>
  <si>
    <t>-1695116098</t>
  </si>
  <si>
    <t>VRN5</t>
  </si>
  <si>
    <t>Finanční náklady</t>
  </si>
  <si>
    <t>94</t>
  </si>
  <si>
    <t>051303000</t>
  </si>
  <si>
    <t>Pojištění dodavatele a pojištění díla</t>
  </si>
  <si>
    <t>1665730008</t>
  </si>
  <si>
    <t>VRN7</t>
  </si>
  <si>
    <t>Provozní vlivy</t>
  </si>
  <si>
    <t>95</t>
  </si>
  <si>
    <t>071103000</t>
  </si>
  <si>
    <t>Provoz investora</t>
  </si>
  <si>
    <t>1542078954</t>
  </si>
  <si>
    <t>SEZNAM FIGUR</t>
  </si>
  <si>
    <t>Výměra</t>
  </si>
  <si>
    <t>d1</t>
  </si>
  <si>
    <t>d2</t>
  </si>
  <si>
    <t>Použití figury:</t>
  </si>
  <si>
    <t>j_1</t>
  </si>
  <si>
    <t>Obnova hradeb Uherský Brod-Staveb.obnova kultur.památky v části č.V parc.č.188/2,144,7128/3  k.ú.Uherský Brod  2. etapa</t>
  </si>
  <si>
    <t>parc.č. 144/2, 7128/3,11127/3  k.ú.Uherský Brod</t>
  </si>
  <si>
    <t>Obnova hradeb Uherský Brod-Staveb.obnova kultur.památky v části č.V parc.č. 144/2, 7128/3,11127/3 k.ú. Uherský Brod  2. etapa</t>
  </si>
  <si>
    <t>parc.č.144/2, 7128/3,11127/3  k.ú.Uherský Brod</t>
  </si>
  <si>
    <t>Obnova hradeb Uherský Brod-Staveb.obnova kultur.památky v části č. V 
parc.č.144/2, 7128/3,11127/3 k.ú. Uherský Brod,  2. etapa</t>
  </si>
  <si>
    <t>Obnova hradeb Uherský Brod-Staveb.obnova kultur.památky v části č. V 
parc.č. 144/2, 7128/3,11127/3  k.ú. Uherský Brod  2. etapa</t>
  </si>
  <si>
    <t>KRYCÍ LIST NABÍDKOVÉHO ROZPOČTU</t>
  </si>
  <si>
    <t>REKAPITULACE NABÍDKOVÉHO ROZPOČTU OBJEKTŮ STAVBY A PRACÍ</t>
  </si>
  <si>
    <t>REKAPITULACE NABÍDKY -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</si>
</sst>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left" vertical="center" wrapText="1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4" fontId="25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23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zoomScale="130" zoomScaleNormal="130" workbookViewId="0">
      <selection activeCell="D4" sqref="D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9" t="s">
        <v>5</v>
      </c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651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28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R5" s="21"/>
      <c r="BE5" s="225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30" t="s">
        <v>648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R6" s="21"/>
      <c r="BE6" s="226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26"/>
      <c r="BS7" s="18" t="s">
        <v>6</v>
      </c>
    </row>
    <row r="8" spans="1:74" s="1" customFormat="1" ht="12" customHeight="1">
      <c r="B8" s="21"/>
      <c r="D8" s="28" t="s">
        <v>19</v>
      </c>
      <c r="K8" s="26" t="s">
        <v>644</v>
      </c>
      <c r="AK8" s="28" t="s">
        <v>20</v>
      </c>
      <c r="AN8" s="186">
        <f ca="1">TODAY()</f>
        <v>44995</v>
      </c>
      <c r="AR8" s="21"/>
      <c r="BE8" s="226"/>
      <c r="BS8" s="18" t="s">
        <v>6</v>
      </c>
    </row>
    <row r="9" spans="1:74" s="1" customFormat="1" ht="14.45" customHeight="1">
      <c r="B9" s="21"/>
      <c r="AR9" s="21"/>
      <c r="BE9" s="226"/>
      <c r="BS9" s="18" t="s">
        <v>6</v>
      </c>
    </row>
    <row r="10" spans="1:74" s="1" customFormat="1" ht="12" customHeight="1">
      <c r="B10" s="21"/>
      <c r="D10" s="28" t="s">
        <v>21</v>
      </c>
      <c r="AK10" s="28" t="s">
        <v>22</v>
      </c>
      <c r="AN10" s="26" t="s">
        <v>1</v>
      </c>
      <c r="AR10" s="21"/>
      <c r="BE10" s="226"/>
      <c r="BS10" s="18" t="s">
        <v>6</v>
      </c>
    </row>
    <row r="11" spans="1:74" s="1" customFormat="1" ht="18.399999999999999" customHeight="1">
      <c r="B11" s="21"/>
      <c r="E11" s="26" t="s">
        <v>23</v>
      </c>
      <c r="AK11" s="28" t="s">
        <v>24</v>
      </c>
      <c r="AN11" s="26" t="s">
        <v>1</v>
      </c>
      <c r="AR11" s="21"/>
      <c r="BE11" s="226"/>
      <c r="BS11" s="18" t="s">
        <v>6</v>
      </c>
    </row>
    <row r="12" spans="1:74" s="1" customFormat="1" ht="6.95" customHeight="1">
      <c r="B12" s="21"/>
      <c r="AR12" s="21"/>
      <c r="BE12" s="226"/>
      <c r="BS12" s="18" t="s">
        <v>6</v>
      </c>
    </row>
    <row r="13" spans="1:74" s="1" customFormat="1" ht="12" customHeight="1">
      <c r="B13" s="21"/>
      <c r="D13" s="28" t="s">
        <v>25</v>
      </c>
      <c r="AK13" s="28" t="s">
        <v>22</v>
      </c>
      <c r="AN13" s="30" t="s">
        <v>26</v>
      </c>
      <c r="AR13" s="21"/>
      <c r="BE13" s="226"/>
      <c r="BS13" s="18" t="s">
        <v>6</v>
      </c>
    </row>
    <row r="14" spans="1:74" ht="12.75">
      <c r="B14" s="21"/>
      <c r="E14" s="231" t="s">
        <v>26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8" t="s">
        <v>24</v>
      </c>
      <c r="AN14" s="30" t="s">
        <v>26</v>
      </c>
      <c r="AR14" s="21"/>
      <c r="BE14" s="226"/>
      <c r="BS14" s="18" t="s">
        <v>6</v>
      </c>
    </row>
    <row r="15" spans="1:74" s="1" customFormat="1" ht="6.95" customHeight="1">
      <c r="B15" s="21"/>
      <c r="AR15" s="21"/>
      <c r="BE15" s="226"/>
      <c r="BS15" s="18" t="s">
        <v>3</v>
      </c>
    </row>
    <row r="16" spans="1:74" s="1" customFormat="1" ht="12" customHeight="1">
      <c r="B16" s="21"/>
      <c r="D16" s="28" t="s">
        <v>27</v>
      </c>
      <c r="AK16" s="28" t="s">
        <v>22</v>
      </c>
      <c r="AN16" s="26" t="s">
        <v>1</v>
      </c>
      <c r="AR16" s="21"/>
      <c r="BE16" s="226"/>
      <c r="BS16" s="18" t="s">
        <v>3</v>
      </c>
    </row>
    <row r="17" spans="1:71" s="1" customFormat="1" ht="18.399999999999999" customHeight="1">
      <c r="B17" s="21"/>
      <c r="E17" s="26" t="s">
        <v>28</v>
      </c>
      <c r="AK17" s="28" t="s">
        <v>24</v>
      </c>
      <c r="AN17" s="26" t="s">
        <v>1</v>
      </c>
      <c r="AR17" s="21"/>
      <c r="BE17" s="226"/>
      <c r="BS17" s="18" t="s">
        <v>29</v>
      </c>
    </row>
    <row r="18" spans="1:71" s="1" customFormat="1" ht="6.95" customHeight="1">
      <c r="B18" s="21"/>
      <c r="AR18" s="21"/>
      <c r="BE18" s="226"/>
      <c r="BS18" s="18" t="s">
        <v>6</v>
      </c>
    </row>
    <row r="19" spans="1:71" s="1" customFormat="1" ht="12" customHeight="1">
      <c r="B19" s="21"/>
      <c r="D19" s="28" t="s">
        <v>30</v>
      </c>
      <c r="AK19" s="28" t="s">
        <v>22</v>
      </c>
      <c r="AN19" s="26" t="s">
        <v>1</v>
      </c>
      <c r="AR19" s="21"/>
      <c r="BE19" s="226"/>
      <c r="BS19" s="18" t="s">
        <v>6</v>
      </c>
    </row>
    <row r="20" spans="1:71" s="1" customFormat="1" ht="18.399999999999999" customHeight="1">
      <c r="B20" s="21"/>
      <c r="E20" s="26" t="s">
        <v>31</v>
      </c>
      <c r="AK20" s="28" t="s">
        <v>24</v>
      </c>
      <c r="AN20" s="26" t="s">
        <v>1</v>
      </c>
      <c r="AR20" s="21"/>
      <c r="BE20" s="226"/>
      <c r="BS20" s="18" t="s">
        <v>29</v>
      </c>
    </row>
    <row r="21" spans="1:71" s="1" customFormat="1" ht="6.95" customHeight="1">
      <c r="B21" s="21"/>
      <c r="AR21" s="21"/>
      <c r="BE21" s="226"/>
    </row>
    <row r="22" spans="1:71" s="1" customFormat="1" ht="12" customHeight="1">
      <c r="B22" s="21"/>
      <c r="D22" s="28" t="s">
        <v>32</v>
      </c>
      <c r="AR22" s="21"/>
      <c r="BE22" s="226"/>
    </row>
    <row r="23" spans="1:71" s="1" customFormat="1" ht="16.5" customHeight="1">
      <c r="B23" s="21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21"/>
      <c r="BE23" s="226"/>
    </row>
    <row r="24" spans="1:71" s="1" customFormat="1" ht="6.95" customHeight="1">
      <c r="B24" s="21"/>
      <c r="AR24" s="21"/>
      <c r="BE24" s="226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6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4">
        <f>ROUND(AG94,2)</f>
        <v>0</v>
      </c>
      <c r="AL26" s="235"/>
      <c r="AM26" s="235"/>
      <c r="AN26" s="235"/>
      <c r="AO26" s="235"/>
      <c r="AP26" s="33"/>
      <c r="AQ26" s="33"/>
      <c r="AR26" s="34"/>
      <c r="BE26" s="226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6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6" t="s">
        <v>34</v>
      </c>
      <c r="M28" s="236"/>
      <c r="N28" s="236"/>
      <c r="O28" s="236"/>
      <c r="P28" s="236"/>
      <c r="Q28" s="33"/>
      <c r="R28" s="33"/>
      <c r="S28" s="33"/>
      <c r="T28" s="33"/>
      <c r="U28" s="33"/>
      <c r="V28" s="33"/>
      <c r="W28" s="236" t="s">
        <v>35</v>
      </c>
      <c r="X28" s="236"/>
      <c r="Y28" s="236"/>
      <c r="Z28" s="236"/>
      <c r="AA28" s="236"/>
      <c r="AB28" s="236"/>
      <c r="AC28" s="236"/>
      <c r="AD28" s="236"/>
      <c r="AE28" s="236"/>
      <c r="AF28" s="33"/>
      <c r="AG28" s="33"/>
      <c r="AH28" s="33"/>
      <c r="AI28" s="33"/>
      <c r="AJ28" s="33"/>
      <c r="AK28" s="236" t="s">
        <v>36</v>
      </c>
      <c r="AL28" s="236"/>
      <c r="AM28" s="236"/>
      <c r="AN28" s="236"/>
      <c r="AO28" s="236"/>
      <c r="AP28" s="33"/>
      <c r="AQ28" s="33"/>
      <c r="AR28" s="34"/>
      <c r="BE28" s="226"/>
    </row>
    <row r="29" spans="1:71" s="3" customFormat="1" ht="14.45" customHeight="1">
      <c r="B29" s="38"/>
      <c r="D29" s="28" t="s">
        <v>37</v>
      </c>
      <c r="F29" s="28" t="s">
        <v>38</v>
      </c>
      <c r="L29" s="239">
        <v>0.21</v>
      </c>
      <c r="M29" s="238"/>
      <c r="N29" s="238"/>
      <c r="O29" s="238"/>
      <c r="P29" s="2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K29" s="237">
        <f>ROUND(AV94, 2)</f>
        <v>0</v>
      </c>
      <c r="AL29" s="238"/>
      <c r="AM29" s="238"/>
      <c r="AN29" s="238"/>
      <c r="AO29" s="238"/>
      <c r="AR29" s="38"/>
      <c r="BE29" s="227"/>
    </row>
    <row r="30" spans="1:71" s="3" customFormat="1" ht="14.45" customHeight="1">
      <c r="B30" s="38"/>
      <c r="F30" s="28" t="s">
        <v>39</v>
      </c>
      <c r="L30" s="239">
        <v>0.15</v>
      </c>
      <c r="M30" s="238"/>
      <c r="N30" s="238"/>
      <c r="O30" s="238"/>
      <c r="P30" s="2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7">
        <f>ROUND(AW94, 2)</f>
        <v>0</v>
      </c>
      <c r="AL30" s="238"/>
      <c r="AM30" s="238"/>
      <c r="AN30" s="238"/>
      <c r="AO30" s="238"/>
      <c r="AR30" s="38"/>
      <c r="BE30" s="227"/>
    </row>
    <row r="31" spans="1:71" s="3" customFormat="1" ht="14.45" hidden="1" customHeight="1">
      <c r="B31" s="38"/>
      <c r="F31" s="28" t="s">
        <v>40</v>
      </c>
      <c r="L31" s="239">
        <v>0.21</v>
      </c>
      <c r="M31" s="238"/>
      <c r="N31" s="238"/>
      <c r="O31" s="238"/>
      <c r="P31" s="2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8"/>
      <c r="BE31" s="227"/>
    </row>
    <row r="32" spans="1:71" s="3" customFormat="1" ht="14.45" hidden="1" customHeight="1">
      <c r="B32" s="38"/>
      <c r="F32" s="28" t="s">
        <v>41</v>
      </c>
      <c r="L32" s="239">
        <v>0.15</v>
      </c>
      <c r="M32" s="238"/>
      <c r="N32" s="238"/>
      <c r="O32" s="238"/>
      <c r="P32" s="2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8"/>
      <c r="BE32" s="227"/>
    </row>
    <row r="33" spans="1:57" s="3" customFormat="1" ht="14.45" hidden="1" customHeight="1">
      <c r="B33" s="38"/>
      <c r="F33" s="28" t="s">
        <v>42</v>
      </c>
      <c r="L33" s="239">
        <v>0</v>
      </c>
      <c r="M33" s="238"/>
      <c r="N33" s="238"/>
      <c r="O33" s="238"/>
      <c r="P33" s="2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8"/>
      <c r="BE33" s="227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6"/>
    </row>
    <row r="35" spans="1:57" s="2" customFormat="1" ht="25.9" customHeight="1">
      <c r="A35" s="33"/>
      <c r="B35" s="34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42" t="s">
        <v>45</v>
      </c>
      <c r="Y35" s="243"/>
      <c r="Z35" s="243"/>
      <c r="AA35" s="243"/>
      <c r="AB35" s="243"/>
      <c r="AC35" s="41"/>
      <c r="AD35" s="41"/>
      <c r="AE35" s="41"/>
      <c r="AF35" s="41"/>
      <c r="AG35" s="41"/>
      <c r="AH35" s="41"/>
      <c r="AI35" s="41"/>
      <c r="AJ35" s="41"/>
      <c r="AK35" s="244">
        <f>SUM(AK26:AK33)</f>
        <v>0</v>
      </c>
      <c r="AL35" s="243"/>
      <c r="AM35" s="243"/>
      <c r="AN35" s="243"/>
      <c r="AO35" s="245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48</v>
      </c>
      <c r="AI60" s="36"/>
      <c r="AJ60" s="36"/>
      <c r="AK60" s="36"/>
      <c r="AL60" s="36"/>
      <c r="AM60" s="46" t="s">
        <v>49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48</v>
      </c>
      <c r="AI75" s="36"/>
      <c r="AJ75" s="36"/>
      <c r="AK75" s="36"/>
      <c r="AL75" s="36"/>
      <c r="AM75" s="46" t="s">
        <v>49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0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0" s="2" customFormat="1" ht="24.95" customHeight="1">
      <c r="A82" s="33"/>
      <c r="B82" s="34"/>
      <c r="C82" s="22" t="s">
        <v>650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0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0" s="4" customFormat="1" ht="12" customHeight="1">
      <c r="B84" s="52"/>
      <c r="C84" s="28" t="s">
        <v>12</v>
      </c>
      <c r="L84" s="4">
        <f>K5</f>
        <v>0</v>
      </c>
      <c r="AR84" s="52"/>
    </row>
    <row r="85" spans="1:90" s="5" customFormat="1" ht="36.950000000000003" customHeight="1">
      <c r="B85" s="53"/>
      <c r="C85" s="54" t="s">
        <v>15</v>
      </c>
      <c r="L85" s="255" t="str">
        <f>K6</f>
        <v>Obnova hradeb Uherský Brod-Staveb.obnova kultur.památky v části č. V 
parc.č. 144/2, 7128/3,11127/3  k.ú. Uherský Brod  2. etapa</v>
      </c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R85" s="53"/>
    </row>
    <row r="86" spans="1:90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0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parc.č. 144/2, 7128/3,11127/3  k.ú.Uherský Brod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57">
        <f ca="1">IF(AN8= "","",AN8)</f>
        <v>44995</v>
      </c>
      <c r="AN87" s="257"/>
      <c r="AO87" s="33"/>
      <c r="AP87" s="33"/>
      <c r="AQ87" s="33"/>
      <c r="AR87" s="34"/>
      <c r="BE87" s="33"/>
    </row>
    <row r="88" spans="1:90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0" s="2" customFormat="1" ht="15.2" customHeight="1">
      <c r="A89" s="33"/>
      <c r="B89" s="34"/>
      <c r="C89" s="28" t="s">
        <v>21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Uherský Brod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27</v>
      </c>
      <c r="AJ89" s="33"/>
      <c r="AK89" s="33"/>
      <c r="AL89" s="33"/>
      <c r="AM89" s="258" t="str">
        <f>IF(E17="","",E17)</f>
        <v>Ing.Arch.Lukáš Bargel</v>
      </c>
      <c r="AN89" s="259"/>
      <c r="AO89" s="259"/>
      <c r="AP89" s="259"/>
      <c r="AQ89" s="33"/>
      <c r="AR89" s="34"/>
      <c r="AS89" s="260" t="s">
        <v>52</v>
      </c>
      <c r="AT89" s="26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0" s="2" customFormat="1" ht="15.2" customHeight="1">
      <c r="A90" s="33"/>
      <c r="B90" s="34"/>
      <c r="C90" s="28" t="s">
        <v>25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58" t="str">
        <f>IF(E20="","",E20)</f>
        <v>Fajfrová Irena</v>
      </c>
      <c r="AN90" s="259"/>
      <c r="AO90" s="259"/>
      <c r="AP90" s="259"/>
      <c r="AQ90" s="33"/>
      <c r="AR90" s="34"/>
      <c r="AS90" s="262"/>
      <c r="AT90" s="26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0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2"/>
      <c r="AT91" s="26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0" s="2" customFormat="1" ht="29.25" customHeight="1">
      <c r="A92" s="33"/>
      <c r="B92" s="34"/>
      <c r="C92" s="250" t="s">
        <v>53</v>
      </c>
      <c r="D92" s="251"/>
      <c r="E92" s="251"/>
      <c r="F92" s="251"/>
      <c r="G92" s="251"/>
      <c r="H92" s="61"/>
      <c r="I92" s="252" t="s">
        <v>54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3" t="s">
        <v>55</v>
      </c>
      <c r="AH92" s="251"/>
      <c r="AI92" s="251"/>
      <c r="AJ92" s="251"/>
      <c r="AK92" s="251"/>
      <c r="AL92" s="251"/>
      <c r="AM92" s="251"/>
      <c r="AN92" s="252" t="s">
        <v>56</v>
      </c>
      <c r="AO92" s="251"/>
      <c r="AP92" s="254"/>
      <c r="AQ92" s="62" t="s">
        <v>57</v>
      </c>
      <c r="AR92" s="34"/>
      <c r="AS92" s="63" t="s">
        <v>58</v>
      </c>
      <c r="AT92" s="64" t="s">
        <v>59</v>
      </c>
      <c r="AU92" s="64" t="s">
        <v>60</v>
      </c>
      <c r="AV92" s="64" t="s">
        <v>61</v>
      </c>
      <c r="AW92" s="64" t="s">
        <v>62</v>
      </c>
      <c r="AX92" s="64" t="s">
        <v>63</v>
      </c>
      <c r="AY92" s="64" t="s">
        <v>64</v>
      </c>
      <c r="AZ92" s="64" t="s">
        <v>65</v>
      </c>
      <c r="BA92" s="64" t="s">
        <v>66</v>
      </c>
      <c r="BB92" s="64" t="s">
        <v>67</v>
      </c>
      <c r="BC92" s="64" t="s">
        <v>68</v>
      </c>
      <c r="BD92" s="65" t="s">
        <v>69</v>
      </c>
      <c r="BE92" s="33"/>
    </row>
    <row r="93" spans="1:90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0" s="6" customFormat="1" ht="32.450000000000003" customHeight="1">
      <c r="B94" s="69"/>
      <c r="C94" s="70" t="s">
        <v>70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7">
        <f>ROUND(AG95,2)</f>
        <v>0</v>
      </c>
      <c r="AH94" s="247"/>
      <c r="AI94" s="247"/>
      <c r="AJ94" s="247"/>
      <c r="AK94" s="247"/>
      <c r="AL94" s="247"/>
      <c r="AM94" s="247"/>
      <c r="AN94" s="248">
        <f>SUM(AG94,AT94)</f>
        <v>0</v>
      </c>
      <c r="AO94" s="248"/>
      <c r="AP94" s="248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71</v>
      </c>
      <c r="BT94" s="78" t="s">
        <v>72</v>
      </c>
      <c r="BV94" s="78" t="s">
        <v>73</v>
      </c>
      <c r="BW94" s="78" t="s">
        <v>4</v>
      </c>
      <c r="BX94" s="78" t="s">
        <v>74</v>
      </c>
      <c r="CL94" s="78" t="s">
        <v>1</v>
      </c>
    </row>
    <row r="95" spans="1:90" s="7" customFormat="1" ht="50.25" customHeight="1">
      <c r="A95" s="79" t="s">
        <v>75</v>
      </c>
      <c r="B95" s="80"/>
      <c r="C95" s="81"/>
      <c r="D95" s="246"/>
      <c r="E95" s="246"/>
      <c r="F95" s="246"/>
      <c r="G95" s="246"/>
      <c r="H95" s="246"/>
      <c r="I95" s="82"/>
      <c r="J95" s="246" t="s">
        <v>16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0">
        <f>'Bargel0101 - Obnova hrade...'!J28</f>
        <v>0</v>
      </c>
      <c r="AH95" s="241"/>
      <c r="AI95" s="241"/>
      <c r="AJ95" s="241"/>
      <c r="AK95" s="241"/>
      <c r="AL95" s="241"/>
      <c r="AM95" s="241"/>
      <c r="AN95" s="240">
        <f>SUM(AG95,AT95)</f>
        <v>0</v>
      </c>
      <c r="AO95" s="241"/>
      <c r="AP95" s="241"/>
      <c r="AQ95" s="83" t="s">
        <v>76</v>
      </c>
      <c r="AR95" s="80"/>
      <c r="AS95" s="84">
        <v>0</v>
      </c>
      <c r="AT95" s="85">
        <f>ROUND(SUM(AV95:AW95),2)</f>
        <v>0</v>
      </c>
      <c r="AU95" s="86">
        <f>'Bargel0101 - Obnova hrade...'!P134</f>
        <v>0</v>
      </c>
      <c r="AV95" s="85">
        <f>'Bargel0101 - Obnova hrade...'!J31</f>
        <v>0</v>
      </c>
      <c r="AW95" s="85">
        <f>'Bargel0101 - Obnova hrade...'!J32</f>
        <v>0</v>
      </c>
      <c r="AX95" s="85">
        <f>'Bargel0101 - Obnova hrade...'!J33</f>
        <v>0</v>
      </c>
      <c r="AY95" s="85">
        <f>'Bargel0101 - Obnova hrade...'!J34</f>
        <v>0</v>
      </c>
      <c r="AZ95" s="85">
        <f>'Bargel0101 - Obnova hrade...'!F31</f>
        <v>0</v>
      </c>
      <c r="BA95" s="85">
        <f>'Bargel0101 - Obnova hrade...'!F32</f>
        <v>0</v>
      </c>
      <c r="BB95" s="85">
        <f>'Bargel0101 - Obnova hrade...'!F33</f>
        <v>0</v>
      </c>
      <c r="BC95" s="85">
        <f>'Bargel0101 - Obnova hrade...'!F34</f>
        <v>0</v>
      </c>
      <c r="BD95" s="87">
        <f>'Bargel0101 - Obnova hrade...'!F35</f>
        <v>0</v>
      </c>
      <c r="BT95" s="88" t="s">
        <v>77</v>
      </c>
      <c r="BU95" s="88" t="s">
        <v>78</v>
      </c>
      <c r="BV95" s="88" t="s">
        <v>73</v>
      </c>
      <c r="BW95" s="88" t="s">
        <v>4</v>
      </c>
      <c r="BX95" s="88" t="s">
        <v>74</v>
      </c>
      <c r="CL95" s="88" t="s">
        <v>1</v>
      </c>
    </row>
    <row r="96" spans="1:90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l8f7FFLt6D5GL8CsRppjoIub7KI4ksYGXLhiGRwoe4+36gX/l76CDlrfmOO1dcwkotWVMMy1FG3eZgsuYesv4A==" saltValue="oR7iMGZK+gJUH1pnJXp9fg==" spinCount="100000" sheet="1" objects="1" scenarios="1"/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Bargel0101 - Obnova hrade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1"/>
  <sheetViews>
    <sheetView showGridLines="0" tabSelected="1" zoomScale="130" zoomScaleNormal="130" workbookViewId="0">
      <selection activeCell="H307" sqref="H30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9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4</v>
      </c>
      <c r="AZ2" s="89" t="s">
        <v>79</v>
      </c>
      <c r="BA2" s="89" t="s">
        <v>1</v>
      </c>
      <c r="BB2" s="89" t="s">
        <v>1</v>
      </c>
      <c r="BC2" s="89" t="s">
        <v>80</v>
      </c>
      <c r="BD2" s="89" t="s">
        <v>81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  <c r="AZ3" s="89" t="s">
        <v>82</v>
      </c>
      <c r="BA3" s="89" t="s">
        <v>1</v>
      </c>
      <c r="BB3" s="89" t="s">
        <v>1</v>
      </c>
      <c r="BC3" s="89" t="s">
        <v>83</v>
      </c>
      <c r="BD3" s="89" t="s">
        <v>81</v>
      </c>
    </row>
    <row r="4" spans="1:56" s="1" customFormat="1" ht="24.95" customHeight="1">
      <c r="B4" s="21"/>
      <c r="D4" s="22" t="s">
        <v>649</v>
      </c>
      <c r="L4" s="21"/>
      <c r="M4" s="90" t="s">
        <v>9</v>
      </c>
      <c r="AT4" s="18" t="s">
        <v>3</v>
      </c>
      <c r="AZ4" s="89" t="s">
        <v>84</v>
      </c>
      <c r="BA4" s="89" t="s">
        <v>1</v>
      </c>
      <c r="BB4" s="89" t="s">
        <v>1</v>
      </c>
      <c r="BC4" s="89" t="s">
        <v>85</v>
      </c>
      <c r="BD4" s="89" t="s">
        <v>81</v>
      </c>
    </row>
    <row r="5" spans="1:56" s="1" customFormat="1" ht="6.95" customHeight="1">
      <c r="B5" s="21"/>
      <c r="L5" s="21"/>
      <c r="AZ5" s="89" t="s">
        <v>86</v>
      </c>
      <c r="BA5" s="89" t="s">
        <v>1</v>
      </c>
      <c r="BB5" s="89" t="s">
        <v>1</v>
      </c>
      <c r="BC5" s="89" t="s">
        <v>87</v>
      </c>
      <c r="BD5" s="89" t="s">
        <v>81</v>
      </c>
    </row>
    <row r="6" spans="1:56" s="2" customFormat="1" ht="12" customHeight="1">
      <c r="A6" s="33"/>
      <c r="B6" s="34"/>
      <c r="C6" s="33"/>
      <c r="D6" s="28" t="s">
        <v>15</v>
      </c>
      <c r="E6" s="33"/>
      <c r="F6" s="33"/>
      <c r="G6" s="33"/>
      <c r="H6" s="33"/>
      <c r="I6" s="33"/>
      <c r="J6" s="33"/>
      <c r="K6" s="33"/>
      <c r="L6" s="4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Z6" s="89" t="s">
        <v>88</v>
      </c>
      <c r="BA6" s="89" t="s">
        <v>1</v>
      </c>
      <c r="BB6" s="89" t="s">
        <v>1</v>
      </c>
      <c r="BC6" s="89" t="s">
        <v>89</v>
      </c>
      <c r="BD6" s="89" t="s">
        <v>81</v>
      </c>
    </row>
    <row r="7" spans="1:56" s="2" customFormat="1" ht="45" customHeight="1">
      <c r="A7" s="33"/>
      <c r="B7" s="34"/>
      <c r="C7" s="33"/>
      <c r="D7" s="33"/>
      <c r="E7" s="255" t="s">
        <v>645</v>
      </c>
      <c r="F7" s="264"/>
      <c r="G7" s="264"/>
      <c r="H7" s="264"/>
      <c r="I7" s="33"/>
      <c r="J7" s="33"/>
      <c r="K7" s="33"/>
      <c r="L7" s="4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Z7" s="89" t="s">
        <v>90</v>
      </c>
      <c r="BA7" s="89" t="s">
        <v>1</v>
      </c>
      <c r="BB7" s="89" t="s">
        <v>1</v>
      </c>
      <c r="BC7" s="89" t="s">
        <v>91</v>
      </c>
      <c r="BD7" s="89" t="s">
        <v>81</v>
      </c>
    </row>
    <row r="8" spans="1:56" s="2" customFormat="1">
      <c r="A8" s="33"/>
      <c r="B8" s="34"/>
      <c r="C8" s="33"/>
      <c r="D8" s="33"/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89" t="s">
        <v>92</v>
      </c>
      <c r="BA8" s="89" t="s">
        <v>1</v>
      </c>
      <c r="BB8" s="89" t="s">
        <v>1</v>
      </c>
      <c r="BC8" s="89" t="s">
        <v>93</v>
      </c>
      <c r="BD8" s="89" t="s">
        <v>81</v>
      </c>
    </row>
    <row r="9" spans="1:56" s="2" customFormat="1" ht="12" customHeight="1">
      <c r="A9" s="33"/>
      <c r="B9" s="34"/>
      <c r="C9" s="33"/>
      <c r="D9" s="28" t="s">
        <v>17</v>
      </c>
      <c r="E9" s="33"/>
      <c r="F9" s="26" t="s">
        <v>1</v>
      </c>
      <c r="G9" s="33"/>
      <c r="H9" s="33"/>
      <c r="I9" s="28" t="s">
        <v>18</v>
      </c>
      <c r="J9" s="26" t="s">
        <v>1</v>
      </c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89" t="s">
        <v>94</v>
      </c>
      <c r="BA9" s="89" t="s">
        <v>1</v>
      </c>
      <c r="BB9" s="89" t="s">
        <v>1</v>
      </c>
      <c r="BC9" s="89" t="s">
        <v>95</v>
      </c>
      <c r="BD9" s="89" t="s">
        <v>81</v>
      </c>
    </row>
    <row r="10" spans="1:56" s="2" customFormat="1" ht="12" customHeight="1">
      <c r="A10" s="33"/>
      <c r="B10" s="34"/>
      <c r="C10" s="33"/>
      <c r="D10" s="28" t="s">
        <v>19</v>
      </c>
      <c r="E10" s="33"/>
      <c r="F10" s="26" t="s">
        <v>646</v>
      </c>
      <c r="G10" s="33"/>
      <c r="H10" s="33"/>
      <c r="I10" s="28" t="s">
        <v>20</v>
      </c>
      <c r="J10" s="56">
        <f ca="1">'Rekapitulace stavby'!AN8</f>
        <v>44995</v>
      </c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0.9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21</v>
      </c>
      <c r="E12" s="33"/>
      <c r="F12" s="33"/>
      <c r="G12" s="33"/>
      <c r="H12" s="33"/>
      <c r="I12" s="28" t="s">
        <v>22</v>
      </c>
      <c r="J12" s="26" t="s">
        <v>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8" customHeight="1">
      <c r="A13" s="33"/>
      <c r="B13" s="34"/>
      <c r="C13" s="33"/>
      <c r="D13" s="33"/>
      <c r="E13" s="26" t="s">
        <v>23</v>
      </c>
      <c r="F13" s="33"/>
      <c r="G13" s="33"/>
      <c r="H13" s="33"/>
      <c r="I13" s="28" t="s">
        <v>24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6.95" customHeigh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2" customHeight="1">
      <c r="A15" s="33"/>
      <c r="B15" s="34"/>
      <c r="C15" s="33"/>
      <c r="D15" s="28" t="s">
        <v>25</v>
      </c>
      <c r="E15" s="33"/>
      <c r="F15" s="33"/>
      <c r="G15" s="33"/>
      <c r="H15" s="33"/>
      <c r="I15" s="28" t="s">
        <v>22</v>
      </c>
      <c r="J15" s="29" t="str">
        <f>'Rekapitulace stavby'!AN13</f>
        <v>Vyplň údaj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8" customHeight="1">
      <c r="A16" s="33"/>
      <c r="B16" s="34"/>
      <c r="C16" s="33"/>
      <c r="D16" s="33"/>
      <c r="E16" s="265" t="str">
        <f>'Rekapitulace stavby'!E14</f>
        <v>Vyplň údaj</v>
      </c>
      <c r="F16" s="228"/>
      <c r="G16" s="228"/>
      <c r="H16" s="228"/>
      <c r="I16" s="28" t="s">
        <v>24</v>
      </c>
      <c r="J16" s="29" t="str">
        <f>'Rekapitulace stavby'!AN14</f>
        <v>Vyplň údaj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27</v>
      </c>
      <c r="E18" s="33"/>
      <c r="F18" s="33"/>
      <c r="G18" s="33"/>
      <c r="H18" s="33"/>
      <c r="I18" s="28" t="s">
        <v>22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28</v>
      </c>
      <c r="F19" s="33"/>
      <c r="G19" s="33"/>
      <c r="H19" s="33"/>
      <c r="I19" s="28" t="s">
        <v>24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30</v>
      </c>
      <c r="E21" s="33"/>
      <c r="F21" s="33"/>
      <c r="G21" s="33"/>
      <c r="H21" s="33"/>
      <c r="I21" s="28" t="s">
        <v>22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6" t="s">
        <v>31</v>
      </c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32</v>
      </c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91"/>
      <c r="B25" s="92"/>
      <c r="C25" s="91"/>
      <c r="D25" s="91"/>
      <c r="E25" s="233" t="s">
        <v>1</v>
      </c>
      <c r="F25" s="233"/>
      <c r="G25" s="233"/>
      <c r="H25" s="233"/>
      <c r="I25" s="91"/>
      <c r="J25" s="91"/>
      <c r="K25" s="91"/>
      <c r="L25" s="93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s="2" customFormat="1" ht="6.95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67"/>
      <c r="E27" s="67"/>
      <c r="F27" s="67"/>
      <c r="G27" s="67"/>
      <c r="H27" s="67"/>
      <c r="I27" s="67"/>
      <c r="J27" s="67"/>
      <c r="K27" s="67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4"/>
      <c r="C28" s="33"/>
      <c r="D28" s="94" t="s">
        <v>33</v>
      </c>
      <c r="E28" s="33"/>
      <c r="F28" s="33"/>
      <c r="G28" s="33"/>
      <c r="H28" s="33"/>
      <c r="I28" s="33"/>
      <c r="J28" s="72">
        <f>ROUND(J134, 2)</f>
        <v>0</v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33"/>
      <c r="E30" s="33"/>
      <c r="F30" s="37" t="s">
        <v>35</v>
      </c>
      <c r="G30" s="33"/>
      <c r="H30" s="33"/>
      <c r="I30" s="37" t="s">
        <v>34</v>
      </c>
      <c r="J30" s="37" t="s">
        <v>36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95" t="s">
        <v>37</v>
      </c>
      <c r="E31" s="28" t="s">
        <v>38</v>
      </c>
      <c r="F31" s="96">
        <f>ROUND((SUM(BE134:BE370)),  2)</f>
        <v>0</v>
      </c>
      <c r="G31" s="33"/>
      <c r="H31" s="33"/>
      <c r="I31" s="97">
        <v>0.21</v>
      </c>
      <c r="J31" s="96">
        <f>ROUND(((SUM(BE134:BE370))*I31),  2)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28" t="s">
        <v>39</v>
      </c>
      <c r="F32" s="96">
        <f>ROUND((SUM(BF134:BF370)),  2)</f>
        <v>0</v>
      </c>
      <c r="G32" s="33"/>
      <c r="H32" s="33"/>
      <c r="I32" s="97">
        <v>0.15</v>
      </c>
      <c r="J32" s="96">
        <f>ROUND(((SUM(BF134:BF370))*I32), 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4"/>
      <c r="C33" s="33"/>
      <c r="D33" s="33"/>
      <c r="E33" s="28" t="s">
        <v>40</v>
      </c>
      <c r="F33" s="96">
        <f>ROUND((SUM(BG134:BG370)),  2)</f>
        <v>0</v>
      </c>
      <c r="G33" s="33"/>
      <c r="H33" s="33"/>
      <c r="I33" s="97">
        <v>0.21</v>
      </c>
      <c r="J33" s="96">
        <f>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28" t="s">
        <v>41</v>
      </c>
      <c r="F34" s="96">
        <f>ROUND((SUM(BH134:BH370)),  2)</f>
        <v>0</v>
      </c>
      <c r="G34" s="33"/>
      <c r="H34" s="33"/>
      <c r="I34" s="97">
        <v>0.15</v>
      </c>
      <c r="J34" s="96">
        <f>0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96">
        <f>ROUND((SUM(BI134:BI370)),  2)</f>
        <v>0</v>
      </c>
      <c r="G35" s="33"/>
      <c r="H35" s="33"/>
      <c r="I35" s="97">
        <v>0</v>
      </c>
      <c r="J35" s="96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4"/>
      <c r="C37" s="98"/>
      <c r="D37" s="99" t="s">
        <v>43</v>
      </c>
      <c r="E37" s="61"/>
      <c r="F37" s="61"/>
      <c r="G37" s="100" t="s">
        <v>44</v>
      </c>
      <c r="H37" s="101" t="s">
        <v>45</v>
      </c>
      <c r="I37" s="61"/>
      <c r="J37" s="102">
        <f>SUM(J28:J35)</f>
        <v>0</v>
      </c>
      <c r="K37" s="10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21"/>
      <c r="L39" s="21"/>
    </row>
    <row r="40" spans="1:31" s="1" customFormat="1" ht="14.45" customHeight="1">
      <c r="B40" s="21"/>
      <c r="L40" s="21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04" t="s">
        <v>49</v>
      </c>
      <c r="G61" s="46" t="s">
        <v>48</v>
      </c>
      <c r="H61" s="36"/>
      <c r="I61" s="36"/>
      <c r="J61" s="105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04" t="s">
        <v>49</v>
      </c>
      <c r="G76" s="46" t="s">
        <v>48</v>
      </c>
      <c r="H76" s="36"/>
      <c r="I76" s="36"/>
      <c r="J76" s="105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45" customHeight="1">
      <c r="A85" s="33"/>
      <c r="B85" s="34"/>
      <c r="C85" s="33"/>
      <c r="D85" s="33"/>
      <c r="E85" s="255" t="str">
        <f>E7</f>
        <v>Obnova hradeb Uherský Brod-Staveb.obnova kultur.památky v části č.V parc.č. 144/2, 7128/3,11127/3 k.ú. Uherský Brod  2. etapa</v>
      </c>
      <c r="F85" s="264"/>
      <c r="G85" s="264"/>
      <c r="H85" s="264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19</v>
      </c>
      <c r="D87" s="33"/>
      <c r="E87" s="33"/>
      <c r="F87" s="26" t="str">
        <f>F10</f>
        <v>parc.č.144/2, 7128/3,11127/3  k.ú.Uherský Brod</v>
      </c>
      <c r="G87" s="33"/>
      <c r="H87" s="33"/>
      <c r="I87" s="28" t="s">
        <v>20</v>
      </c>
      <c r="J87" s="56">
        <f ca="1">IF(J10="","",J10)</f>
        <v>44995</v>
      </c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21</v>
      </c>
      <c r="D89" s="33"/>
      <c r="E89" s="33"/>
      <c r="F89" s="26" t="str">
        <f>E13</f>
        <v>Město Uherský Brod</v>
      </c>
      <c r="G89" s="33"/>
      <c r="H89" s="33"/>
      <c r="I89" s="28" t="s">
        <v>27</v>
      </c>
      <c r="J89" s="31" t="str">
        <f>E19</f>
        <v>Ing.Arch.Lukáš Bargel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25</v>
      </c>
      <c r="D90" s="33"/>
      <c r="E90" s="33"/>
      <c r="F90" s="26" t="str">
        <f>IF(E16="","",E16)</f>
        <v>Vyplň údaj</v>
      </c>
      <c r="G90" s="33"/>
      <c r="H90" s="33"/>
      <c r="I90" s="28" t="s">
        <v>30</v>
      </c>
      <c r="J90" s="31" t="str">
        <f>E22</f>
        <v>Fajfrová Irena</v>
      </c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06" t="s">
        <v>97</v>
      </c>
      <c r="D92" s="98"/>
      <c r="E92" s="98"/>
      <c r="F92" s="98"/>
      <c r="G92" s="98"/>
      <c r="H92" s="98"/>
      <c r="I92" s="98"/>
      <c r="J92" s="107" t="s">
        <v>98</v>
      </c>
      <c r="K92" s="98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08" t="s">
        <v>99</v>
      </c>
      <c r="D94" s="33"/>
      <c r="E94" s="33"/>
      <c r="F94" s="33"/>
      <c r="G94" s="33"/>
      <c r="H94" s="33"/>
      <c r="I94" s="33"/>
      <c r="J94" s="72">
        <f>J134</f>
        <v>0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8" t="s">
        <v>100</v>
      </c>
    </row>
    <row r="95" spans="1:47" s="9" customFormat="1" ht="24.95" customHeight="1">
      <c r="B95" s="109"/>
      <c r="D95" s="110" t="s">
        <v>101</v>
      </c>
      <c r="E95" s="111"/>
      <c r="F95" s="111"/>
      <c r="G95" s="111"/>
      <c r="H95" s="111"/>
      <c r="I95" s="111"/>
      <c r="J95" s="112">
        <f>J135</f>
        <v>0</v>
      </c>
      <c r="L95" s="109"/>
    </row>
    <row r="96" spans="1:47" s="10" customFormat="1" ht="19.899999999999999" customHeight="1">
      <c r="B96" s="113"/>
      <c r="D96" s="114" t="s">
        <v>102</v>
      </c>
      <c r="E96" s="115"/>
      <c r="F96" s="115"/>
      <c r="G96" s="115"/>
      <c r="H96" s="115"/>
      <c r="I96" s="115"/>
      <c r="J96" s="116">
        <f>J136</f>
        <v>0</v>
      </c>
      <c r="L96" s="113"/>
    </row>
    <row r="97" spans="2:12" s="10" customFormat="1" ht="19.899999999999999" customHeight="1">
      <c r="B97" s="113"/>
      <c r="D97" s="114" t="s">
        <v>103</v>
      </c>
      <c r="E97" s="115"/>
      <c r="F97" s="115"/>
      <c r="G97" s="115"/>
      <c r="H97" s="115"/>
      <c r="I97" s="115"/>
      <c r="J97" s="116">
        <f>J206</f>
        <v>0</v>
      </c>
      <c r="L97" s="113"/>
    </row>
    <row r="98" spans="2:12" s="10" customFormat="1" ht="19.899999999999999" customHeight="1">
      <c r="B98" s="113"/>
      <c r="D98" s="114" t="s">
        <v>104</v>
      </c>
      <c r="E98" s="115"/>
      <c r="F98" s="115"/>
      <c r="G98" s="115"/>
      <c r="H98" s="115"/>
      <c r="I98" s="115"/>
      <c r="J98" s="116">
        <f>J219</f>
        <v>0</v>
      </c>
      <c r="L98" s="113"/>
    </row>
    <row r="99" spans="2:12" s="10" customFormat="1" ht="19.899999999999999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J226</f>
        <v>0</v>
      </c>
      <c r="L99" s="113"/>
    </row>
    <row r="100" spans="2:12" s="10" customFormat="1" ht="19.899999999999999" customHeight="1">
      <c r="B100" s="113"/>
      <c r="D100" s="114" t="s">
        <v>106</v>
      </c>
      <c r="E100" s="115"/>
      <c r="F100" s="115"/>
      <c r="G100" s="115"/>
      <c r="H100" s="115"/>
      <c r="I100" s="115"/>
      <c r="J100" s="116">
        <f>J231</f>
        <v>0</v>
      </c>
      <c r="L100" s="113"/>
    </row>
    <row r="101" spans="2:12" s="10" customFormat="1" ht="19.899999999999999" customHeight="1">
      <c r="B101" s="113"/>
      <c r="D101" s="114" t="s">
        <v>107</v>
      </c>
      <c r="E101" s="115"/>
      <c r="F101" s="115"/>
      <c r="G101" s="115"/>
      <c r="H101" s="115"/>
      <c r="I101" s="115"/>
      <c r="J101" s="116">
        <f>J237</f>
        <v>0</v>
      </c>
      <c r="L101" s="113"/>
    </row>
    <row r="102" spans="2:12" s="10" customFormat="1" ht="19.899999999999999" customHeight="1">
      <c r="B102" s="113"/>
      <c r="D102" s="114" t="s">
        <v>108</v>
      </c>
      <c r="E102" s="115"/>
      <c r="F102" s="115"/>
      <c r="G102" s="115"/>
      <c r="H102" s="115"/>
      <c r="I102" s="115"/>
      <c r="J102" s="116">
        <f>J239</f>
        <v>0</v>
      </c>
      <c r="L102" s="113"/>
    </row>
    <row r="103" spans="2:12" s="10" customFormat="1" ht="19.899999999999999" customHeight="1">
      <c r="B103" s="113"/>
      <c r="D103" s="114" t="s">
        <v>109</v>
      </c>
      <c r="E103" s="115"/>
      <c r="F103" s="115"/>
      <c r="G103" s="115"/>
      <c r="H103" s="115"/>
      <c r="I103" s="115"/>
      <c r="J103" s="116">
        <f>J295</f>
        <v>0</v>
      </c>
      <c r="L103" s="113"/>
    </row>
    <row r="104" spans="2:12" s="10" customFormat="1" ht="19.899999999999999" customHeight="1">
      <c r="B104" s="113"/>
      <c r="D104" s="114" t="s">
        <v>110</v>
      </c>
      <c r="E104" s="115"/>
      <c r="F104" s="115"/>
      <c r="G104" s="115"/>
      <c r="H104" s="115"/>
      <c r="I104" s="115"/>
      <c r="J104" s="116">
        <f>J300</f>
        <v>0</v>
      </c>
      <c r="L104" s="113"/>
    </row>
    <row r="105" spans="2:12" s="9" customFormat="1" ht="24.95" customHeight="1">
      <c r="B105" s="109"/>
      <c r="D105" s="110" t="s">
        <v>111</v>
      </c>
      <c r="E105" s="111"/>
      <c r="F105" s="111"/>
      <c r="G105" s="111"/>
      <c r="H105" s="111"/>
      <c r="I105" s="111"/>
      <c r="J105" s="112">
        <f>J302</f>
        <v>0</v>
      </c>
      <c r="L105" s="109"/>
    </row>
    <row r="106" spans="2:12" s="10" customFormat="1" ht="19.899999999999999" customHeight="1">
      <c r="B106" s="113"/>
      <c r="D106" s="114" t="s">
        <v>112</v>
      </c>
      <c r="E106" s="115"/>
      <c r="F106" s="115"/>
      <c r="G106" s="115"/>
      <c r="H106" s="115"/>
      <c r="I106" s="115"/>
      <c r="J106" s="116">
        <f>J303</f>
        <v>0</v>
      </c>
      <c r="L106" s="113"/>
    </row>
    <row r="107" spans="2:12" s="10" customFormat="1" ht="19.899999999999999" customHeight="1">
      <c r="B107" s="113"/>
      <c r="D107" s="114" t="s">
        <v>113</v>
      </c>
      <c r="E107" s="115"/>
      <c r="F107" s="115"/>
      <c r="G107" s="115"/>
      <c r="H107" s="115"/>
      <c r="I107" s="115"/>
      <c r="J107" s="116">
        <f>J308</f>
        <v>0</v>
      </c>
      <c r="L107" s="113"/>
    </row>
    <row r="108" spans="2:12" s="10" customFormat="1" ht="19.899999999999999" customHeight="1">
      <c r="B108" s="113"/>
      <c r="D108" s="114" t="s">
        <v>114</v>
      </c>
      <c r="E108" s="115"/>
      <c r="F108" s="115"/>
      <c r="G108" s="115"/>
      <c r="H108" s="115"/>
      <c r="I108" s="115"/>
      <c r="J108" s="116">
        <f>J334</f>
        <v>0</v>
      </c>
      <c r="L108" s="113"/>
    </row>
    <row r="109" spans="2:12" s="10" customFormat="1" ht="19.899999999999999" customHeight="1">
      <c r="B109" s="113"/>
      <c r="D109" s="114" t="s">
        <v>115</v>
      </c>
      <c r="E109" s="115"/>
      <c r="F109" s="115"/>
      <c r="G109" s="115"/>
      <c r="H109" s="115"/>
      <c r="I109" s="115"/>
      <c r="J109" s="116">
        <f>J342</f>
        <v>0</v>
      </c>
      <c r="L109" s="113"/>
    </row>
    <row r="110" spans="2:12" s="9" customFormat="1" ht="24.95" customHeight="1">
      <c r="B110" s="109"/>
      <c r="D110" s="110" t="s">
        <v>116</v>
      </c>
      <c r="E110" s="111"/>
      <c r="F110" s="111"/>
      <c r="G110" s="111"/>
      <c r="H110" s="111"/>
      <c r="I110" s="111"/>
      <c r="J110" s="112">
        <f>J352</f>
        <v>0</v>
      </c>
      <c r="L110" s="109"/>
    </row>
    <row r="111" spans="2:12" s="10" customFormat="1" ht="19.899999999999999" customHeight="1">
      <c r="B111" s="113"/>
      <c r="D111" s="114" t="s">
        <v>117</v>
      </c>
      <c r="E111" s="115"/>
      <c r="F111" s="115"/>
      <c r="G111" s="115"/>
      <c r="H111" s="115"/>
      <c r="I111" s="115"/>
      <c r="J111" s="116">
        <f>J353</f>
        <v>0</v>
      </c>
      <c r="L111" s="113"/>
    </row>
    <row r="112" spans="2:12" s="10" customFormat="1" ht="19.899999999999999" customHeight="1">
      <c r="B112" s="113"/>
      <c r="D112" s="114" t="s">
        <v>118</v>
      </c>
      <c r="E112" s="115"/>
      <c r="F112" s="115"/>
      <c r="G112" s="115"/>
      <c r="H112" s="115"/>
      <c r="I112" s="115"/>
      <c r="J112" s="116">
        <f>J358</f>
        <v>0</v>
      </c>
      <c r="L112" s="113"/>
    </row>
    <row r="113" spans="1:31" s="10" customFormat="1" ht="19.899999999999999" customHeight="1">
      <c r="B113" s="113"/>
      <c r="D113" s="114" t="s">
        <v>119</v>
      </c>
      <c r="E113" s="115"/>
      <c r="F113" s="115"/>
      <c r="G113" s="115"/>
      <c r="H113" s="115"/>
      <c r="I113" s="115"/>
      <c r="J113" s="116">
        <f>J360</f>
        <v>0</v>
      </c>
      <c r="L113" s="113"/>
    </row>
    <row r="114" spans="1:31" s="10" customFormat="1" ht="19.899999999999999" customHeight="1">
      <c r="B114" s="113"/>
      <c r="D114" s="114" t="s">
        <v>120</v>
      </c>
      <c r="E114" s="115"/>
      <c r="F114" s="115"/>
      <c r="G114" s="115"/>
      <c r="H114" s="115"/>
      <c r="I114" s="115"/>
      <c r="J114" s="116">
        <f>J363</f>
        <v>0</v>
      </c>
      <c r="L114" s="113"/>
    </row>
    <row r="115" spans="1:31" s="10" customFormat="1" ht="19.899999999999999" customHeight="1">
      <c r="B115" s="113"/>
      <c r="D115" s="114" t="s">
        <v>121</v>
      </c>
      <c r="E115" s="115"/>
      <c r="F115" s="115"/>
      <c r="G115" s="115"/>
      <c r="H115" s="115"/>
      <c r="I115" s="115"/>
      <c r="J115" s="116">
        <f>J367</f>
        <v>0</v>
      </c>
      <c r="L115" s="113"/>
    </row>
    <row r="116" spans="1:31" s="10" customFormat="1" ht="19.899999999999999" customHeight="1">
      <c r="B116" s="113"/>
      <c r="D116" s="114" t="s">
        <v>122</v>
      </c>
      <c r="E116" s="115"/>
      <c r="F116" s="115"/>
      <c r="G116" s="115"/>
      <c r="H116" s="115"/>
      <c r="I116" s="115"/>
      <c r="J116" s="116">
        <f>J369</f>
        <v>0</v>
      </c>
      <c r="L116" s="113"/>
    </row>
    <row r="117" spans="1:31" s="2" customFormat="1" ht="21.7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31" s="2" customFormat="1" ht="6.95" customHeight="1">
      <c r="A122" s="33"/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24.95" customHeight="1">
      <c r="A123" s="33"/>
      <c r="B123" s="34"/>
      <c r="C123" s="22" t="s">
        <v>123</v>
      </c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15</v>
      </c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45" customHeight="1">
      <c r="A126" s="33"/>
      <c r="B126" s="34"/>
      <c r="C126" s="33"/>
      <c r="D126" s="33"/>
      <c r="E126" s="255" t="str">
        <f>E7</f>
        <v>Obnova hradeb Uherský Brod-Staveb.obnova kultur.památky v části č.V parc.č. 144/2, 7128/3,11127/3 k.ú. Uherský Brod  2. etapa</v>
      </c>
      <c r="F126" s="264"/>
      <c r="G126" s="264"/>
      <c r="H126" s="264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19</v>
      </c>
      <c r="D128" s="33"/>
      <c r="E128" s="33"/>
      <c r="F128" s="26" t="str">
        <f>F10</f>
        <v>parc.č.144/2, 7128/3,11127/3  k.ú.Uherský Brod</v>
      </c>
      <c r="G128" s="33"/>
      <c r="H128" s="33"/>
      <c r="I128" s="28" t="s">
        <v>20</v>
      </c>
      <c r="J128" s="56">
        <f ca="1">IF(J10="","",J10)</f>
        <v>44995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8" t="s">
        <v>21</v>
      </c>
      <c r="D130" s="33"/>
      <c r="E130" s="33"/>
      <c r="F130" s="26" t="str">
        <f>E13</f>
        <v>Město Uherský Brod</v>
      </c>
      <c r="G130" s="33"/>
      <c r="H130" s="33"/>
      <c r="I130" s="28" t="s">
        <v>27</v>
      </c>
      <c r="J130" s="31" t="str">
        <f>E19</f>
        <v>Ing.Arch.Lukáš Bargel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8" t="s">
        <v>25</v>
      </c>
      <c r="D131" s="33"/>
      <c r="E131" s="33"/>
      <c r="F131" s="26" t="str">
        <f>IF(E16="","",E16)</f>
        <v>Vyplň údaj</v>
      </c>
      <c r="G131" s="33"/>
      <c r="H131" s="33"/>
      <c r="I131" s="28" t="s">
        <v>30</v>
      </c>
      <c r="J131" s="31" t="str">
        <f>E22</f>
        <v>Fajfrová Irena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17"/>
      <c r="B133" s="118"/>
      <c r="C133" s="119" t="s">
        <v>124</v>
      </c>
      <c r="D133" s="120" t="s">
        <v>57</v>
      </c>
      <c r="E133" s="120" t="s">
        <v>53</v>
      </c>
      <c r="F133" s="120" t="s">
        <v>54</v>
      </c>
      <c r="G133" s="120" t="s">
        <v>125</v>
      </c>
      <c r="H133" s="120" t="s">
        <v>126</v>
      </c>
      <c r="I133" s="120" t="s">
        <v>127</v>
      </c>
      <c r="J133" s="120" t="s">
        <v>98</v>
      </c>
      <c r="K133" s="121" t="s">
        <v>128</v>
      </c>
      <c r="L133" s="122"/>
      <c r="M133" s="63" t="s">
        <v>1</v>
      </c>
      <c r="N133" s="64" t="s">
        <v>37</v>
      </c>
      <c r="O133" s="64" t="s">
        <v>129</v>
      </c>
      <c r="P133" s="64" t="s">
        <v>130</v>
      </c>
      <c r="Q133" s="64" t="s">
        <v>131</v>
      </c>
      <c r="R133" s="64" t="s">
        <v>132</v>
      </c>
      <c r="S133" s="64" t="s">
        <v>133</v>
      </c>
      <c r="T133" s="65" t="s">
        <v>134</v>
      </c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</row>
    <row r="134" spans="1:65" s="2" customFormat="1" ht="22.9" customHeight="1">
      <c r="A134" s="33"/>
      <c r="B134" s="34"/>
      <c r="C134" s="187" t="s">
        <v>135</v>
      </c>
      <c r="D134" s="188"/>
      <c r="E134" s="188"/>
      <c r="F134" s="188"/>
      <c r="G134" s="188"/>
      <c r="H134" s="188"/>
      <c r="I134" s="33"/>
      <c r="J134" s="219">
        <f>BK134</f>
        <v>0</v>
      </c>
      <c r="K134" s="33"/>
      <c r="L134" s="34"/>
      <c r="M134" s="66"/>
      <c r="N134" s="57"/>
      <c r="O134" s="67"/>
      <c r="P134" s="123">
        <f>P135+P302+P352</f>
        <v>0</v>
      </c>
      <c r="Q134" s="67"/>
      <c r="R134" s="123">
        <f>R135+R302+R352</f>
        <v>370.28672576000008</v>
      </c>
      <c r="S134" s="67"/>
      <c r="T134" s="124">
        <f>T135+T302+T352</f>
        <v>53.098700000000001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71</v>
      </c>
      <c r="AU134" s="18" t="s">
        <v>100</v>
      </c>
      <c r="BK134" s="125">
        <f>BK135+BK302+BK352</f>
        <v>0</v>
      </c>
    </row>
    <row r="135" spans="1:65" s="12" customFormat="1" ht="25.9" customHeight="1">
      <c r="B135" s="126"/>
      <c r="C135" s="189"/>
      <c r="D135" s="190" t="s">
        <v>71</v>
      </c>
      <c r="E135" s="191" t="s">
        <v>136</v>
      </c>
      <c r="F135" s="191" t="s">
        <v>137</v>
      </c>
      <c r="G135" s="189"/>
      <c r="H135" s="189"/>
      <c r="I135" s="128"/>
      <c r="J135" s="220">
        <f>BK135</f>
        <v>0</v>
      </c>
      <c r="L135" s="126"/>
      <c r="M135" s="129"/>
      <c r="N135" s="130"/>
      <c r="O135" s="130"/>
      <c r="P135" s="131">
        <f>P136+P206+P219+P226+P231+P237+P239+P295+P300</f>
        <v>0</v>
      </c>
      <c r="Q135" s="130"/>
      <c r="R135" s="131">
        <f>R136+R206+R219+R226+R231+R237+R239+R295+R300</f>
        <v>362.93185051000006</v>
      </c>
      <c r="S135" s="130"/>
      <c r="T135" s="132">
        <f>T136+T206+T219+T226+T231+T237+T239+T295+T300</f>
        <v>53.098700000000001</v>
      </c>
      <c r="AR135" s="127" t="s">
        <v>77</v>
      </c>
      <c r="AT135" s="133" t="s">
        <v>71</v>
      </c>
      <c r="AU135" s="133" t="s">
        <v>72</v>
      </c>
      <c r="AY135" s="127" t="s">
        <v>138</v>
      </c>
      <c r="BK135" s="134">
        <f>BK136+BK206+BK219+BK226+BK231+BK237+BK239+BK295+BK300</f>
        <v>0</v>
      </c>
    </row>
    <row r="136" spans="1:65" s="12" customFormat="1" ht="22.9" customHeight="1">
      <c r="B136" s="126"/>
      <c r="C136" s="189"/>
      <c r="D136" s="190" t="s">
        <v>71</v>
      </c>
      <c r="E136" s="192" t="s">
        <v>77</v>
      </c>
      <c r="F136" s="192" t="s">
        <v>139</v>
      </c>
      <c r="G136" s="189"/>
      <c r="H136" s="189"/>
      <c r="I136" s="128"/>
      <c r="J136" s="221">
        <f>BK136</f>
        <v>0</v>
      </c>
      <c r="L136" s="126"/>
      <c r="M136" s="129"/>
      <c r="N136" s="130"/>
      <c r="O136" s="130"/>
      <c r="P136" s="131">
        <f>SUM(P137:P205)</f>
        <v>0</v>
      </c>
      <c r="Q136" s="130"/>
      <c r="R136" s="131">
        <f>SUM(R137:R205)</f>
        <v>8.0924259999999997</v>
      </c>
      <c r="S136" s="130"/>
      <c r="T136" s="132">
        <f>SUM(T137:T205)</f>
        <v>0</v>
      </c>
      <c r="AR136" s="127" t="s">
        <v>77</v>
      </c>
      <c r="AT136" s="133" t="s">
        <v>71</v>
      </c>
      <c r="AU136" s="133" t="s">
        <v>77</v>
      </c>
      <c r="AY136" s="127" t="s">
        <v>138</v>
      </c>
      <c r="BK136" s="134">
        <f>SUM(BK137:BK205)</f>
        <v>0</v>
      </c>
    </row>
    <row r="137" spans="1:65" s="2" customFormat="1" ht="37.9" customHeight="1">
      <c r="A137" s="33"/>
      <c r="B137" s="135"/>
      <c r="C137" s="193" t="s">
        <v>77</v>
      </c>
      <c r="D137" s="193" t="s">
        <v>140</v>
      </c>
      <c r="E137" s="194" t="s">
        <v>141</v>
      </c>
      <c r="F137" s="195" t="s">
        <v>142</v>
      </c>
      <c r="G137" s="196" t="s">
        <v>143</v>
      </c>
      <c r="H137" s="197">
        <v>100</v>
      </c>
      <c r="I137" s="137"/>
      <c r="J137" s="222">
        <f>ROUND(I137*H137,2)</f>
        <v>0</v>
      </c>
      <c r="K137" s="136" t="s">
        <v>144</v>
      </c>
      <c r="L137" s="34"/>
      <c r="M137" s="138" t="s">
        <v>1</v>
      </c>
      <c r="N137" s="139" t="s">
        <v>38</v>
      </c>
      <c r="O137" s="59"/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42" t="s">
        <v>145</v>
      </c>
      <c r="AT137" s="142" t="s">
        <v>140</v>
      </c>
      <c r="AU137" s="142" t="s">
        <v>81</v>
      </c>
      <c r="AY137" s="18" t="s">
        <v>138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8" t="s">
        <v>77</v>
      </c>
      <c r="BK137" s="143">
        <f>ROUND(I137*H137,2)</f>
        <v>0</v>
      </c>
      <c r="BL137" s="18" t="s">
        <v>145</v>
      </c>
      <c r="BM137" s="142" t="s">
        <v>146</v>
      </c>
    </row>
    <row r="138" spans="1:65" s="2" customFormat="1" ht="16.5" customHeight="1">
      <c r="A138" s="33"/>
      <c r="B138" s="135"/>
      <c r="C138" s="193" t="s">
        <v>81</v>
      </c>
      <c r="D138" s="193" t="s">
        <v>140</v>
      </c>
      <c r="E138" s="194" t="s">
        <v>147</v>
      </c>
      <c r="F138" s="195" t="s">
        <v>148</v>
      </c>
      <c r="G138" s="196" t="s">
        <v>143</v>
      </c>
      <c r="H138" s="197">
        <v>100</v>
      </c>
      <c r="I138" s="137"/>
      <c r="J138" s="222">
        <f>ROUND(I138*H138,2)</f>
        <v>0</v>
      </c>
      <c r="K138" s="136" t="s">
        <v>144</v>
      </c>
      <c r="L138" s="34"/>
      <c r="M138" s="138" t="s">
        <v>1</v>
      </c>
      <c r="N138" s="139" t="s">
        <v>38</v>
      </c>
      <c r="O138" s="59"/>
      <c r="P138" s="140">
        <f>O138*H138</f>
        <v>0</v>
      </c>
      <c r="Q138" s="140">
        <v>3.0000000000000001E-5</v>
      </c>
      <c r="R138" s="140">
        <f>Q138*H138</f>
        <v>3.0000000000000001E-3</v>
      </c>
      <c r="S138" s="140">
        <v>0</v>
      </c>
      <c r="T138" s="14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42" t="s">
        <v>145</v>
      </c>
      <c r="AT138" s="142" t="s">
        <v>140</v>
      </c>
      <c r="AU138" s="142" t="s">
        <v>81</v>
      </c>
      <c r="AY138" s="18" t="s">
        <v>138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8" t="s">
        <v>77</v>
      </c>
      <c r="BK138" s="143">
        <f>ROUND(I138*H138,2)</f>
        <v>0</v>
      </c>
      <c r="BL138" s="18" t="s">
        <v>145</v>
      </c>
      <c r="BM138" s="142" t="s">
        <v>149</v>
      </c>
    </row>
    <row r="139" spans="1:65" s="2" customFormat="1" ht="24.2" customHeight="1">
      <c r="A139" s="33"/>
      <c r="B139" s="135"/>
      <c r="C139" s="193" t="s">
        <v>150</v>
      </c>
      <c r="D139" s="193" t="s">
        <v>140</v>
      </c>
      <c r="E139" s="194" t="s">
        <v>151</v>
      </c>
      <c r="F139" s="195" t="s">
        <v>152</v>
      </c>
      <c r="G139" s="196" t="s">
        <v>153</v>
      </c>
      <c r="H139" s="197">
        <v>43.744</v>
      </c>
      <c r="I139" s="137"/>
      <c r="J139" s="222">
        <f>ROUND(I139*H139,2)</f>
        <v>0</v>
      </c>
      <c r="K139" s="136" t="s">
        <v>144</v>
      </c>
      <c r="L139" s="34"/>
      <c r="M139" s="138" t="s">
        <v>1</v>
      </c>
      <c r="N139" s="139" t="s">
        <v>38</v>
      </c>
      <c r="O139" s="59"/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42" t="s">
        <v>145</v>
      </c>
      <c r="AT139" s="142" t="s">
        <v>140</v>
      </c>
      <c r="AU139" s="142" t="s">
        <v>81</v>
      </c>
      <c r="AY139" s="18" t="s">
        <v>138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8" t="s">
        <v>77</v>
      </c>
      <c r="BK139" s="143">
        <f>ROUND(I139*H139,2)</f>
        <v>0</v>
      </c>
      <c r="BL139" s="18" t="s">
        <v>145</v>
      </c>
      <c r="BM139" s="142" t="s">
        <v>154</v>
      </c>
    </row>
    <row r="140" spans="1:65" s="13" customFormat="1">
      <c r="B140" s="144"/>
      <c r="C140" s="198"/>
      <c r="D140" s="199" t="s">
        <v>155</v>
      </c>
      <c r="E140" s="200" t="s">
        <v>1</v>
      </c>
      <c r="F140" s="201" t="s">
        <v>156</v>
      </c>
      <c r="G140" s="198"/>
      <c r="H140" s="200" t="s">
        <v>1</v>
      </c>
      <c r="I140" s="146"/>
      <c r="J140" s="198"/>
      <c r="L140" s="144"/>
      <c r="M140" s="147"/>
      <c r="N140" s="148"/>
      <c r="O140" s="148"/>
      <c r="P140" s="148"/>
      <c r="Q140" s="148"/>
      <c r="R140" s="148"/>
      <c r="S140" s="148"/>
      <c r="T140" s="149"/>
      <c r="AT140" s="145" t="s">
        <v>155</v>
      </c>
      <c r="AU140" s="145" t="s">
        <v>81</v>
      </c>
      <c r="AV140" s="13" t="s">
        <v>77</v>
      </c>
      <c r="AW140" s="13" t="s">
        <v>29</v>
      </c>
      <c r="AX140" s="13" t="s">
        <v>72</v>
      </c>
      <c r="AY140" s="145" t="s">
        <v>138</v>
      </c>
    </row>
    <row r="141" spans="1:65" s="14" customFormat="1">
      <c r="B141" s="150"/>
      <c r="C141" s="202"/>
      <c r="D141" s="199" t="s">
        <v>155</v>
      </c>
      <c r="E141" s="203" t="s">
        <v>1</v>
      </c>
      <c r="F141" s="204" t="s">
        <v>157</v>
      </c>
      <c r="G141" s="202"/>
      <c r="H141" s="205">
        <v>16.079999999999998</v>
      </c>
      <c r="I141" s="152"/>
      <c r="J141" s="202"/>
      <c r="L141" s="150"/>
      <c r="M141" s="153"/>
      <c r="N141" s="154"/>
      <c r="O141" s="154"/>
      <c r="P141" s="154"/>
      <c r="Q141" s="154"/>
      <c r="R141" s="154"/>
      <c r="S141" s="154"/>
      <c r="T141" s="155"/>
      <c r="AT141" s="151" t="s">
        <v>155</v>
      </c>
      <c r="AU141" s="151" t="s">
        <v>81</v>
      </c>
      <c r="AV141" s="14" t="s">
        <v>81</v>
      </c>
      <c r="AW141" s="14" t="s">
        <v>29</v>
      </c>
      <c r="AX141" s="14" t="s">
        <v>72</v>
      </c>
      <c r="AY141" s="151" t="s">
        <v>138</v>
      </c>
    </row>
    <row r="142" spans="1:65" s="13" customFormat="1">
      <c r="B142" s="144"/>
      <c r="C142" s="198"/>
      <c r="D142" s="199" t="s">
        <v>155</v>
      </c>
      <c r="E142" s="200" t="s">
        <v>1</v>
      </c>
      <c r="F142" s="201" t="s">
        <v>158</v>
      </c>
      <c r="G142" s="198"/>
      <c r="H142" s="200" t="s">
        <v>1</v>
      </c>
      <c r="I142" s="146"/>
      <c r="J142" s="198"/>
      <c r="L142" s="144"/>
      <c r="M142" s="147"/>
      <c r="N142" s="148"/>
      <c r="O142" s="148"/>
      <c r="P142" s="148"/>
      <c r="Q142" s="148"/>
      <c r="R142" s="148"/>
      <c r="S142" s="148"/>
      <c r="T142" s="149"/>
      <c r="AT142" s="145" t="s">
        <v>155</v>
      </c>
      <c r="AU142" s="145" t="s">
        <v>81</v>
      </c>
      <c r="AV142" s="13" t="s">
        <v>77</v>
      </c>
      <c r="AW142" s="13" t="s">
        <v>29</v>
      </c>
      <c r="AX142" s="13" t="s">
        <v>72</v>
      </c>
      <c r="AY142" s="145" t="s">
        <v>138</v>
      </c>
    </row>
    <row r="143" spans="1:65" s="14" customFormat="1">
      <c r="B143" s="150"/>
      <c r="C143" s="202"/>
      <c r="D143" s="199" t="s">
        <v>155</v>
      </c>
      <c r="E143" s="203" t="s">
        <v>159</v>
      </c>
      <c r="F143" s="204" t="s">
        <v>160</v>
      </c>
      <c r="G143" s="202"/>
      <c r="H143" s="205">
        <v>27.664000000000001</v>
      </c>
      <c r="I143" s="152"/>
      <c r="J143" s="202"/>
      <c r="L143" s="150"/>
      <c r="M143" s="153"/>
      <c r="N143" s="154"/>
      <c r="O143" s="154"/>
      <c r="P143" s="154"/>
      <c r="Q143" s="154"/>
      <c r="R143" s="154"/>
      <c r="S143" s="154"/>
      <c r="T143" s="155"/>
      <c r="AT143" s="151" t="s">
        <v>155</v>
      </c>
      <c r="AU143" s="151" t="s">
        <v>81</v>
      </c>
      <c r="AV143" s="14" t="s">
        <v>81</v>
      </c>
      <c r="AW143" s="14" t="s">
        <v>29</v>
      </c>
      <c r="AX143" s="14" t="s">
        <v>72</v>
      </c>
      <c r="AY143" s="151" t="s">
        <v>138</v>
      </c>
    </row>
    <row r="144" spans="1:65" s="15" customFormat="1">
      <c r="B144" s="156"/>
      <c r="C144" s="206"/>
      <c r="D144" s="199" t="s">
        <v>155</v>
      </c>
      <c r="E144" s="207" t="s">
        <v>79</v>
      </c>
      <c r="F144" s="208" t="s">
        <v>161</v>
      </c>
      <c r="G144" s="206"/>
      <c r="H144" s="209">
        <v>43.744</v>
      </c>
      <c r="I144" s="158"/>
      <c r="J144" s="206"/>
      <c r="L144" s="156"/>
      <c r="M144" s="159"/>
      <c r="N144" s="160"/>
      <c r="O144" s="160"/>
      <c r="P144" s="160"/>
      <c r="Q144" s="160"/>
      <c r="R144" s="160"/>
      <c r="S144" s="160"/>
      <c r="T144" s="161"/>
      <c r="AT144" s="157" t="s">
        <v>155</v>
      </c>
      <c r="AU144" s="157" t="s">
        <v>81</v>
      </c>
      <c r="AV144" s="15" t="s">
        <v>145</v>
      </c>
      <c r="AW144" s="15" t="s">
        <v>29</v>
      </c>
      <c r="AX144" s="15" t="s">
        <v>77</v>
      </c>
      <c r="AY144" s="157" t="s">
        <v>138</v>
      </c>
    </row>
    <row r="145" spans="1:65" s="2" customFormat="1" ht="16.5" customHeight="1">
      <c r="A145" s="33"/>
      <c r="B145" s="135"/>
      <c r="C145" s="193" t="s">
        <v>145</v>
      </c>
      <c r="D145" s="193" t="s">
        <v>140</v>
      </c>
      <c r="E145" s="194" t="s">
        <v>162</v>
      </c>
      <c r="F145" s="195" t="s">
        <v>163</v>
      </c>
      <c r="G145" s="196" t="s">
        <v>153</v>
      </c>
      <c r="H145" s="197">
        <v>24.768000000000001</v>
      </c>
      <c r="I145" s="137"/>
      <c r="J145" s="222">
        <f>ROUND(I145*H145,2)</f>
        <v>0</v>
      </c>
      <c r="K145" s="136" t="s">
        <v>144</v>
      </c>
      <c r="L145" s="34"/>
      <c r="M145" s="138" t="s">
        <v>1</v>
      </c>
      <c r="N145" s="139" t="s">
        <v>38</v>
      </c>
      <c r="O145" s="59"/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42" t="s">
        <v>145</v>
      </c>
      <c r="AT145" s="142" t="s">
        <v>140</v>
      </c>
      <c r="AU145" s="142" t="s">
        <v>81</v>
      </c>
      <c r="AY145" s="18" t="s">
        <v>138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8" t="s">
        <v>77</v>
      </c>
      <c r="BK145" s="143">
        <f>ROUND(I145*H145,2)</f>
        <v>0</v>
      </c>
      <c r="BL145" s="18" t="s">
        <v>145</v>
      </c>
      <c r="BM145" s="142" t="s">
        <v>164</v>
      </c>
    </row>
    <row r="146" spans="1:65" s="13" customFormat="1">
      <c r="B146" s="144"/>
      <c r="C146" s="198"/>
      <c r="D146" s="199" t="s">
        <v>155</v>
      </c>
      <c r="E146" s="200" t="s">
        <v>1</v>
      </c>
      <c r="F146" s="201" t="s">
        <v>165</v>
      </c>
      <c r="G146" s="198"/>
      <c r="H146" s="200" t="s">
        <v>1</v>
      </c>
      <c r="I146" s="146"/>
      <c r="J146" s="198"/>
      <c r="L146" s="144"/>
      <c r="M146" s="147"/>
      <c r="N146" s="148"/>
      <c r="O146" s="148"/>
      <c r="P146" s="148"/>
      <c r="Q146" s="148"/>
      <c r="R146" s="148"/>
      <c r="S146" s="148"/>
      <c r="T146" s="149"/>
      <c r="AT146" s="145" t="s">
        <v>155</v>
      </c>
      <c r="AU146" s="145" t="s">
        <v>81</v>
      </c>
      <c r="AV146" s="13" t="s">
        <v>77</v>
      </c>
      <c r="AW146" s="13" t="s">
        <v>29</v>
      </c>
      <c r="AX146" s="13" t="s">
        <v>72</v>
      </c>
      <c r="AY146" s="145" t="s">
        <v>138</v>
      </c>
    </row>
    <row r="147" spans="1:65" s="14" customFormat="1">
      <c r="B147" s="150"/>
      <c r="C147" s="202"/>
      <c r="D147" s="199" t="s">
        <v>155</v>
      </c>
      <c r="E147" s="203" t="s">
        <v>1</v>
      </c>
      <c r="F147" s="204" t="s">
        <v>166</v>
      </c>
      <c r="G147" s="202"/>
      <c r="H147" s="205">
        <v>24.768000000000001</v>
      </c>
      <c r="I147" s="152"/>
      <c r="J147" s="202"/>
      <c r="L147" s="150"/>
      <c r="M147" s="153"/>
      <c r="N147" s="154"/>
      <c r="O147" s="154"/>
      <c r="P147" s="154"/>
      <c r="Q147" s="154"/>
      <c r="R147" s="154"/>
      <c r="S147" s="154"/>
      <c r="T147" s="155"/>
      <c r="AT147" s="151" t="s">
        <v>155</v>
      </c>
      <c r="AU147" s="151" t="s">
        <v>81</v>
      </c>
      <c r="AV147" s="14" t="s">
        <v>81</v>
      </c>
      <c r="AW147" s="14" t="s">
        <v>29</v>
      </c>
      <c r="AX147" s="14" t="s">
        <v>72</v>
      </c>
      <c r="AY147" s="151" t="s">
        <v>138</v>
      </c>
    </row>
    <row r="148" spans="1:65" s="15" customFormat="1">
      <c r="B148" s="156"/>
      <c r="C148" s="206"/>
      <c r="D148" s="199" t="s">
        <v>155</v>
      </c>
      <c r="E148" s="207" t="s">
        <v>88</v>
      </c>
      <c r="F148" s="208" t="s">
        <v>161</v>
      </c>
      <c r="G148" s="206"/>
      <c r="H148" s="209">
        <v>24.768000000000001</v>
      </c>
      <c r="I148" s="158"/>
      <c r="J148" s="206"/>
      <c r="L148" s="156"/>
      <c r="M148" s="159"/>
      <c r="N148" s="160"/>
      <c r="O148" s="160"/>
      <c r="P148" s="160"/>
      <c r="Q148" s="160"/>
      <c r="R148" s="160"/>
      <c r="S148" s="160"/>
      <c r="T148" s="161"/>
      <c r="AT148" s="157" t="s">
        <v>155</v>
      </c>
      <c r="AU148" s="157" t="s">
        <v>81</v>
      </c>
      <c r="AV148" s="15" t="s">
        <v>145</v>
      </c>
      <c r="AW148" s="15" t="s">
        <v>29</v>
      </c>
      <c r="AX148" s="15" t="s">
        <v>77</v>
      </c>
      <c r="AY148" s="157" t="s">
        <v>138</v>
      </c>
    </row>
    <row r="149" spans="1:65" s="2" customFormat="1" ht="24.2" customHeight="1">
      <c r="A149" s="33"/>
      <c r="B149" s="135"/>
      <c r="C149" s="193" t="s">
        <v>167</v>
      </c>
      <c r="D149" s="193" t="s">
        <v>140</v>
      </c>
      <c r="E149" s="194" t="s">
        <v>168</v>
      </c>
      <c r="F149" s="195" t="s">
        <v>169</v>
      </c>
      <c r="G149" s="196" t="s">
        <v>153</v>
      </c>
      <c r="H149" s="197">
        <v>1.5</v>
      </c>
      <c r="I149" s="137"/>
      <c r="J149" s="222">
        <f>ROUND(I149*H149,2)</f>
        <v>0</v>
      </c>
      <c r="K149" s="136" t="s">
        <v>144</v>
      </c>
      <c r="L149" s="34"/>
      <c r="M149" s="138" t="s">
        <v>1</v>
      </c>
      <c r="N149" s="139" t="s">
        <v>38</v>
      </c>
      <c r="O149" s="59"/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42" t="s">
        <v>145</v>
      </c>
      <c r="AT149" s="142" t="s">
        <v>140</v>
      </c>
      <c r="AU149" s="142" t="s">
        <v>81</v>
      </c>
      <c r="AY149" s="18" t="s">
        <v>138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8" t="s">
        <v>77</v>
      </c>
      <c r="BK149" s="143">
        <f>ROUND(I149*H149,2)</f>
        <v>0</v>
      </c>
      <c r="BL149" s="18" t="s">
        <v>145</v>
      </c>
      <c r="BM149" s="142" t="s">
        <v>170</v>
      </c>
    </row>
    <row r="150" spans="1:65" s="13" customFormat="1">
      <c r="B150" s="144"/>
      <c r="C150" s="198"/>
      <c r="D150" s="199" t="s">
        <v>155</v>
      </c>
      <c r="E150" s="200" t="s">
        <v>1</v>
      </c>
      <c r="F150" s="201" t="s">
        <v>171</v>
      </c>
      <c r="G150" s="198"/>
      <c r="H150" s="200" t="s">
        <v>1</v>
      </c>
      <c r="I150" s="146"/>
      <c r="J150" s="198"/>
      <c r="L150" s="144"/>
      <c r="M150" s="147"/>
      <c r="N150" s="148"/>
      <c r="O150" s="148"/>
      <c r="P150" s="148"/>
      <c r="Q150" s="148"/>
      <c r="R150" s="148"/>
      <c r="S150" s="148"/>
      <c r="T150" s="149"/>
      <c r="AT150" s="145" t="s">
        <v>155</v>
      </c>
      <c r="AU150" s="145" t="s">
        <v>81</v>
      </c>
      <c r="AV150" s="13" t="s">
        <v>77</v>
      </c>
      <c r="AW150" s="13" t="s">
        <v>29</v>
      </c>
      <c r="AX150" s="13" t="s">
        <v>72</v>
      </c>
      <c r="AY150" s="145" t="s">
        <v>138</v>
      </c>
    </row>
    <row r="151" spans="1:65" s="14" customFormat="1">
      <c r="B151" s="150"/>
      <c r="C151" s="202"/>
      <c r="D151" s="199" t="s">
        <v>155</v>
      </c>
      <c r="E151" s="203" t="s">
        <v>90</v>
      </c>
      <c r="F151" s="204" t="s">
        <v>172</v>
      </c>
      <c r="G151" s="202"/>
      <c r="H151" s="205">
        <v>1.5</v>
      </c>
      <c r="I151" s="152"/>
      <c r="J151" s="202"/>
      <c r="L151" s="150"/>
      <c r="M151" s="153"/>
      <c r="N151" s="154"/>
      <c r="O151" s="154"/>
      <c r="P151" s="154"/>
      <c r="Q151" s="154"/>
      <c r="R151" s="154"/>
      <c r="S151" s="154"/>
      <c r="T151" s="155"/>
      <c r="AT151" s="151" t="s">
        <v>155</v>
      </c>
      <c r="AU151" s="151" t="s">
        <v>81</v>
      </c>
      <c r="AV151" s="14" t="s">
        <v>81</v>
      </c>
      <c r="AW151" s="14" t="s">
        <v>29</v>
      </c>
      <c r="AX151" s="14" t="s">
        <v>77</v>
      </c>
      <c r="AY151" s="151" t="s">
        <v>138</v>
      </c>
    </row>
    <row r="152" spans="1:65" s="2" customFormat="1" ht="21.75" customHeight="1">
      <c r="A152" s="33"/>
      <c r="B152" s="135"/>
      <c r="C152" s="193" t="s">
        <v>173</v>
      </c>
      <c r="D152" s="193" t="s">
        <v>140</v>
      </c>
      <c r="E152" s="194" t="s">
        <v>174</v>
      </c>
      <c r="F152" s="195" t="s">
        <v>175</v>
      </c>
      <c r="G152" s="196" t="s">
        <v>143</v>
      </c>
      <c r="H152" s="197">
        <v>30.4</v>
      </c>
      <c r="I152" s="137"/>
      <c r="J152" s="222">
        <f>ROUND(I152*H152,2)</f>
        <v>0</v>
      </c>
      <c r="K152" s="136" t="s">
        <v>144</v>
      </c>
      <c r="L152" s="34"/>
      <c r="M152" s="138" t="s">
        <v>1</v>
      </c>
      <c r="N152" s="139" t="s">
        <v>38</v>
      </c>
      <c r="O152" s="59"/>
      <c r="P152" s="140">
        <f>O152*H152</f>
        <v>0</v>
      </c>
      <c r="Q152" s="140">
        <v>6.9999999999999999E-4</v>
      </c>
      <c r="R152" s="140">
        <f>Q152*H152</f>
        <v>2.128E-2</v>
      </c>
      <c r="S152" s="140">
        <v>0</v>
      </c>
      <c r="T152" s="141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42" t="s">
        <v>145</v>
      </c>
      <c r="AT152" s="142" t="s">
        <v>140</v>
      </c>
      <c r="AU152" s="142" t="s">
        <v>81</v>
      </c>
      <c r="AY152" s="18" t="s">
        <v>138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8" t="s">
        <v>77</v>
      </c>
      <c r="BK152" s="143">
        <f>ROUND(I152*H152,2)</f>
        <v>0</v>
      </c>
      <c r="BL152" s="18" t="s">
        <v>145</v>
      </c>
      <c r="BM152" s="142" t="s">
        <v>176</v>
      </c>
    </row>
    <row r="153" spans="1:65" s="13" customFormat="1">
      <c r="B153" s="144"/>
      <c r="C153" s="198"/>
      <c r="D153" s="199" t="s">
        <v>155</v>
      </c>
      <c r="E153" s="200" t="s">
        <v>1</v>
      </c>
      <c r="F153" s="201" t="s">
        <v>158</v>
      </c>
      <c r="G153" s="198"/>
      <c r="H153" s="200" t="s">
        <v>1</v>
      </c>
      <c r="I153" s="146"/>
      <c r="J153" s="198"/>
      <c r="L153" s="144"/>
      <c r="M153" s="147"/>
      <c r="N153" s="148"/>
      <c r="O153" s="148"/>
      <c r="P153" s="148"/>
      <c r="Q153" s="148"/>
      <c r="R153" s="148"/>
      <c r="S153" s="148"/>
      <c r="T153" s="149"/>
      <c r="AT153" s="145" t="s">
        <v>155</v>
      </c>
      <c r="AU153" s="145" t="s">
        <v>81</v>
      </c>
      <c r="AV153" s="13" t="s">
        <v>77</v>
      </c>
      <c r="AW153" s="13" t="s">
        <v>29</v>
      </c>
      <c r="AX153" s="13" t="s">
        <v>72</v>
      </c>
      <c r="AY153" s="145" t="s">
        <v>138</v>
      </c>
    </row>
    <row r="154" spans="1:65" s="14" customFormat="1">
      <c r="B154" s="150"/>
      <c r="C154" s="202"/>
      <c r="D154" s="199" t="s">
        <v>155</v>
      </c>
      <c r="E154" s="203" t="s">
        <v>1</v>
      </c>
      <c r="F154" s="204" t="s">
        <v>177</v>
      </c>
      <c r="G154" s="202"/>
      <c r="H154" s="205">
        <v>30.4</v>
      </c>
      <c r="I154" s="152"/>
      <c r="J154" s="202"/>
      <c r="L154" s="150"/>
      <c r="M154" s="153"/>
      <c r="N154" s="154"/>
      <c r="O154" s="154"/>
      <c r="P154" s="154"/>
      <c r="Q154" s="154"/>
      <c r="R154" s="154"/>
      <c r="S154" s="154"/>
      <c r="T154" s="155"/>
      <c r="AT154" s="151" t="s">
        <v>155</v>
      </c>
      <c r="AU154" s="151" t="s">
        <v>81</v>
      </c>
      <c r="AV154" s="14" t="s">
        <v>81</v>
      </c>
      <c r="AW154" s="14" t="s">
        <v>29</v>
      </c>
      <c r="AX154" s="14" t="s">
        <v>77</v>
      </c>
      <c r="AY154" s="151" t="s">
        <v>138</v>
      </c>
    </row>
    <row r="155" spans="1:65" s="2" customFormat="1" ht="16.5" customHeight="1">
      <c r="A155" s="33"/>
      <c r="B155" s="135"/>
      <c r="C155" s="193" t="s">
        <v>178</v>
      </c>
      <c r="D155" s="193" t="s">
        <v>140</v>
      </c>
      <c r="E155" s="194" t="s">
        <v>179</v>
      </c>
      <c r="F155" s="195" t="s">
        <v>180</v>
      </c>
      <c r="G155" s="196" t="s">
        <v>143</v>
      </c>
      <c r="H155" s="197">
        <v>30.4</v>
      </c>
      <c r="I155" s="137"/>
      <c r="J155" s="222">
        <f>ROUND(I155*H155,2)</f>
        <v>0</v>
      </c>
      <c r="K155" s="136" t="s">
        <v>144</v>
      </c>
      <c r="L155" s="34"/>
      <c r="M155" s="138" t="s">
        <v>1</v>
      </c>
      <c r="N155" s="139" t="s">
        <v>38</v>
      </c>
      <c r="O155" s="59"/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42" t="s">
        <v>145</v>
      </c>
      <c r="AT155" s="142" t="s">
        <v>140</v>
      </c>
      <c r="AU155" s="142" t="s">
        <v>81</v>
      </c>
      <c r="AY155" s="18" t="s">
        <v>138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8" t="s">
        <v>77</v>
      </c>
      <c r="BK155" s="143">
        <f>ROUND(I155*H155,2)</f>
        <v>0</v>
      </c>
      <c r="BL155" s="18" t="s">
        <v>145</v>
      </c>
      <c r="BM155" s="142" t="s">
        <v>181</v>
      </c>
    </row>
    <row r="156" spans="1:65" s="2" customFormat="1" ht="37.9" customHeight="1">
      <c r="A156" s="33"/>
      <c r="B156" s="135"/>
      <c r="C156" s="193" t="s">
        <v>182</v>
      </c>
      <c r="D156" s="193" t="s">
        <v>140</v>
      </c>
      <c r="E156" s="194" t="s">
        <v>183</v>
      </c>
      <c r="F156" s="195" t="s">
        <v>184</v>
      </c>
      <c r="G156" s="196" t="s">
        <v>153</v>
      </c>
      <c r="H156" s="197">
        <v>115.48</v>
      </c>
      <c r="I156" s="137"/>
      <c r="J156" s="222">
        <f>ROUND(I156*H156,2)</f>
        <v>0</v>
      </c>
      <c r="K156" s="136" t="s">
        <v>144</v>
      </c>
      <c r="L156" s="34"/>
      <c r="M156" s="138" t="s">
        <v>1</v>
      </c>
      <c r="N156" s="139" t="s">
        <v>38</v>
      </c>
      <c r="O156" s="59"/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42" t="s">
        <v>145</v>
      </c>
      <c r="AT156" s="142" t="s">
        <v>140</v>
      </c>
      <c r="AU156" s="142" t="s">
        <v>81</v>
      </c>
      <c r="AY156" s="18" t="s">
        <v>138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77</v>
      </c>
      <c r="BK156" s="143">
        <f>ROUND(I156*H156,2)</f>
        <v>0</v>
      </c>
      <c r="BL156" s="18" t="s">
        <v>145</v>
      </c>
      <c r="BM156" s="142" t="s">
        <v>185</v>
      </c>
    </row>
    <row r="157" spans="1:65" s="13" customFormat="1">
      <c r="B157" s="144"/>
      <c r="C157" s="198"/>
      <c r="D157" s="199" t="s">
        <v>155</v>
      </c>
      <c r="E157" s="200" t="s">
        <v>1</v>
      </c>
      <c r="F157" s="201" t="s">
        <v>186</v>
      </c>
      <c r="G157" s="198"/>
      <c r="H157" s="200" t="s">
        <v>1</v>
      </c>
      <c r="I157" s="146"/>
      <c r="J157" s="198"/>
      <c r="L157" s="144"/>
      <c r="M157" s="147"/>
      <c r="N157" s="148"/>
      <c r="O157" s="148"/>
      <c r="P157" s="148"/>
      <c r="Q157" s="148"/>
      <c r="R157" s="148"/>
      <c r="S157" s="148"/>
      <c r="T157" s="149"/>
      <c r="AT157" s="145" t="s">
        <v>155</v>
      </c>
      <c r="AU157" s="145" t="s">
        <v>81</v>
      </c>
      <c r="AV157" s="13" t="s">
        <v>77</v>
      </c>
      <c r="AW157" s="13" t="s">
        <v>29</v>
      </c>
      <c r="AX157" s="13" t="s">
        <v>72</v>
      </c>
      <c r="AY157" s="145" t="s">
        <v>138</v>
      </c>
    </row>
    <row r="158" spans="1:65" s="14" customFormat="1">
      <c r="B158" s="150"/>
      <c r="C158" s="202"/>
      <c r="D158" s="199" t="s">
        <v>155</v>
      </c>
      <c r="E158" s="203" t="s">
        <v>1</v>
      </c>
      <c r="F158" s="204" t="s">
        <v>187</v>
      </c>
      <c r="G158" s="202"/>
      <c r="H158" s="205">
        <v>115.48</v>
      </c>
      <c r="I158" s="152"/>
      <c r="J158" s="202"/>
      <c r="L158" s="150"/>
      <c r="M158" s="153"/>
      <c r="N158" s="154"/>
      <c r="O158" s="154"/>
      <c r="P158" s="154"/>
      <c r="Q158" s="154"/>
      <c r="R158" s="154"/>
      <c r="S158" s="154"/>
      <c r="T158" s="155"/>
      <c r="AT158" s="151" t="s">
        <v>155</v>
      </c>
      <c r="AU158" s="151" t="s">
        <v>81</v>
      </c>
      <c r="AV158" s="14" t="s">
        <v>81</v>
      </c>
      <c r="AW158" s="14" t="s">
        <v>29</v>
      </c>
      <c r="AX158" s="14" t="s">
        <v>77</v>
      </c>
      <c r="AY158" s="151" t="s">
        <v>138</v>
      </c>
    </row>
    <row r="159" spans="1:65" s="2" customFormat="1" ht="37.9" customHeight="1">
      <c r="A159" s="33"/>
      <c r="B159" s="135"/>
      <c r="C159" s="193" t="s">
        <v>188</v>
      </c>
      <c r="D159" s="193" t="s">
        <v>140</v>
      </c>
      <c r="E159" s="194" t="s">
        <v>189</v>
      </c>
      <c r="F159" s="195" t="s">
        <v>190</v>
      </c>
      <c r="G159" s="196" t="s">
        <v>153</v>
      </c>
      <c r="H159" s="197">
        <v>115.48</v>
      </c>
      <c r="I159" s="137"/>
      <c r="J159" s="222">
        <f>ROUND(I159*H159,2)</f>
        <v>0</v>
      </c>
      <c r="K159" s="136" t="s">
        <v>144</v>
      </c>
      <c r="L159" s="34"/>
      <c r="M159" s="138" t="s">
        <v>1</v>
      </c>
      <c r="N159" s="139" t="s">
        <v>38</v>
      </c>
      <c r="O159" s="59"/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42" t="s">
        <v>145</v>
      </c>
      <c r="AT159" s="142" t="s">
        <v>140</v>
      </c>
      <c r="AU159" s="142" t="s">
        <v>81</v>
      </c>
      <c r="AY159" s="18" t="s">
        <v>138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8" t="s">
        <v>77</v>
      </c>
      <c r="BK159" s="143">
        <f>ROUND(I159*H159,2)</f>
        <v>0</v>
      </c>
      <c r="BL159" s="18" t="s">
        <v>145</v>
      </c>
      <c r="BM159" s="142" t="s">
        <v>191</v>
      </c>
    </row>
    <row r="160" spans="1:65" s="13" customFormat="1">
      <c r="B160" s="144"/>
      <c r="C160" s="198"/>
      <c r="D160" s="199" t="s">
        <v>155</v>
      </c>
      <c r="E160" s="200" t="s">
        <v>1</v>
      </c>
      <c r="F160" s="201" t="s">
        <v>186</v>
      </c>
      <c r="G160" s="198"/>
      <c r="H160" s="200" t="s">
        <v>1</v>
      </c>
      <c r="I160" s="146"/>
      <c r="J160" s="198"/>
      <c r="L160" s="144"/>
      <c r="M160" s="147"/>
      <c r="N160" s="148"/>
      <c r="O160" s="148"/>
      <c r="P160" s="148"/>
      <c r="Q160" s="148"/>
      <c r="R160" s="148"/>
      <c r="S160" s="148"/>
      <c r="T160" s="149"/>
      <c r="AT160" s="145" t="s">
        <v>155</v>
      </c>
      <c r="AU160" s="145" t="s">
        <v>81</v>
      </c>
      <c r="AV160" s="13" t="s">
        <v>77</v>
      </c>
      <c r="AW160" s="13" t="s">
        <v>29</v>
      </c>
      <c r="AX160" s="13" t="s">
        <v>72</v>
      </c>
      <c r="AY160" s="145" t="s">
        <v>138</v>
      </c>
    </row>
    <row r="161" spans="1:65" s="14" customFormat="1">
      <c r="B161" s="150"/>
      <c r="C161" s="202"/>
      <c r="D161" s="199" t="s">
        <v>155</v>
      </c>
      <c r="E161" s="203" t="s">
        <v>1</v>
      </c>
      <c r="F161" s="204" t="s">
        <v>187</v>
      </c>
      <c r="G161" s="202"/>
      <c r="H161" s="205">
        <v>115.48</v>
      </c>
      <c r="I161" s="152"/>
      <c r="J161" s="202"/>
      <c r="L161" s="150"/>
      <c r="M161" s="153"/>
      <c r="N161" s="154"/>
      <c r="O161" s="154"/>
      <c r="P161" s="154"/>
      <c r="Q161" s="154"/>
      <c r="R161" s="154"/>
      <c r="S161" s="154"/>
      <c r="T161" s="155"/>
      <c r="AT161" s="151" t="s">
        <v>155</v>
      </c>
      <c r="AU161" s="151" t="s">
        <v>81</v>
      </c>
      <c r="AV161" s="14" t="s">
        <v>81</v>
      </c>
      <c r="AW161" s="14" t="s">
        <v>29</v>
      </c>
      <c r="AX161" s="14" t="s">
        <v>77</v>
      </c>
      <c r="AY161" s="151" t="s">
        <v>138</v>
      </c>
    </row>
    <row r="162" spans="1:65" s="2" customFormat="1" ht="37.9" customHeight="1">
      <c r="A162" s="33"/>
      <c r="B162" s="135"/>
      <c r="C162" s="193" t="s">
        <v>192</v>
      </c>
      <c r="D162" s="193" t="s">
        <v>140</v>
      </c>
      <c r="E162" s="194" t="s">
        <v>193</v>
      </c>
      <c r="F162" s="195" t="s">
        <v>194</v>
      </c>
      <c r="G162" s="196" t="s">
        <v>153</v>
      </c>
      <c r="H162" s="197">
        <v>12.272</v>
      </c>
      <c r="I162" s="137"/>
      <c r="J162" s="222">
        <f>ROUND(I162*H162,2)</f>
        <v>0</v>
      </c>
      <c r="K162" s="136" t="s">
        <v>144</v>
      </c>
      <c r="L162" s="34"/>
      <c r="M162" s="138" t="s">
        <v>1</v>
      </c>
      <c r="N162" s="139" t="s">
        <v>38</v>
      </c>
      <c r="O162" s="59"/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42" t="s">
        <v>145</v>
      </c>
      <c r="AT162" s="142" t="s">
        <v>140</v>
      </c>
      <c r="AU162" s="142" t="s">
        <v>81</v>
      </c>
      <c r="AY162" s="18" t="s">
        <v>138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8" t="s">
        <v>77</v>
      </c>
      <c r="BK162" s="143">
        <f>ROUND(I162*H162,2)</f>
        <v>0</v>
      </c>
      <c r="BL162" s="18" t="s">
        <v>145</v>
      </c>
      <c r="BM162" s="142" t="s">
        <v>195</v>
      </c>
    </row>
    <row r="163" spans="1:65" s="14" customFormat="1">
      <c r="B163" s="150"/>
      <c r="C163" s="202"/>
      <c r="D163" s="199" t="s">
        <v>155</v>
      </c>
      <c r="E163" s="203" t="s">
        <v>1</v>
      </c>
      <c r="F163" s="204" t="s">
        <v>196</v>
      </c>
      <c r="G163" s="202"/>
      <c r="H163" s="205">
        <v>70.012</v>
      </c>
      <c r="I163" s="152"/>
      <c r="J163" s="202"/>
      <c r="L163" s="150"/>
      <c r="M163" s="153"/>
      <c r="N163" s="154"/>
      <c r="O163" s="154"/>
      <c r="P163" s="154"/>
      <c r="Q163" s="154"/>
      <c r="R163" s="154"/>
      <c r="S163" s="154"/>
      <c r="T163" s="155"/>
      <c r="AT163" s="151" t="s">
        <v>155</v>
      </c>
      <c r="AU163" s="151" t="s">
        <v>81</v>
      </c>
      <c r="AV163" s="14" t="s">
        <v>81</v>
      </c>
      <c r="AW163" s="14" t="s">
        <v>29</v>
      </c>
      <c r="AX163" s="14" t="s">
        <v>72</v>
      </c>
      <c r="AY163" s="151" t="s">
        <v>138</v>
      </c>
    </row>
    <row r="164" spans="1:65" s="14" customFormat="1">
      <c r="B164" s="150"/>
      <c r="C164" s="202"/>
      <c r="D164" s="199" t="s">
        <v>155</v>
      </c>
      <c r="E164" s="203" t="s">
        <v>1</v>
      </c>
      <c r="F164" s="204" t="s">
        <v>197</v>
      </c>
      <c r="G164" s="202"/>
      <c r="H164" s="205">
        <v>-57.74</v>
      </c>
      <c r="I164" s="152"/>
      <c r="J164" s="202"/>
      <c r="L164" s="150"/>
      <c r="M164" s="153"/>
      <c r="N164" s="154"/>
      <c r="O164" s="154"/>
      <c r="P164" s="154"/>
      <c r="Q164" s="154"/>
      <c r="R164" s="154"/>
      <c r="S164" s="154"/>
      <c r="T164" s="155"/>
      <c r="AT164" s="151" t="s">
        <v>155</v>
      </c>
      <c r="AU164" s="151" t="s">
        <v>81</v>
      </c>
      <c r="AV164" s="14" t="s">
        <v>81</v>
      </c>
      <c r="AW164" s="14" t="s">
        <v>29</v>
      </c>
      <c r="AX164" s="14" t="s">
        <v>72</v>
      </c>
      <c r="AY164" s="151" t="s">
        <v>138</v>
      </c>
    </row>
    <row r="165" spans="1:65" s="15" customFormat="1">
      <c r="B165" s="156"/>
      <c r="C165" s="206"/>
      <c r="D165" s="199" t="s">
        <v>155</v>
      </c>
      <c r="E165" s="207" t="s">
        <v>82</v>
      </c>
      <c r="F165" s="208" t="s">
        <v>161</v>
      </c>
      <c r="G165" s="206"/>
      <c r="H165" s="209">
        <v>12.271999999999998</v>
      </c>
      <c r="I165" s="158"/>
      <c r="J165" s="206"/>
      <c r="L165" s="156"/>
      <c r="M165" s="159"/>
      <c r="N165" s="160"/>
      <c r="O165" s="160"/>
      <c r="P165" s="160"/>
      <c r="Q165" s="160"/>
      <c r="R165" s="160"/>
      <c r="S165" s="160"/>
      <c r="T165" s="161"/>
      <c r="AT165" s="157" t="s">
        <v>155</v>
      </c>
      <c r="AU165" s="157" t="s">
        <v>81</v>
      </c>
      <c r="AV165" s="15" t="s">
        <v>145</v>
      </c>
      <c r="AW165" s="15" t="s">
        <v>29</v>
      </c>
      <c r="AX165" s="15" t="s">
        <v>77</v>
      </c>
      <c r="AY165" s="157" t="s">
        <v>138</v>
      </c>
    </row>
    <row r="166" spans="1:65" s="2" customFormat="1" ht="37.9" customHeight="1">
      <c r="A166" s="33"/>
      <c r="B166" s="135"/>
      <c r="C166" s="193" t="s">
        <v>198</v>
      </c>
      <c r="D166" s="193" t="s">
        <v>140</v>
      </c>
      <c r="E166" s="194" t="s">
        <v>193</v>
      </c>
      <c r="F166" s="195" t="s">
        <v>194</v>
      </c>
      <c r="G166" s="196" t="s">
        <v>153</v>
      </c>
      <c r="H166" s="197">
        <v>16.338999999999999</v>
      </c>
      <c r="I166" s="137"/>
      <c r="J166" s="222">
        <f>ROUND(I166*H166,2)</f>
        <v>0</v>
      </c>
      <c r="K166" s="136" t="s">
        <v>144</v>
      </c>
      <c r="L166" s="34"/>
      <c r="M166" s="138" t="s">
        <v>1</v>
      </c>
      <c r="N166" s="139" t="s">
        <v>38</v>
      </c>
      <c r="O166" s="59"/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42" t="s">
        <v>145</v>
      </c>
      <c r="AT166" s="142" t="s">
        <v>140</v>
      </c>
      <c r="AU166" s="142" t="s">
        <v>81</v>
      </c>
      <c r="AY166" s="18" t="s">
        <v>138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8" t="s">
        <v>77</v>
      </c>
      <c r="BK166" s="143">
        <f>ROUND(I166*H166,2)</f>
        <v>0</v>
      </c>
      <c r="BL166" s="18" t="s">
        <v>145</v>
      </c>
      <c r="BM166" s="142" t="s">
        <v>199</v>
      </c>
    </row>
    <row r="167" spans="1:65" s="14" customFormat="1">
      <c r="B167" s="150"/>
      <c r="C167" s="202"/>
      <c r="D167" s="199" t="s">
        <v>155</v>
      </c>
      <c r="E167" s="203" t="s">
        <v>1</v>
      </c>
      <c r="F167" s="204" t="s">
        <v>200</v>
      </c>
      <c r="G167" s="202"/>
      <c r="H167" s="205">
        <v>16.338999999999999</v>
      </c>
      <c r="I167" s="152"/>
      <c r="J167" s="202"/>
      <c r="L167" s="150"/>
      <c r="M167" s="153"/>
      <c r="N167" s="154"/>
      <c r="O167" s="154"/>
      <c r="P167" s="154"/>
      <c r="Q167" s="154"/>
      <c r="R167" s="154"/>
      <c r="S167" s="154"/>
      <c r="T167" s="155"/>
      <c r="AT167" s="151" t="s">
        <v>155</v>
      </c>
      <c r="AU167" s="151" t="s">
        <v>81</v>
      </c>
      <c r="AV167" s="14" t="s">
        <v>81</v>
      </c>
      <c r="AW167" s="14" t="s">
        <v>29</v>
      </c>
      <c r="AX167" s="14" t="s">
        <v>77</v>
      </c>
      <c r="AY167" s="151" t="s">
        <v>138</v>
      </c>
    </row>
    <row r="168" spans="1:65" s="2" customFormat="1" ht="37.9" customHeight="1">
      <c r="A168" s="33"/>
      <c r="B168" s="135"/>
      <c r="C168" s="193" t="s">
        <v>201</v>
      </c>
      <c r="D168" s="193" t="s">
        <v>140</v>
      </c>
      <c r="E168" s="194" t="s">
        <v>202</v>
      </c>
      <c r="F168" s="195" t="s">
        <v>203</v>
      </c>
      <c r="G168" s="196" t="s">
        <v>153</v>
      </c>
      <c r="H168" s="197">
        <v>122.72</v>
      </c>
      <c r="I168" s="137"/>
      <c r="J168" s="222">
        <f>ROUND(I168*H168,2)</f>
        <v>0</v>
      </c>
      <c r="K168" s="136" t="s">
        <v>144</v>
      </c>
      <c r="L168" s="34"/>
      <c r="M168" s="138" t="s">
        <v>1</v>
      </c>
      <c r="N168" s="139" t="s">
        <v>38</v>
      </c>
      <c r="O168" s="59"/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42" t="s">
        <v>145</v>
      </c>
      <c r="AT168" s="142" t="s">
        <v>140</v>
      </c>
      <c r="AU168" s="142" t="s">
        <v>81</v>
      </c>
      <c r="AY168" s="18" t="s">
        <v>138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8" t="s">
        <v>77</v>
      </c>
      <c r="BK168" s="143">
        <f>ROUND(I168*H168,2)</f>
        <v>0</v>
      </c>
      <c r="BL168" s="18" t="s">
        <v>145</v>
      </c>
      <c r="BM168" s="142" t="s">
        <v>204</v>
      </c>
    </row>
    <row r="169" spans="1:65" s="14" customFormat="1">
      <c r="B169" s="150"/>
      <c r="C169" s="202"/>
      <c r="D169" s="199" t="s">
        <v>155</v>
      </c>
      <c r="E169" s="203" t="s">
        <v>1</v>
      </c>
      <c r="F169" s="204" t="s">
        <v>205</v>
      </c>
      <c r="G169" s="202"/>
      <c r="H169" s="205">
        <v>122.72</v>
      </c>
      <c r="I169" s="152"/>
      <c r="J169" s="202"/>
      <c r="L169" s="150"/>
      <c r="M169" s="153"/>
      <c r="N169" s="154"/>
      <c r="O169" s="154"/>
      <c r="P169" s="154"/>
      <c r="Q169" s="154"/>
      <c r="R169" s="154"/>
      <c r="S169" s="154"/>
      <c r="T169" s="155"/>
      <c r="AT169" s="151" t="s">
        <v>155</v>
      </c>
      <c r="AU169" s="151" t="s">
        <v>81</v>
      </c>
      <c r="AV169" s="14" t="s">
        <v>81</v>
      </c>
      <c r="AW169" s="14" t="s">
        <v>29</v>
      </c>
      <c r="AX169" s="14" t="s">
        <v>77</v>
      </c>
      <c r="AY169" s="151" t="s">
        <v>138</v>
      </c>
    </row>
    <row r="170" spans="1:65" s="2" customFormat="1" ht="24.2" customHeight="1">
      <c r="A170" s="33"/>
      <c r="B170" s="135"/>
      <c r="C170" s="193" t="s">
        <v>206</v>
      </c>
      <c r="D170" s="193" t="s">
        <v>140</v>
      </c>
      <c r="E170" s="194" t="s">
        <v>207</v>
      </c>
      <c r="F170" s="195" t="s">
        <v>208</v>
      </c>
      <c r="G170" s="196" t="s">
        <v>153</v>
      </c>
      <c r="H170" s="197">
        <v>74.078999999999994</v>
      </c>
      <c r="I170" s="137"/>
      <c r="J170" s="222">
        <f>ROUND(I170*H170,2)</f>
        <v>0</v>
      </c>
      <c r="K170" s="136" t="s">
        <v>144</v>
      </c>
      <c r="L170" s="34"/>
      <c r="M170" s="138" t="s">
        <v>1</v>
      </c>
      <c r="N170" s="139" t="s">
        <v>38</v>
      </c>
      <c r="O170" s="59"/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42" t="s">
        <v>145</v>
      </c>
      <c r="AT170" s="142" t="s">
        <v>140</v>
      </c>
      <c r="AU170" s="142" t="s">
        <v>81</v>
      </c>
      <c r="AY170" s="18" t="s">
        <v>138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8" t="s">
        <v>77</v>
      </c>
      <c r="BK170" s="143">
        <f>ROUND(I170*H170,2)</f>
        <v>0</v>
      </c>
      <c r="BL170" s="18" t="s">
        <v>145</v>
      </c>
      <c r="BM170" s="142" t="s">
        <v>209</v>
      </c>
    </row>
    <row r="171" spans="1:65" s="14" customFormat="1">
      <c r="B171" s="150"/>
      <c r="C171" s="202"/>
      <c r="D171" s="199" t="s">
        <v>155</v>
      </c>
      <c r="E171" s="203" t="s">
        <v>1</v>
      </c>
      <c r="F171" s="204" t="s">
        <v>210</v>
      </c>
      <c r="G171" s="202"/>
      <c r="H171" s="205">
        <v>16.338999999999999</v>
      </c>
      <c r="I171" s="152"/>
      <c r="J171" s="202"/>
      <c r="L171" s="150"/>
      <c r="M171" s="153"/>
      <c r="N171" s="154"/>
      <c r="O171" s="154"/>
      <c r="P171" s="154"/>
      <c r="Q171" s="154"/>
      <c r="R171" s="154"/>
      <c r="S171" s="154"/>
      <c r="T171" s="155"/>
      <c r="AT171" s="151" t="s">
        <v>155</v>
      </c>
      <c r="AU171" s="151" t="s">
        <v>81</v>
      </c>
      <c r="AV171" s="14" t="s">
        <v>81</v>
      </c>
      <c r="AW171" s="14" t="s">
        <v>29</v>
      </c>
      <c r="AX171" s="14" t="s">
        <v>72</v>
      </c>
      <c r="AY171" s="151" t="s">
        <v>138</v>
      </c>
    </row>
    <row r="172" spans="1:65" s="14" customFormat="1">
      <c r="B172" s="150"/>
      <c r="C172" s="202"/>
      <c r="D172" s="199" t="s">
        <v>155</v>
      </c>
      <c r="E172" s="203" t="s">
        <v>1</v>
      </c>
      <c r="F172" s="204" t="s">
        <v>211</v>
      </c>
      <c r="G172" s="202"/>
      <c r="H172" s="205">
        <v>57.74</v>
      </c>
      <c r="I172" s="152"/>
      <c r="J172" s="202"/>
      <c r="L172" s="150"/>
      <c r="M172" s="153"/>
      <c r="N172" s="154"/>
      <c r="O172" s="154"/>
      <c r="P172" s="154"/>
      <c r="Q172" s="154"/>
      <c r="R172" s="154"/>
      <c r="S172" s="154"/>
      <c r="T172" s="155"/>
      <c r="AT172" s="151" t="s">
        <v>155</v>
      </c>
      <c r="AU172" s="151" t="s">
        <v>81</v>
      </c>
      <c r="AV172" s="14" t="s">
        <v>81</v>
      </c>
      <c r="AW172" s="14" t="s">
        <v>29</v>
      </c>
      <c r="AX172" s="14" t="s">
        <v>72</v>
      </c>
      <c r="AY172" s="151" t="s">
        <v>138</v>
      </c>
    </row>
    <row r="173" spans="1:65" s="15" customFormat="1">
      <c r="B173" s="156"/>
      <c r="C173" s="206"/>
      <c r="D173" s="199" t="s">
        <v>155</v>
      </c>
      <c r="E173" s="207" t="s">
        <v>1</v>
      </c>
      <c r="F173" s="208" t="s">
        <v>161</v>
      </c>
      <c r="G173" s="206"/>
      <c r="H173" s="209">
        <v>74.079000000000008</v>
      </c>
      <c r="I173" s="158"/>
      <c r="J173" s="206"/>
      <c r="L173" s="156"/>
      <c r="M173" s="159"/>
      <c r="N173" s="160"/>
      <c r="O173" s="160"/>
      <c r="P173" s="160"/>
      <c r="Q173" s="160"/>
      <c r="R173" s="160"/>
      <c r="S173" s="160"/>
      <c r="T173" s="161"/>
      <c r="AT173" s="157" t="s">
        <v>155</v>
      </c>
      <c r="AU173" s="157" t="s">
        <v>81</v>
      </c>
      <c r="AV173" s="15" t="s">
        <v>145</v>
      </c>
      <c r="AW173" s="15" t="s">
        <v>29</v>
      </c>
      <c r="AX173" s="15" t="s">
        <v>77</v>
      </c>
      <c r="AY173" s="157" t="s">
        <v>138</v>
      </c>
    </row>
    <row r="174" spans="1:65" s="2" customFormat="1" ht="16.5" customHeight="1">
      <c r="A174" s="33"/>
      <c r="B174" s="135"/>
      <c r="C174" s="193" t="s">
        <v>212</v>
      </c>
      <c r="D174" s="193" t="s">
        <v>140</v>
      </c>
      <c r="E174" s="194" t="s">
        <v>213</v>
      </c>
      <c r="F174" s="195" t="s">
        <v>214</v>
      </c>
      <c r="G174" s="196" t="s">
        <v>153</v>
      </c>
      <c r="H174" s="197">
        <v>12.272</v>
      </c>
      <c r="I174" s="137"/>
      <c r="J174" s="222">
        <f>ROUND(I174*H174,2)</f>
        <v>0</v>
      </c>
      <c r="K174" s="136" t="s">
        <v>144</v>
      </c>
      <c r="L174" s="34"/>
      <c r="M174" s="138" t="s">
        <v>1</v>
      </c>
      <c r="N174" s="139" t="s">
        <v>38</v>
      </c>
      <c r="O174" s="59"/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42" t="s">
        <v>145</v>
      </c>
      <c r="AT174" s="142" t="s">
        <v>140</v>
      </c>
      <c r="AU174" s="142" t="s">
        <v>81</v>
      </c>
      <c r="AY174" s="18" t="s">
        <v>138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8" t="s">
        <v>77</v>
      </c>
      <c r="BK174" s="143">
        <f>ROUND(I174*H174,2)</f>
        <v>0</v>
      </c>
      <c r="BL174" s="18" t="s">
        <v>145</v>
      </c>
      <c r="BM174" s="142" t="s">
        <v>215</v>
      </c>
    </row>
    <row r="175" spans="1:65" s="14" customFormat="1">
      <c r="B175" s="150"/>
      <c r="C175" s="202"/>
      <c r="D175" s="199" t="s">
        <v>155</v>
      </c>
      <c r="E175" s="203" t="s">
        <v>1</v>
      </c>
      <c r="F175" s="204" t="s">
        <v>82</v>
      </c>
      <c r="G175" s="202"/>
      <c r="H175" s="205">
        <v>12.272</v>
      </c>
      <c r="I175" s="152"/>
      <c r="J175" s="202"/>
      <c r="L175" s="150"/>
      <c r="M175" s="153"/>
      <c r="N175" s="154"/>
      <c r="O175" s="154"/>
      <c r="P175" s="154"/>
      <c r="Q175" s="154"/>
      <c r="R175" s="154"/>
      <c r="S175" s="154"/>
      <c r="T175" s="155"/>
      <c r="AT175" s="151" t="s">
        <v>155</v>
      </c>
      <c r="AU175" s="151" t="s">
        <v>81</v>
      </c>
      <c r="AV175" s="14" t="s">
        <v>81</v>
      </c>
      <c r="AW175" s="14" t="s">
        <v>29</v>
      </c>
      <c r="AX175" s="14" t="s">
        <v>77</v>
      </c>
      <c r="AY175" s="151" t="s">
        <v>138</v>
      </c>
    </row>
    <row r="176" spans="1:65" s="2" customFormat="1" ht="33" customHeight="1">
      <c r="A176" s="33"/>
      <c r="B176" s="135"/>
      <c r="C176" s="193" t="s">
        <v>8</v>
      </c>
      <c r="D176" s="193" t="s">
        <v>140</v>
      </c>
      <c r="E176" s="194" t="s">
        <v>216</v>
      </c>
      <c r="F176" s="195" t="s">
        <v>217</v>
      </c>
      <c r="G176" s="196" t="s">
        <v>218</v>
      </c>
      <c r="H176" s="197">
        <v>20.494</v>
      </c>
      <c r="I176" s="137"/>
      <c r="J176" s="222">
        <f>ROUND(I176*H176,2)</f>
        <v>0</v>
      </c>
      <c r="K176" s="136" t="s">
        <v>144</v>
      </c>
      <c r="L176" s="34"/>
      <c r="M176" s="138" t="s">
        <v>1</v>
      </c>
      <c r="N176" s="139" t="s">
        <v>38</v>
      </c>
      <c r="O176" s="59"/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42" t="s">
        <v>145</v>
      </c>
      <c r="AT176" s="142" t="s">
        <v>140</v>
      </c>
      <c r="AU176" s="142" t="s">
        <v>81</v>
      </c>
      <c r="AY176" s="18" t="s">
        <v>138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8" t="s">
        <v>77</v>
      </c>
      <c r="BK176" s="143">
        <f>ROUND(I176*H176,2)</f>
        <v>0</v>
      </c>
      <c r="BL176" s="18" t="s">
        <v>145</v>
      </c>
      <c r="BM176" s="142" t="s">
        <v>219</v>
      </c>
    </row>
    <row r="177" spans="1:65" s="14" customFormat="1">
      <c r="B177" s="150"/>
      <c r="C177" s="202"/>
      <c r="D177" s="199" t="s">
        <v>155</v>
      </c>
      <c r="E177" s="203" t="s">
        <v>1</v>
      </c>
      <c r="F177" s="204" t="s">
        <v>220</v>
      </c>
      <c r="G177" s="202"/>
      <c r="H177" s="205">
        <v>20.494</v>
      </c>
      <c r="I177" s="152"/>
      <c r="J177" s="202"/>
      <c r="L177" s="150"/>
      <c r="M177" s="153"/>
      <c r="N177" s="154"/>
      <c r="O177" s="154"/>
      <c r="P177" s="154"/>
      <c r="Q177" s="154"/>
      <c r="R177" s="154"/>
      <c r="S177" s="154"/>
      <c r="T177" s="155"/>
      <c r="AT177" s="151" t="s">
        <v>155</v>
      </c>
      <c r="AU177" s="151" t="s">
        <v>81</v>
      </c>
      <c r="AV177" s="14" t="s">
        <v>81</v>
      </c>
      <c r="AW177" s="14" t="s">
        <v>29</v>
      </c>
      <c r="AX177" s="14" t="s">
        <v>77</v>
      </c>
      <c r="AY177" s="151" t="s">
        <v>138</v>
      </c>
    </row>
    <row r="178" spans="1:65" s="2" customFormat="1" ht="24.2" customHeight="1">
      <c r="A178" s="33"/>
      <c r="B178" s="135"/>
      <c r="C178" s="193" t="s">
        <v>221</v>
      </c>
      <c r="D178" s="193" t="s">
        <v>140</v>
      </c>
      <c r="E178" s="194" t="s">
        <v>222</v>
      </c>
      <c r="F178" s="195" t="s">
        <v>223</v>
      </c>
      <c r="G178" s="196" t="s">
        <v>153</v>
      </c>
      <c r="H178" s="197">
        <v>57.74</v>
      </c>
      <c r="I178" s="137"/>
      <c r="J178" s="222">
        <f>ROUND(I178*H178,2)</f>
        <v>0</v>
      </c>
      <c r="K178" s="136" t="s">
        <v>144</v>
      </c>
      <c r="L178" s="34"/>
      <c r="M178" s="138" t="s">
        <v>1</v>
      </c>
      <c r="N178" s="139" t="s">
        <v>38</v>
      </c>
      <c r="O178" s="59"/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42" t="s">
        <v>145</v>
      </c>
      <c r="AT178" s="142" t="s">
        <v>140</v>
      </c>
      <c r="AU178" s="142" t="s">
        <v>81</v>
      </c>
      <c r="AY178" s="18" t="s">
        <v>138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8" t="s">
        <v>77</v>
      </c>
      <c r="BK178" s="143">
        <f>ROUND(I178*H178,2)</f>
        <v>0</v>
      </c>
      <c r="BL178" s="18" t="s">
        <v>145</v>
      </c>
      <c r="BM178" s="142" t="s">
        <v>224</v>
      </c>
    </row>
    <row r="179" spans="1:65" s="13" customFormat="1">
      <c r="B179" s="144"/>
      <c r="C179" s="198"/>
      <c r="D179" s="199" t="s">
        <v>155</v>
      </c>
      <c r="E179" s="200" t="s">
        <v>1</v>
      </c>
      <c r="F179" s="201" t="s">
        <v>225</v>
      </c>
      <c r="G179" s="198"/>
      <c r="H179" s="200" t="s">
        <v>1</v>
      </c>
      <c r="I179" s="146"/>
      <c r="J179" s="198"/>
      <c r="L179" s="144"/>
      <c r="M179" s="147"/>
      <c r="N179" s="148"/>
      <c r="O179" s="148"/>
      <c r="P179" s="148"/>
      <c r="Q179" s="148"/>
      <c r="R179" s="148"/>
      <c r="S179" s="148"/>
      <c r="T179" s="149"/>
      <c r="AT179" s="145" t="s">
        <v>155</v>
      </c>
      <c r="AU179" s="145" t="s">
        <v>81</v>
      </c>
      <c r="AV179" s="13" t="s">
        <v>77</v>
      </c>
      <c r="AW179" s="13" t="s">
        <v>29</v>
      </c>
      <c r="AX179" s="13" t="s">
        <v>72</v>
      </c>
      <c r="AY179" s="145" t="s">
        <v>138</v>
      </c>
    </row>
    <row r="180" spans="1:65" s="14" customFormat="1">
      <c r="B180" s="150"/>
      <c r="C180" s="202"/>
      <c r="D180" s="199" t="s">
        <v>155</v>
      </c>
      <c r="E180" s="203" t="s">
        <v>1</v>
      </c>
      <c r="F180" s="204" t="s">
        <v>226</v>
      </c>
      <c r="G180" s="202"/>
      <c r="H180" s="205">
        <v>55.328000000000003</v>
      </c>
      <c r="I180" s="152"/>
      <c r="J180" s="202"/>
      <c r="L180" s="150"/>
      <c r="M180" s="153"/>
      <c r="N180" s="154"/>
      <c r="O180" s="154"/>
      <c r="P180" s="154"/>
      <c r="Q180" s="154"/>
      <c r="R180" s="154"/>
      <c r="S180" s="154"/>
      <c r="T180" s="155"/>
      <c r="AT180" s="151" t="s">
        <v>155</v>
      </c>
      <c r="AU180" s="151" t="s">
        <v>81</v>
      </c>
      <c r="AV180" s="14" t="s">
        <v>81</v>
      </c>
      <c r="AW180" s="14" t="s">
        <v>29</v>
      </c>
      <c r="AX180" s="14" t="s">
        <v>72</v>
      </c>
      <c r="AY180" s="151" t="s">
        <v>138</v>
      </c>
    </row>
    <row r="181" spans="1:65" s="14" customFormat="1">
      <c r="B181" s="150"/>
      <c r="C181" s="202"/>
      <c r="D181" s="199" t="s">
        <v>155</v>
      </c>
      <c r="E181" s="203" t="s">
        <v>1</v>
      </c>
      <c r="F181" s="204" t="s">
        <v>227</v>
      </c>
      <c r="G181" s="202"/>
      <c r="H181" s="205">
        <v>-11.52</v>
      </c>
      <c r="I181" s="152"/>
      <c r="J181" s="202"/>
      <c r="L181" s="150"/>
      <c r="M181" s="153"/>
      <c r="N181" s="154"/>
      <c r="O181" s="154"/>
      <c r="P181" s="154"/>
      <c r="Q181" s="154"/>
      <c r="R181" s="154"/>
      <c r="S181" s="154"/>
      <c r="T181" s="155"/>
      <c r="AT181" s="151" t="s">
        <v>155</v>
      </c>
      <c r="AU181" s="151" t="s">
        <v>81</v>
      </c>
      <c r="AV181" s="14" t="s">
        <v>81</v>
      </c>
      <c r="AW181" s="14" t="s">
        <v>29</v>
      </c>
      <c r="AX181" s="14" t="s">
        <v>72</v>
      </c>
      <c r="AY181" s="151" t="s">
        <v>138</v>
      </c>
    </row>
    <row r="182" spans="1:65" s="13" customFormat="1">
      <c r="B182" s="144"/>
      <c r="C182" s="198"/>
      <c r="D182" s="199" t="s">
        <v>155</v>
      </c>
      <c r="E182" s="200" t="s">
        <v>1</v>
      </c>
      <c r="F182" s="201" t="s">
        <v>228</v>
      </c>
      <c r="G182" s="198"/>
      <c r="H182" s="200" t="s">
        <v>1</v>
      </c>
      <c r="I182" s="146"/>
      <c r="J182" s="198"/>
      <c r="L182" s="144"/>
      <c r="M182" s="147"/>
      <c r="N182" s="148"/>
      <c r="O182" s="148"/>
      <c r="P182" s="148"/>
      <c r="Q182" s="148"/>
      <c r="R182" s="148"/>
      <c r="S182" s="148"/>
      <c r="T182" s="149"/>
      <c r="AT182" s="145" t="s">
        <v>155</v>
      </c>
      <c r="AU182" s="145" t="s">
        <v>81</v>
      </c>
      <c r="AV182" s="13" t="s">
        <v>77</v>
      </c>
      <c r="AW182" s="13" t="s">
        <v>29</v>
      </c>
      <c r="AX182" s="13" t="s">
        <v>72</v>
      </c>
      <c r="AY182" s="145" t="s">
        <v>138</v>
      </c>
    </row>
    <row r="183" spans="1:65" s="14" customFormat="1">
      <c r="B183" s="150"/>
      <c r="C183" s="202"/>
      <c r="D183" s="199" t="s">
        <v>155</v>
      </c>
      <c r="E183" s="203" t="s">
        <v>1</v>
      </c>
      <c r="F183" s="204" t="s">
        <v>166</v>
      </c>
      <c r="G183" s="202"/>
      <c r="H183" s="205">
        <v>24.768000000000001</v>
      </c>
      <c r="I183" s="152"/>
      <c r="J183" s="202"/>
      <c r="L183" s="150"/>
      <c r="M183" s="153"/>
      <c r="N183" s="154"/>
      <c r="O183" s="154"/>
      <c r="P183" s="154"/>
      <c r="Q183" s="154"/>
      <c r="R183" s="154"/>
      <c r="S183" s="154"/>
      <c r="T183" s="155"/>
      <c r="AT183" s="151" t="s">
        <v>155</v>
      </c>
      <c r="AU183" s="151" t="s">
        <v>81</v>
      </c>
      <c r="AV183" s="14" t="s">
        <v>81</v>
      </c>
      <c r="AW183" s="14" t="s">
        <v>29</v>
      </c>
      <c r="AX183" s="14" t="s">
        <v>72</v>
      </c>
      <c r="AY183" s="151" t="s">
        <v>138</v>
      </c>
    </row>
    <row r="184" spans="1:65" s="14" customFormat="1">
      <c r="B184" s="150"/>
      <c r="C184" s="202"/>
      <c r="D184" s="199" t="s">
        <v>155</v>
      </c>
      <c r="E184" s="203" t="s">
        <v>1</v>
      </c>
      <c r="F184" s="204" t="s">
        <v>229</v>
      </c>
      <c r="G184" s="202"/>
      <c r="H184" s="205">
        <v>-10.836</v>
      </c>
      <c r="I184" s="152"/>
      <c r="J184" s="202"/>
      <c r="L184" s="150"/>
      <c r="M184" s="153"/>
      <c r="N184" s="154"/>
      <c r="O184" s="154"/>
      <c r="P184" s="154"/>
      <c r="Q184" s="154"/>
      <c r="R184" s="154"/>
      <c r="S184" s="154"/>
      <c r="T184" s="155"/>
      <c r="AT184" s="151" t="s">
        <v>155</v>
      </c>
      <c r="AU184" s="151" t="s">
        <v>81</v>
      </c>
      <c r="AV184" s="14" t="s">
        <v>81</v>
      </c>
      <c r="AW184" s="14" t="s">
        <v>29</v>
      </c>
      <c r="AX184" s="14" t="s">
        <v>72</v>
      </c>
      <c r="AY184" s="151" t="s">
        <v>138</v>
      </c>
    </row>
    <row r="185" spans="1:65" s="15" customFormat="1">
      <c r="B185" s="156"/>
      <c r="C185" s="206"/>
      <c r="D185" s="199" t="s">
        <v>155</v>
      </c>
      <c r="E185" s="207" t="s">
        <v>92</v>
      </c>
      <c r="F185" s="208" t="s">
        <v>161</v>
      </c>
      <c r="G185" s="206"/>
      <c r="H185" s="209">
        <v>57.74</v>
      </c>
      <c r="I185" s="158"/>
      <c r="J185" s="206"/>
      <c r="L185" s="156"/>
      <c r="M185" s="159"/>
      <c r="N185" s="160"/>
      <c r="O185" s="160"/>
      <c r="P185" s="160"/>
      <c r="Q185" s="160"/>
      <c r="R185" s="160"/>
      <c r="S185" s="160"/>
      <c r="T185" s="161"/>
      <c r="AT185" s="157" t="s">
        <v>155</v>
      </c>
      <c r="AU185" s="157" t="s">
        <v>81</v>
      </c>
      <c r="AV185" s="15" t="s">
        <v>145</v>
      </c>
      <c r="AW185" s="15" t="s">
        <v>29</v>
      </c>
      <c r="AX185" s="15" t="s">
        <v>77</v>
      </c>
      <c r="AY185" s="157" t="s">
        <v>138</v>
      </c>
    </row>
    <row r="186" spans="1:65" s="2" customFormat="1" ht="33" customHeight="1">
      <c r="A186" s="33"/>
      <c r="B186" s="135"/>
      <c r="C186" s="193" t="s">
        <v>230</v>
      </c>
      <c r="D186" s="193" t="s">
        <v>140</v>
      </c>
      <c r="E186" s="194" t="s">
        <v>231</v>
      </c>
      <c r="F186" s="195" t="s">
        <v>232</v>
      </c>
      <c r="G186" s="196" t="s">
        <v>153</v>
      </c>
      <c r="H186" s="197">
        <v>4.032</v>
      </c>
      <c r="I186" s="137"/>
      <c r="J186" s="222">
        <f>ROUND(I186*H186,2)</f>
        <v>0</v>
      </c>
      <c r="K186" s="136" t="s">
        <v>144</v>
      </c>
      <c r="L186" s="34"/>
      <c r="M186" s="138" t="s">
        <v>1</v>
      </c>
      <c r="N186" s="139" t="s">
        <v>38</v>
      </c>
      <c r="O186" s="59"/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42" t="s">
        <v>145</v>
      </c>
      <c r="AT186" s="142" t="s">
        <v>140</v>
      </c>
      <c r="AU186" s="142" t="s">
        <v>81</v>
      </c>
      <c r="AY186" s="18" t="s">
        <v>138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8" t="s">
        <v>77</v>
      </c>
      <c r="BK186" s="143">
        <f>ROUND(I186*H186,2)</f>
        <v>0</v>
      </c>
      <c r="BL186" s="18" t="s">
        <v>145</v>
      </c>
      <c r="BM186" s="142" t="s">
        <v>233</v>
      </c>
    </row>
    <row r="187" spans="1:65" s="13" customFormat="1">
      <c r="B187" s="144"/>
      <c r="C187" s="198"/>
      <c r="D187" s="199" t="s">
        <v>155</v>
      </c>
      <c r="E187" s="200" t="s">
        <v>1</v>
      </c>
      <c r="F187" s="201" t="s">
        <v>234</v>
      </c>
      <c r="G187" s="198"/>
      <c r="H187" s="200" t="s">
        <v>1</v>
      </c>
      <c r="I187" s="146"/>
      <c r="J187" s="198"/>
      <c r="L187" s="144"/>
      <c r="M187" s="147"/>
      <c r="N187" s="148"/>
      <c r="O187" s="148"/>
      <c r="P187" s="148"/>
      <c r="Q187" s="148"/>
      <c r="R187" s="148"/>
      <c r="S187" s="148"/>
      <c r="T187" s="149"/>
      <c r="AT187" s="145" t="s">
        <v>155</v>
      </c>
      <c r="AU187" s="145" t="s">
        <v>81</v>
      </c>
      <c r="AV187" s="13" t="s">
        <v>77</v>
      </c>
      <c r="AW187" s="13" t="s">
        <v>29</v>
      </c>
      <c r="AX187" s="13" t="s">
        <v>72</v>
      </c>
      <c r="AY187" s="145" t="s">
        <v>138</v>
      </c>
    </row>
    <row r="188" spans="1:65" s="14" customFormat="1">
      <c r="B188" s="150"/>
      <c r="C188" s="202"/>
      <c r="D188" s="199" t="s">
        <v>155</v>
      </c>
      <c r="E188" s="203" t="s">
        <v>1</v>
      </c>
      <c r="F188" s="204" t="s">
        <v>235</v>
      </c>
      <c r="G188" s="202"/>
      <c r="H188" s="205">
        <v>5.76</v>
      </c>
      <c r="I188" s="152"/>
      <c r="J188" s="202"/>
      <c r="L188" s="150"/>
      <c r="M188" s="153"/>
      <c r="N188" s="154"/>
      <c r="O188" s="154"/>
      <c r="P188" s="154"/>
      <c r="Q188" s="154"/>
      <c r="R188" s="154"/>
      <c r="S188" s="154"/>
      <c r="T188" s="155"/>
      <c r="AT188" s="151" t="s">
        <v>155</v>
      </c>
      <c r="AU188" s="151" t="s">
        <v>81</v>
      </c>
      <c r="AV188" s="14" t="s">
        <v>81</v>
      </c>
      <c r="AW188" s="14" t="s">
        <v>29</v>
      </c>
      <c r="AX188" s="14" t="s">
        <v>72</v>
      </c>
      <c r="AY188" s="151" t="s">
        <v>138</v>
      </c>
    </row>
    <row r="189" spans="1:65" s="14" customFormat="1">
      <c r="B189" s="150"/>
      <c r="C189" s="202"/>
      <c r="D189" s="199" t="s">
        <v>155</v>
      </c>
      <c r="E189" s="203" t="s">
        <v>1</v>
      </c>
      <c r="F189" s="204" t="s">
        <v>236</v>
      </c>
      <c r="G189" s="202"/>
      <c r="H189" s="205">
        <v>-1.728</v>
      </c>
      <c r="I189" s="152"/>
      <c r="J189" s="202"/>
      <c r="L189" s="150"/>
      <c r="M189" s="153"/>
      <c r="N189" s="154"/>
      <c r="O189" s="154"/>
      <c r="P189" s="154"/>
      <c r="Q189" s="154"/>
      <c r="R189" s="154"/>
      <c r="S189" s="154"/>
      <c r="T189" s="155"/>
      <c r="AT189" s="151" t="s">
        <v>155</v>
      </c>
      <c r="AU189" s="151" t="s">
        <v>81</v>
      </c>
      <c r="AV189" s="14" t="s">
        <v>81</v>
      </c>
      <c r="AW189" s="14" t="s">
        <v>29</v>
      </c>
      <c r="AX189" s="14" t="s">
        <v>72</v>
      </c>
      <c r="AY189" s="151" t="s">
        <v>138</v>
      </c>
    </row>
    <row r="190" spans="1:65" s="15" customFormat="1">
      <c r="B190" s="156"/>
      <c r="C190" s="206"/>
      <c r="D190" s="199" t="s">
        <v>155</v>
      </c>
      <c r="E190" s="207" t="s">
        <v>86</v>
      </c>
      <c r="F190" s="208" t="s">
        <v>161</v>
      </c>
      <c r="G190" s="206"/>
      <c r="H190" s="209">
        <v>4.032</v>
      </c>
      <c r="I190" s="158"/>
      <c r="J190" s="206"/>
      <c r="L190" s="156"/>
      <c r="M190" s="159"/>
      <c r="N190" s="160"/>
      <c r="O190" s="160"/>
      <c r="P190" s="160"/>
      <c r="Q190" s="160"/>
      <c r="R190" s="160"/>
      <c r="S190" s="160"/>
      <c r="T190" s="161"/>
      <c r="AT190" s="157" t="s">
        <v>155</v>
      </c>
      <c r="AU190" s="157" t="s">
        <v>81</v>
      </c>
      <c r="AV190" s="15" t="s">
        <v>145</v>
      </c>
      <c r="AW190" s="15" t="s">
        <v>29</v>
      </c>
      <c r="AX190" s="15" t="s">
        <v>77</v>
      </c>
      <c r="AY190" s="157" t="s">
        <v>138</v>
      </c>
    </row>
    <row r="191" spans="1:65" s="2" customFormat="1" ht="16.5" customHeight="1">
      <c r="A191" s="33"/>
      <c r="B191" s="135"/>
      <c r="C191" s="210" t="s">
        <v>237</v>
      </c>
      <c r="D191" s="210" t="s">
        <v>238</v>
      </c>
      <c r="E191" s="211" t="s">
        <v>239</v>
      </c>
      <c r="F191" s="212" t="s">
        <v>240</v>
      </c>
      <c r="G191" s="213" t="s">
        <v>218</v>
      </c>
      <c r="H191" s="214">
        <v>8.0640000000000001</v>
      </c>
      <c r="I191" s="163"/>
      <c r="J191" s="223">
        <f>ROUND(I191*H191,2)</f>
        <v>0</v>
      </c>
      <c r="K191" s="162" t="s">
        <v>144</v>
      </c>
      <c r="L191" s="164"/>
      <c r="M191" s="165" t="s">
        <v>1</v>
      </c>
      <c r="N191" s="166" t="s">
        <v>38</v>
      </c>
      <c r="O191" s="59"/>
      <c r="P191" s="140">
        <f>O191*H191</f>
        <v>0</v>
      </c>
      <c r="Q191" s="140">
        <v>1</v>
      </c>
      <c r="R191" s="140">
        <f>Q191*H191</f>
        <v>8.0640000000000001</v>
      </c>
      <c r="S191" s="140">
        <v>0</v>
      </c>
      <c r="T191" s="14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42" t="s">
        <v>182</v>
      </c>
      <c r="AT191" s="142" t="s">
        <v>238</v>
      </c>
      <c r="AU191" s="142" t="s">
        <v>81</v>
      </c>
      <c r="AY191" s="18" t="s">
        <v>138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8" t="s">
        <v>77</v>
      </c>
      <c r="BK191" s="143">
        <f>ROUND(I191*H191,2)</f>
        <v>0</v>
      </c>
      <c r="BL191" s="18" t="s">
        <v>145</v>
      </c>
      <c r="BM191" s="142" t="s">
        <v>241</v>
      </c>
    </row>
    <row r="192" spans="1:65" s="14" customFormat="1">
      <c r="B192" s="150"/>
      <c r="C192" s="202"/>
      <c r="D192" s="199" t="s">
        <v>155</v>
      </c>
      <c r="E192" s="202"/>
      <c r="F192" s="204" t="s">
        <v>242</v>
      </c>
      <c r="G192" s="202"/>
      <c r="H192" s="205">
        <v>8.0640000000000001</v>
      </c>
      <c r="I192" s="152"/>
      <c r="J192" s="202"/>
      <c r="L192" s="150"/>
      <c r="M192" s="153"/>
      <c r="N192" s="154"/>
      <c r="O192" s="154"/>
      <c r="P192" s="154"/>
      <c r="Q192" s="154"/>
      <c r="R192" s="154"/>
      <c r="S192" s="154"/>
      <c r="T192" s="155"/>
      <c r="AT192" s="151" t="s">
        <v>155</v>
      </c>
      <c r="AU192" s="151" t="s">
        <v>81</v>
      </c>
      <c r="AV192" s="14" t="s">
        <v>81</v>
      </c>
      <c r="AW192" s="14" t="s">
        <v>3</v>
      </c>
      <c r="AX192" s="14" t="s">
        <v>77</v>
      </c>
      <c r="AY192" s="151" t="s">
        <v>138</v>
      </c>
    </row>
    <row r="193" spans="1:65" s="2" customFormat="1" ht="24.2" customHeight="1">
      <c r="A193" s="33"/>
      <c r="B193" s="135"/>
      <c r="C193" s="193" t="s">
        <v>243</v>
      </c>
      <c r="D193" s="193" t="s">
        <v>140</v>
      </c>
      <c r="E193" s="194" t="s">
        <v>244</v>
      </c>
      <c r="F193" s="195" t="s">
        <v>245</v>
      </c>
      <c r="G193" s="196" t="s">
        <v>143</v>
      </c>
      <c r="H193" s="197">
        <v>136.16</v>
      </c>
      <c r="I193" s="137"/>
      <c r="J193" s="222">
        <f>ROUND(I193*H193,2)</f>
        <v>0</v>
      </c>
      <c r="K193" s="136" t="s">
        <v>144</v>
      </c>
      <c r="L193" s="34"/>
      <c r="M193" s="138" t="s">
        <v>1</v>
      </c>
      <c r="N193" s="139" t="s">
        <v>38</v>
      </c>
      <c r="O193" s="59"/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42" t="s">
        <v>145</v>
      </c>
      <c r="AT193" s="142" t="s">
        <v>140</v>
      </c>
      <c r="AU193" s="142" t="s">
        <v>81</v>
      </c>
      <c r="AY193" s="18" t="s">
        <v>138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8" t="s">
        <v>77</v>
      </c>
      <c r="BK193" s="143">
        <f>ROUND(I193*H193,2)</f>
        <v>0</v>
      </c>
      <c r="BL193" s="18" t="s">
        <v>145</v>
      </c>
      <c r="BM193" s="142" t="s">
        <v>246</v>
      </c>
    </row>
    <row r="194" spans="1:65" s="14" customFormat="1">
      <c r="B194" s="150"/>
      <c r="C194" s="202"/>
      <c r="D194" s="199" t="s">
        <v>155</v>
      </c>
      <c r="E194" s="203" t="s">
        <v>1</v>
      </c>
      <c r="F194" s="204" t="s">
        <v>247</v>
      </c>
      <c r="G194" s="202"/>
      <c r="H194" s="205">
        <v>50</v>
      </c>
      <c r="I194" s="152"/>
      <c r="J194" s="202"/>
      <c r="L194" s="150"/>
      <c r="M194" s="153"/>
      <c r="N194" s="154"/>
      <c r="O194" s="154"/>
      <c r="P194" s="154"/>
      <c r="Q194" s="154"/>
      <c r="R194" s="154"/>
      <c r="S194" s="154"/>
      <c r="T194" s="155"/>
      <c r="AT194" s="151" t="s">
        <v>155</v>
      </c>
      <c r="AU194" s="151" t="s">
        <v>81</v>
      </c>
      <c r="AV194" s="14" t="s">
        <v>81</v>
      </c>
      <c r="AW194" s="14" t="s">
        <v>29</v>
      </c>
      <c r="AX194" s="14" t="s">
        <v>72</v>
      </c>
      <c r="AY194" s="151" t="s">
        <v>138</v>
      </c>
    </row>
    <row r="195" spans="1:65" s="14" customFormat="1">
      <c r="B195" s="150"/>
      <c r="C195" s="202"/>
      <c r="D195" s="199" t="s">
        <v>155</v>
      </c>
      <c r="E195" s="203" t="s">
        <v>1</v>
      </c>
      <c r="F195" s="204" t="s">
        <v>248</v>
      </c>
      <c r="G195" s="202"/>
      <c r="H195" s="205">
        <v>11.6</v>
      </c>
      <c r="I195" s="152"/>
      <c r="J195" s="202"/>
      <c r="L195" s="150"/>
      <c r="M195" s="153"/>
      <c r="N195" s="154"/>
      <c r="O195" s="154"/>
      <c r="P195" s="154"/>
      <c r="Q195" s="154"/>
      <c r="R195" s="154"/>
      <c r="S195" s="154"/>
      <c r="T195" s="155"/>
      <c r="AT195" s="151" t="s">
        <v>155</v>
      </c>
      <c r="AU195" s="151" t="s">
        <v>81</v>
      </c>
      <c r="AV195" s="14" t="s">
        <v>81</v>
      </c>
      <c r="AW195" s="14" t="s">
        <v>29</v>
      </c>
      <c r="AX195" s="14" t="s">
        <v>72</v>
      </c>
      <c r="AY195" s="151" t="s">
        <v>138</v>
      </c>
    </row>
    <row r="196" spans="1:65" s="14" customFormat="1">
      <c r="B196" s="150"/>
      <c r="C196" s="202"/>
      <c r="D196" s="199" t="s">
        <v>155</v>
      </c>
      <c r="E196" s="203" t="s">
        <v>1</v>
      </c>
      <c r="F196" s="204" t="s">
        <v>249</v>
      </c>
      <c r="G196" s="202"/>
      <c r="H196" s="205">
        <v>50</v>
      </c>
      <c r="I196" s="152"/>
      <c r="J196" s="202"/>
      <c r="L196" s="150"/>
      <c r="M196" s="153"/>
      <c r="N196" s="154"/>
      <c r="O196" s="154"/>
      <c r="P196" s="154"/>
      <c r="Q196" s="154"/>
      <c r="R196" s="154"/>
      <c r="S196" s="154"/>
      <c r="T196" s="155"/>
      <c r="AT196" s="151" t="s">
        <v>155</v>
      </c>
      <c r="AU196" s="151" t="s">
        <v>81</v>
      </c>
      <c r="AV196" s="14" t="s">
        <v>81</v>
      </c>
      <c r="AW196" s="14" t="s">
        <v>29</v>
      </c>
      <c r="AX196" s="14" t="s">
        <v>72</v>
      </c>
      <c r="AY196" s="151" t="s">
        <v>138</v>
      </c>
    </row>
    <row r="197" spans="1:65" s="14" customFormat="1">
      <c r="B197" s="150"/>
      <c r="C197" s="202"/>
      <c r="D197" s="199" t="s">
        <v>155</v>
      </c>
      <c r="E197" s="203" t="s">
        <v>1</v>
      </c>
      <c r="F197" s="204" t="s">
        <v>250</v>
      </c>
      <c r="G197" s="202"/>
      <c r="H197" s="205">
        <v>14.56</v>
      </c>
      <c r="I197" s="152"/>
      <c r="J197" s="202"/>
      <c r="L197" s="150"/>
      <c r="M197" s="153"/>
      <c r="N197" s="154"/>
      <c r="O197" s="154"/>
      <c r="P197" s="154"/>
      <c r="Q197" s="154"/>
      <c r="R197" s="154"/>
      <c r="S197" s="154"/>
      <c r="T197" s="155"/>
      <c r="AT197" s="151" t="s">
        <v>155</v>
      </c>
      <c r="AU197" s="151" t="s">
        <v>81</v>
      </c>
      <c r="AV197" s="14" t="s">
        <v>81</v>
      </c>
      <c r="AW197" s="14" t="s">
        <v>29</v>
      </c>
      <c r="AX197" s="14" t="s">
        <v>72</v>
      </c>
      <c r="AY197" s="151" t="s">
        <v>138</v>
      </c>
    </row>
    <row r="198" spans="1:65" s="14" customFormat="1">
      <c r="B198" s="150"/>
      <c r="C198" s="202"/>
      <c r="D198" s="199" t="s">
        <v>155</v>
      </c>
      <c r="E198" s="203" t="s">
        <v>1</v>
      </c>
      <c r="F198" s="204" t="s">
        <v>251</v>
      </c>
      <c r="G198" s="202"/>
      <c r="H198" s="205">
        <v>10</v>
      </c>
      <c r="I198" s="152"/>
      <c r="J198" s="202"/>
      <c r="L198" s="150"/>
      <c r="M198" s="153"/>
      <c r="N198" s="154"/>
      <c r="O198" s="154"/>
      <c r="P198" s="154"/>
      <c r="Q198" s="154"/>
      <c r="R198" s="154"/>
      <c r="S198" s="154"/>
      <c r="T198" s="155"/>
      <c r="AT198" s="151" t="s">
        <v>155</v>
      </c>
      <c r="AU198" s="151" t="s">
        <v>81</v>
      </c>
      <c r="AV198" s="14" t="s">
        <v>81</v>
      </c>
      <c r="AW198" s="14" t="s">
        <v>29</v>
      </c>
      <c r="AX198" s="14" t="s">
        <v>72</v>
      </c>
      <c r="AY198" s="151" t="s">
        <v>138</v>
      </c>
    </row>
    <row r="199" spans="1:65" s="15" customFormat="1">
      <c r="B199" s="156"/>
      <c r="C199" s="206"/>
      <c r="D199" s="199" t="s">
        <v>155</v>
      </c>
      <c r="E199" s="207" t="s">
        <v>84</v>
      </c>
      <c r="F199" s="208" t="s">
        <v>161</v>
      </c>
      <c r="G199" s="206"/>
      <c r="H199" s="209">
        <v>136.16</v>
      </c>
      <c r="I199" s="158"/>
      <c r="J199" s="206"/>
      <c r="L199" s="156"/>
      <c r="M199" s="159"/>
      <c r="N199" s="160"/>
      <c r="O199" s="160"/>
      <c r="P199" s="160"/>
      <c r="Q199" s="160"/>
      <c r="R199" s="160"/>
      <c r="S199" s="160"/>
      <c r="T199" s="161"/>
      <c r="AT199" s="157" t="s">
        <v>155</v>
      </c>
      <c r="AU199" s="157" t="s">
        <v>81</v>
      </c>
      <c r="AV199" s="15" t="s">
        <v>145</v>
      </c>
      <c r="AW199" s="15" t="s">
        <v>29</v>
      </c>
      <c r="AX199" s="15" t="s">
        <v>77</v>
      </c>
      <c r="AY199" s="157" t="s">
        <v>138</v>
      </c>
    </row>
    <row r="200" spans="1:65" s="2" customFormat="1" ht="24.2" customHeight="1">
      <c r="A200" s="33"/>
      <c r="B200" s="135"/>
      <c r="C200" s="193" t="s">
        <v>252</v>
      </c>
      <c r="D200" s="193" t="s">
        <v>140</v>
      </c>
      <c r="E200" s="194" t="s">
        <v>253</v>
      </c>
      <c r="F200" s="195" t="s">
        <v>254</v>
      </c>
      <c r="G200" s="196" t="s">
        <v>143</v>
      </c>
      <c r="H200" s="197">
        <v>136.16</v>
      </c>
      <c r="I200" s="137"/>
      <c r="J200" s="222">
        <f>ROUND(I200*H200,2)</f>
        <v>0</v>
      </c>
      <c r="K200" s="136" t="s">
        <v>144</v>
      </c>
      <c r="L200" s="34"/>
      <c r="M200" s="138" t="s">
        <v>1</v>
      </c>
      <c r="N200" s="139" t="s">
        <v>38</v>
      </c>
      <c r="O200" s="59"/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42" t="s">
        <v>145</v>
      </c>
      <c r="AT200" s="142" t="s">
        <v>140</v>
      </c>
      <c r="AU200" s="142" t="s">
        <v>81</v>
      </c>
      <c r="AY200" s="18" t="s">
        <v>138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8" t="s">
        <v>77</v>
      </c>
      <c r="BK200" s="143">
        <f>ROUND(I200*H200,2)</f>
        <v>0</v>
      </c>
      <c r="BL200" s="18" t="s">
        <v>145</v>
      </c>
      <c r="BM200" s="142" t="s">
        <v>255</v>
      </c>
    </row>
    <row r="201" spans="1:65" s="14" customFormat="1">
      <c r="B201" s="150"/>
      <c r="C201" s="202"/>
      <c r="D201" s="199" t="s">
        <v>155</v>
      </c>
      <c r="E201" s="203" t="s">
        <v>1</v>
      </c>
      <c r="F201" s="204" t="s">
        <v>84</v>
      </c>
      <c r="G201" s="202"/>
      <c r="H201" s="205">
        <v>136.16</v>
      </c>
      <c r="I201" s="152"/>
      <c r="J201" s="202"/>
      <c r="L201" s="150"/>
      <c r="M201" s="153"/>
      <c r="N201" s="154"/>
      <c r="O201" s="154"/>
      <c r="P201" s="154"/>
      <c r="Q201" s="154"/>
      <c r="R201" s="154"/>
      <c r="S201" s="154"/>
      <c r="T201" s="155"/>
      <c r="AT201" s="151" t="s">
        <v>155</v>
      </c>
      <c r="AU201" s="151" t="s">
        <v>81</v>
      </c>
      <c r="AV201" s="14" t="s">
        <v>81</v>
      </c>
      <c r="AW201" s="14" t="s">
        <v>29</v>
      </c>
      <c r="AX201" s="14" t="s">
        <v>77</v>
      </c>
      <c r="AY201" s="151" t="s">
        <v>138</v>
      </c>
    </row>
    <row r="202" spans="1:65" s="2" customFormat="1" ht="16.5" customHeight="1">
      <c r="A202" s="33"/>
      <c r="B202" s="135"/>
      <c r="C202" s="210" t="s">
        <v>7</v>
      </c>
      <c r="D202" s="210" t="s">
        <v>238</v>
      </c>
      <c r="E202" s="211" t="s">
        <v>256</v>
      </c>
      <c r="F202" s="212" t="s">
        <v>257</v>
      </c>
      <c r="G202" s="213" t="s">
        <v>258</v>
      </c>
      <c r="H202" s="214">
        <v>4.1459999999999999</v>
      </c>
      <c r="I202" s="163"/>
      <c r="J202" s="223">
        <f>ROUND(I202*H202,2)</f>
        <v>0</v>
      </c>
      <c r="K202" s="162" t="s">
        <v>144</v>
      </c>
      <c r="L202" s="164"/>
      <c r="M202" s="165" t="s">
        <v>1</v>
      </c>
      <c r="N202" s="166" t="s">
        <v>38</v>
      </c>
      <c r="O202" s="59"/>
      <c r="P202" s="140">
        <f>O202*H202</f>
        <v>0</v>
      </c>
      <c r="Q202" s="140">
        <v>1E-3</v>
      </c>
      <c r="R202" s="140">
        <f>Q202*H202</f>
        <v>4.1460000000000004E-3</v>
      </c>
      <c r="S202" s="140">
        <v>0</v>
      </c>
      <c r="T202" s="141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42" t="s">
        <v>182</v>
      </c>
      <c r="AT202" s="142" t="s">
        <v>238</v>
      </c>
      <c r="AU202" s="142" t="s">
        <v>81</v>
      </c>
      <c r="AY202" s="18" t="s">
        <v>138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8" t="s">
        <v>77</v>
      </c>
      <c r="BK202" s="143">
        <f>ROUND(I202*H202,2)</f>
        <v>0</v>
      </c>
      <c r="BL202" s="18" t="s">
        <v>145</v>
      </c>
      <c r="BM202" s="142" t="s">
        <v>259</v>
      </c>
    </row>
    <row r="203" spans="1:65" s="2" customFormat="1" ht="21.75" customHeight="1">
      <c r="A203" s="33"/>
      <c r="B203" s="135"/>
      <c r="C203" s="193" t="s">
        <v>260</v>
      </c>
      <c r="D203" s="193" t="s">
        <v>140</v>
      </c>
      <c r="E203" s="194" t="s">
        <v>261</v>
      </c>
      <c r="F203" s="195" t="s">
        <v>262</v>
      </c>
      <c r="G203" s="196" t="s">
        <v>143</v>
      </c>
      <c r="H203" s="197">
        <v>136.16</v>
      </c>
      <c r="I203" s="137"/>
      <c r="J203" s="222">
        <f>ROUND(I203*H203,2)</f>
        <v>0</v>
      </c>
      <c r="K203" s="136" t="s">
        <v>144</v>
      </c>
      <c r="L203" s="34"/>
      <c r="M203" s="138" t="s">
        <v>1</v>
      </c>
      <c r="N203" s="139" t="s">
        <v>38</v>
      </c>
      <c r="O203" s="59"/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42" t="s">
        <v>145</v>
      </c>
      <c r="AT203" s="142" t="s">
        <v>140</v>
      </c>
      <c r="AU203" s="142" t="s">
        <v>81</v>
      </c>
      <c r="AY203" s="18" t="s">
        <v>138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8" t="s">
        <v>77</v>
      </c>
      <c r="BK203" s="143">
        <f>ROUND(I203*H203,2)</f>
        <v>0</v>
      </c>
      <c r="BL203" s="18" t="s">
        <v>145</v>
      </c>
      <c r="BM203" s="142" t="s">
        <v>263</v>
      </c>
    </row>
    <row r="204" spans="1:65" s="14" customFormat="1">
      <c r="B204" s="150"/>
      <c r="C204" s="202"/>
      <c r="D204" s="199" t="s">
        <v>155</v>
      </c>
      <c r="E204" s="203" t="s">
        <v>1</v>
      </c>
      <c r="F204" s="204" t="s">
        <v>84</v>
      </c>
      <c r="G204" s="202"/>
      <c r="H204" s="205">
        <v>136.16</v>
      </c>
      <c r="I204" s="152"/>
      <c r="J204" s="202"/>
      <c r="L204" s="150"/>
      <c r="M204" s="153"/>
      <c r="N204" s="154"/>
      <c r="O204" s="154"/>
      <c r="P204" s="154"/>
      <c r="Q204" s="154"/>
      <c r="R204" s="154"/>
      <c r="S204" s="154"/>
      <c r="T204" s="155"/>
      <c r="AT204" s="151" t="s">
        <v>155</v>
      </c>
      <c r="AU204" s="151" t="s">
        <v>81</v>
      </c>
      <c r="AV204" s="14" t="s">
        <v>81</v>
      </c>
      <c r="AW204" s="14" t="s">
        <v>29</v>
      </c>
      <c r="AX204" s="14" t="s">
        <v>77</v>
      </c>
      <c r="AY204" s="151" t="s">
        <v>138</v>
      </c>
    </row>
    <row r="205" spans="1:65" s="2" customFormat="1" ht="16.5" customHeight="1">
      <c r="A205" s="33"/>
      <c r="B205" s="135"/>
      <c r="C205" s="193" t="s">
        <v>264</v>
      </c>
      <c r="D205" s="193" t="s">
        <v>140</v>
      </c>
      <c r="E205" s="194" t="s">
        <v>265</v>
      </c>
      <c r="F205" s="195" t="s">
        <v>266</v>
      </c>
      <c r="G205" s="196" t="s">
        <v>143</v>
      </c>
      <c r="H205" s="197">
        <v>136.16</v>
      </c>
      <c r="I205" s="137"/>
      <c r="J205" s="222">
        <f>ROUND(I205*H205,2)</f>
        <v>0</v>
      </c>
      <c r="K205" s="136" t="s">
        <v>144</v>
      </c>
      <c r="L205" s="34"/>
      <c r="M205" s="138" t="s">
        <v>1</v>
      </c>
      <c r="N205" s="139" t="s">
        <v>38</v>
      </c>
      <c r="O205" s="59"/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42" t="s">
        <v>145</v>
      </c>
      <c r="AT205" s="142" t="s">
        <v>140</v>
      </c>
      <c r="AU205" s="142" t="s">
        <v>81</v>
      </c>
      <c r="AY205" s="18" t="s">
        <v>138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8" t="s">
        <v>77</v>
      </c>
      <c r="BK205" s="143">
        <f>ROUND(I205*H205,2)</f>
        <v>0</v>
      </c>
      <c r="BL205" s="18" t="s">
        <v>145</v>
      </c>
      <c r="BM205" s="142" t="s">
        <v>267</v>
      </c>
    </row>
    <row r="206" spans="1:65" s="12" customFormat="1" ht="22.9" customHeight="1">
      <c r="B206" s="126"/>
      <c r="C206" s="189"/>
      <c r="D206" s="190" t="s">
        <v>71</v>
      </c>
      <c r="E206" s="192" t="s">
        <v>81</v>
      </c>
      <c r="F206" s="192" t="s">
        <v>268</v>
      </c>
      <c r="G206" s="189"/>
      <c r="H206" s="189"/>
      <c r="I206" s="128"/>
      <c r="J206" s="221">
        <f>BK206</f>
        <v>0</v>
      </c>
      <c r="L206" s="126"/>
      <c r="M206" s="129"/>
      <c r="N206" s="130"/>
      <c r="O206" s="130"/>
      <c r="P206" s="131">
        <f>SUM(P207:P218)</f>
        <v>0</v>
      </c>
      <c r="Q206" s="130"/>
      <c r="R206" s="131">
        <f>SUM(R207:R218)</f>
        <v>20.676229999999997</v>
      </c>
      <c r="S206" s="130"/>
      <c r="T206" s="132">
        <f>SUM(T207:T218)</f>
        <v>0</v>
      </c>
      <c r="AR206" s="127" t="s">
        <v>77</v>
      </c>
      <c r="AT206" s="133" t="s">
        <v>71</v>
      </c>
      <c r="AU206" s="133" t="s">
        <v>77</v>
      </c>
      <c r="AY206" s="127" t="s">
        <v>138</v>
      </c>
      <c r="BK206" s="134">
        <f>SUM(BK207:BK218)</f>
        <v>0</v>
      </c>
    </row>
    <row r="207" spans="1:65" s="2" customFormat="1" ht="33" customHeight="1">
      <c r="A207" s="33"/>
      <c r="B207" s="135"/>
      <c r="C207" s="193" t="s">
        <v>269</v>
      </c>
      <c r="D207" s="193" t="s">
        <v>140</v>
      </c>
      <c r="E207" s="194" t="s">
        <v>270</v>
      </c>
      <c r="F207" s="195" t="s">
        <v>271</v>
      </c>
      <c r="G207" s="196" t="s">
        <v>153</v>
      </c>
      <c r="H207" s="197">
        <v>10.836</v>
      </c>
      <c r="I207" s="137"/>
      <c r="J207" s="222">
        <f>ROUND(I207*H207,2)</f>
        <v>0</v>
      </c>
      <c r="K207" s="136" t="s">
        <v>144</v>
      </c>
      <c r="L207" s="34"/>
      <c r="M207" s="138" t="s">
        <v>1</v>
      </c>
      <c r="N207" s="139" t="s">
        <v>38</v>
      </c>
      <c r="O207" s="59"/>
      <c r="P207" s="140">
        <f>O207*H207</f>
        <v>0</v>
      </c>
      <c r="Q207" s="140">
        <v>1.63</v>
      </c>
      <c r="R207" s="140">
        <f>Q207*H207</f>
        <v>17.662679999999998</v>
      </c>
      <c r="S207" s="140">
        <v>0</v>
      </c>
      <c r="T207" s="14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42" t="s">
        <v>145</v>
      </c>
      <c r="AT207" s="142" t="s">
        <v>140</v>
      </c>
      <c r="AU207" s="142" t="s">
        <v>81</v>
      </c>
      <c r="AY207" s="18" t="s">
        <v>138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8" t="s">
        <v>77</v>
      </c>
      <c r="BK207" s="143">
        <f>ROUND(I207*H207,2)</f>
        <v>0</v>
      </c>
      <c r="BL207" s="18" t="s">
        <v>145</v>
      </c>
      <c r="BM207" s="142" t="s">
        <v>272</v>
      </c>
    </row>
    <row r="208" spans="1:65" s="13" customFormat="1">
      <c r="B208" s="144"/>
      <c r="C208" s="198"/>
      <c r="D208" s="199" t="s">
        <v>155</v>
      </c>
      <c r="E208" s="200" t="s">
        <v>1</v>
      </c>
      <c r="F208" s="201" t="s">
        <v>273</v>
      </c>
      <c r="G208" s="198"/>
      <c r="H208" s="200" t="s">
        <v>1</v>
      </c>
      <c r="I208" s="146"/>
      <c r="J208" s="198"/>
      <c r="L208" s="144"/>
      <c r="M208" s="147"/>
      <c r="N208" s="148"/>
      <c r="O208" s="148"/>
      <c r="P208" s="148"/>
      <c r="Q208" s="148"/>
      <c r="R208" s="148"/>
      <c r="S208" s="148"/>
      <c r="T208" s="149"/>
      <c r="AT208" s="145" t="s">
        <v>155</v>
      </c>
      <c r="AU208" s="145" t="s">
        <v>81</v>
      </c>
      <c r="AV208" s="13" t="s">
        <v>77</v>
      </c>
      <c r="AW208" s="13" t="s">
        <v>29</v>
      </c>
      <c r="AX208" s="13" t="s">
        <v>72</v>
      </c>
      <c r="AY208" s="145" t="s">
        <v>138</v>
      </c>
    </row>
    <row r="209" spans="1:65" s="14" customFormat="1">
      <c r="B209" s="150"/>
      <c r="C209" s="202"/>
      <c r="D209" s="199" t="s">
        <v>155</v>
      </c>
      <c r="E209" s="203" t="s">
        <v>1</v>
      </c>
      <c r="F209" s="204" t="s">
        <v>274</v>
      </c>
      <c r="G209" s="202"/>
      <c r="H209" s="205">
        <v>10.836</v>
      </c>
      <c r="I209" s="152"/>
      <c r="J209" s="202"/>
      <c r="L209" s="150"/>
      <c r="M209" s="153"/>
      <c r="N209" s="154"/>
      <c r="O209" s="154"/>
      <c r="P209" s="154"/>
      <c r="Q209" s="154"/>
      <c r="R209" s="154"/>
      <c r="S209" s="154"/>
      <c r="T209" s="155"/>
      <c r="AT209" s="151" t="s">
        <v>155</v>
      </c>
      <c r="AU209" s="151" t="s">
        <v>81</v>
      </c>
      <c r="AV209" s="14" t="s">
        <v>81</v>
      </c>
      <c r="AW209" s="14" t="s">
        <v>29</v>
      </c>
      <c r="AX209" s="14" t="s">
        <v>77</v>
      </c>
      <c r="AY209" s="151" t="s">
        <v>138</v>
      </c>
    </row>
    <row r="210" spans="1:65" s="2" customFormat="1" ht="24.2" customHeight="1">
      <c r="A210" s="33"/>
      <c r="B210" s="135"/>
      <c r="C210" s="193" t="s">
        <v>275</v>
      </c>
      <c r="D210" s="193" t="s">
        <v>140</v>
      </c>
      <c r="E210" s="194" t="s">
        <v>276</v>
      </c>
      <c r="F210" s="195" t="s">
        <v>277</v>
      </c>
      <c r="G210" s="196" t="s">
        <v>153</v>
      </c>
      <c r="H210" s="197">
        <v>1.5</v>
      </c>
      <c r="I210" s="137"/>
      <c r="J210" s="222">
        <f>ROUND(I210*H210,2)</f>
        <v>0</v>
      </c>
      <c r="K210" s="136" t="s">
        <v>144</v>
      </c>
      <c r="L210" s="34"/>
      <c r="M210" s="138" t="s">
        <v>1</v>
      </c>
      <c r="N210" s="139" t="s">
        <v>38</v>
      </c>
      <c r="O210" s="59"/>
      <c r="P210" s="140">
        <f>O210*H210</f>
        <v>0</v>
      </c>
      <c r="Q210" s="140">
        <v>1.9205000000000001</v>
      </c>
      <c r="R210" s="140">
        <f>Q210*H210</f>
        <v>2.8807499999999999</v>
      </c>
      <c r="S210" s="140">
        <v>0</v>
      </c>
      <c r="T210" s="141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42" t="s">
        <v>145</v>
      </c>
      <c r="AT210" s="142" t="s">
        <v>140</v>
      </c>
      <c r="AU210" s="142" t="s">
        <v>81</v>
      </c>
      <c r="AY210" s="18" t="s">
        <v>138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8" t="s">
        <v>77</v>
      </c>
      <c r="BK210" s="143">
        <f>ROUND(I210*H210,2)</f>
        <v>0</v>
      </c>
      <c r="BL210" s="18" t="s">
        <v>145</v>
      </c>
      <c r="BM210" s="142" t="s">
        <v>278</v>
      </c>
    </row>
    <row r="211" spans="1:65" s="14" customFormat="1">
      <c r="B211" s="150"/>
      <c r="C211" s="202"/>
      <c r="D211" s="199" t="s">
        <v>155</v>
      </c>
      <c r="E211" s="203" t="s">
        <v>1</v>
      </c>
      <c r="F211" s="204" t="s">
        <v>90</v>
      </c>
      <c r="G211" s="202"/>
      <c r="H211" s="205">
        <v>1.5</v>
      </c>
      <c r="I211" s="152"/>
      <c r="J211" s="202"/>
      <c r="L211" s="150"/>
      <c r="M211" s="153"/>
      <c r="N211" s="154"/>
      <c r="O211" s="154"/>
      <c r="P211" s="154"/>
      <c r="Q211" s="154"/>
      <c r="R211" s="154"/>
      <c r="S211" s="154"/>
      <c r="T211" s="155"/>
      <c r="AT211" s="151" t="s">
        <v>155</v>
      </c>
      <c r="AU211" s="151" t="s">
        <v>81</v>
      </c>
      <c r="AV211" s="14" t="s">
        <v>81</v>
      </c>
      <c r="AW211" s="14" t="s">
        <v>29</v>
      </c>
      <c r="AX211" s="14" t="s">
        <v>77</v>
      </c>
      <c r="AY211" s="151" t="s">
        <v>138</v>
      </c>
    </row>
    <row r="212" spans="1:65" s="2" customFormat="1" ht="24.2" customHeight="1">
      <c r="A212" s="33"/>
      <c r="B212" s="135"/>
      <c r="C212" s="193" t="s">
        <v>279</v>
      </c>
      <c r="D212" s="193" t="s">
        <v>140</v>
      </c>
      <c r="E212" s="194" t="s">
        <v>280</v>
      </c>
      <c r="F212" s="195" t="s">
        <v>281</v>
      </c>
      <c r="G212" s="196" t="s">
        <v>143</v>
      </c>
      <c r="H212" s="197">
        <v>64</v>
      </c>
      <c r="I212" s="137"/>
      <c r="J212" s="222">
        <f>ROUND(I212*H212,2)</f>
        <v>0</v>
      </c>
      <c r="K212" s="136" t="s">
        <v>144</v>
      </c>
      <c r="L212" s="34"/>
      <c r="M212" s="138" t="s">
        <v>1</v>
      </c>
      <c r="N212" s="139" t="s">
        <v>38</v>
      </c>
      <c r="O212" s="59"/>
      <c r="P212" s="140">
        <f>O212*H212</f>
        <v>0</v>
      </c>
      <c r="Q212" s="140">
        <v>1.7000000000000001E-4</v>
      </c>
      <c r="R212" s="140">
        <f>Q212*H212</f>
        <v>1.0880000000000001E-2</v>
      </c>
      <c r="S212" s="140">
        <v>0</v>
      </c>
      <c r="T212" s="141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42" t="s">
        <v>145</v>
      </c>
      <c r="AT212" s="142" t="s">
        <v>140</v>
      </c>
      <c r="AU212" s="142" t="s">
        <v>81</v>
      </c>
      <c r="AY212" s="18" t="s">
        <v>138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8" t="s">
        <v>77</v>
      </c>
      <c r="BK212" s="143">
        <f>ROUND(I212*H212,2)</f>
        <v>0</v>
      </c>
      <c r="BL212" s="18" t="s">
        <v>145</v>
      </c>
      <c r="BM212" s="142" t="s">
        <v>282</v>
      </c>
    </row>
    <row r="213" spans="1:65" s="14" customFormat="1">
      <c r="B213" s="150"/>
      <c r="C213" s="202"/>
      <c r="D213" s="199" t="s">
        <v>155</v>
      </c>
      <c r="E213" s="203" t="s">
        <v>1</v>
      </c>
      <c r="F213" s="204" t="s">
        <v>283</v>
      </c>
      <c r="G213" s="202"/>
      <c r="H213" s="205">
        <v>64</v>
      </c>
      <c r="I213" s="152"/>
      <c r="J213" s="202"/>
      <c r="L213" s="150"/>
      <c r="M213" s="153"/>
      <c r="N213" s="154"/>
      <c r="O213" s="154"/>
      <c r="P213" s="154"/>
      <c r="Q213" s="154"/>
      <c r="R213" s="154"/>
      <c r="S213" s="154"/>
      <c r="T213" s="155"/>
      <c r="AT213" s="151" t="s">
        <v>155</v>
      </c>
      <c r="AU213" s="151" t="s">
        <v>81</v>
      </c>
      <c r="AV213" s="14" t="s">
        <v>81</v>
      </c>
      <c r="AW213" s="14" t="s">
        <v>29</v>
      </c>
      <c r="AX213" s="14" t="s">
        <v>77</v>
      </c>
      <c r="AY213" s="151" t="s">
        <v>138</v>
      </c>
    </row>
    <row r="214" spans="1:65" s="2" customFormat="1" ht="24.2" customHeight="1">
      <c r="A214" s="33"/>
      <c r="B214" s="135"/>
      <c r="C214" s="210" t="s">
        <v>284</v>
      </c>
      <c r="D214" s="210" t="s">
        <v>238</v>
      </c>
      <c r="E214" s="211" t="s">
        <v>285</v>
      </c>
      <c r="F214" s="212" t="s">
        <v>286</v>
      </c>
      <c r="G214" s="213" t="s">
        <v>143</v>
      </c>
      <c r="H214" s="214">
        <v>64</v>
      </c>
      <c r="I214" s="163"/>
      <c r="J214" s="223">
        <f>ROUND(I214*H214,2)</f>
        <v>0</v>
      </c>
      <c r="K214" s="162" t="s">
        <v>144</v>
      </c>
      <c r="L214" s="164"/>
      <c r="M214" s="165" t="s">
        <v>1</v>
      </c>
      <c r="N214" s="166" t="s">
        <v>38</v>
      </c>
      <c r="O214" s="59"/>
      <c r="P214" s="140">
        <f>O214*H214</f>
        <v>0</v>
      </c>
      <c r="Q214" s="140">
        <v>2.9999999999999997E-4</v>
      </c>
      <c r="R214" s="140">
        <f>Q214*H214</f>
        <v>1.9199999999999998E-2</v>
      </c>
      <c r="S214" s="140">
        <v>0</v>
      </c>
      <c r="T214" s="141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42" t="s">
        <v>182</v>
      </c>
      <c r="AT214" s="142" t="s">
        <v>238</v>
      </c>
      <c r="AU214" s="142" t="s">
        <v>81</v>
      </c>
      <c r="AY214" s="18" t="s">
        <v>138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8" t="s">
        <v>77</v>
      </c>
      <c r="BK214" s="143">
        <f>ROUND(I214*H214,2)</f>
        <v>0</v>
      </c>
      <c r="BL214" s="18" t="s">
        <v>145</v>
      </c>
      <c r="BM214" s="142" t="s">
        <v>287</v>
      </c>
    </row>
    <row r="215" spans="1:65" s="2" customFormat="1" ht="24.2" customHeight="1">
      <c r="A215" s="33"/>
      <c r="B215" s="135"/>
      <c r="C215" s="193" t="s">
        <v>288</v>
      </c>
      <c r="D215" s="193" t="s">
        <v>140</v>
      </c>
      <c r="E215" s="194" t="s">
        <v>289</v>
      </c>
      <c r="F215" s="195" t="s">
        <v>290</v>
      </c>
      <c r="G215" s="196" t="s">
        <v>291</v>
      </c>
      <c r="H215" s="197">
        <v>64</v>
      </c>
      <c r="I215" s="137"/>
      <c r="J215" s="222">
        <f>ROUND(I215*H215,2)</f>
        <v>0</v>
      </c>
      <c r="K215" s="136" t="s">
        <v>144</v>
      </c>
      <c r="L215" s="34"/>
      <c r="M215" s="138" t="s">
        <v>1</v>
      </c>
      <c r="N215" s="139" t="s">
        <v>38</v>
      </c>
      <c r="O215" s="59"/>
      <c r="P215" s="140">
        <f>O215*H215</f>
        <v>0</v>
      </c>
      <c r="Q215" s="140">
        <v>1.16E-3</v>
      </c>
      <c r="R215" s="140">
        <f>Q215*H215</f>
        <v>7.424E-2</v>
      </c>
      <c r="S215" s="140">
        <v>0</v>
      </c>
      <c r="T215" s="14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42" t="s">
        <v>145</v>
      </c>
      <c r="AT215" s="142" t="s">
        <v>140</v>
      </c>
      <c r="AU215" s="142" t="s">
        <v>81</v>
      </c>
      <c r="AY215" s="18" t="s">
        <v>138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8" t="s">
        <v>77</v>
      </c>
      <c r="BK215" s="143">
        <f>ROUND(I215*H215,2)</f>
        <v>0</v>
      </c>
      <c r="BL215" s="18" t="s">
        <v>145</v>
      </c>
      <c r="BM215" s="142" t="s">
        <v>292</v>
      </c>
    </row>
    <row r="216" spans="1:65" s="2" customFormat="1" ht="24.2" customHeight="1">
      <c r="A216" s="33"/>
      <c r="B216" s="135"/>
      <c r="C216" s="193" t="s">
        <v>293</v>
      </c>
      <c r="D216" s="193" t="s">
        <v>140</v>
      </c>
      <c r="E216" s="194" t="s">
        <v>294</v>
      </c>
      <c r="F216" s="195" t="s">
        <v>295</v>
      </c>
      <c r="G216" s="196" t="s">
        <v>143</v>
      </c>
      <c r="H216" s="197">
        <v>64</v>
      </c>
      <c r="I216" s="137"/>
      <c r="J216" s="222">
        <f>ROUND(I216*H216,2)</f>
        <v>0</v>
      </c>
      <c r="K216" s="136" t="s">
        <v>144</v>
      </c>
      <c r="L216" s="34"/>
      <c r="M216" s="138" t="s">
        <v>1</v>
      </c>
      <c r="N216" s="139" t="s">
        <v>38</v>
      </c>
      <c r="O216" s="59"/>
      <c r="P216" s="140">
        <f>O216*H216</f>
        <v>0</v>
      </c>
      <c r="Q216" s="140">
        <v>1E-4</v>
      </c>
      <c r="R216" s="140">
        <f>Q216*H216</f>
        <v>6.4000000000000003E-3</v>
      </c>
      <c r="S216" s="140">
        <v>0</v>
      </c>
      <c r="T216" s="141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42" t="s">
        <v>145</v>
      </c>
      <c r="AT216" s="142" t="s">
        <v>140</v>
      </c>
      <c r="AU216" s="142" t="s">
        <v>81</v>
      </c>
      <c r="AY216" s="18" t="s">
        <v>138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8" t="s">
        <v>77</v>
      </c>
      <c r="BK216" s="143">
        <f>ROUND(I216*H216,2)</f>
        <v>0</v>
      </c>
      <c r="BL216" s="18" t="s">
        <v>145</v>
      </c>
      <c r="BM216" s="142" t="s">
        <v>296</v>
      </c>
    </row>
    <row r="217" spans="1:65" s="2" customFormat="1" ht="24.2" customHeight="1">
      <c r="A217" s="33"/>
      <c r="B217" s="135"/>
      <c r="C217" s="210" t="s">
        <v>297</v>
      </c>
      <c r="D217" s="210" t="s">
        <v>238</v>
      </c>
      <c r="E217" s="211" t="s">
        <v>285</v>
      </c>
      <c r="F217" s="212" t="s">
        <v>286</v>
      </c>
      <c r="G217" s="213" t="s">
        <v>143</v>
      </c>
      <c r="H217" s="214">
        <v>73.599999999999994</v>
      </c>
      <c r="I217" s="163"/>
      <c r="J217" s="223">
        <f>ROUND(I217*H217,2)</f>
        <v>0</v>
      </c>
      <c r="K217" s="162" t="s">
        <v>144</v>
      </c>
      <c r="L217" s="164"/>
      <c r="M217" s="165" t="s">
        <v>1</v>
      </c>
      <c r="N217" s="166" t="s">
        <v>38</v>
      </c>
      <c r="O217" s="59"/>
      <c r="P217" s="140">
        <f>O217*H217</f>
        <v>0</v>
      </c>
      <c r="Q217" s="140">
        <v>2.9999999999999997E-4</v>
      </c>
      <c r="R217" s="140">
        <f>Q217*H217</f>
        <v>2.2079999999999995E-2</v>
      </c>
      <c r="S217" s="140">
        <v>0</v>
      </c>
      <c r="T217" s="141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42" t="s">
        <v>182</v>
      </c>
      <c r="AT217" s="142" t="s">
        <v>238</v>
      </c>
      <c r="AU217" s="142" t="s">
        <v>81</v>
      </c>
      <c r="AY217" s="18" t="s">
        <v>138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8" t="s">
        <v>77</v>
      </c>
      <c r="BK217" s="143">
        <f>ROUND(I217*H217,2)</f>
        <v>0</v>
      </c>
      <c r="BL217" s="18" t="s">
        <v>145</v>
      </c>
      <c r="BM217" s="142" t="s">
        <v>298</v>
      </c>
    </row>
    <row r="218" spans="1:65" s="14" customFormat="1">
      <c r="B218" s="150"/>
      <c r="C218" s="202"/>
      <c r="D218" s="199" t="s">
        <v>155</v>
      </c>
      <c r="E218" s="202"/>
      <c r="F218" s="204" t="s">
        <v>299</v>
      </c>
      <c r="G218" s="202"/>
      <c r="H218" s="205">
        <v>73.599999999999994</v>
      </c>
      <c r="I218" s="152"/>
      <c r="J218" s="202"/>
      <c r="L218" s="150"/>
      <c r="M218" s="153"/>
      <c r="N218" s="154"/>
      <c r="O218" s="154"/>
      <c r="P218" s="154"/>
      <c r="Q218" s="154"/>
      <c r="R218" s="154"/>
      <c r="S218" s="154"/>
      <c r="T218" s="155"/>
      <c r="AT218" s="151" t="s">
        <v>155</v>
      </c>
      <c r="AU218" s="151" t="s">
        <v>81</v>
      </c>
      <c r="AV218" s="14" t="s">
        <v>81</v>
      </c>
      <c r="AW218" s="14" t="s">
        <v>3</v>
      </c>
      <c r="AX218" s="14" t="s">
        <v>77</v>
      </c>
      <c r="AY218" s="151" t="s">
        <v>138</v>
      </c>
    </row>
    <row r="219" spans="1:65" s="12" customFormat="1" ht="22.9" customHeight="1">
      <c r="B219" s="126"/>
      <c r="C219" s="189"/>
      <c r="D219" s="190" t="s">
        <v>71</v>
      </c>
      <c r="E219" s="192" t="s">
        <v>150</v>
      </c>
      <c r="F219" s="192" t="s">
        <v>300</v>
      </c>
      <c r="G219" s="189"/>
      <c r="H219" s="189"/>
      <c r="I219" s="128"/>
      <c r="J219" s="221">
        <f>BK219</f>
        <v>0</v>
      </c>
      <c r="L219" s="126"/>
      <c r="M219" s="129"/>
      <c r="N219" s="130"/>
      <c r="O219" s="130"/>
      <c r="P219" s="131">
        <f>SUM(P220:P225)</f>
        <v>0</v>
      </c>
      <c r="Q219" s="130"/>
      <c r="R219" s="131">
        <f>SUM(R220:R225)</f>
        <v>17.82</v>
      </c>
      <c r="S219" s="130"/>
      <c r="T219" s="132">
        <f>SUM(T220:T225)</f>
        <v>0</v>
      </c>
      <c r="AR219" s="127" t="s">
        <v>77</v>
      </c>
      <c r="AT219" s="133" t="s">
        <v>71</v>
      </c>
      <c r="AU219" s="133" t="s">
        <v>77</v>
      </c>
      <c r="AY219" s="127" t="s">
        <v>138</v>
      </c>
      <c r="BK219" s="134">
        <f>SUM(BK220:BK225)</f>
        <v>0</v>
      </c>
    </row>
    <row r="220" spans="1:65" s="2" customFormat="1" ht="16.5" customHeight="1">
      <c r="A220" s="33"/>
      <c r="B220" s="135"/>
      <c r="C220" s="193" t="s">
        <v>301</v>
      </c>
      <c r="D220" s="193" t="s">
        <v>140</v>
      </c>
      <c r="E220" s="194" t="s">
        <v>302</v>
      </c>
      <c r="F220" s="195" t="s">
        <v>303</v>
      </c>
      <c r="G220" s="196" t="s">
        <v>153</v>
      </c>
      <c r="H220" s="197">
        <v>6.48</v>
      </c>
      <c r="I220" s="137"/>
      <c r="J220" s="222">
        <f>ROUND(I220*H220,2)</f>
        <v>0</v>
      </c>
      <c r="K220" s="136" t="s">
        <v>1</v>
      </c>
      <c r="L220" s="34"/>
      <c r="M220" s="138" t="s">
        <v>1</v>
      </c>
      <c r="N220" s="139" t="s">
        <v>38</v>
      </c>
      <c r="O220" s="59"/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42" t="s">
        <v>145</v>
      </c>
      <c r="AT220" s="142" t="s">
        <v>140</v>
      </c>
      <c r="AU220" s="142" t="s">
        <v>81</v>
      </c>
      <c r="AY220" s="18" t="s">
        <v>138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8" t="s">
        <v>77</v>
      </c>
      <c r="BK220" s="143">
        <f>ROUND(I220*H220,2)</f>
        <v>0</v>
      </c>
      <c r="BL220" s="18" t="s">
        <v>145</v>
      </c>
      <c r="BM220" s="142" t="s">
        <v>304</v>
      </c>
    </row>
    <row r="221" spans="1:65" s="14" customFormat="1">
      <c r="B221" s="150"/>
      <c r="C221" s="202"/>
      <c r="D221" s="199" t="s">
        <v>155</v>
      </c>
      <c r="E221" s="203" t="s">
        <v>1</v>
      </c>
      <c r="F221" s="204" t="s">
        <v>305</v>
      </c>
      <c r="G221" s="202"/>
      <c r="H221" s="205">
        <v>3</v>
      </c>
      <c r="I221" s="152"/>
      <c r="J221" s="202"/>
      <c r="L221" s="150"/>
      <c r="M221" s="153"/>
      <c r="N221" s="154"/>
      <c r="O221" s="154"/>
      <c r="P221" s="154"/>
      <c r="Q221" s="154"/>
      <c r="R221" s="154"/>
      <c r="S221" s="154"/>
      <c r="T221" s="155"/>
      <c r="AT221" s="151" t="s">
        <v>155</v>
      </c>
      <c r="AU221" s="151" t="s">
        <v>81</v>
      </c>
      <c r="AV221" s="14" t="s">
        <v>81</v>
      </c>
      <c r="AW221" s="14" t="s">
        <v>29</v>
      </c>
      <c r="AX221" s="14" t="s">
        <v>72</v>
      </c>
      <c r="AY221" s="151" t="s">
        <v>138</v>
      </c>
    </row>
    <row r="222" spans="1:65" s="14" customFormat="1">
      <c r="B222" s="150"/>
      <c r="C222" s="202"/>
      <c r="D222" s="199" t="s">
        <v>155</v>
      </c>
      <c r="E222" s="203" t="s">
        <v>1</v>
      </c>
      <c r="F222" s="204" t="s">
        <v>306</v>
      </c>
      <c r="G222" s="202"/>
      <c r="H222" s="205">
        <v>0.48</v>
      </c>
      <c r="I222" s="152"/>
      <c r="J222" s="202"/>
      <c r="L222" s="150"/>
      <c r="M222" s="153"/>
      <c r="N222" s="154"/>
      <c r="O222" s="154"/>
      <c r="P222" s="154"/>
      <c r="Q222" s="154"/>
      <c r="R222" s="154"/>
      <c r="S222" s="154"/>
      <c r="T222" s="155"/>
      <c r="AT222" s="151" t="s">
        <v>155</v>
      </c>
      <c r="AU222" s="151" t="s">
        <v>81</v>
      </c>
      <c r="AV222" s="14" t="s">
        <v>81</v>
      </c>
      <c r="AW222" s="14" t="s">
        <v>29</v>
      </c>
      <c r="AX222" s="14" t="s">
        <v>72</v>
      </c>
      <c r="AY222" s="151" t="s">
        <v>138</v>
      </c>
    </row>
    <row r="223" spans="1:65" s="14" customFormat="1">
      <c r="B223" s="150"/>
      <c r="C223" s="202"/>
      <c r="D223" s="199" t="s">
        <v>155</v>
      </c>
      <c r="E223" s="203" t="s">
        <v>1</v>
      </c>
      <c r="F223" s="204" t="s">
        <v>307</v>
      </c>
      <c r="G223" s="202"/>
      <c r="H223" s="205">
        <v>3</v>
      </c>
      <c r="I223" s="152"/>
      <c r="J223" s="202"/>
      <c r="L223" s="150"/>
      <c r="M223" s="153"/>
      <c r="N223" s="154"/>
      <c r="O223" s="154"/>
      <c r="P223" s="154"/>
      <c r="Q223" s="154"/>
      <c r="R223" s="154"/>
      <c r="S223" s="154"/>
      <c r="T223" s="155"/>
      <c r="AT223" s="151" t="s">
        <v>155</v>
      </c>
      <c r="AU223" s="151" t="s">
        <v>81</v>
      </c>
      <c r="AV223" s="14" t="s">
        <v>81</v>
      </c>
      <c r="AW223" s="14" t="s">
        <v>29</v>
      </c>
      <c r="AX223" s="14" t="s">
        <v>72</v>
      </c>
      <c r="AY223" s="151" t="s">
        <v>138</v>
      </c>
    </row>
    <row r="224" spans="1:65" s="15" customFormat="1">
      <c r="B224" s="156"/>
      <c r="C224" s="206"/>
      <c r="D224" s="199" t="s">
        <v>155</v>
      </c>
      <c r="E224" s="207" t="s">
        <v>1</v>
      </c>
      <c r="F224" s="208" t="s">
        <v>161</v>
      </c>
      <c r="G224" s="206"/>
      <c r="H224" s="209">
        <v>6.48</v>
      </c>
      <c r="I224" s="158"/>
      <c r="J224" s="206"/>
      <c r="L224" s="156"/>
      <c r="M224" s="159"/>
      <c r="N224" s="160"/>
      <c r="O224" s="160"/>
      <c r="P224" s="160"/>
      <c r="Q224" s="160"/>
      <c r="R224" s="160"/>
      <c r="S224" s="160"/>
      <c r="T224" s="161"/>
      <c r="AT224" s="157" t="s">
        <v>155</v>
      </c>
      <c r="AU224" s="157" t="s">
        <v>81</v>
      </c>
      <c r="AV224" s="15" t="s">
        <v>145</v>
      </c>
      <c r="AW224" s="15" t="s">
        <v>29</v>
      </c>
      <c r="AX224" s="15" t="s">
        <v>77</v>
      </c>
      <c r="AY224" s="157" t="s">
        <v>138</v>
      </c>
    </row>
    <row r="225" spans="1:65" s="2" customFormat="1" ht="16.5" customHeight="1">
      <c r="A225" s="33"/>
      <c r="B225" s="135"/>
      <c r="C225" s="210" t="s">
        <v>308</v>
      </c>
      <c r="D225" s="210" t="s">
        <v>238</v>
      </c>
      <c r="E225" s="211" t="s">
        <v>309</v>
      </c>
      <c r="F225" s="212" t="s">
        <v>310</v>
      </c>
      <c r="G225" s="213" t="s">
        <v>218</v>
      </c>
      <c r="H225" s="214">
        <v>17.82</v>
      </c>
      <c r="I225" s="163"/>
      <c r="J225" s="223">
        <f>ROUND(I225*H225,2)</f>
        <v>0</v>
      </c>
      <c r="K225" s="162" t="s">
        <v>144</v>
      </c>
      <c r="L225" s="164"/>
      <c r="M225" s="165" t="s">
        <v>1</v>
      </c>
      <c r="N225" s="166" t="s">
        <v>38</v>
      </c>
      <c r="O225" s="59"/>
      <c r="P225" s="140">
        <f>O225*H225</f>
        <v>0</v>
      </c>
      <c r="Q225" s="140">
        <v>1</v>
      </c>
      <c r="R225" s="140">
        <f>Q225*H225</f>
        <v>17.82</v>
      </c>
      <c r="S225" s="140">
        <v>0</v>
      </c>
      <c r="T225" s="141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42" t="s">
        <v>182</v>
      </c>
      <c r="AT225" s="142" t="s">
        <v>238</v>
      </c>
      <c r="AU225" s="142" t="s">
        <v>81</v>
      </c>
      <c r="AY225" s="18" t="s">
        <v>138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8" t="s">
        <v>77</v>
      </c>
      <c r="BK225" s="143">
        <f>ROUND(I225*H225,2)</f>
        <v>0</v>
      </c>
      <c r="BL225" s="18" t="s">
        <v>145</v>
      </c>
      <c r="BM225" s="142" t="s">
        <v>311</v>
      </c>
    </row>
    <row r="226" spans="1:65" s="12" customFormat="1" ht="22.9" customHeight="1">
      <c r="B226" s="126"/>
      <c r="C226" s="189"/>
      <c r="D226" s="190" t="s">
        <v>71</v>
      </c>
      <c r="E226" s="192" t="s">
        <v>167</v>
      </c>
      <c r="F226" s="192" t="s">
        <v>312</v>
      </c>
      <c r="G226" s="189"/>
      <c r="H226" s="189"/>
      <c r="I226" s="128"/>
      <c r="J226" s="221">
        <f>BK226</f>
        <v>0</v>
      </c>
      <c r="L226" s="126"/>
      <c r="M226" s="129"/>
      <c r="N226" s="130"/>
      <c r="O226" s="130"/>
      <c r="P226" s="131">
        <f>SUM(P227:P230)</f>
        <v>0</v>
      </c>
      <c r="Q226" s="130"/>
      <c r="R226" s="131">
        <f>SUM(R227:R230)</f>
        <v>8.3732137200000007</v>
      </c>
      <c r="S226" s="130"/>
      <c r="T226" s="132">
        <f>SUM(T227:T230)</f>
        <v>0</v>
      </c>
      <c r="AR226" s="127" t="s">
        <v>77</v>
      </c>
      <c r="AT226" s="133" t="s">
        <v>71</v>
      </c>
      <c r="AU226" s="133" t="s">
        <v>77</v>
      </c>
      <c r="AY226" s="127" t="s">
        <v>138</v>
      </c>
      <c r="BK226" s="134">
        <f>SUM(BK227:BK230)</f>
        <v>0</v>
      </c>
    </row>
    <row r="227" spans="1:65" s="2" customFormat="1" ht="16.5" customHeight="1">
      <c r="A227" s="33"/>
      <c r="B227" s="135"/>
      <c r="C227" s="193" t="s">
        <v>313</v>
      </c>
      <c r="D227" s="193" t="s">
        <v>140</v>
      </c>
      <c r="E227" s="194" t="s">
        <v>314</v>
      </c>
      <c r="F227" s="195" t="s">
        <v>315</v>
      </c>
      <c r="G227" s="196" t="s">
        <v>143</v>
      </c>
      <c r="H227" s="197">
        <v>10.4</v>
      </c>
      <c r="I227" s="137"/>
      <c r="J227" s="222">
        <f>ROUND(I227*H227,2)</f>
        <v>0</v>
      </c>
      <c r="K227" s="136" t="s">
        <v>144</v>
      </c>
      <c r="L227" s="34"/>
      <c r="M227" s="138" t="s">
        <v>1</v>
      </c>
      <c r="N227" s="139" t="s">
        <v>38</v>
      </c>
      <c r="O227" s="59"/>
      <c r="P227" s="140">
        <f>O227*H227</f>
        <v>0</v>
      </c>
      <c r="Q227" s="140">
        <v>0.34499999999999997</v>
      </c>
      <c r="R227" s="140">
        <f>Q227*H227</f>
        <v>3.5879999999999996</v>
      </c>
      <c r="S227" s="140">
        <v>0</v>
      </c>
      <c r="T227" s="141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42" t="s">
        <v>145</v>
      </c>
      <c r="AT227" s="142" t="s">
        <v>140</v>
      </c>
      <c r="AU227" s="142" t="s">
        <v>81</v>
      </c>
      <c r="AY227" s="18" t="s">
        <v>138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8" t="s">
        <v>77</v>
      </c>
      <c r="BK227" s="143">
        <f>ROUND(I227*H227,2)</f>
        <v>0</v>
      </c>
      <c r="BL227" s="18" t="s">
        <v>145</v>
      </c>
      <c r="BM227" s="142" t="s">
        <v>316</v>
      </c>
    </row>
    <row r="228" spans="1:65" s="14" customFormat="1">
      <c r="B228" s="150"/>
      <c r="C228" s="202"/>
      <c r="D228" s="199" t="s">
        <v>155</v>
      </c>
      <c r="E228" s="203" t="s">
        <v>1</v>
      </c>
      <c r="F228" s="204" t="s">
        <v>317</v>
      </c>
      <c r="G228" s="202"/>
      <c r="H228" s="205">
        <v>10.4</v>
      </c>
      <c r="I228" s="152"/>
      <c r="J228" s="202"/>
      <c r="L228" s="150"/>
      <c r="M228" s="153"/>
      <c r="N228" s="154"/>
      <c r="O228" s="154"/>
      <c r="P228" s="154"/>
      <c r="Q228" s="154"/>
      <c r="R228" s="154"/>
      <c r="S228" s="154"/>
      <c r="T228" s="155"/>
      <c r="AT228" s="151" t="s">
        <v>155</v>
      </c>
      <c r="AU228" s="151" t="s">
        <v>81</v>
      </c>
      <c r="AV228" s="14" t="s">
        <v>81</v>
      </c>
      <c r="AW228" s="14" t="s">
        <v>29</v>
      </c>
      <c r="AX228" s="14" t="s">
        <v>77</v>
      </c>
      <c r="AY228" s="151" t="s">
        <v>138</v>
      </c>
    </row>
    <row r="229" spans="1:65" s="2" customFormat="1" ht="24.2" customHeight="1">
      <c r="A229" s="33"/>
      <c r="B229" s="135"/>
      <c r="C229" s="193" t="s">
        <v>318</v>
      </c>
      <c r="D229" s="193" t="s">
        <v>140</v>
      </c>
      <c r="E229" s="194" t="s">
        <v>319</v>
      </c>
      <c r="F229" s="195" t="s">
        <v>320</v>
      </c>
      <c r="G229" s="196" t="s">
        <v>143</v>
      </c>
      <c r="H229" s="197">
        <v>7.7930000000000001</v>
      </c>
      <c r="I229" s="137"/>
      <c r="J229" s="222">
        <f>ROUND(I229*H229,2)</f>
        <v>0</v>
      </c>
      <c r="K229" s="136" t="s">
        <v>144</v>
      </c>
      <c r="L229" s="34"/>
      <c r="M229" s="138" t="s">
        <v>1</v>
      </c>
      <c r="N229" s="139" t="s">
        <v>38</v>
      </c>
      <c r="O229" s="59"/>
      <c r="P229" s="140">
        <f>O229*H229</f>
        <v>0</v>
      </c>
      <c r="Q229" s="140">
        <v>0.61404000000000003</v>
      </c>
      <c r="R229" s="140">
        <f>Q229*H229</f>
        <v>4.7852137200000007</v>
      </c>
      <c r="S229" s="140">
        <v>0</v>
      </c>
      <c r="T229" s="141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42" t="s">
        <v>145</v>
      </c>
      <c r="AT229" s="142" t="s">
        <v>140</v>
      </c>
      <c r="AU229" s="142" t="s">
        <v>81</v>
      </c>
      <c r="AY229" s="18" t="s">
        <v>138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8" t="s">
        <v>77</v>
      </c>
      <c r="BK229" s="143">
        <f>ROUND(I229*H229,2)</f>
        <v>0</v>
      </c>
      <c r="BL229" s="18" t="s">
        <v>145</v>
      </c>
      <c r="BM229" s="142" t="s">
        <v>321</v>
      </c>
    </row>
    <row r="230" spans="1:65" s="14" customFormat="1">
      <c r="B230" s="150"/>
      <c r="C230" s="202"/>
      <c r="D230" s="199" t="s">
        <v>155</v>
      </c>
      <c r="E230" s="203" t="s">
        <v>1</v>
      </c>
      <c r="F230" s="204" t="s">
        <v>322</v>
      </c>
      <c r="G230" s="202"/>
      <c r="H230" s="205">
        <v>7.7930000000000001</v>
      </c>
      <c r="I230" s="152"/>
      <c r="J230" s="202"/>
      <c r="L230" s="150"/>
      <c r="M230" s="153"/>
      <c r="N230" s="154"/>
      <c r="O230" s="154"/>
      <c r="P230" s="154"/>
      <c r="Q230" s="154"/>
      <c r="R230" s="154"/>
      <c r="S230" s="154"/>
      <c r="T230" s="155"/>
      <c r="AT230" s="151" t="s">
        <v>155</v>
      </c>
      <c r="AU230" s="151" t="s">
        <v>81</v>
      </c>
      <c r="AV230" s="14" t="s">
        <v>81</v>
      </c>
      <c r="AW230" s="14" t="s">
        <v>29</v>
      </c>
      <c r="AX230" s="14" t="s">
        <v>77</v>
      </c>
      <c r="AY230" s="151" t="s">
        <v>138</v>
      </c>
    </row>
    <row r="231" spans="1:65" s="12" customFormat="1" ht="22.9" customHeight="1">
      <c r="B231" s="126"/>
      <c r="C231" s="189"/>
      <c r="D231" s="190" t="s">
        <v>71</v>
      </c>
      <c r="E231" s="192" t="s">
        <v>173</v>
      </c>
      <c r="F231" s="192" t="s">
        <v>323</v>
      </c>
      <c r="G231" s="189"/>
      <c r="H231" s="189"/>
      <c r="I231" s="128"/>
      <c r="J231" s="221">
        <f>BK231</f>
        <v>0</v>
      </c>
      <c r="L231" s="126"/>
      <c r="M231" s="129"/>
      <c r="N231" s="130"/>
      <c r="O231" s="130"/>
      <c r="P231" s="131">
        <f>SUM(P232:P236)</f>
        <v>0</v>
      </c>
      <c r="Q231" s="130"/>
      <c r="R231" s="131">
        <f>SUM(R232:R236)</f>
        <v>3.0306318899999996</v>
      </c>
      <c r="S231" s="130"/>
      <c r="T231" s="132">
        <f>SUM(T232:T236)</f>
        <v>0</v>
      </c>
      <c r="AR231" s="127" t="s">
        <v>77</v>
      </c>
      <c r="AT231" s="133" t="s">
        <v>71</v>
      </c>
      <c r="AU231" s="133" t="s">
        <v>77</v>
      </c>
      <c r="AY231" s="127" t="s">
        <v>138</v>
      </c>
      <c r="BK231" s="134">
        <f>SUM(BK232:BK236)</f>
        <v>0</v>
      </c>
    </row>
    <row r="232" spans="1:65" s="2" customFormat="1" ht="24.2" customHeight="1">
      <c r="A232" s="33"/>
      <c r="B232" s="135"/>
      <c r="C232" s="193" t="s">
        <v>324</v>
      </c>
      <c r="D232" s="193" t="s">
        <v>140</v>
      </c>
      <c r="E232" s="194" t="s">
        <v>325</v>
      </c>
      <c r="F232" s="195" t="s">
        <v>326</v>
      </c>
      <c r="G232" s="196" t="s">
        <v>143</v>
      </c>
      <c r="H232" s="197">
        <v>74.480999999999995</v>
      </c>
      <c r="I232" s="137"/>
      <c r="J232" s="222">
        <f>ROUND(I232*H232,2)</f>
        <v>0</v>
      </c>
      <c r="K232" s="136" t="s">
        <v>144</v>
      </c>
      <c r="L232" s="34"/>
      <c r="M232" s="138" t="s">
        <v>1</v>
      </c>
      <c r="N232" s="139" t="s">
        <v>38</v>
      </c>
      <c r="O232" s="59"/>
      <c r="P232" s="140">
        <f>O232*H232</f>
        <v>0</v>
      </c>
      <c r="Q232" s="140">
        <v>4.0689999999999997E-2</v>
      </c>
      <c r="R232" s="140">
        <f>Q232*H232</f>
        <v>3.0306318899999996</v>
      </c>
      <c r="S232" s="140">
        <v>0</v>
      </c>
      <c r="T232" s="141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42" t="s">
        <v>145</v>
      </c>
      <c r="AT232" s="142" t="s">
        <v>140</v>
      </c>
      <c r="AU232" s="142" t="s">
        <v>81</v>
      </c>
      <c r="AY232" s="18" t="s">
        <v>138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8" t="s">
        <v>77</v>
      </c>
      <c r="BK232" s="143">
        <f>ROUND(I232*H232,2)</f>
        <v>0</v>
      </c>
      <c r="BL232" s="18" t="s">
        <v>145</v>
      </c>
      <c r="BM232" s="142" t="s">
        <v>327</v>
      </c>
    </row>
    <row r="233" spans="1:65" s="14" customFormat="1">
      <c r="B233" s="150"/>
      <c r="C233" s="202"/>
      <c r="D233" s="199" t="s">
        <v>155</v>
      </c>
      <c r="E233" s="203" t="s">
        <v>1</v>
      </c>
      <c r="F233" s="204" t="s">
        <v>328</v>
      </c>
      <c r="G233" s="202"/>
      <c r="H233" s="205">
        <v>67.7</v>
      </c>
      <c r="I233" s="152"/>
      <c r="J233" s="202"/>
      <c r="L233" s="150"/>
      <c r="M233" s="153"/>
      <c r="N233" s="154"/>
      <c r="O233" s="154"/>
      <c r="P233" s="154"/>
      <c r="Q233" s="154"/>
      <c r="R233" s="154"/>
      <c r="S233" s="154"/>
      <c r="T233" s="155"/>
      <c r="AT233" s="151" t="s">
        <v>155</v>
      </c>
      <c r="AU233" s="151" t="s">
        <v>81</v>
      </c>
      <c r="AV233" s="14" t="s">
        <v>81</v>
      </c>
      <c r="AW233" s="14" t="s">
        <v>29</v>
      </c>
      <c r="AX233" s="14" t="s">
        <v>72</v>
      </c>
      <c r="AY233" s="151" t="s">
        <v>138</v>
      </c>
    </row>
    <row r="234" spans="1:65" s="14" customFormat="1">
      <c r="B234" s="150"/>
      <c r="C234" s="202"/>
      <c r="D234" s="199" t="s">
        <v>155</v>
      </c>
      <c r="E234" s="203" t="s">
        <v>1</v>
      </c>
      <c r="F234" s="204" t="s">
        <v>329</v>
      </c>
      <c r="G234" s="202"/>
      <c r="H234" s="205">
        <v>5.4809999999999999</v>
      </c>
      <c r="I234" s="152"/>
      <c r="J234" s="202"/>
      <c r="L234" s="150"/>
      <c r="M234" s="153"/>
      <c r="N234" s="154"/>
      <c r="O234" s="154"/>
      <c r="P234" s="154"/>
      <c r="Q234" s="154"/>
      <c r="R234" s="154"/>
      <c r="S234" s="154"/>
      <c r="T234" s="155"/>
      <c r="AT234" s="151" t="s">
        <v>155</v>
      </c>
      <c r="AU234" s="151" t="s">
        <v>81</v>
      </c>
      <c r="AV234" s="14" t="s">
        <v>81</v>
      </c>
      <c r="AW234" s="14" t="s">
        <v>29</v>
      </c>
      <c r="AX234" s="14" t="s">
        <v>72</v>
      </c>
      <c r="AY234" s="151" t="s">
        <v>138</v>
      </c>
    </row>
    <row r="235" spans="1:65" s="14" customFormat="1">
      <c r="B235" s="150"/>
      <c r="C235" s="202"/>
      <c r="D235" s="199" t="s">
        <v>155</v>
      </c>
      <c r="E235" s="203" t="s">
        <v>1</v>
      </c>
      <c r="F235" s="204" t="s">
        <v>330</v>
      </c>
      <c r="G235" s="202"/>
      <c r="H235" s="205">
        <v>1.3</v>
      </c>
      <c r="I235" s="152"/>
      <c r="J235" s="202"/>
      <c r="L235" s="150"/>
      <c r="M235" s="153"/>
      <c r="N235" s="154"/>
      <c r="O235" s="154"/>
      <c r="P235" s="154"/>
      <c r="Q235" s="154"/>
      <c r="R235" s="154"/>
      <c r="S235" s="154"/>
      <c r="T235" s="155"/>
      <c r="AT235" s="151" t="s">
        <v>155</v>
      </c>
      <c r="AU235" s="151" t="s">
        <v>81</v>
      </c>
      <c r="AV235" s="14" t="s">
        <v>81</v>
      </c>
      <c r="AW235" s="14" t="s">
        <v>29</v>
      </c>
      <c r="AX235" s="14" t="s">
        <v>72</v>
      </c>
      <c r="AY235" s="151" t="s">
        <v>138</v>
      </c>
    </row>
    <row r="236" spans="1:65" s="15" customFormat="1">
      <c r="B236" s="156"/>
      <c r="C236" s="206"/>
      <c r="D236" s="199" t="s">
        <v>155</v>
      </c>
      <c r="E236" s="207" t="s">
        <v>1</v>
      </c>
      <c r="F236" s="208" t="s">
        <v>161</v>
      </c>
      <c r="G236" s="206"/>
      <c r="H236" s="209">
        <v>74.480999999999995</v>
      </c>
      <c r="I236" s="158"/>
      <c r="J236" s="206"/>
      <c r="L236" s="156"/>
      <c r="M236" s="159"/>
      <c r="N236" s="160"/>
      <c r="O236" s="160"/>
      <c r="P236" s="160"/>
      <c r="Q236" s="160"/>
      <c r="R236" s="160"/>
      <c r="S236" s="160"/>
      <c r="T236" s="161"/>
      <c r="AT236" s="157" t="s">
        <v>155</v>
      </c>
      <c r="AU236" s="157" t="s">
        <v>81</v>
      </c>
      <c r="AV236" s="15" t="s">
        <v>145</v>
      </c>
      <c r="AW236" s="15" t="s">
        <v>29</v>
      </c>
      <c r="AX236" s="15" t="s">
        <v>77</v>
      </c>
      <c r="AY236" s="157" t="s">
        <v>138</v>
      </c>
    </row>
    <row r="237" spans="1:65" s="12" customFormat="1" ht="22.9" customHeight="1">
      <c r="B237" s="126"/>
      <c r="C237" s="189"/>
      <c r="D237" s="190" t="s">
        <v>71</v>
      </c>
      <c r="E237" s="192" t="s">
        <v>182</v>
      </c>
      <c r="F237" s="192" t="s">
        <v>331</v>
      </c>
      <c r="G237" s="189"/>
      <c r="H237" s="189"/>
      <c r="I237" s="128"/>
      <c r="J237" s="221">
        <f>BK237</f>
        <v>0</v>
      </c>
      <c r="L237" s="126"/>
      <c r="M237" s="129"/>
      <c r="N237" s="130"/>
      <c r="O237" s="130"/>
      <c r="P237" s="131">
        <f>P238</f>
        <v>0</v>
      </c>
      <c r="Q237" s="130"/>
      <c r="R237" s="131">
        <f>R238</f>
        <v>0.25445000000000001</v>
      </c>
      <c r="S237" s="130"/>
      <c r="T237" s="132">
        <f>T238</f>
        <v>0</v>
      </c>
      <c r="AR237" s="127" t="s">
        <v>77</v>
      </c>
      <c r="AT237" s="133" t="s">
        <v>71</v>
      </c>
      <c r="AU237" s="133" t="s">
        <v>77</v>
      </c>
      <c r="AY237" s="127" t="s">
        <v>138</v>
      </c>
      <c r="BK237" s="134">
        <f>BK238</f>
        <v>0</v>
      </c>
    </row>
    <row r="238" spans="1:65" s="2" customFormat="1" ht="33" customHeight="1">
      <c r="A238" s="33"/>
      <c r="B238" s="135"/>
      <c r="C238" s="193" t="s">
        <v>332</v>
      </c>
      <c r="D238" s="193" t="s">
        <v>140</v>
      </c>
      <c r="E238" s="194" t="s">
        <v>333</v>
      </c>
      <c r="F238" s="195" t="s">
        <v>334</v>
      </c>
      <c r="G238" s="196" t="s">
        <v>153</v>
      </c>
      <c r="H238" s="197">
        <v>5</v>
      </c>
      <c r="I238" s="137"/>
      <c r="J238" s="222">
        <f>ROUND(I238*H238,2)</f>
        <v>0</v>
      </c>
      <c r="K238" s="136" t="s">
        <v>144</v>
      </c>
      <c r="L238" s="34"/>
      <c r="M238" s="138" t="s">
        <v>1</v>
      </c>
      <c r="N238" s="139" t="s">
        <v>38</v>
      </c>
      <c r="O238" s="59"/>
      <c r="P238" s="140">
        <f>O238*H238</f>
        <v>0</v>
      </c>
      <c r="Q238" s="140">
        <v>5.0889999999999998E-2</v>
      </c>
      <c r="R238" s="140">
        <f>Q238*H238</f>
        <v>0.25445000000000001</v>
      </c>
      <c r="S238" s="140">
        <v>0</v>
      </c>
      <c r="T238" s="141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42" t="s">
        <v>145</v>
      </c>
      <c r="AT238" s="142" t="s">
        <v>140</v>
      </c>
      <c r="AU238" s="142" t="s">
        <v>81</v>
      </c>
      <c r="AY238" s="18" t="s">
        <v>138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8" t="s">
        <v>77</v>
      </c>
      <c r="BK238" s="143">
        <f>ROUND(I238*H238,2)</f>
        <v>0</v>
      </c>
      <c r="BL238" s="18" t="s">
        <v>145</v>
      </c>
      <c r="BM238" s="142" t="s">
        <v>335</v>
      </c>
    </row>
    <row r="239" spans="1:65" s="12" customFormat="1" ht="22.9" customHeight="1">
      <c r="B239" s="126"/>
      <c r="C239" s="189"/>
      <c r="D239" s="190" t="s">
        <v>71</v>
      </c>
      <c r="E239" s="192" t="s">
        <v>188</v>
      </c>
      <c r="F239" s="192" t="s">
        <v>336</v>
      </c>
      <c r="G239" s="189"/>
      <c r="H239" s="189"/>
      <c r="I239" s="128"/>
      <c r="J239" s="221">
        <f>BK239</f>
        <v>0</v>
      </c>
      <c r="L239" s="126"/>
      <c r="M239" s="129"/>
      <c r="N239" s="130"/>
      <c r="O239" s="130"/>
      <c r="P239" s="131">
        <f>SUM(P240:P294)</f>
        <v>0</v>
      </c>
      <c r="Q239" s="130"/>
      <c r="R239" s="131">
        <f>SUM(R240:R294)</f>
        <v>304.68489890000006</v>
      </c>
      <c r="S239" s="130"/>
      <c r="T239" s="132">
        <f>SUM(T240:T294)</f>
        <v>53.098700000000001</v>
      </c>
      <c r="AR239" s="127" t="s">
        <v>77</v>
      </c>
      <c r="AT239" s="133" t="s">
        <v>71</v>
      </c>
      <c r="AU239" s="133" t="s">
        <v>77</v>
      </c>
      <c r="AY239" s="127" t="s">
        <v>138</v>
      </c>
      <c r="BK239" s="134">
        <f>SUM(BK240:BK294)</f>
        <v>0</v>
      </c>
    </row>
    <row r="240" spans="1:65" s="2" customFormat="1" ht="24.2" customHeight="1">
      <c r="A240" s="33"/>
      <c r="B240" s="135"/>
      <c r="C240" s="193" t="s">
        <v>337</v>
      </c>
      <c r="D240" s="193" t="s">
        <v>140</v>
      </c>
      <c r="E240" s="194" t="s">
        <v>338</v>
      </c>
      <c r="F240" s="195" t="s">
        <v>339</v>
      </c>
      <c r="G240" s="196" t="s">
        <v>153</v>
      </c>
      <c r="H240" s="197">
        <v>2.3380000000000001</v>
      </c>
      <c r="I240" s="137"/>
      <c r="J240" s="222">
        <f>ROUND(I240*H240,2)</f>
        <v>0</v>
      </c>
      <c r="K240" s="136" t="s">
        <v>144</v>
      </c>
      <c r="L240" s="34"/>
      <c r="M240" s="138" t="s">
        <v>1</v>
      </c>
      <c r="N240" s="139" t="s">
        <v>38</v>
      </c>
      <c r="O240" s="59"/>
      <c r="P240" s="140">
        <f>O240*H240</f>
        <v>0</v>
      </c>
      <c r="Q240" s="140">
        <v>2.2563399999999998</v>
      </c>
      <c r="R240" s="140">
        <f>Q240*H240</f>
        <v>5.2753229199999998</v>
      </c>
      <c r="S240" s="140">
        <v>0</v>
      </c>
      <c r="T240" s="141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42" t="s">
        <v>145</v>
      </c>
      <c r="AT240" s="142" t="s">
        <v>140</v>
      </c>
      <c r="AU240" s="142" t="s">
        <v>81</v>
      </c>
      <c r="AY240" s="18" t="s">
        <v>138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8" t="s">
        <v>77</v>
      </c>
      <c r="BK240" s="143">
        <f>ROUND(I240*H240,2)</f>
        <v>0</v>
      </c>
      <c r="BL240" s="18" t="s">
        <v>145</v>
      </c>
      <c r="BM240" s="142" t="s">
        <v>340</v>
      </c>
    </row>
    <row r="241" spans="1:65" s="14" customFormat="1">
      <c r="B241" s="150"/>
      <c r="C241" s="202"/>
      <c r="D241" s="199" t="s">
        <v>155</v>
      </c>
      <c r="E241" s="203" t="s">
        <v>1</v>
      </c>
      <c r="F241" s="204" t="s">
        <v>341</v>
      </c>
      <c r="G241" s="202"/>
      <c r="H241" s="205">
        <v>2.3380000000000001</v>
      </c>
      <c r="I241" s="152"/>
      <c r="J241" s="202"/>
      <c r="L241" s="150"/>
      <c r="M241" s="153"/>
      <c r="N241" s="154"/>
      <c r="O241" s="154"/>
      <c r="P241" s="154"/>
      <c r="Q241" s="154"/>
      <c r="R241" s="154"/>
      <c r="S241" s="154"/>
      <c r="T241" s="155"/>
      <c r="AT241" s="151" t="s">
        <v>155</v>
      </c>
      <c r="AU241" s="151" t="s">
        <v>81</v>
      </c>
      <c r="AV241" s="14" t="s">
        <v>81</v>
      </c>
      <c r="AW241" s="14" t="s">
        <v>29</v>
      </c>
      <c r="AX241" s="14" t="s">
        <v>77</v>
      </c>
      <c r="AY241" s="151" t="s">
        <v>138</v>
      </c>
    </row>
    <row r="242" spans="1:65" s="2" customFormat="1" ht="33" customHeight="1">
      <c r="A242" s="33"/>
      <c r="B242" s="135"/>
      <c r="C242" s="193" t="s">
        <v>342</v>
      </c>
      <c r="D242" s="193" t="s">
        <v>140</v>
      </c>
      <c r="E242" s="194" t="s">
        <v>343</v>
      </c>
      <c r="F242" s="195" t="s">
        <v>344</v>
      </c>
      <c r="G242" s="196" t="s">
        <v>143</v>
      </c>
      <c r="H242" s="197">
        <v>88.95</v>
      </c>
      <c r="I242" s="137"/>
      <c r="J242" s="222">
        <f>ROUND(I242*H242,2)</f>
        <v>0</v>
      </c>
      <c r="K242" s="136" t="s">
        <v>144</v>
      </c>
      <c r="L242" s="34"/>
      <c r="M242" s="138" t="s">
        <v>1</v>
      </c>
      <c r="N242" s="139" t="s">
        <v>38</v>
      </c>
      <c r="O242" s="59"/>
      <c r="P242" s="140">
        <f>O242*H242</f>
        <v>0</v>
      </c>
      <c r="Q242" s="140">
        <v>1.2999999999999999E-4</v>
      </c>
      <c r="R242" s="140">
        <f>Q242*H242</f>
        <v>1.1563499999999999E-2</v>
      </c>
      <c r="S242" s="140">
        <v>0</v>
      </c>
      <c r="T242" s="141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42" t="s">
        <v>145</v>
      </c>
      <c r="AT242" s="142" t="s">
        <v>140</v>
      </c>
      <c r="AU242" s="142" t="s">
        <v>81</v>
      </c>
      <c r="AY242" s="18" t="s">
        <v>138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8" t="s">
        <v>77</v>
      </c>
      <c r="BK242" s="143">
        <f>ROUND(I242*H242,2)</f>
        <v>0</v>
      </c>
      <c r="BL242" s="18" t="s">
        <v>145</v>
      </c>
      <c r="BM242" s="142" t="s">
        <v>345</v>
      </c>
    </row>
    <row r="243" spans="1:65" s="14" customFormat="1">
      <c r="B243" s="150"/>
      <c r="C243" s="202"/>
      <c r="D243" s="199" t="s">
        <v>155</v>
      </c>
      <c r="E243" s="203" t="s">
        <v>1</v>
      </c>
      <c r="F243" s="204" t="s">
        <v>346</v>
      </c>
      <c r="G243" s="202"/>
      <c r="H243" s="205">
        <v>88.95</v>
      </c>
      <c r="I243" s="152"/>
      <c r="J243" s="202"/>
      <c r="L243" s="150"/>
      <c r="M243" s="153"/>
      <c r="N243" s="154"/>
      <c r="O243" s="154"/>
      <c r="P243" s="154"/>
      <c r="Q243" s="154"/>
      <c r="R243" s="154"/>
      <c r="S243" s="154"/>
      <c r="T243" s="155"/>
      <c r="AT243" s="151" t="s">
        <v>155</v>
      </c>
      <c r="AU243" s="151" t="s">
        <v>81</v>
      </c>
      <c r="AV243" s="14" t="s">
        <v>81</v>
      </c>
      <c r="AW243" s="14" t="s">
        <v>29</v>
      </c>
      <c r="AX243" s="14" t="s">
        <v>77</v>
      </c>
      <c r="AY243" s="151" t="s">
        <v>138</v>
      </c>
    </row>
    <row r="244" spans="1:65" s="2" customFormat="1" ht="24.2" customHeight="1">
      <c r="A244" s="33"/>
      <c r="B244" s="135"/>
      <c r="C244" s="193" t="s">
        <v>347</v>
      </c>
      <c r="D244" s="193" t="s">
        <v>140</v>
      </c>
      <c r="E244" s="194" t="s">
        <v>348</v>
      </c>
      <c r="F244" s="195" t="s">
        <v>349</v>
      </c>
      <c r="G244" s="196" t="s">
        <v>143</v>
      </c>
      <c r="H244" s="197">
        <v>89</v>
      </c>
      <c r="I244" s="137"/>
      <c r="J244" s="222">
        <f>ROUND(I244*H244,2)</f>
        <v>0</v>
      </c>
      <c r="K244" s="136" t="s">
        <v>144</v>
      </c>
      <c r="L244" s="34"/>
      <c r="M244" s="138" t="s">
        <v>1</v>
      </c>
      <c r="N244" s="139" t="s">
        <v>38</v>
      </c>
      <c r="O244" s="59"/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42" t="s">
        <v>145</v>
      </c>
      <c r="AT244" s="142" t="s">
        <v>140</v>
      </c>
      <c r="AU244" s="142" t="s">
        <v>81</v>
      </c>
      <c r="AY244" s="18" t="s">
        <v>138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8" t="s">
        <v>77</v>
      </c>
      <c r="BK244" s="143">
        <f>ROUND(I244*H244,2)</f>
        <v>0</v>
      </c>
      <c r="BL244" s="18" t="s">
        <v>145</v>
      </c>
      <c r="BM244" s="142" t="s">
        <v>350</v>
      </c>
    </row>
    <row r="245" spans="1:65" s="14" customFormat="1">
      <c r="B245" s="150"/>
      <c r="C245" s="202"/>
      <c r="D245" s="199" t="s">
        <v>155</v>
      </c>
      <c r="E245" s="203" t="s">
        <v>1</v>
      </c>
      <c r="F245" s="204" t="s">
        <v>351</v>
      </c>
      <c r="G245" s="202"/>
      <c r="H245" s="205">
        <v>89</v>
      </c>
      <c r="I245" s="152"/>
      <c r="J245" s="202"/>
      <c r="L245" s="150"/>
      <c r="M245" s="153"/>
      <c r="N245" s="154"/>
      <c r="O245" s="154"/>
      <c r="P245" s="154"/>
      <c r="Q245" s="154"/>
      <c r="R245" s="154"/>
      <c r="S245" s="154"/>
      <c r="T245" s="155"/>
      <c r="AT245" s="151" t="s">
        <v>155</v>
      </c>
      <c r="AU245" s="151" t="s">
        <v>81</v>
      </c>
      <c r="AV245" s="14" t="s">
        <v>81</v>
      </c>
      <c r="AW245" s="14" t="s">
        <v>29</v>
      </c>
      <c r="AX245" s="14" t="s">
        <v>72</v>
      </c>
      <c r="AY245" s="151" t="s">
        <v>138</v>
      </c>
    </row>
    <row r="246" spans="1:65" s="15" customFormat="1">
      <c r="B246" s="156"/>
      <c r="C246" s="206"/>
      <c r="D246" s="199" t="s">
        <v>155</v>
      </c>
      <c r="E246" s="207" t="s">
        <v>94</v>
      </c>
      <c r="F246" s="208" t="s">
        <v>161</v>
      </c>
      <c r="G246" s="206"/>
      <c r="H246" s="209">
        <v>89</v>
      </c>
      <c r="I246" s="158"/>
      <c r="J246" s="206"/>
      <c r="L246" s="156"/>
      <c r="M246" s="159"/>
      <c r="N246" s="160"/>
      <c r="O246" s="160"/>
      <c r="P246" s="160"/>
      <c r="Q246" s="160"/>
      <c r="R246" s="160"/>
      <c r="S246" s="160"/>
      <c r="T246" s="161"/>
      <c r="AT246" s="157" t="s">
        <v>155</v>
      </c>
      <c r="AU246" s="157" t="s">
        <v>81</v>
      </c>
      <c r="AV246" s="15" t="s">
        <v>145</v>
      </c>
      <c r="AW246" s="15" t="s">
        <v>29</v>
      </c>
      <c r="AX246" s="15" t="s">
        <v>77</v>
      </c>
      <c r="AY246" s="157" t="s">
        <v>138</v>
      </c>
    </row>
    <row r="247" spans="1:65" s="2" customFormat="1" ht="24.2" customHeight="1">
      <c r="A247" s="33"/>
      <c r="B247" s="135"/>
      <c r="C247" s="193" t="s">
        <v>352</v>
      </c>
      <c r="D247" s="193" t="s">
        <v>140</v>
      </c>
      <c r="E247" s="194" t="s">
        <v>353</v>
      </c>
      <c r="F247" s="195" t="s">
        <v>354</v>
      </c>
      <c r="G247" s="196" t="s">
        <v>143</v>
      </c>
      <c r="H247" s="197">
        <v>89</v>
      </c>
      <c r="I247" s="137"/>
      <c r="J247" s="222">
        <f>ROUND(I247*H247,2)</f>
        <v>0</v>
      </c>
      <c r="K247" s="136" t="s">
        <v>144</v>
      </c>
      <c r="L247" s="34"/>
      <c r="M247" s="138" t="s">
        <v>1</v>
      </c>
      <c r="N247" s="139" t="s">
        <v>38</v>
      </c>
      <c r="O247" s="59"/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42" t="s">
        <v>145</v>
      </c>
      <c r="AT247" s="142" t="s">
        <v>140</v>
      </c>
      <c r="AU247" s="142" t="s">
        <v>81</v>
      </c>
      <c r="AY247" s="18" t="s">
        <v>138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8" t="s">
        <v>77</v>
      </c>
      <c r="BK247" s="143">
        <f>ROUND(I247*H247,2)</f>
        <v>0</v>
      </c>
      <c r="BL247" s="18" t="s">
        <v>145</v>
      </c>
      <c r="BM247" s="142" t="s">
        <v>355</v>
      </c>
    </row>
    <row r="248" spans="1:65" s="14" customFormat="1">
      <c r="B248" s="150"/>
      <c r="C248" s="202"/>
      <c r="D248" s="199" t="s">
        <v>155</v>
      </c>
      <c r="E248" s="203" t="s">
        <v>1</v>
      </c>
      <c r="F248" s="204" t="s">
        <v>94</v>
      </c>
      <c r="G248" s="202"/>
      <c r="H248" s="205">
        <v>89</v>
      </c>
      <c r="I248" s="152"/>
      <c r="J248" s="202"/>
      <c r="L248" s="150"/>
      <c r="M248" s="153"/>
      <c r="N248" s="154"/>
      <c r="O248" s="154"/>
      <c r="P248" s="154"/>
      <c r="Q248" s="154"/>
      <c r="R248" s="154"/>
      <c r="S248" s="154"/>
      <c r="T248" s="155"/>
      <c r="AT248" s="151" t="s">
        <v>155</v>
      </c>
      <c r="AU248" s="151" t="s">
        <v>81</v>
      </c>
      <c r="AV248" s="14" t="s">
        <v>81</v>
      </c>
      <c r="AW248" s="14" t="s">
        <v>29</v>
      </c>
      <c r="AX248" s="14" t="s">
        <v>77</v>
      </c>
      <c r="AY248" s="151" t="s">
        <v>138</v>
      </c>
    </row>
    <row r="249" spans="1:65" s="2" customFormat="1" ht="24.2" customHeight="1">
      <c r="A249" s="33"/>
      <c r="B249" s="135"/>
      <c r="C249" s="193" t="s">
        <v>356</v>
      </c>
      <c r="D249" s="193" t="s">
        <v>140</v>
      </c>
      <c r="E249" s="194" t="s">
        <v>357</v>
      </c>
      <c r="F249" s="195" t="s">
        <v>358</v>
      </c>
      <c r="G249" s="196" t="s">
        <v>143</v>
      </c>
      <c r="H249" s="197">
        <v>89</v>
      </c>
      <c r="I249" s="137"/>
      <c r="J249" s="222">
        <f>ROUND(I249*H249,2)</f>
        <v>0</v>
      </c>
      <c r="K249" s="136" t="s">
        <v>144</v>
      </c>
      <c r="L249" s="34"/>
      <c r="M249" s="138" t="s">
        <v>1</v>
      </c>
      <c r="N249" s="139" t="s">
        <v>38</v>
      </c>
      <c r="O249" s="59"/>
      <c r="P249" s="140">
        <f>O249*H249</f>
        <v>0</v>
      </c>
      <c r="Q249" s="140">
        <v>0</v>
      </c>
      <c r="R249" s="140">
        <f>Q249*H249</f>
        <v>0</v>
      </c>
      <c r="S249" s="140">
        <v>3.95E-2</v>
      </c>
      <c r="T249" s="141">
        <f>S249*H249</f>
        <v>3.5154999999999998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42" t="s">
        <v>145</v>
      </c>
      <c r="AT249" s="142" t="s">
        <v>140</v>
      </c>
      <c r="AU249" s="142" t="s">
        <v>81</v>
      </c>
      <c r="AY249" s="18" t="s">
        <v>138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8" t="s">
        <v>77</v>
      </c>
      <c r="BK249" s="143">
        <f>ROUND(I249*H249,2)</f>
        <v>0</v>
      </c>
      <c r="BL249" s="18" t="s">
        <v>145</v>
      </c>
      <c r="BM249" s="142" t="s">
        <v>359</v>
      </c>
    </row>
    <row r="250" spans="1:65" s="14" customFormat="1">
      <c r="B250" s="150"/>
      <c r="C250" s="202"/>
      <c r="D250" s="199" t="s">
        <v>155</v>
      </c>
      <c r="E250" s="203" t="s">
        <v>1</v>
      </c>
      <c r="F250" s="204" t="s">
        <v>94</v>
      </c>
      <c r="G250" s="202"/>
      <c r="H250" s="205">
        <v>89</v>
      </c>
      <c r="I250" s="152"/>
      <c r="J250" s="202"/>
      <c r="L250" s="150"/>
      <c r="M250" s="153"/>
      <c r="N250" s="154"/>
      <c r="O250" s="154"/>
      <c r="P250" s="154"/>
      <c r="Q250" s="154"/>
      <c r="R250" s="154"/>
      <c r="S250" s="154"/>
      <c r="T250" s="155"/>
      <c r="AT250" s="151" t="s">
        <v>155</v>
      </c>
      <c r="AU250" s="151" t="s">
        <v>81</v>
      </c>
      <c r="AV250" s="14" t="s">
        <v>81</v>
      </c>
      <c r="AW250" s="14" t="s">
        <v>29</v>
      </c>
      <c r="AX250" s="14" t="s">
        <v>77</v>
      </c>
      <c r="AY250" s="151" t="s">
        <v>138</v>
      </c>
    </row>
    <row r="251" spans="1:65" s="2" customFormat="1" ht="16.5" customHeight="1">
      <c r="A251" s="33"/>
      <c r="B251" s="135"/>
      <c r="C251" s="193" t="s">
        <v>360</v>
      </c>
      <c r="D251" s="193" t="s">
        <v>140</v>
      </c>
      <c r="E251" s="194" t="s">
        <v>361</v>
      </c>
      <c r="F251" s="195" t="s">
        <v>362</v>
      </c>
      <c r="G251" s="196" t="s">
        <v>153</v>
      </c>
      <c r="H251" s="197">
        <v>47.664000000000001</v>
      </c>
      <c r="I251" s="137"/>
      <c r="J251" s="222">
        <f>ROUND(I251*H251,2)</f>
        <v>0</v>
      </c>
      <c r="K251" s="136" t="s">
        <v>144</v>
      </c>
      <c r="L251" s="34"/>
      <c r="M251" s="138" t="s">
        <v>1</v>
      </c>
      <c r="N251" s="139" t="s">
        <v>38</v>
      </c>
      <c r="O251" s="59"/>
      <c r="P251" s="140">
        <f>O251*H251</f>
        <v>0</v>
      </c>
      <c r="Q251" s="140">
        <v>0.54034000000000004</v>
      </c>
      <c r="R251" s="140">
        <f>Q251*H251</f>
        <v>25.754765760000002</v>
      </c>
      <c r="S251" s="140">
        <v>0</v>
      </c>
      <c r="T251" s="141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42" t="s">
        <v>145</v>
      </c>
      <c r="AT251" s="142" t="s">
        <v>140</v>
      </c>
      <c r="AU251" s="142" t="s">
        <v>81</v>
      </c>
      <c r="AY251" s="18" t="s">
        <v>138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8" t="s">
        <v>77</v>
      </c>
      <c r="BK251" s="143">
        <f>ROUND(I251*H251,2)</f>
        <v>0</v>
      </c>
      <c r="BL251" s="18" t="s">
        <v>145</v>
      </c>
      <c r="BM251" s="142" t="s">
        <v>363</v>
      </c>
    </row>
    <row r="252" spans="1:65" s="14" customFormat="1">
      <c r="B252" s="150"/>
      <c r="C252" s="202"/>
      <c r="D252" s="199" t="s">
        <v>155</v>
      </c>
      <c r="E252" s="203" t="s">
        <v>1</v>
      </c>
      <c r="F252" s="204" t="s">
        <v>364</v>
      </c>
      <c r="G252" s="202"/>
      <c r="H252" s="205">
        <v>47.664000000000001</v>
      </c>
      <c r="I252" s="152"/>
      <c r="J252" s="202"/>
      <c r="L252" s="150"/>
      <c r="M252" s="153"/>
      <c r="N252" s="154"/>
      <c r="O252" s="154"/>
      <c r="P252" s="154"/>
      <c r="Q252" s="154"/>
      <c r="R252" s="154"/>
      <c r="S252" s="154"/>
      <c r="T252" s="155"/>
      <c r="AT252" s="151" t="s">
        <v>155</v>
      </c>
      <c r="AU252" s="151" t="s">
        <v>81</v>
      </c>
      <c r="AV252" s="14" t="s">
        <v>81</v>
      </c>
      <c r="AW252" s="14" t="s">
        <v>29</v>
      </c>
      <c r="AX252" s="14" t="s">
        <v>77</v>
      </c>
      <c r="AY252" s="151" t="s">
        <v>138</v>
      </c>
    </row>
    <row r="253" spans="1:65" s="2" customFormat="1" ht="16.5" customHeight="1">
      <c r="A253" s="33"/>
      <c r="B253" s="135"/>
      <c r="C253" s="210" t="s">
        <v>365</v>
      </c>
      <c r="D253" s="210" t="s">
        <v>238</v>
      </c>
      <c r="E253" s="211" t="s">
        <v>366</v>
      </c>
      <c r="F253" s="212" t="s">
        <v>367</v>
      </c>
      <c r="G253" s="213" t="s">
        <v>368</v>
      </c>
      <c r="H253" s="214">
        <v>19418.667000000001</v>
      </c>
      <c r="I253" s="163"/>
      <c r="J253" s="223">
        <f>ROUND(I253*H253,2)</f>
        <v>0</v>
      </c>
      <c r="K253" s="162" t="s">
        <v>144</v>
      </c>
      <c r="L253" s="164"/>
      <c r="M253" s="165" t="s">
        <v>1</v>
      </c>
      <c r="N253" s="166" t="s">
        <v>38</v>
      </c>
      <c r="O253" s="59"/>
      <c r="P253" s="140">
        <f>O253*H253</f>
        <v>0</v>
      </c>
      <c r="Q253" s="140">
        <v>4.1000000000000003E-3</v>
      </c>
      <c r="R253" s="140">
        <f>Q253*H253</f>
        <v>79.616534700000017</v>
      </c>
      <c r="S253" s="140">
        <v>0</v>
      </c>
      <c r="T253" s="141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42" t="s">
        <v>182</v>
      </c>
      <c r="AT253" s="142" t="s">
        <v>238</v>
      </c>
      <c r="AU253" s="142" t="s">
        <v>81</v>
      </c>
      <c r="AY253" s="18" t="s">
        <v>138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8" t="s">
        <v>77</v>
      </c>
      <c r="BK253" s="143">
        <f>ROUND(I253*H253,2)</f>
        <v>0</v>
      </c>
      <c r="BL253" s="18" t="s">
        <v>145</v>
      </c>
      <c r="BM253" s="142" t="s">
        <v>369</v>
      </c>
    </row>
    <row r="254" spans="1:65" s="2" customFormat="1" ht="24.2" customHeight="1">
      <c r="A254" s="33"/>
      <c r="B254" s="135"/>
      <c r="C254" s="193" t="s">
        <v>370</v>
      </c>
      <c r="D254" s="193" t="s">
        <v>140</v>
      </c>
      <c r="E254" s="194" t="s">
        <v>371</v>
      </c>
      <c r="F254" s="195" t="s">
        <v>372</v>
      </c>
      <c r="G254" s="196" t="s">
        <v>153</v>
      </c>
      <c r="H254" s="197">
        <v>42.048000000000002</v>
      </c>
      <c r="I254" s="137"/>
      <c r="J254" s="222">
        <f>ROUND(I254*H254,2)</f>
        <v>0</v>
      </c>
      <c r="K254" s="136" t="s">
        <v>144</v>
      </c>
      <c r="L254" s="34"/>
      <c r="M254" s="138" t="s">
        <v>1</v>
      </c>
      <c r="N254" s="139" t="s">
        <v>38</v>
      </c>
      <c r="O254" s="59"/>
      <c r="P254" s="140">
        <f>O254*H254</f>
        <v>0</v>
      </c>
      <c r="Q254" s="140">
        <v>0.54034000000000004</v>
      </c>
      <c r="R254" s="140">
        <f>Q254*H254</f>
        <v>22.720216320000002</v>
      </c>
      <c r="S254" s="140">
        <v>0</v>
      </c>
      <c r="T254" s="141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42" t="s">
        <v>145</v>
      </c>
      <c r="AT254" s="142" t="s">
        <v>140</v>
      </c>
      <c r="AU254" s="142" t="s">
        <v>81</v>
      </c>
      <c r="AY254" s="18" t="s">
        <v>138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8" t="s">
        <v>77</v>
      </c>
      <c r="BK254" s="143">
        <f>ROUND(I254*H254,2)</f>
        <v>0</v>
      </c>
      <c r="BL254" s="18" t="s">
        <v>145</v>
      </c>
      <c r="BM254" s="142" t="s">
        <v>373</v>
      </c>
    </row>
    <row r="255" spans="1:65" s="13" customFormat="1">
      <c r="B255" s="144"/>
      <c r="C255" s="198"/>
      <c r="D255" s="199" t="s">
        <v>155</v>
      </c>
      <c r="E255" s="200" t="s">
        <v>1</v>
      </c>
      <c r="F255" s="201" t="s">
        <v>374</v>
      </c>
      <c r="G255" s="198"/>
      <c r="H255" s="200" t="s">
        <v>1</v>
      </c>
      <c r="I255" s="146"/>
      <c r="J255" s="198"/>
      <c r="L255" s="144"/>
      <c r="M255" s="147"/>
      <c r="N255" s="148"/>
      <c r="O255" s="148"/>
      <c r="P255" s="148"/>
      <c r="Q255" s="148"/>
      <c r="R255" s="148"/>
      <c r="S255" s="148"/>
      <c r="T255" s="149"/>
      <c r="AT255" s="145" t="s">
        <v>155</v>
      </c>
      <c r="AU255" s="145" t="s">
        <v>81</v>
      </c>
      <c r="AV255" s="13" t="s">
        <v>77</v>
      </c>
      <c r="AW255" s="13" t="s">
        <v>29</v>
      </c>
      <c r="AX255" s="13" t="s">
        <v>72</v>
      </c>
      <c r="AY255" s="145" t="s">
        <v>138</v>
      </c>
    </row>
    <row r="256" spans="1:65" s="14" customFormat="1">
      <c r="B256" s="150"/>
      <c r="C256" s="202"/>
      <c r="D256" s="199" t="s">
        <v>155</v>
      </c>
      <c r="E256" s="203" t="s">
        <v>1</v>
      </c>
      <c r="F256" s="204" t="s">
        <v>375</v>
      </c>
      <c r="G256" s="202"/>
      <c r="H256" s="205">
        <v>42.048000000000002</v>
      </c>
      <c r="I256" s="152"/>
      <c r="J256" s="202"/>
      <c r="L256" s="150"/>
      <c r="M256" s="153"/>
      <c r="N256" s="154"/>
      <c r="O256" s="154"/>
      <c r="P256" s="154"/>
      <c r="Q256" s="154"/>
      <c r="R256" s="154"/>
      <c r="S256" s="154"/>
      <c r="T256" s="155"/>
      <c r="AT256" s="151" t="s">
        <v>155</v>
      </c>
      <c r="AU256" s="151" t="s">
        <v>81</v>
      </c>
      <c r="AV256" s="14" t="s">
        <v>81</v>
      </c>
      <c r="AW256" s="14" t="s">
        <v>29</v>
      </c>
      <c r="AX256" s="14" t="s">
        <v>77</v>
      </c>
      <c r="AY256" s="151" t="s">
        <v>138</v>
      </c>
    </row>
    <row r="257" spans="1:65" s="2" customFormat="1" ht="16.5" customHeight="1">
      <c r="A257" s="33"/>
      <c r="B257" s="135"/>
      <c r="C257" s="210" t="s">
        <v>376</v>
      </c>
      <c r="D257" s="210" t="s">
        <v>238</v>
      </c>
      <c r="E257" s="211" t="s">
        <v>377</v>
      </c>
      <c r="F257" s="212" t="s">
        <v>378</v>
      </c>
      <c r="G257" s="213" t="s">
        <v>218</v>
      </c>
      <c r="H257" s="214">
        <v>105.12</v>
      </c>
      <c r="I257" s="163"/>
      <c r="J257" s="223">
        <f>ROUND(I257*H257,2)</f>
        <v>0</v>
      </c>
      <c r="K257" s="162" t="s">
        <v>144</v>
      </c>
      <c r="L257" s="164"/>
      <c r="M257" s="165" t="s">
        <v>1</v>
      </c>
      <c r="N257" s="166" t="s">
        <v>38</v>
      </c>
      <c r="O257" s="59"/>
      <c r="P257" s="140">
        <f>O257*H257</f>
        <v>0</v>
      </c>
      <c r="Q257" s="140">
        <v>1</v>
      </c>
      <c r="R257" s="140">
        <f>Q257*H257</f>
        <v>105.12</v>
      </c>
      <c r="S257" s="140">
        <v>0</v>
      </c>
      <c r="T257" s="141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42" t="s">
        <v>182</v>
      </c>
      <c r="AT257" s="142" t="s">
        <v>238</v>
      </c>
      <c r="AU257" s="142" t="s">
        <v>81</v>
      </c>
      <c r="AY257" s="18" t="s">
        <v>138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8" t="s">
        <v>77</v>
      </c>
      <c r="BK257" s="143">
        <f>ROUND(I257*H257,2)</f>
        <v>0</v>
      </c>
      <c r="BL257" s="18" t="s">
        <v>145</v>
      </c>
      <c r="BM257" s="142" t="s">
        <v>379</v>
      </c>
    </row>
    <row r="258" spans="1:65" s="14" customFormat="1">
      <c r="B258" s="150"/>
      <c r="C258" s="202"/>
      <c r="D258" s="199" t="s">
        <v>155</v>
      </c>
      <c r="E258" s="203" t="s">
        <v>1</v>
      </c>
      <c r="F258" s="204" t="s">
        <v>380</v>
      </c>
      <c r="G258" s="202"/>
      <c r="H258" s="205">
        <v>105.12</v>
      </c>
      <c r="I258" s="152"/>
      <c r="J258" s="202"/>
      <c r="L258" s="150"/>
      <c r="M258" s="153"/>
      <c r="N258" s="154"/>
      <c r="O258" s="154"/>
      <c r="P258" s="154"/>
      <c r="Q258" s="154"/>
      <c r="R258" s="154"/>
      <c r="S258" s="154"/>
      <c r="T258" s="155"/>
      <c r="AT258" s="151" t="s">
        <v>155</v>
      </c>
      <c r="AU258" s="151" t="s">
        <v>81</v>
      </c>
      <c r="AV258" s="14" t="s">
        <v>81</v>
      </c>
      <c r="AW258" s="14" t="s">
        <v>29</v>
      </c>
      <c r="AX258" s="14" t="s">
        <v>77</v>
      </c>
      <c r="AY258" s="151" t="s">
        <v>138</v>
      </c>
    </row>
    <row r="259" spans="1:65" s="2" customFormat="1" ht="24.2" customHeight="1">
      <c r="A259" s="33"/>
      <c r="B259" s="135"/>
      <c r="C259" s="193" t="s">
        <v>381</v>
      </c>
      <c r="D259" s="193" t="s">
        <v>140</v>
      </c>
      <c r="E259" s="194" t="s">
        <v>382</v>
      </c>
      <c r="F259" s="195" t="s">
        <v>383</v>
      </c>
      <c r="G259" s="196" t="s">
        <v>153</v>
      </c>
      <c r="H259" s="197">
        <v>11.916</v>
      </c>
      <c r="I259" s="137"/>
      <c r="J259" s="222">
        <f>ROUND(I259*H259,2)</f>
        <v>0</v>
      </c>
      <c r="K259" s="136" t="s">
        <v>144</v>
      </c>
      <c r="L259" s="34"/>
      <c r="M259" s="138" t="s">
        <v>1</v>
      </c>
      <c r="N259" s="139" t="s">
        <v>38</v>
      </c>
      <c r="O259" s="59"/>
      <c r="P259" s="140">
        <f>O259*H259</f>
        <v>0</v>
      </c>
      <c r="Q259" s="140">
        <v>0.50375000000000003</v>
      </c>
      <c r="R259" s="140">
        <f>Q259*H259</f>
        <v>6.0026850000000005</v>
      </c>
      <c r="S259" s="140">
        <v>1.95</v>
      </c>
      <c r="T259" s="141">
        <f>S259*H259</f>
        <v>23.2362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42" t="s">
        <v>145</v>
      </c>
      <c r="AT259" s="142" t="s">
        <v>140</v>
      </c>
      <c r="AU259" s="142" t="s">
        <v>81</v>
      </c>
      <c r="AY259" s="18" t="s">
        <v>138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8" t="s">
        <v>77</v>
      </c>
      <c r="BK259" s="143">
        <f>ROUND(I259*H259,2)</f>
        <v>0</v>
      </c>
      <c r="BL259" s="18" t="s">
        <v>145</v>
      </c>
      <c r="BM259" s="142" t="s">
        <v>384</v>
      </c>
    </row>
    <row r="260" spans="1:65" s="13" customFormat="1">
      <c r="B260" s="144"/>
      <c r="C260" s="198"/>
      <c r="D260" s="199" t="s">
        <v>155</v>
      </c>
      <c r="E260" s="200" t="s">
        <v>1</v>
      </c>
      <c r="F260" s="201" t="s">
        <v>385</v>
      </c>
      <c r="G260" s="198"/>
      <c r="H260" s="200" t="s">
        <v>1</v>
      </c>
      <c r="I260" s="146"/>
      <c r="J260" s="198"/>
      <c r="L260" s="144"/>
      <c r="M260" s="147"/>
      <c r="N260" s="148"/>
      <c r="O260" s="148"/>
      <c r="P260" s="148"/>
      <c r="Q260" s="148"/>
      <c r="R260" s="148"/>
      <c r="S260" s="148"/>
      <c r="T260" s="149"/>
      <c r="AT260" s="145" t="s">
        <v>155</v>
      </c>
      <c r="AU260" s="145" t="s">
        <v>81</v>
      </c>
      <c r="AV260" s="13" t="s">
        <v>77</v>
      </c>
      <c r="AW260" s="13" t="s">
        <v>29</v>
      </c>
      <c r="AX260" s="13" t="s">
        <v>72</v>
      </c>
      <c r="AY260" s="145" t="s">
        <v>138</v>
      </c>
    </row>
    <row r="261" spans="1:65" s="13" customFormat="1" ht="33.75">
      <c r="B261" s="144"/>
      <c r="C261" s="198"/>
      <c r="D261" s="199" t="s">
        <v>155</v>
      </c>
      <c r="E261" s="200" t="s">
        <v>1</v>
      </c>
      <c r="F261" s="201" t="s">
        <v>386</v>
      </c>
      <c r="G261" s="198"/>
      <c r="H261" s="200" t="s">
        <v>1</v>
      </c>
      <c r="I261" s="146"/>
      <c r="J261" s="198"/>
      <c r="L261" s="144"/>
      <c r="M261" s="147"/>
      <c r="N261" s="148"/>
      <c r="O261" s="148"/>
      <c r="P261" s="148"/>
      <c r="Q261" s="148"/>
      <c r="R261" s="148"/>
      <c r="S261" s="148"/>
      <c r="T261" s="149"/>
      <c r="AT261" s="145" t="s">
        <v>155</v>
      </c>
      <c r="AU261" s="145" t="s">
        <v>81</v>
      </c>
      <c r="AV261" s="13" t="s">
        <v>77</v>
      </c>
      <c r="AW261" s="13" t="s">
        <v>29</v>
      </c>
      <c r="AX261" s="13" t="s">
        <v>72</v>
      </c>
      <c r="AY261" s="145" t="s">
        <v>138</v>
      </c>
    </row>
    <row r="262" spans="1:65" s="14" customFormat="1">
      <c r="B262" s="150"/>
      <c r="C262" s="202"/>
      <c r="D262" s="199" t="s">
        <v>155</v>
      </c>
      <c r="E262" s="203" t="s">
        <v>1</v>
      </c>
      <c r="F262" s="204" t="s">
        <v>387</v>
      </c>
      <c r="G262" s="202"/>
      <c r="H262" s="205">
        <v>11.916</v>
      </c>
      <c r="I262" s="152"/>
      <c r="J262" s="202"/>
      <c r="L262" s="150"/>
      <c r="M262" s="153"/>
      <c r="N262" s="154"/>
      <c r="O262" s="154"/>
      <c r="P262" s="154"/>
      <c r="Q262" s="154"/>
      <c r="R262" s="154"/>
      <c r="S262" s="154"/>
      <c r="T262" s="155"/>
      <c r="AT262" s="151" t="s">
        <v>155</v>
      </c>
      <c r="AU262" s="151" t="s">
        <v>81</v>
      </c>
      <c r="AV262" s="14" t="s">
        <v>81</v>
      </c>
      <c r="AW262" s="14" t="s">
        <v>29</v>
      </c>
      <c r="AX262" s="14" t="s">
        <v>77</v>
      </c>
      <c r="AY262" s="151" t="s">
        <v>138</v>
      </c>
    </row>
    <row r="263" spans="1:65" s="2" customFormat="1" ht="16.5" customHeight="1">
      <c r="A263" s="33"/>
      <c r="B263" s="135"/>
      <c r="C263" s="210" t="s">
        <v>388</v>
      </c>
      <c r="D263" s="210" t="s">
        <v>238</v>
      </c>
      <c r="E263" s="211" t="s">
        <v>366</v>
      </c>
      <c r="F263" s="212" t="s">
        <v>367</v>
      </c>
      <c r="G263" s="213" t="s">
        <v>368</v>
      </c>
      <c r="H263" s="214">
        <v>4854.6670000000004</v>
      </c>
      <c r="I263" s="163"/>
      <c r="J263" s="223">
        <f>ROUND(I263*H263,2)</f>
        <v>0</v>
      </c>
      <c r="K263" s="162" t="s">
        <v>144</v>
      </c>
      <c r="L263" s="164"/>
      <c r="M263" s="165" t="s">
        <v>1</v>
      </c>
      <c r="N263" s="166" t="s">
        <v>38</v>
      </c>
      <c r="O263" s="59"/>
      <c r="P263" s="140">
        <f>O263*H263</f>
        <v>0</v>
      </c>
      <c r="Q263" s="140">
        <v>4.1000000000000003E-3</v>
      </c>
      <c r="R263" s="140">
        <f>Q263*H263</f>
        <v>19.904134700000004</v>
      </c>
      <c r="S263" s="140">
        <v>0</v>
      </c>
      <c r="T263" s="141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42" t="s">
        <v>182</v>
      </c>
      <c r="AT263" s="142" t="s">
        <v>238</v>
      </c>
      <c r="AU263" s="142" t="s">
        <v>81</v>
      </c>
      <c r="AY263" s="18" t="s">
        <v>138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8" t="s">
        <v>77</v>
      </c>
      <c r="BK263" s="143">
        <f>ROUND(I263*H263,2)</f>
        <v>0</v>
      </c>
      <c r="BL263" s="18" t="s">
        <v>145</v>
      </c>
      <c r="BM263" s="142" t="s">
        <v>389</v>
      </c>
    </row>
    <row r="264" spans="1:65" s="2" customFormat="1" ht="24.2" customHeight="1">
      <c r="A264" s="33"/>
      <c r="B264" s="135"/>
      <c r="C264" s="193" t="s">
        <v>390</v>
      </c>
      <c r="D264" s="193" t="s">
        <v>140</v>
      </c>
      <c r="E264" s="194" t="s">
        <v>391</v>
      </c>
      <c r="F264" s="195" t="s">
        <v>392</v>
      </c>
      <c r="G264" s="196" t="s">
        <v>153</v>
      </c>
      <c r="H264" s="197">
        <v>10.512</v>
      </c>
      <c r="I264" s="137"/>
      <c r="J264" s="222">
        <f>ROUND(I264*H264,2)</f>
        <v>0</v>
      </c>
      <c r="K264" s="136" t="s">
        <v>144</v>
      </c>
      <c r="L264" s="34"/>
      <c r="M264" s="138" t="s">
        <v>1</v>
      </c>
      <c r="N264" s="139" t="s">
        <v>38</v>
      </c>
      <c r="O264" s="59"/>
      <c r="P264" s="140">
        <f>O264*H264</f>
        <v>0</v>
      </c>
      <c r="Q264" s="140">
        <v>0.50375000000000003</v>
      </c>
      <c r="R264" s="140">
        <f>Q264*H264</f>
        <v>5.2954200000000009</v>
      </c>
      <c r="S264" s="140">
        <v>2.5</v>
      </c>
      <c r="T264" s="141">
        <f>S264*H264</f>
        <v>26.28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42" t="s">
        <v>145</v>
      </c>
      <c r="AT264" s="142" t="s">
        <v>140</v>
      </c>
      <c r="AU264" s="142" t="s">
        <v>81</v>
      </c>
      <c r="AY264" s="18" t="s">
        <v>138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8" t="s">
        <v>77</v>
      </c>
      <c r="BK264" s="143">
        <f>ROUND(I264*H264,2)</f>
        <v>0</v>
      </c>
      <c r="BL264" s="18" t="s">
        <v>145</v>
      </c>
      <c r="BM264" s="142" t="s">
        <v>393</v>
      </c>
    </row>
    <row r="265" spans="1:65" s="13" customFormat="1">
      <c r="B265" s="144"/>
      <c r="C265" s="198"/>
      <c r="D265" s="199" t="s">
        <v>155</v>
      </c>
      <c r="E265" s="200" t="s">
        <v>1</v>
      </c>
      <c r="F265" s="201" t="s">
        <v>394</v>
      </c>
      <c r="G265" s="198"/>
      <c r="H265" s="200" t="s">
        <v>1</v>
      </c>
      <c r="I265" s="146"/>
      <c r="J265" s="198"/>
      <c r="L265" s="144"/>
      <c r="M265" s="147"/>
      <c r="N265" s="148"/>
      <c r="O265" s="148"/>
      <c r="P265" s="148"/>
      <c r="Q265" s="148"/>
      <c r="R265" s="148"/>
      <c r="S265" s="148"/>
      <c r="T265" s="149"/>
      <c r="AT265" s="145" t="s">
        <v>155</v>
      </c>
      <c r="AU265" s="145" t="s">
        <v>81</v>
      </c>
      <c r="AV265" s="13" t="s">
        <v>77</v>
      </c>
      <c r="AW265" s="13" t="s">
        <v>29</v>
      </c>
      <c r="AX265" s="13" t="s">
        <v>72</v>
      </c>
      <c r="AY265" s="145" t="s">
        <v>138</v>
      </c>
    </row>
    <row r="266" spans="1:65" s="13" customFormat="1" ht="33.75">
      <c r="B266" s="144"/>
      <c r="C266" s="198"/>
      <c r="D266" s="199" t="s">
        <v>155</v>
      </c>
      <c r="E266" s="200" t="s">
        <v>1</v>
      </c>
      <c r="F266" s="201" t="s">
        <v>386</v>
      </c>
      <c r="G266" s="198"/>
      <c r="H266" s="200" t="s">
        <v>1</v>
      </c>
      <c r="I266" s="146"/>
      <c r="J266" s="198"/>
      <c r="L266" s="144"/>
      <c r="M266" s="147"/>
      <c r="N266" s="148"/>
      <c r="O266" s="148"/>
      <c r="P266" s="148"/>
      <c r="Q266" s="148"/>
      <c r="R266" s="148"/>
      <c r="S266" s="148"/>
      <c r="T266" s="149"/>
      <c r="AT266" s="145" t="s">
        <v>155</v>
      </c>
      <c r="AU266" s="145" t="s">
        <v>81</v>
      </c>
      <c r="AV266" s="13" t="s">
        <v>77</v>
      </c>
      <c r="AW266" s="13" t="s">
        <v>29</v>
      </c>
      <c r="AX266" s="13" t="s">
        <v>72</v>
      </c>
      <c r="AY266" s="145" t="s">
        <v>138</v>
      </c>
    </row>
    <row r="267" spans="1:65" s="14" customFormat="1">
      <c r="B267" s="150"/>
      <c r="C267" s="202"/>
      <c r="D267" s="199" t="s">
        <v>155</v>
      </c>
      <c r="E267" s="203" t="s">
        <v>1</v>
      </c>
      <c r="F267" s="204" t="s">
        <v>395</v>
      </c>
      <c r="G267" s="202"/>
      <c r="H267" s="205">
        <v>10.512</v>
      </c>
      <c r="I267" s="152"/>
      <c r="J267" s="202"/>
      <c r="L267" s="150"/>
      <c r="M267" s="153"/>
      <c r="N267" s="154"/>
      <c r="O267" s="154"/>
      <c r="P267" s="154"/>
      <c r="Q267" s="154"/>
      <c r="R267" s="154"/>
      <c r="S267" s="154"/>
      <c r="T267" s="155"/>
      <c r="AT267" s="151" t="s">
        <v>155</v>
      </c>
      <c r="AU267" s="151" t="s">
        <v>81</v>
      </c>
      <c r="AV267" s="14" t="s">
        <v>81</v>
      </c>
      <c r="AW267" s="14" t="s">
        <v>29</v>
      </c>
      <c r="AX267" s="14" t="s">
        <v>77</v>
      </c>
      <c r="AY267" s="151" t="s">
        <v>138</v>
      </c>
    </row>
    <row r="268" spans="1:65" s="2" customFormat="1" ht="16.5" customHeight="1">
      <c r="A268" s="33"/>
      <c r="B268" s="135"/>
      <c r="C268" s="210" t="s">
        <v>396</v>
      </c>
      <c r="D268" s="210" t="s">
        <v>238</v>
      </c>
      <c r="E268" s="211" t="s">
        <v>377</v>
      </c>
      <c r="F268" s="212" t="s">
        <v>378</v>
      </c>
      <c r="G268" s="213" t="s">
        <v>218</v>
      </c>
      <c r="H268" s="214">
        <v>26.28</v>
      </c>
      <c r="I268" s="163"/>
      <c r="J268" s="223">
        <f>ROUND(I268*H268,2)</f>
        <v>0</v>
      </c>
      <c r="K268" s="162" t="s">
        <v>144</v>
      </c>
      <c r="L268" s="164"/>
      <c r="M268" s="165" t="s">
        <v>1</v>
      </c>
      <c r="N268" s="166" t="s">
        <v>38</v>
      </c>
      <c r="O268" s="59"/>
      <c r="P268" s="140">
        <f>O268*H268</f>
        <v>0</v>
      </c>
      <c r="Q268" s="140">
        <v>1</v>
      </c>
      <c r="R268" s="140">
        <f>Q268*H268</f>
        <v>26.28</v>
      </c>
      <c r="S268" s="140">
        <v>0</v>
      </c>
      <c r="T268" s="141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42" t="s">
        <v>182</v>
      </c>
      <c r="AT268" s="142" t="s">
        <v>238</v>
      </c>
      <c r="AU268" s="142" t="s">
        <v>81</v>
      </c>
      <c r="AY268" s="18" t="s">
        <v>138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8" t="s">
        <v>77</v>
      </c>
      <c r="BK268" s="143">
        <f>ROUND(I268*H268,2)</f>
        <v>0</v>
      </c>
      <c r="BL268" s="18" t="s">
        <v>145</v>
      </c>
      <c r="BM268" s="142" t="s">
        <v>397</v>
      </c>
    </row>
    <row r="269" spans="1:65" s="14" customFormat="1">
      <c r="B269" s="150"/>
      <c r="C269" s="202"/>
      <c r="D269" s="199" t="s">
        <v>155</v>
      </c>
      <c r="E269" s="203" t="s">
        <v>1</v>
      </c>
      <c r="F269" s="204" t="s">
        <v>398</v>
      </c>
      <c r="G269" s="202"/>
      <c r="H269" s="205">
        <v>26.28</v>
      </c>
      <c r="I269" s="152"/>
      <c r="J269" s="202"/>
      <c r="L269" s="150"/>
      <c r="M269" s="153"/>
      <c r="N269" s="154"/>
      <c r="O269" s="154"/>
      <c r="P269" s="154"/>
      <c r="Q269" s="154"/>
      <c r="R269" s="154"/>
      <c r="S269" s="154"/>
      <c r="T269" s="155"/>
      <c r="AT269" s="151" t="s">
        <v>155</v>
      </c>
      <c r="AU269" s="151" t="s">
        <v>81</v>
      </c>
      <c r="AV269" s="14" t="s">
        <v>81</v>
      </c>
      <c r="AW269" s="14" t="s">
        <v>29</v>
      </c>
      <c r="AX269" s="14" t="s">
        <v>77</v>
      </c>
      <c r="AY269" s="151" t="s">
        <v>138</v>
      </c>
    </row>
    <row r="270" spans="1:65" s="2" customFormat="1" ht="24.2" customHeight="1">
      <c r="A270" s="33"/>
      <c r="B270" s="135"/>
      <c r="C270" s="193" t="s">
        <v>399</v>
      </c>
      <c r="D270" s="193" t="s">
        <v>140</v>
      </c>
      <c r="E270" s="194" t="s">
        <v>400</v>
      </c>
      <c r="F270" s="195" t="s">
        <v>401</v>
      </c>
      <c r="G270" s="196" t="s">
        <v>143</v>
      </c>
      <c r="H270" s="197">
        <v>147.4</v>
      </c>
      <c r="I270" s="137"/>
      <c r="J270" s="222">
        <f>ROUND(I270*H270,2)</f>
        <v>0</v>
      </c>
      <c r="K270" s="136" t="s">
        <v>144</v>
      </c>
      <c r="L270" s="34"/>
      <c r="M270" s="138" t="s">
        <v>1</v>
      </c>
      <c r="N270" s="139" t="s">
        <v>38</v>
      </c>
      <c r="O270" s="59"/>
      <c r="P270" s="140">
        <f>O270*H270</f>
        <v>0</v>
      </c>
      <c r="Q270" s="140">
        <v>3.9079999999999997E-2</v>
      </c>
      <c r="R270" s="140">
        <f>Q270*H270</f>
        <v>5.7603919999999995</v>
      </c>
      <c r="S270" s="140">
        <v>0</v>
      </c>
      <c r="T270" s="141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42" t="s">
        <v>145</v>
      </c>
      <c r="AT270" s="142" t="s">
        <v>140</v>
      </c>
      <c r="AU270" s="142" t="s">
        <v>81</v>
      </c>
      <c r="AY270" s="18" t="s">
        <v>138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8" t="s">
        <v>77</v>
      </c>
      <c r="BK270" s="143">
        <f>ROUND(I270*H270,2)</f>
        <v>0</v>
      </c>
      <c r="BL270" s="18" t="s">
        <v>145</v>
      </c>
      <c r="BM270" s="142" t="s">
        <v>402</v>
      </c>
    </row>
    <row r="271" spans="1:65" s="14" customFormat="1">
      <c r="B271" s="150"/>
      <c r="C271" s="202"/>
      <c r="D271" s="199" t="s">
        <v>155</v>
      </c>
      <c r="E271" s="203" t="s">
        <v>1</v>
      </c>
      <c r="F271" s="204" t="s">
        <v>403</v>
      </c>
      <c r="G271" s="202"/>
      <c r="H271" s="205">
        <v>89</v>
      </c>
      <c r="I271" s="152"/>
      <c r="J271" s="202"/>
      <c r="L271" s="150"/>
      <c r="M271" s="153"/>
      <c r="N271" s="154"/>
      <c r="O271" s="154"/>
      <c r="P271" s="154"/>
      <c r="Q271" s="154"/>
      <c r="R271" s="154"/>
      <c r="S271" s="154"/>
      <c r="T271" s="155"/>
      <c r="AT271" s="151" t="s">
        <v>155</v>
      </c>
      <c r="AU271" s="151" t="s">
        <v>81</v>
      </c>
      <c r="AV271" s="14" t="s">
        <v>81</v>
      </c>
      <c r="AW271" s="14" t="s">
        <v>29</v>
      </c>
      <c r="AX271" s="14" t="s">
        <v>72</v>
      </c>
      <c r="AY271" s="151" t="s">
        <v>138</v>
      </c>
    </row>
    <row r="272" spans="1:65" s="13" customFormat="1">
      <c r="B272" s="144"/>
      <c r="C272" s="198"/>
      <c r="D272" s="199" t="s">
        <v>155</v>
      </c>
      <c r="E272" s="200" t="s">
        <v>1</v>
      </c>
      <c r="F272" s="201" t="s">
        <v>404</v>
      </c>
      <c r="G272" s="198"/>
      <c r="H272" s="200" t="s">
        <v>1</v>
      </c>
      <c r="I272" s="146"/>
      <c r="J272" s="198"/>
      <c r="L272" s="144"/>
      <c r="M272" s="147"/>
      <c r="N272" s="148"/>
      <c r="O272" s="148"/>
      <c r="P272" s="148"/>
      <c r="Q272" s="148"/>
      <c r="R272" s="148"/>
      <c r="S272" s="148"/>
      <c r="T272" s="149"/>
      <c r="AT272" s="145" t="s">
        <v>155</v>
      </c>
      <c r="AU272" s="145" t="s">
        <v>81</v>
      </c>
      <c r="AV272" s="13" t="s">
        <v>77</v>
      </c>
      <c r="AW272" s="13" t="s">
        <v>29</v>
      </c>
      <c r="AX272" s="13" t="s">
        <v>72</v>
      </c>
      <c r="AY272" s="145" t="s">
        <v>138</v>
      </c>
    </row>
    <row r="273" spans="1:65" s="14" customFormat="1">
      <c r="B273" s="150"/>
      <c r="C273" s="202"/>
      <c r="D273" s="199" t="s">
        <v>155</v>
      </c>
      <c r="E273" s="203" t="s">
        <v>1</v>
      </c>
      <c r="F273" s="204" t="s">
        <v>405</v>
      </c>
      <c r="G273" s="202"/>
      <c r="H273" s="205">
        <v>58.4</v>
      </c>
      <c r="I273" s="152"/>
      <c r="J273" s="202"/>
      <c r="L273" s="150"/>
      <c r="M273" s="153"/>
      <c r="N273" s="154"/>
      <c r="O273" s="154"/>
      <c r="P273" s="154"/>
      <c r="Q273" s="154"/>
      <c r="R273" s="154"/>
      <c r="S273" s="154"/>
      <c r="T273" s="155"/>
      <c r="AT273" s="151" t="s">
        <v>155</v>
      </c>
      <c r="AU273" s="151" t="s">
        <v>81</v>
      </c>
      <c r="AV273" s="14" t="s">
        <v>81</v>
      </c>
      <c r="AW273" s="14" t="s">
        <v>29</v>
      </c>
      <c r="AX273" s="14" t="s">
        <v>72</v>
      </c>
      <c r="AY273" s="151" t="s">
        <v>138</v>
      </c>
    </row>
    <row r="274" spans="1:65" s="15" customFormat="1">
      <c r="B274" s="156"/>
      <c r="C274" s="206"/>
      <c r="D274" s="199" t="s">
        <v>155</v>
      </c>
      <c r="E274" s="207" t="s">
        <v>1</v>
      </c>
      <c r="F274" s="208" t="s">
        <v>161</v>
      </c>
      <c r="G274" s="206"/>
      <c r="H274" s="209">
        <v>147.4</v>
      </c>
      <c r="I274" s="158"/>
      <c r="J274" s="206"/>
      <c r="L274" s="156"/>
      <c r="M274" s="159"/>
      <c r="N274" s="160"/>
      <c r="O274" s="160"/>
      <c r="P274" s="160"/>
      <c r="Q274" s="160"/>
      <c r="R274" s="160"/>
      <c r="S274" s="160"/>
      <c r="T274" s="161"/>
      <c r="AT274" s="157" t="s">
        <v>155</v>
      </c>
      <c r="AU274" s="157" t="s">
        <v>81</v>
      </c>
      <c r="AV274" s="15" t="s">
        <v>145</v>
      </c>
      <c r="AW274" s="15" t="s">
        <v>29</v>
      </c>
      <c r="AX274" s="15" t="s">
        <v>77</v>
      </c>
      <c r="AY274" s="157" t="s">
        <v>138</v>
      </c>
    </row>
    <row r="275" spans="1:65" s="2" customFormat="1" ht="55.5" customHeight="1">
      <c r="A275" s="33"/>
      <c r="B275" s="135"/>
      <c r="C275" s="193" t="s">
        <v>406</v>
      </c>
      <c r="D275" s="193" t="s">
        <v>140</v>
      </c>
      <c r="E275" s="194" t="s">
        <v>407</v>
      </c>
      <c r="F275" s="195" t="s">
        <v>408</v>
      </c>
      <c r="G275" s="196" t="s">
        <v>143</v>
      </c>
      <c r="H275" s="197">
        <v>147.4</v>
      </c>
      <c r="I275" s="137"/>
      <c r="J275" s="222">
        <f>ROUND(I275*H275,2)</f>
        <v>0</v>
      </c>
      <c r="K275" s="136" t="s">
        <v>1</v>
      </c>
      <c r="L275" s="34"/>
      <c r="M275" s="138" t="s">
        <v>1</v>
      </c>
      <c r="N275" s="139" t="s">
        <v>38</v>
      </c>
      <c r="O275" s="59"/>
      <c r="P275" s="140">
        <f>O275*H275</f>
        <v>0</v>
      </c>
      <c r="Q275" s="140">
        <v>3.0300000000000001E-3</v>
      </c>
      <c r="R275" s="140">
        <f>Q275*H275</f>
        <v>0.44662200000000002</v>
      </c>
      <c r="S275" s="140">
        <v>0</v>
      </c>
      <c r="T275" s="141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42" t="s">
        <v>145</v>
      </c>
      <c r="AT275" s="142" t="s">
        <v>140</v>
      </c>
      <c r="AU275" s="142" t="s">
        <v>81</v>
      </c>
      <c r="AY275" s="18" t="s">
        <v>138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8" t="s">
        <v>77</v>
      </c>
      <c r="BK275" s="143">
        <f>ROUND(I275*H275,2)</f>
        <v>0</v>
      </c>
      <c r="BL275" s="18" t="s">
        <v>145</v>
      </c>
      <c r="BM275" s="142" t="s">
        <v>409</v>
      </c>
    </row>
    <row r="276" spans="1:65" s="14" customFormat="1">
      <c r="B276" s="150"/>
      <c r="C276" s="202"/>
      <c r="D276" s="199" t="s">
        <v>155</v>
      </c>
      <c r="E276" s="203" t="s">
        <v>1</v>
      </c>
      <c r="F276" s="204" t="s">
        <v>403</v>
      </c>
      <c r="G276" s="202"/>
      <c r="H276" s="205">
        <v>89</v>
      </c>
      <c r="I276" s="152"/>
      <c r="J276" s="202"/>
      <c r="L276" s="150"/>
      <c r="M276" s="153"/>
      <c r="N276" s="154"/>
      <c r="O276" s="154"/>
      <c r="P276" s="154"/>
      <c r="Q276" s="154"/>
      <c r="R276" s="154"/>
      <c r="S276" s="154"/>
      <c r="T276" s="155"/>
      <c r="AT276" s="151" t="s">
        <v>155</v>
      </c>
      <c r="AU276" s="151" t="s">
        <v>81</v>
      </c>
      <c r="AV276" s="14" t="s">
        <v>81</v>
      </c>
      <c r="AW276" s="14" t="s">
        <v>29</v>
      </c>
      <c r="AX276" s="14" t="s">
        <v>72</v>
      </c>
      <c r="AY276" s="151" t="s">
        <v>138</v>
      </c>
    </row>
    <row r="277" spans="1:65" s="13" customFormat="1">
      <c r="B277" s="144"/>
      <c r="C277" s="198"/>
      <c r="D277" s="199" t="s">
        <v>155</v>
      </c>
      <c r="E277" s="200" t="s">
        <v>1</v>
      </c>
      <c r="F277" s="201" t="s">
        <v>404</v>
      </c>
      <c r="G277" s="198"/>
      <c r="H277" s="200" t="s">
        <v>1</v>
      </c>
      <c r="I277" s="146"/>
      <c r="J277" s="198"/>
      <c r="L277" s="144"/>
      <c r="M277" s="147"/>
      <c r="N277" s="148"/>
      <c r="O277" s="148"/>
      <c r="P277" s="148"/>
      <c r="Q277" s="148"/>
      <c r="R277" s="148"/>
      <c r="S277" s="148"/>
      <c r="T277" s="149"/>
      <c r="AT277" s="145" t="s">
        <v>155</v>
      </c>
      <c r="AU277" s="145" t="s">
        <v>81</v>
      </c>
      <c r="AV277" s="13" t="s">
        <v>77</v>
      </c>
      <c r="AW277" s="13" t="s">
        <v>29</v>
      </c>
      <c r="AX277" s="13" t="s">
        <v>72</v>
      </c>
      <c r="AY277" s="145" t="s">
        <v>138</v>
      </c>
    </row>
    <row r="278" spans="1:65" s="14" customFormat="1">
      <c r="B278" s="150"/>
      <c r="C278" s="202"/>
      <c r="D278" s="199" t="s">
        <v>155</v>
      </c>
      <c r="E278" s="203" t="s">
        <v>1</v>
      </c>
      <c r="F278" s="204" t="s">
        <v>405</v>
      </c>
      <c r="G278" s="202"/>
      <c r="H278" s="205">
        <v>58.4</v>
      </c>
      <c r="I278" s="152"/>
      <c r="J278" s="202"/>
      <c r="L278" s="150"/>
      <c r="M278" s="153"/>
      <c r="N278" s="154"/>
      <c r="O278" s="154"/>
      <c r="P278" s="154"/>
      <c r="Q278" s="154"/>
      <c r="R278" s="154"/>
      <c r="S278" s="154"/>
      <c r="T278" s="155"/>
      <c r="AT278" s="151" t="s">
        <v>155</v>
      </c>
      <c r="AU278" s="151" t="s">
        <v>81</v>
      </c>
      <c r="AV278" s="14" t="s">
        <v>81</v>
      </c>
      <c r="AW278" s="14" t="s">
        <v>29</v>
      </c>
      <c r="AX278" s="14" t="s">
        <v>72</v>
      </c>
      <c r="AY278" s="151" t="s">
        <v>138</v>
      </c>
    </row>
    <row r="279" spans="1:65" s="15" customFormat="1">
      <c r="B279" s="156"/>
      <c r="C279" s="206"/>
      <c r="D279" s="199" t="s">
        <v>155</v>
      </c>
      <c r="E279" s="207" t="s">
        <v>1</v>
      </c>
      <c r="F279" s="208" t="s">
        <v>161</v>
      </c>
      <c r="G279" s="206"/>
      <c r="H279" s="209">
        <v>147.4</v>
      </c>
      <c r="I279" s="158"/>
      <c r="J279" s="206"/>
      <c r="L279" s="156"/>
      <c r="M279" s="159"/>
      <c r="N279" s="160"/>
      <c r="O279" s="160"/>
      <c r="P279" s="160"/>
      <c r="Q279" s="160"/>
      <c r="R279" s="160"/>
      <c r="S279" s="160"/>
      <c r="T279" s="161"/>
      <c r="AT279" s="157" t="s">
        <v>155</v>
      </c>
      <c r="AU279" s="157" t="s">
        <v>81</v>
      </c>
      <c r="AV279" s="15" t="s">
        <v>145</v>
      </c>
      <c r="AW279" s="15" t="s">
        <v>29</v>
      </c>
      <c r="AX279" s="15" t="s">
        <v>77</v>
      </c>
      <c r="AY279" s="157" t="s">
        <v>138</v>
      </c>
    </row>
    <row r="280" spans="1:65" s="2" customFormat="1" ht="37.9" customHeight="1">
      <c r="A280" s="33"/>
      <c r="B280" s="135"/>
      <c r="C280" s="193" t="s">
        <v>410</v>
      </c>
      <c r="D280" s="193" t="s">
        <v>140</v>
      </c>
      <c r="E280" s="194" t="s">
        <v>411</v>
      </c>
      <c r="F280" s="195" t="s">
        <v>412</v>
      </c>
      <c r="G280" s="196" t="s">
        <v>143</v>
      </c>
      <c r="H280" s="197">
        <v>147.4</v>
      </c>
      <c r="I280" s="137"/>
      <c r="J280" s="222">
        <f>ROUND(I280*H280,2)</f>
        <v>0</v>
      </c>
      <c r="K280" s="136" t="s">
        <v>1</v>
      </c>
      <c r="L280" s="34"/>
      <c r="M280" s="138" t="s">
        <v>1</v>
      </c>
      <c r="N280" s="139" t="s">
        <v>38</v>
      </c>
      <c r="O280" s="59"/>
      <c r="P280" s="140">
        <f>O280*H280</f>
        <v>0</v>
      </c>
      <c r="Q280" s="140">
        <v>3.0300000000000001E-3</v>
      </c>
      <c r="R280" s="140">
        <f>Q280*H280</f>
        <v>0.44662200000000002</v>
      </c>
      <c r="S280" s="140">
        <v>0</v>
      </c>
      <c r="T280" s="141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42" t="s">
        <v>145</v>
      </c>
      <c r="AT280" s="142" t="s">
        <v>140</v>
      </c>
      <c r="AU280" s="142" t="s">
        <v>81</v>
      </c>
      <c r="AY280" s="18" t="s">
        <v>138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8" t="s">
        <v>77</v>
      </c>
      <c r="BK280" s="143">
        <f>ROUND(I280*H280,2)</f>
        <v>0</v>
      </c>
      <c r="BL280" s="18" t="s">
        <v>145</v>
      </c>
      <c r="BM280" s="142" t="s">
        <v>413</v>
      </c>
    </row>
    <row r="281" spans="1:65" s="14" customFormat="1">
      <c r="B281" s="150"/>
      <c r="C281" s="202"/>
      <c r="D281" s="199" t="s">
        <v>155</v>
      </c>
      <c r="E281" s="203" t="s">
        <v>1</v>
      </c>
      <c r="F281" s="204" t="s">
        <v>403</v>
      </c>
      <c r="G281" s="202"/>
      <c r="H281" s="205">
        <v>89</v>
      </c>
      <c r="I281" s="152"/>
      <c r="J281" s="202"/>
      <c r="L281" s="150"/>
      <c r="M281" s="153"/>
      <c r="N281" s="154"/>
      <c r="O281" s="154"/>
      <c r="P281" s="154"/>
      <c r="Q281" s="154"/>
      <c r="R281" s="154"/>
      <c r="S281" s="154"/>
      <c r="T281" s="155"/>
      <c r="AT281" s="151" t="s">
        <v>155</v>
      </c>
      <c r="AU281" s="151" t="s">
        <v>81</v>
      </c>
      <c r="AV281" s="14" t="s">
        <v>81</v>
      </c>
      <c r="AW281" s="14" t="s">
        <v>29</v>
      </c>
      <c r="AX281" s="14" t="s">
        <v>72</v>
      </c>
      <c r="AY281" s="151" t="s">
        <v>138</v>
      </c>
    </row>
    <row r="282" spans="1:65" s="13" customFormat="1">
      <c r="B282" s="144"/>
      <c r="C282" s="198"/>
      <c r="D282" s="199" t="s">
        <v>155</v>
      </c>
      <c r="E282" s="200" t="s">
        <v>1</v>
      </c>
      <c r="F282" s="201" t="s">
        <v>404</v>
      </c>
      <c r="G282" s="198"/>
      <c r="H282" s="200" t="s">
        <v>1</v>
      </c>
      <c r="I282" s="146"/>
      <c r="J282" s="198"/>
      <c r="L282" s="144"/>
      <c r="M282" s="147"/>
      <c r="N282" s="148"/>
      <c r="O282" s="148"/>
      <c r="P282" s="148"/>
      <c r="Q282" s="148"/>
      <c r="R282" s="148"/>
      <c r="S282" s="148"/>
      <c r="T282" s="149"/>
      <c r="AT282" s="145" t="s">
        <v>155</v>
      </c>
      <c r="AU282" s="145" t="s">
        <v>81</v>
      </c>
      <c r="AV282" s="13" t="s">
        <v>77</v>
      </c>
      <c r="AW282" s="13" t="s">
        <v>29</v>
      </c>
      <c r="AX282" s="13" t="s">
        <v>72</v>
      </c>
      <c r="AY282" s="145" t="s">
        <v>138</v>
      </c>
    </row>
    <row r="283" spans="1:65" s="14" customFormat="1">
      <c r="B283" s="150"/>
      <c r="C283" s="202"/>
      <c r="D283" s="199" t="s">
        <v>155</v>
      </c>
      <c r="E283" s="203" t="s">
        <v>1</v>
      </c>
      <c r="F283" s="204" t="s">
        <v>405</v>
      </c>
      <c r="G283" s="202"/>
      <c r="H283" s="205">
        <v>58.4</v>
      </c>
      <c r="I283" s="152"/>
      <c r="J283" s="202"/>
      <c r="L283" s="150"/>
      <c r="M283" s="153"/>
      <c r="N283" s="154"/>
      <c r="O283" s="154"/>
      <c r="P283" s="154"/>
      <c r="Q283" s="154"/>
      <c r="R283" s="154"/>
      <c r="S283" s="154"/>
      <c r="T283" s="155"/>
      <c r="AT283" s="151" t="s">
        <v>155</v>
      </c>
      <c r="AU283" s="151" t="s">
        <v>81</v>
      </c>
      <c r="AV283" s="14" t="s">
        <v>81</v>
      </c>
      <c r="AW283" s="14" t="s">
        <v>29</v>
      </c>
      <c r="AX283" s="14" t="s">
        <v>72</v>
      </c>
      <c r="AY283" s="151" t="s">
        <v>138</v>
      </c>
    </row>
    <row r="284" spans="1:65" s="15" customFormat="1">
      <c r="B284" s="156"/>
      <c r="C284" s="206"/>
      <c r="D284" s="199" t="s">
        <v>155</v>
      </c>
      <c r="E284" s="207" t="s">
        <v>1</v>
      </c>
      <c r="F284" s="208" t="s">
        <v>161</v>
      </c>
      <c r="G284" s="206"/>
      <c r="H284" s="209">
        <v>147.4</v>
      </c>
      <c r="I284" s="158"/>
      <c r="J284" s="206"/>
      <c r="L284" s="156"/>
      <c r="M284" s="159"/>
      <c r="N284" s="160"/>
      <c r="O284" s="160"/>
      <c r="P284" s="160"/>
      <c r="Q284" s="160"/>
      <c r="R284" s="160"/>
      <c r="S284" s="160"/>
      <c r="T284" s="161"/>
      <c r="AT284" s="157" t="s">
        <v>155</v>
      </c>
      <c r="AU284" s="157" t="s">
        <v>81</v>
      </c>
      <c r="AV284" s="15" t="s">
        <v>145</v>
      </c>
      <c r="AW284" s="15" t="s">
        <v>29</v>
      </c>
      <c r="AX284" s="15" t="s">
        <v>77</v>
      </c>
      <c r="AY284" s="157" t="s">
        <v>138</v>
      </c>
    </row>
    <row r="285" spans="1:65" s="2" customFormat="1" ht="24.2" customHeight="1">
      <c r="A285" s="33"/>
      <c r="B285" s="135"/>
      <c r="C285" s="193" t="s">
        <v>414</v>
      </c>
      <c r="D285" s="193" t="s">
        <v>140</v>
      </c>
      <c r="E285" s="194" t="s">
        <v>415</v>
      </c>
      <c r="F285" s="195" t="s">
        <v>416</v>
      </c>
      <c r="G285" s="196" t="s">
        <v>291</v>
      </c>
      <c r="H285" s="197">
        <v>67</v>
      </c>
      <c r="I285" s="137"/>
      <c r="J285" s="222">
        <f>ROUND(I285*H285,2)</f>
        <v>0</v>
      </c>
      <c r="K285" s="136" t="s">
        <v>144</v>
      </c>
      <c r="L285" s="34"/>
      <c r="M285" s="138" t="s">
        <v>1</v>
      </c>
      <c r="N285" s="139" t="s">
        <v>38</v>
      </c>
      <c r="O285" s="59"/>
      <c r="P285" s="140">
        <f>O285*H285</f>
        <v>0</v>
      </c>
      <c r="Q285" s="140">
        <v>1.01E-3</v>
      </c>
      <c r="R285" s="140">
        <f>Q285*H285</f>
        <v>6.7670000000000008E-2</v>
      </c>
      <c r="S285" s="140">
        <v>1E-3</v>
      </c>
      <c r="T285" s="141">
        <f>S285*H285</f>
        <v>6.7000000000000004E-2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42" t="s">
        <v>145</v>
      </c>
      <c r="AT285" s="142" t="s">
        <v>140</v>
      </c>
      <c r="AU285" s="142" t="s">
        <v>81</v>
      </c>
      <c r="AY285" s="18" t="s">
        <v>138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8" t="s">
        <v>77</v>
      </c>
      <c r="BK285" s="143">
        <f>ROUND(I285*H285,2)</f>
        <v>0</v>
      </c>
      <c r="BL285" s="18" t="s">
        <v>145</v>
      </c>
      <c r="BM285" s="142" t="s">
        <v>417</v>
      </c>
    </row>
    <row r="286" spans="1:65" s="14" customFormat="1">
      <c r="B286" s="150"/>
      <c r="C286" s="202"/>
      <c r="D286" s="199" t="s">
        <v>155</v>
      </c>
      <c r="E286" s="203" t="s">
        <v>1</v>
      </c>
      <c r="F286" s="204" t="s">
        <v>418</v>
      </c>
      <c r="G286" s="202"/>
      <c r="H286" s="205">
        <v>66.825000000000003</v>
      </c>
      <c r="I286" s="152"/>
      <c r="J286" s="202"/>
      <c r="L286" s="150"/>
      <c r="M286" s="153"/>
      <c r="N286" s="154"/>
      <c r="O286" s="154"/>
      <c r="P286" s="154"/>
      <c r="Q286" s="154"/>
      <c r="R286" s="154"/>
      <c r="S286" s="154"/>
      <c r="T286" s="155"/>
      <c r="AT286" s="151" t="s">
        <v>155</v>
      </c>
      <c r="AU286" s="151" t="s">
        <v>81</v>
      </c>
      <c r="AV286" s="14" t="s">
        <v>81</v>
      </c>
      <c r="AW286" s="14" t="s">
        <v>29</v>
      </c>
      <c r="AX286" s="14" t="s">
        <v>72</v>
      </c>
      <c r="AY286" s="151" t="s">
        <v>138</v>
      </c>
    </row>
    <row r="287" spans="1:65" s="15" customFormat="1">
      <c r="B287" s="156"/>
      <c r="C287" s="206"/>
      <c r="D287" s="199" t="s">
        <v>155</v>
      </c>
      <c r="E287" s="207" t="s">
        <v>1</v>
      </c>
      <c r="F287" s="208" t="s">
        <v>161</v>
      </c>
      <c r="G287" s="206"/>
      <c r="H287" s="209">
        <v>66.825000000000003</v>
      </c>
      <c r="I287" s="158"/>
      <c r="J287" s="206"/>
      <c r="L287" s="156"/>
      <c r="M287" s="159"/>
      <c r="N287" s="160"/>
      <c r="O287" s="160"/>
      <c r="P287" s="160"/>
      <c r="Q287" s="160"/>
      <c r="R287" s="160"/>
      <c r="S287" s="160"/>
      <c r="T287" s="161"/>
      <c r="AT287" s="157" t="s">
        <v>155</v>
      </c>
      <c r="AU287" s="157" t="s">
        <v>81</v>
      </c>
      <c r="AV287" s="15" t="s">
        <v>145</v>
      </c>
      <c r="AW287" s="15" t="s">
        <v>29</v>
      </c>
      <c r="AX287" s="15" t="s">
        <v>72</v>
      </c>
      <c r="AY287" s="157" t="s">
        <v>138</v>
      </c>
    </row>
    <row r="288" spans="1:65" s="14" customFormat="1">
      <c r="B288" s="150"/>
      <c r="C288" s="202"/>
      <c r="D288" s="199" t="s">
        <v>155</v>
      </c>
      <c r="E288" s="203" t="s">
        <v>1</v>
      </c>
      <c r="F288" s="204" t="s">
        <v>419</v>
      </c>
      <c r="G288" s="202"/>
      <c r="H288" s="205">
        <v>67</v>
      </c>
      <c r="I288" s="152"/>
      <c r="J288" s="202"/>
      <c r="L288" s="150"/>
      <c r="M288" s="153"/>
      <c r="N288" s="154"/>
      <c r="O288" s="154"/>
      <c r="P288" s="154"/>
      <c r="Q288" s="154"/>
      <c r="R288" s="154"/>
      <c r="S288" s="154"/>
      <c r="T288" s="155"/>
      <c r="AT288" s="151" t="s">
        <v>155</v>
      </c>
      <c r="AU288" s="151" t="s">
        <v>81</v>
      </c>
      <c r="AV288" s="14" t="s">
        <v>81</v>
      </c>
      <c r="AW288" s="14" t="s">
        <v>29</v>
      </c>
      <c r="AX288" s="14" t="s">
        <v>77</v>
      </c>
      <c r="AY288" s="151" t="s">
        <v>138</v>
      </c>
    </row>
    <row r="289" spans="1:65" s="2" customFormat="1" ht="24.2" customHeight="1">
      <c r="A289" s="33"/>
      <c r="B289" s="135"/>
      <c r="C289" s="210" t="s">
        <v>420</v>
      </c>
      <c r="D289" s="210" t="s">
        <v>238</v>
      </c>
      <c r="E289" s="211" t="s">
        <v>421</v>
      </c>
      <c r="F289" s="212" t="s">
        <v>422</v>
      </c>
      <c r="G289" s="213" t="s">
        <v>218</v>
      </c>
      <c r="H289" s="214">
        <v>0.18</v>
      </c>
      <c r="I289" s="163"/>
      <c r="J289" s="223">
        <f>ROUND(I289*H289,2)</f>
        <v>0</v>
      </c>
      <c r="K289" s="162" t="s">
        <v>1</v>
      </c>
      <c r="L289" s="164"/>
      <c r="M289" s="165" t="s">
        <v>1</v>
      </c>
      <c r="N289" s="166" t="s">
        <v>38</v>
      </c>
      <c r="O289" s="59"/>
      <c r="P289" s="140">
        <f>O289*H289</f>
        <v>0</v>
      </c>
      <c r="Q289" s="140">
        <v>1</v>
      </c>
      <c r="R289" s="140">
        <f>Q289*H289</f>
        <v>0.18</v>
      </c>
      <c r="S289" s="140">
        <v>0</v>
      </c>
      <c r="T289" s="141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42" t="s">
        <v>182</v>
      </c>
      <c r="AT289" s="142" t="s">
        <v>238</v>
      </c>
      <c r="AU289" s="142" t="s">
        <v>81</v>
      </c>
      <c r="AY289" s="18" t="s">
        <v>138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8" t="s">
        <v>77</v>
      </c>
      <c r="BK289" s="143">
        <f>ROUND(I289*H289,2)</f>
        <v>0</v>
      </c>
      <c r="BL289" s="18" t="s">
        <v>145</v>
      </c>
      <c r="BM289" s="142" t="s">
        <v>423</v>
      </c>
    </row>
    <row r="290" spans="1:65" s="2" customFormat="1" ht="33" customHeight="1">
      <c r="A290" s="33"/>
      <c r="B290" s="135"/>
      <c r="C290" s="193" t="s">
        <v>424</v>
      </c>
      <c r="D290" s="193" t="s">
        <v>140</v>
      </c>
      <c r="E290" s="194" t="s">
        <v>425</v>
      </c>
      <c r="F290" s="195" t="s">
        <v>426</v>
      </c>
      <c r="G290" s="196" t="s">
        <v>291</v>
      </c>
      <c r="H290" s="197">
        <v>50</v>
      </c>
      <c r="I290" s="137"/>
      <c r="J290" s="222">
        <f>ROUND(I290*H290,2)</f>
        <v>0</v>
      </c>
      <c r="K290" s="136" t="s">
        <v>144</v>
      </c>
      <c r="L290" s="34"/>
      <c r="M290" s="138" t="s">
        <v>1</v>
      </c>
      <c r="N290" s="139" t="s">
        <v>38</v>
      </c>
      <c r="O290" s="59"/>
      <c r="P290" s="140">
        <f>O290*H290</f>
        <v>0</v>
      </c>
      <c r="Q290" s="140">
        <v>2.912E-2</v>
      </c>
      <c r="R290" s="140">
        <f>Q290*H290</f>
        <v>1.456</v>
      </c>
      <c r="S290" s="140">
        <v>0</v>
      </c>
      <c r="T290" s="141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42" t="s">
        <v>145</v>
      </c>
      <c r="AT290" s="142" t="s">
        <v>140</v>
      </c>
      <c r="AU290" s="142" t="s">
        <v>81</v>
      </c>
      <c r="AY290" s="18" t="s">
        <v>138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8" t="s">
        <v>77</v>
      </c>
      <c r="BK290" s="143">
        <f>ROUND(I290*H290,2)</f>
        <v>0</v>
      </c>
      <c r="BL290" s="18" t="s">
        <v>145</v>
      </c>
      <c r="BM290" s="142" t="s">
        <v>427</v>
      </c>
    </row>
    <row r="291" spans="1:65" s="14" customFormat="1">
      <c r="B291" s="150"/>
      <c r="C291" s="202"/>
      <c r="D291" s="199" t="s">
        <v>155</v>
      </c>
      <c r="E291" s="203" t="s">
        <v>1</v>
      </c>
      <c r="F291" s="204" t="s">
        <v>428</v>
      </c>
      <c r="G291" s="202"/>
      <c r="H291" s="205">
        <v>25</v>
      </c>
      <c r="I291" s="152"/>
      <c r="J291" s="202"/>
      <c r="L291" s="150"/>
      <c r="M291" s="153"/>
      <c r="N291" s="154"/>
      <c r="O291" s="154"/>
      <c r="P291" s="154"/>
      <c r="Q291" s="154"/>
      <c r="R291" s="154"/>
      <c r="S291" s="154"/>
      <c r="T291" s="155"/>
      <c r="AT291" s="151" t="s">
        <v>155</v>
      </c>
      <c r="AU291" s="151" t="s">
        <v>81</v>
      </c>
      <c r="AV291" s="14" t="s">
        <v>81</v>
      </c>
      <c r="AW291" s="14" t="s">
        <v>29</v>
      </c>
      <c r="AX291" s="14" t="s">
        <v>72</v>
      </c>
      <c r="AY291" s="151" t="s">
        <v>138</v>
      </c>
    </row>
    <row r="292" spans="1:65" s="14" customFormat="1">
      <c r="B292" s="150"/>
      <c r="C292" s="202"/>
      <c r="D292" s="199" t="s">
        <v>155</v>
      </c>
      <c r="E292" s="203" t="s">
        <v>1</v>
      </c>
      <c r="F292" s="204" t="s">
        <v>429</v>
      </c>
      <c r="G292" s="202"/>
      <c r="H292" s="205">
        <v>50</v>
      </c>
      <c r="I292" s="152"/>
      <c r="J292" s="202"/>
      <c r="L292" s="150"/>
      <c r="M292" s="153"/>
      <c r="N292" s="154"/>
      <c r="O292" s="154"/>
      <c r="P292" s="154"/>
      <c r="Q292" s="154"/>
      <c r="R292" s="154"/>
      <c r="S292" s="154"/>
      <c r="T292" s="155"/>
      <c r="AT292" s="151" t="s">
        <v>155</v>
      </c>
      <c r="AU292" s="151" t="s">
        <v>81</v>
      </c>
      <c r="AV292" s="14" t="s">
        <v>81</v>
      </c>
      <c r="AW292" s="14" t="s">
        <v>29</v>
      </c>
      <c r="AX292" s="14" t="s">
        <v>77</v>
      </c>
      <c r="AY292" s="151" t="s">
        <v>138</v>
      </c>
    </row>
    <row r="293" spans="1:65" s="2" customFormat="1" ht="21.75" customHeight="1">
      <c r="A293" s="33"/>
      <c r="B293" s="135"/>
      <c r="C293" s="193" t="s">
        <v>430</v>
      </c>
      <c r="D293" s="193" t="s">
        <v>140</v>
      </c>
      <c r="E293" s="194" t="s">
        <v>431</v>
      </c>
      <c r="F293" s="195" t="s">
        <v>432</v>
      </c>
      <c r="G293" s="196" t="s">
        <v>143</v>
      </c>
      <c r="H293" s="197">
        <v>135</v>
      </c>
      <c r="I293" s="137"/>
      <c r="J293" s="222">
        <f>ROUND(I293*H293,2)</f>
        <v>0</v>
      </c>
      <c r="K293" s="136" t="s">
        <v>1</v>
      </c>
      <c r="L293" s="34"/>
      <c r="M293" s="138" t="s">
        <v>1</v>
      </c>
      <c r="N293" s="139" t="s">
        <v>38</v>
      </c>
      <c r="O293" s="59"/>
      <c r="P293" s="140">
        <f>O293*H293</f>
        <v>0</v>
      </c>
      <c r="Q293" s="140">
        <v>2.5699999999999998E-3</v>
      </c>
      <c r="R293" s="140">
        <f>Q293*H293</f>
        <v>0.34694999999999998</v>
      </c>
      <c r="S293" s="140">
        <v>0</v>
      </c>
      <c r="T293" s="141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42" t="s">
        <v>145</v>
      </c>
      <c r="AT293" s="142" t="s">
        <v>140</v>
      </c>
      <c r="AU293" s="142" t="s">
        <v>81</v>
      </c>
      <c r="AY293" s="18" t="s">
        <v>138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8" t="s">
        <v>77</v>
      </c>
      <c r="BK293" s="143">
        <f>ROUND(I293*H293,2)</f>
        <v>0</v>
      </c>
      <c r="BL293" s="18" t="s">
        <v>145</v>
      </c>
      <c r="BM293" s="142" t="s">
        <v>433</v>
      </c>
    </row>
    <row r="294" spans="1:65" s="14" customFormat="1">
      <c r="B294" s="150"/>
      <c r="C294" s="202"/>
      <c r="D294" s="199" t="s">
        <v>155</v>
      </c>
      <c r="E294" s="203" t="s">
        <v>1</v>
      </c>
      <c r="F294" s="204" t="s">
        <v>434</v>
      </c>
      <c r="G294" s="202"/>
      <c r="H294" s="205">
        <v>135</v>
      </c>
      <c r="I294" s="152"/>
      <c r="J294" s="202"/>
      <c r="L294" s="150"/>
      <c r="M294" s="153"/>
      <c r="N294" s="154"/>
      <c r="O294" s="154"/>
      <c r="P294" s="154"/>
      <c r="Q294" s="154"/>
      <c r="R294" s="154"/>
      <c r="S294" s="154"/>
      <c r="T294" s="155"/>
      <c r="AT294" s="151" t="s">
        <v>155</v>
      </c>
      <c r="AU294" s="151" t="s">
        <v>81</v>
      </c>
      <c r="AV294" s="14" t="s">
        <v>81</v>
      </c>
      <c r="AW294" s="14" t="s">
        <v>29</v>
      </c>
      <c r="AX294" s="14" t="s">
        <v>77</v>
      </c>
      <c r="AY294" s="151" t="s">
        <v>138</v>
      </c>
    </row>
    <row r="295" spans="1:65" s="12" customFormat="1" ht="22.9" customHeight="1">
      <c r="B295" s="126"/>
      <c r="C295" s="189"/>
      <c r="D295" s="190" t="s">
        <v>71</v>
      </c>
      <c r="E295" s="192" t="s">
        <v>435</v>
      </c>
      <c r="F295" s="192" t="s">
        <v>436</v>
      </c>
      <c r="G295" s="189"/>
      <c r="H295" s="189"/>
      <c r="I295" s="128"/>
      <c r="J295" s="221">
        <f>BK295</f>
        <v>0</v>
      </c>
      <c r="L295" s="126"/>
      <c r="M295" s="129"/>
      <c r="N295" s="130"/>
      <c r="O295" s="130"/>
      <c r="P295" s="131">
        <f>SUM(P296:P299)</f>
        <v>0</v>
      </c>
      <c r="Q295" s="130"/>
      <c r="R295" s="131">
        <f>SUM(R296:R299)</f>
        <v>0</v>
      </c>
      <c r="S295" s="130"/>
      <c r="T295" s="132">
        <f>SUM(T296:T299)</f>
        <v>0</v>
      </c>
      <c r="AR295" s="127" t="s">
        <v>77</v>
      </c>
      <c r="AT295" s="133" t="s">
        <v>71</v>
      </c>
      <c r="AU295" s="133" t="s">
        <v>77</v>
      </c>
      <c r="AY295" s="127" t="s">
        <v>138</v>
      </c>
      <c r="BK295" s="134">
        <f>SUM(BK296:BK299)</f>
        <v>0</v>
      </c>
    </row>
    <row r="296" spans="1:65" s="2" customFormat="1" ht="24.2" customHeight="1">
      <c r="A296" s="33"/>
      <c r="B296" s="135"/>
      <c r="C296" s="193" t="s">
        <v>437</v>
      </c>
      <c r="D296" s="193" t="s">
        <v>140</v>
      </c>
      <c r="E296" s="194" t="s">
        <v>438</v>
      </c>
      <c r="F296" s="195" t="s">
        <v>439</v>
      </c>
      <c r="G296" s="196" t="s">
        <v>218</v>
      </c>
      <c r="H296" s="197">
        <v>53.098999999999997</v>
      </c>
      <c r="I296" s="137"/>
      <c r="J296" s="222">
        <f>ROUND(I296*H296,2)</f>
        <v>0</v>
      </c>
      <c r="K296" s="136" t="s">
        <v>144</v>
      </c>
      <c r="L296" s="34"/>
      <c r="M296" s="138" t="s">
        <v>1</v>
      </c>
      <c r="N296" s="139" t="s">
        <v>38</v>
      </c>
      <c r="O296" s="59"/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42" t="s">
        <v>145</v>
      </c>
      <c r="AT296" s="142" t="s">
        <v>140</v>
      </c>
      <c r="AU296" s="142" t="s">
        <v>81</v>
      </c>
      <c r="AY296" s="18" t="s">
        <v>138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8" t="s">
        <v>77</v>
      </c>
      <c r="BK296" s="143">
        <f>ROUND(I296*H296,2)</f>
        <v>0</v>
      </c>
      <c r="BL296" s="18" t="s">
        <v>145</v>
      </c>
      <c r="BM296" s="142" t="s">
        <v>440</v>
      </c>
    </row>
    <row r="297" spans="1:65" s="2" customFormat="1" ht="24.2" customHeight="1">
      <c r="A297" s="33"/>
      <c r="B297" s="135"/>
      <c r="C297" s="193" t="s">
        <v>441</v>
      </c>
      <c r="D297" s="193" t="s">
        <v>140</v>
      </c>
      <c r="E297" s="194" t="s">
        <v>442</v>
      </c>
      <c r="F297" s="195" t="s">
        <v>443</v>
      </c>
      <c r="G297" s="196" t="s">
        <v>218</v>
      </c>
      <c r="H297" s="197">
        <v>1008.881</v>
      </c>
      <c r="I297" s="137"/>
      <c r="J297" s="222">
        <f>ROUND(I297*H297,2)</f>
        <v>0</v>
      </c>
      <c r="K297" s="136" t="s">
        <v>144</v>
      </c>
      <c r="L297" s="34"/>
      <c r="M297" s="138" t="s">
        <v>1</v>
      </c>
      <c r="N297" s="139" t="s">
        <v>38</v>
      </c>
      <c r="O297" s="59"/>
      <c r="P297" s="140">
        <f>O297*H297</f>
        <v>0</v>
      </c>
      <c r="Q297" s="140">
        <v>0</v>
      </c>
      <c r="R297" s="140">
        <f>Q297*H297</f>
        <v>0</v>
      </c>
      <c r="S297" s="140">
        <v>0</v>
      </c>
      <c r="T297" s="141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42" t="s">
        <v>145</v>
      </c>
      <c r="AT297" s="142" t="s">
        <v>140</v>
      </c>
      <c r="AU297" s="142" t="s">
        <v>81</v>
      </c>
      <c r="AY297" s="18" t="s">
        <v>138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8" t="s">
        <v>77</v>
      </c>
      <c r="BK297" s="143">
        <f>ROUND(I297*H297,2)</f>
        <v>0</v>
      </c>
      <c r="BL297" s="18" t="s">
        <v>145</v>
      </c>
      <c r="BM297" s="142" t="s">
        <v>444</v>
      </c>
    </row>
    <row r="298" spans="1:65" s="14" customFormat="1">
      <c r="B298" s="150"/>
      <c r="C298" s="202"/>
      <c r="D298" s="199" t="s">
        <v>155</v>
      </c>
      <c r="E298" s="202"/>
      <c r="F298" s="204" t="s">
        <v>445</v>
      </c>
      <c r="G298" s="202"/>
      <c r="H298" s="205">
        <v>1008.881</v>
      </c>
      <c r="I298" s="152"/>
      <c r="J298" s="202"/>
      <c r="L298" s="150"/>
      <c r="M298" s="153"/>
      <c r="N298" s="154"/>
      <c r="O298" s="154"/>
      <c r="P298" s="154"/>
      <c r="Q298" s="154"/>
      <c r="R298" s="154"/>
      <c r="S298" s="154"/>
      <c r="T298" s="155"/>
      <c r="AT298" s="151" t="s">
        <v>155</v>
      </c>
      <c r="AU298" s="151" t="s">
        <v>81</v>
      </c>
      <c r="AV298" s="14" t="s">
        <v>81</v>
      </c>
      <c r="AW298" s="14" t="s">
        <v>3</v>
      </c>
      <c r="AX298" s="14" t="s">
        <v>77</v>
      </c>
      <c r="AY298" s="151" t="s">
        <v>138</v>
      </c>
    </row>
    <row r="299" spans="1:65" s="2" customFormat="1" ht="33" customHeight="1">
      <c r="A299" s="33"/>
      <c r="B299" s="135"/>
      <c r="C299" s="193" t="s">
        <v>446</v>
      </c>
      <c r="D299" s="193" t="s">
        <v>140</v>
      </c>
      <c r="E299" s="194" t="s">
        <v>447</v>
      </c>
      <c r="F299" s="195" t="s">
        <v>448</v>
      </c>
      <c r="G299" s="196" t="s">
        <v>218</v>
      </c>
      <c r="H299" s="197">
        <v>53.098999999999997</v>
      </c>
      <c r="I299" s="137"/>
      <c r="J299" s="222">
        <f>ROUND(I299*H299,2)</f>
        <v>0</v>
      </c>
      <c r="K299" s="136" t="s">
        <v>144</v>
      </c>
      <c r="L299" s="34"/>
      <c r="M299" s="138" t="s">
        <v>1</v>
      </c>
      <c r="N299" s="139" t="s">
        <v>38</v>
      </c>
      <c r="O299" s="59"/>
      <c r="P299" s="140">
        <f>O299*H299</f>
        <v>0</v>
      </c>
      <c r="Q299" s="140">
        <v>0</v>
      </c>
      <c r="R299" s="140">
        <f>Q299*H299</f>
        <v>0</v>
      </c>
      <c r="S299" s="140">
        <v>0</v>
      </c>
      <c r="T299" s="141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42" t="s">
        <v>145</v>
      </c>
      <c r="AT299" s="142" t="s">
        <v>140</v>
      </c>
      <c r="AU299" s="142" t="s">
        <v>81</v>
      </c>
      <c r="AY299" s="18" t="s">
        <v>138</v>
      </c>
      <c r="BE299" s="143">
        <f>IF(N299="základní",J299,0)</f>
        <v>0</v>
      </c>
      <c r="BF299" s="143">
        <f>IF(N299="snížená",J299,0)</f>
        <v>0</v>
      </c>
      <c r="BG299" s="143">
        <f>IF(N299="zákl. přenesená",J299,0)</f>
        <v>0</v>
      </c>
      <c r="BH299" s="143">
        <f>IF(N299="sníž. přenesená",J299,0)</f>
        <v>0</v>
      </c>
      <c r="BI299" s="143">
        <f>IF(N299="nulová",J299,0)</f>
        <v>0</v>
      </c>
      <c r="BJ299" s="18" t="s">
        <v>77</v>
      </c>
      <c r="BK299" s="143">
        <f>ROUND(I299*H299,2)</f>
        <v>0</v>
      </c>
      <c r="BL299" s="18" t="s">
        <v>145</v>
      </c>
      <c r="BM299" s="142" t="s">
        <v>449</v>
      </c>
    </row>
    <row r="300" spans="1:65" s="12" customFormat="1" ht="22.9" customHeight="1">
      <c r="B300" s="126"/>
      <c r="C300" s="189"/>
      <c r="D300" s="190" t="s">
        <v>71</v>
      </c>
      <c r="E300" s="192" t="s">
        <v>450</v>
      </c>
      <c r="F300" s="192" t="s">
        <v>451</v>
      </c>
      <c r="G300" s="189"/>
      <c r="H300" s="189"/>
      <c r="I300" s="128"/>
      <c r="J300" s="221">
        <f>BK300</f>
        <v>0</v>
      </c>
      <c r="L300" s="126"/>
      <c r="M300" s="129"/>
      <c r="N300" s="130"/>
      <c r="O300" s="130"/>
      <c r="P300" s="131">
        <f>P301</f>
        <v>0</v>
      </c>
      <c r="Q300" s="130"/>
      <c r="R300" s="131">
        <f>R301</f>
        <v>0</v>
      </c>
      <c r="S300" s="130"/>
      <c r="T300" s="132">
        <f>T301</f>
        <v>0</v>
      </c>
      <c r="AR300" s="127" t="s">
        <v>77</v>
      </c>
      <c r="AT300" s="133" t="s">
        <v>71</v>
      </c>
      <c r="AU300" s="133" t="s">
        <v>77</v>
      </c>
      <c r="AY300" s="127" t="s">
        <v>138</v>
      </c>
      <c r="BK300" s="134">
        <f>BK301</f>
        <v>0</v>
      </c>
    </row>
    <row r="301" spans="1:65" s="2" customFormat="1" ht="33" customHeight="1">
      <c r="A301" s="33"/>
      <c r="B301" s="135"/>
      <c r="C301" s="193" t="s">
        <v>452</v>
      </c>
      <c r="D301" s="193" t="s">
        <v>140</v>
      </c>
      <c r="E301" s="194" t="s">
        <v>453</v>
      </c>
      <c r="F301" s="195" t="s">
        <v>454</v>
      </c>
      <c r="G301" s="196" t="s">
        <v>218</v>
      </c>
      <c r="H301" s="197">
        <v>362.93200000000002</v>
      </c>
      <c r="I301" s="137"/>
      <c r="J301" s="222">
        <f>ROUND(I301*H301,2)</f>
        <v>0</v>
      </c>
      <c r="K301" s="136" t="s">
        <v>144</v>
      </c>
      <c r="L301" s="34"/>
      <c r="M301" s="138" t="s">
        <v>1</v>
      </c>
      <c r="N301" s="139" t="s">
        <v>38</v>
      </c>
      <c r="O301" s="59"/>
      <c r="P301" s="140">
        <f>O301*H301</f>
        <v>0</v>
      </c>
      <c r="Q301" s="140">
        <v>0</v>
      </c>
      <c r="R301" s="140">
        <f>Q301*H301</f>
        <v>0</v>
      </c>
      <c r="S301" s="140">
        <v>0</v>
      </c>
      <c r="T301" s="141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42" t="s">
        <v>145</v>
      </c>
      <c r="AT301" s="142" t="s">
        <v>140</v>
      </c>
      <c r="AU301" s="142" t="s">
        <v>81</v>
      </c>
      <c r="AY301" s="18" t="s">
        <v>138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8" t="s">
        <v>77</v>
      </c>
      <c r="BK301" s="143">
        <f>ROUND(I301*H301,2)</f>
        <v>0</v>
      </c>
      <c r="BL301" s="18" t="s">
        <v>145</v>
      </c>
      <c r="BM301" s="142" t="s">
        <v>455</v>
      </c>
    </row>
    <row r="302" spans="1:65" s="12" customFormat="1" ht="25.9" customHeight="1">
      <c r="B302" s="126"/>
      <c r="C302" s="189"/>
      <c r="D302" s="190" t="s">
        <v>71</v>
      </c>
      <c r="E302" s="191" t="s">
        <v>456</v>
      </c>
      <c r="F302" s="191" t="s">
        <v>457</v>
      </c>
      <c r="G302" s="189"/>
      <c r="H302" s="189"/>
      <c r="I302" s="128"/>
      <c r="J302" s="220">
        <f>BK302</f>
        <v>0</v>
      </c>
      <c r="L302" s="126"/>
      <c r="M302" s="129"/>
      <c r="N302" s="130"/>
      <c r="O302" s="130"/>
      <c r="P302" s="131">
        <f>P303+P308+P334+P342</f>
        <v>0</v>
      </c>
      <c r="Q302" s="130"/>
      <c r="R302" s="131">
        <f>R303+R308+R334+R342</f>
        <v>7.3548752500000001</v>
      </c>
      <c r="S302" s="130"/>
      <c r="T302" s="132">
        <f>T303+T308+T334+T342</f>
        <v>0</v>
      </c>
      <c r="AR302" s="127" t="s">
        <v>81</v>
      </c>
      <c r="AT302" s="133" t="s">
        <v>71</v>
      </c>
      <c r="AU302" s="133" t="s">
        <v>72</v>
      </c>
      <c r="AY302" s="127" t="s">
        <v>138</v>
      </c>
      <c r="BK302" s="134">
        <f>BK303+BK308+BK334+BK342</f>
        <v>0</v>
      </c>
    </row>
    <row r="303" spans="1:65" s="12" customFormat="1" ht="22.9" customHeight="1">
      <c r="B303" s="126"/>
      <c r="C303" s="189"/>
      <c r="D303" s="190" t="s">
        <v>71</v>
      </c>
      <c r="E303" s="192" t="s">
        <v>458</v>
      </c>
      <c r="F303" s="192" t="s">
        <v>459</v>
      </c>
      <c r="G303" s="189"/>
      <c r="H303" s="189"/>
      <c r="I303" s="128"/>
      <c r="J303" s="221">
        <f>BK303</f>
        <v>0</v>
      </c>
      <c r="L303" s="126"/>
      <c r="M303" s="129"/>
      <c r="N303" s="130"/>
      <c r="O303" s="130"/>
      <c r="P303" s="131">
        <f>SUM(P304:P307)</f>
        <v>0</v>
      </c>
      <c r="Q303" s="130"/>
      <c r="R303" s="131">
        <f>SUM(R304:R307)</f>
        <v>4.9920000000000006E-2</v>
      </c>
      <c r="S303" s="130"/>
      <c r="T303" s="132">
        <f>SUM(T304:T307)</f>
        <v>0</v>
      </c>
      <c r="AR303" s="127" t="s">
        <v>81</v>
      </c>
      <c r="AT303" s="133" t="s">
        <v>71</v>
      </c>
      <c r="AU303" s="133" t="s">
        <v>77</v>
      </c>
      <c r="AY303" s="127" t="s">
        <v>138</v>
      </c>
      <c r="BK303" s="134">
        <f>SUM(BK304:BK307)</f>
        <v>0</v>
      </c>
    </row>
    <row r="304" spans="1:65" s="2" customFormat="1" ht="24.2" customHeight="1">
      <c r="A304" s="33"/>
      <c r="B304" s="135"/>
      <c r="C304" s="193" t="s">
        <v>460</v>
      </c>
      <c r="D304" s="193" t="s">
        <v>140</v>
      </c>
      <c r="E304" s="194" t="s">
        <v>461</v>
      </c>
      <c r="F304" s="195" t="s">
        <v>462</v>
      </c>
      <c r="G304" s="196" t="s">
        <v>143</v>
      </c>
      <c r="H304" s="197">
        <v>52</v>
      </c>
      <c r="I304" s="137"/>
      <c r="J304" s="222">
        <f>ROUND(I304*H304,2)</f>
        <v>0</v>
      </c>
      <c r="K304" s="136" t="s">
        <v>144</v>
      </c>
      <c r="L304" s="34"/>
      <c r="M304" s="138" t="s">
        <v>1</v>
      </c>
      <c r="N304" s="139" t="s">
        <v>38</v>
      </c>
      <c r="O304" s="59"/>
      <c r="P304" s="140">
        <f>O304*H304</f>
        <v>0</v>
      </c>
      <c r="Q304" s="140">
        <v>8.0000000000000004E-4</v>
      </c>
      <c r="R304" s="140">
        <f>Q304*H304</f>
        <v>4.1600000000000005E-2</v>
      </c>
      <c r="S304" s="140">
        <v>0</v>
      </c>
      <c r="T304" s="141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42" t="s">
        <v>221</v>
      </c>
      <c r="AT304" s="142" t="s">
        <v>140</v>
      </c>
      <c r="AU304" s="142" t="s">
        <v>81</v>
      </c>
      <c r="AY304" s="18" t="s">
        <v>138</v>
      </c>
      <c r="BE304" s="143">
        <f>IF(N304="základní",J304,0)</f>
        <v>0</v>
      </c>
      <c r="BF304" s="143">
        <f>IF(N304="snížená",J304,0)</f>
        <v>0</v>
      </c>
      <c r="BG304" s="143">
        <f>IF(N304="zákl. přenesená",J304,0)</f>
        <v>0</v>
      </c>
      <c r="BH304" s="143">
        <f>IF(N304="sníž. přenesená",J304,0)</f>
        <v>0</v>
      </c>
      <c r="BI304" s="143">
        <f>IF(N304="nulová",J304,0)</f>
        <v>0</v>
      </c>
      <c r="BJ304" s="18" t="s">
        <v>77</v>
      </c>
      <c r="BK304" s="143">
        <f>ROUND(I304*H304,2)</f>
        <v>0</v>
      </c>
      <c r="BL304" s="18" t="s">
        <v>221</v>
      </c>
      <c r="BM304" s="142" t="s">
        <v>463</v>
      </c>
    </row>
    <row r="305" spans="1:65" s="14" customFormat="1">
      <c r="B305" s="150"/>
      <c r="C305" s="202"/>
      <c r="D305" s="199" t="s">
        <v>155</v>
      </c>
      <c r="E305" s="203" t="s">
        <v>1</v>
      </c>
      <c r="F305" s="204" t="s">
        <v>464</v>
      </c>
      <c r="G305" s="202"/>
      <c r="H305" s="205">
        <v>52</v>
      </c>
      <c r="I305" s="152"/>
      <c r="J305" s="202"/>
      <c r="L305" s="150"/>
      <c r="M305" s="153"/>
      <c r="N305" s="154"/>
      <c r="O305" s="154"/>
      <c r="P305" s="154"/>
      <c r="Q305" s="154"/>
      <c r="R305" s="154"/>
      <c r="S305" s="154"/>
      <c r="T305" s="155"/>
      <c r="AT305" s="151" t="s">
        <v>155</v>
      </c>
      <c r="AU305" s="151" t="s">
        <v>81</v>
      </c>
      <c r="AV305" s="14" t="s">
        <v>81</v>
      </c>
      <c r="AW305" s="14" t="s">
        <v>29</v>
      </c>
      <c r="AX305" s="14" t="s">
        <v>77</v>
      </c>
      <c r="AY305" s="151" t="s">
        <v>138</v>
      </c>
    </row>
    <row r="306" spans="1:65" s="2" customFormat="1" ht="24.2" customHeight="1">
      <c r="A306" s="33"/>
      <c r="B306" s="135"/>
      <c r="C306" s="193" t="s">
        <v>465</v>
      </c>
      <c r="D306" s="193" t="s">
        <v>140</v>
      </c>
      <c r="E306" s="194" t="s">
        <v>466</v>
      </c>
      <c r="F306" s="195" t="s">
        <v>467</v>
      </c>
      <c r="G306" s="196" t="s">
        <v>291</v>
      </c>
      <c r="H306" s="197">
        <v>52</v>
      </c>
      <c r="I306" s="137"/>
      <c r="J306" s="222">
        <f>ROUND(I306*H306,2)</f>
        <v>0</v>
      </c>
      <c r="K306" s="136" t="s">
        <v>144</v>
      </c>
      <c r="L306" s="34"/>
      <c r="M306" s="138" t="s">
        <v>1</v>
      </c>
      <c r="N306" s="139" t="s">
        <v>38</v>
      </c>
      <c r="O306" s="59"/>
      <c r="P306" s="140">
        <f>O306*H306</f>
        <v>0</v>
      </c>
      <c r="Q306" s="140">
        <v>1.6000000000000001E-4</v>
      </c>
      <c r="R306" s="140">
        <f>Q306*H306</f>
        <v>8.320000000000001E-3</v>
      </c>
      <c r="S306" s="140">
        <v>0</v>
      </c>
      <c r="T306" s="141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42" t="s">
        <v>221</v>
      </c>
      <c r="AT306" s="142" t="s">
        <v>140</v>
      </c>
      <c r="AU306" s="142" t="s">
        <v>81</v>
      </c>
      <c r="AY306" s="18" t="s">
        <v>138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8" t="s">
        <v>77</v>
      </c>
      <c r="BK306" s="143">
        <f>ROUND(I306*H306,2)</f>
        <v>0</v>
      </c>
      <c r="BL306" s="18" t="s">
        <v>221</v>
      </c>
      <c r="BM306" s="142" t="s">
        <v>468</v>
      </c>
    </row>
    <row r="307" spans="1:65" s="2" customFormat="1" ht="24.2" customHeight="1">
      <c r="A307" s="33"/>
      <c r="B307" s="135"/>
      <c r="C307" s="193" t="s">
        <v>469</v>
      </c>
      <c r="D307" s="193" t="s">
        <v>140</v>
      </c>
      <c r="E307" s="194" t="s">
        <v>470</v>
      </c>
      <c r="F307" s="195" t="s">
        <v>471</v>
      </c>
      <c r="G307" s="196" t="s">
        <v>472</v>
      </c>
      <c r="H307" s="224"/>
      <c r="I307" s="137"/>
      <c r="J307" s="222">
        <f>ROUND(I307*H307,2)</f>
        <v>0</v>
      </c>
      <c r="K307" s="136" t="s">
        <v>144</v>
      </c>
      <c r="L307" s="34"/>
      <c r="M307" s="138" t="s">
        <v>1</v>
      </c>
      <c r="N307" s="139" t="s">
        <v>38</v>
      </c>
      <c r="O307" s="59"/>
      <c r="P307" s="140">
        <f>O307*H307</f>
        <v>0</v>
      </c>
      <c r="Q307" s="140">
        <v>0</v>
      </c>
      <c r="R307" s="140">
        <f>Q307*H307</f>
        <v>0</v>
      </c>
      <c r="S307" s="140">
        <v>0</v>
      </c>
      <c r="T307" s="141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42" t="s">
        <v>221</v>
      </c>
      <c r="AT307" s="142" t="s">
        <v>140</v>
      </c>
      <c r="AU307" s="142" t="s">
        <v>81</v>
      </c>
      <c r="AY307" s="18" t="s">
        <v>138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8" t="s">
        <v>77</v>
      </c>
      <c r="BK307" s="143">
        <f>ROUND(I307*H307,2)</f>
        <v>0</v>
      </c>
      <c r="BL307" s="18" t="s">
        <v>221</v>
      </c>
      <c r="BM307" s="142" t="s">
        <v>473</v>
      </c>
    </row>
    <row r="308" spans="1:65" s="12" customFormat="1" ht="22.9" customHeight="1">
      <c r="B308" s="126"/>
      <c r="C308" s="189"/>
      <c r="D308" s="190" t="s">
        <v>71</v>
      </c>
      <c r="E308" s="192" t="s">
        <v>474</v>
      </c>
      <c r="F308" s="192" t="s">
        <v>475</v>
      </c>
      <c r="G308" s="189"/>
      <c r="H308" s="189"/>
      <c r="I308" s="128"/>
      <c r="J308" s="221">
        <f>BK308</f>
        <v>0</v>
      </c>
      <c r="L308" s="126"/>
      <c r="M308" s="129"/>
      <c r="N308" s="130"/>
      <c r="O308" s="130"/>
      <c r="P308" s="131">
        <f>SUM(P309:P333)</f>
        <v>0</v>
      </c>
      <c r="Q308" s="130"/>
      <c r="R308" s="131">
        <f>SUM(R309:R333)</f>
        <v>2.1486470500000001</v>
      </c>
      <c r="S308" s="130"/>
      <c r="T308" s="132">
        <f>SUM(T309:T333)</f>
        <v>0</v>
      </c>
      <c r="AR308" s="127" t="s">
        <v>81</v>
      </c>
      <c r="AT308" s="133" t="s">
        <v>71</v>
      </c>
      <c r="AU308" s="133" t="s">
        <v>77</v>
      </c>
      <c r="AY308" s="127" t="s">
        <v>138</v>
      </c>
      <c r="BK308" s="134">
        <f>SUM(BK309:BK333)</f>
        <v>0</v>
      </c>
    </row>
    <row r="309" spans="1:65" s="2" customFormat="1" ht="21.75" customHeight="1">
      <c r="A309" s="33"/>
      <c r="B309" s="135"/>
      <c r="C309" s="193" t="s">
        <v>476</v>
      </c>
      <c r="D309" s="193" t="s">
        <v>140</v>
      </c>
      <c r="E309" s="194" t="s">
        <v>477</v>
      </c>
      <c r="F309" s="195" t="s">
        <v>478</v>
      </c>
      <c r="G309" s="196" t="s">
        <v>368</v>
      </c>
      <c r="H309" s="197">
        <v>26</v>
      </c>
      <c r="I309" s="137"/>
      <c r="J309" s="222">
        <f>ROUND(I309*H309,2)</f>
        <v>0</v>
      </c>
      <c r="K309" s="136" t="s">
        <v>144</v>
      </c>
      <c r="L309" s="34"/>
      <c r="M309" s="138" t="s">
        <v>1</v>
      </c>
      <c r="N309" s="139" t="s">
        <v>38</v>
      </c>
      <c r="O309" s="59"/>
      <c r="P309" s="140">
        <f>O309*H309</f>
        <v>0</v>
      </c>
      <c r="Q309" s="140">
        <v>2.6700000000000001E-3</v>
      </c>
      <c r="R309" s="140">
        <f>Q309*H309</f>
        <v>6.9419999999999996E-2</v>
      </c>
      <c r="S309" s="140">
        <v>0</v>
      </c>
      <c r="T309" s="141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42" t="s">
        <v>221</v>
      </c>
      <c r="AT309" s="142" t="s">
        <v>140</v>
      </c>
      <c r="AU309" s="142" t="s">
        <v>81</v>
      </c>
      <c r="AY309" s="18" t="s">
        <v>138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8" t="s">
        <v>77</v>
      </c>
      <c r="BK309" s="143">
        <f>ROUND(I309*H309,2)</f>
        <v>0</v>
      </c>
      <c r="BL309" s="18" t="s">
        <v>221</v>
      </c>
      <c r="BM309" s="142" t="s">
        <v>479</v>
      </c>
    </row>
    <row r="310" spans="1:65" s="14" customFormat="1">
      <c r="B310" s="150"/>
      <c r="C310" s="202"/>
      <c r="D310" s="199" t="s">
        <v>155</v>
      </c>
      <c r="E310" s="203" t="s">
        <v>1</v>
      </c>
      <c r="F310" s="204" t="s">
        <v>480</v>
      </c>
      <c r="G310" s="202"/>
      <c r="H310" s="205">
        <v>26</v>
      </c>
      <c r="I310" s="152"/>
      <c r="J310" s="202"/>
      <c r="L310" s="150"/>
      <c r="M310" s="153"/>
      <c r="N310" s="154"/>
      <c r="O310" s="154"/>
      <c r="P310" s="154"/>
      <c r="Q310" s="154"/>
      <c r="R310" s="154"/>
      <c r="S310" s="154"/>
      <c r="T310" s="155"/>
      <c r="AT310" s="151" t="s">
        <v>155</v>
      </c>
      <c r="AU310" s="151" t="s">
        <v>81</v>
      </c>
      <c r="AV310" s="14" t="s">
        <v>81</v>
      </c>
      <c r="AW310" s="14" t="s">
        <v>29</v>
      </c>
      <c r="AX310" s="14" t="s">
        <v>77</v>
      </c>
      <c r="AY310" s="151" t="s">
        <v>138</v>
      </c>
    </row>
    <row r="311" spans="1:65" s="2" customFormat="1" ht="16.5" customHeight="1">
      <c r="A311" s="33"/>
      <c r="B311" s="135"/>
      <c r="C311" s="210" t="s">
        <v>481</v>
      </c>
      <c r="D311" s="210" t="s">
        <v>238</v>
      </c>
      <c r="E311" s="211" t="s">
        <v>482</v>
      </c>
      <c r="F311" s="212" t="s">
        <v>483</v>
      </c>
      <c r="G311" s="213" t="s">
        <v>258</v>
      </c>
      <c r="H311" s="214">
        <v>35.162999999999997</v>
      </c>
      <c r="I311" s="163"/>
      <c r="J311" s="223">
        <f>ROUND(I311*H311,2)</f>
        <v>0</v>
      </c>
      <c r="K311" s="162" t="s">
        <v>1</v>
      </c>
      <c r="L311" s="164"/>
      <c r="M311" s="165" t="s">
        <v>1</v>
      </c>
      <c r="N311" s="166" t="s">
        <v>38</v>
      </c>
      <c r="O311" s="59"/>
      <c r="P311" s="140">
        <f>O311*H311</f>
        <v>0</v>
      </c>
      <c r="Q311" s="140">
        <v>1E-3</v>
      </c>
      <c r="R311" s="140">
        <f>Q311*H311</f>
        <v>3.5163E-2</v>
      </c>
      <c r="S311" s="140">
        <v>0</v>
      </c>
      <c r="T311" s="141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42" t="s">
        <v>308</v>
      </c>
      <c r="AT311" s="142" t="s">
        <v>238</v>
      </c>
      <c r="AU311" s="142" t="s">
        <v>81</v>
      </c>
      <c r="AY311" s="18" t="s">
        <v>138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8" t="s">
        <v>77</v>
      </c>
      <c r="BK311" s="143">
        <f>ROUND(I311*H311,2)</f>
        <v>0</v>
      </c>
      <c r="BL311" s="18" t="s">
        <v>221</v>
      </c>
      <c r="BM311" s="142" t="s">
        <v>484</v>
      </c>
    </row>
    <row r="312" spans="1:65" s="2" customFormat="1" ht="24.2" customHeight="1">
      <c r="A312" s="33"/>
      <c r="B312" s="135"/>
      <c r="C312" s="193" t="s">
        <v>485</v>
      </c>
      <c r="D312" s="193" t="s">
        <v>140</v>
      </c>
      <c r="E312" s="194" t="s">
        <v>486</v>
      </c>
      <c r="F312" s="195" t="s">
        <v>487</v>
      </c>
      <c r="G312" s="196" t="s">
        <v>291</v>
      </c>
      <c r="H312" s="197">
        <v>137.19999999999999</v>
      </c>
      <c r="I312" s="137"/>
      <c r="J312" s="222">
        <f>ROUND(I312*H312,2)</f>
        <v>0</v>
      </c>
      <c r="K312" s="136" t="s">
        <v>144</v>
      </c>
      <c r="L312" s="34"/>
      <c r="M312" s="138" t="s">
        <v>1</v>
      </c>
      <c r="N312" s="139" t="s">
        <v>38</v>
      </c>
      <c r="O312" s="59"/>
      <c r="P312" s="140">
        <f>O312*H312</f>
        <v>0</v>
      </c>
      <c r="Q312" s="140">
        <v>0</v>
      </c>
      <c r="R312" s="140">
        <f>Q312*H312</f>
        <v>0</v>
      </c>
      <c r="S312" s="140">
        <v>0</v>
      </c>
      <c r="T312" s="141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42" t="s">
        <v>221</v>
      </c>
      <c r="AT312" s="142" t="s">
        <v>140</v>
      </c>
      <c r="AU312" s="142" t="s">
        <v>81</v>
      </c>
      <c r="AY312" s="18" t="s">
        <v>138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8" t="s">
        <v>77</v>
      </c>
      <c r="BK312" s="143">
        <f>ROUND(I312*H312,2)</f>
        <v>0</v>
      </c>
      <c r="BL312" s="18" t="s">
        <v>221</v>
      </c>
      <c r="BM312" s="142" t="s">
        <v>488</v>
      </c>
    </row>
    <row r="313" spans="1:65" s="14" customFormat="1">
      <c r="B313" s="150"/>
      <c r="C313" s="202"/>
      <c r="D313" s="199" t="s">
        <v>155</v>
      </c>
      <c r="E313" s="203" t="s">
        <v>1</v>
      </c>
      <c r="F313" s="204" t="s">
        <v>489</v>
      </c>
      <c r="G313" s="202"/>
      <c r="H313" s="205">
        <v>38</v>
      </c>
      <c r="I313" s="152"/>
      <c r="J313" s="202"/>
      <c r="L313" s="150"/>
      <c r="M313" s="153"/>
      <c r="N313" s="154"/>
      <c r="O313" s="154"/>
      <c r="P313" s="154"/>
      <c r="Q313" s="154"/>
      <c r="R313" s="154"/>
      <c r="S313" s="154"/>
      <c r="T313" s="155"/>
      <c r="AT313" s="151" t="s">
        <v>155</v>
      </c>
      <c r="AU313" s="151" t="s">
        <v>81</v>
      </c>
      <c r="AV313" s="14" t="s">
        <v>81</v>
      </c>
      <c r="AW313" s="14" t="s">
        <v>29</v>
      </c>
      <c r="AX313" s="14" t="s">
        <v>72</v>
      </c>
      <c r="AY313" s="151" t="s">
        <v>138</v>
      </c>
    </row>
    <row r="314" spans="1:65" s="14" customFormat="1">
      <c r="B314" s="150"/>
      <c r="C314" s="202"/>
      <c r="D314" s="199" t="s">
        <v>155</v>
      </c>
      <c r="E314" s="203" t="s">
        <v>1</v>
      </c>
      <c r="F314" s="204" t="s">
        <v>490</v>
      </c>
      <c r="G314" s="202"/>
      <c r="H314" s="205">
        <v>60.2</v>
      </c>
      <c r="I314" s="152"/>
      <c r="J314" s="202"/>
      <c r="L314" s="150"/>
      <c r="M314" s="153"/>
      <c r="N314" s="154"/>
      <c r="O314" s="154"/>
      <c r="P314" s="154"/>
      <c r="Q314" s="154"/>
      <c r="R314" s="154"/>
      <c r="S314" s="154"/>
      <c r="T314" s="155"/>
      <c r="AT314" s="151" t="s">
        <v>155</v>
      </c>
      <c r="AU314" s="151" t="s">
        <v>81</v>
      </c>
      <c r="AV314" s="14" t="s">
        <v>81</v>
      </c>
      <c r="AW314" s="14" t="s">
        <v>29</v>
      </c>
      <c r="AX314" s="14" t="s">
        <v>72</v>
      </c>
      <c r="AY314" s="151" t="s">
        <v>138</v>
      </c>
    </row>
    <row r="315" spans="1:65" s="14" customFormat="1">
      <c r="B315" s="150"/>
      <c r="C315" s="202"/>
      <c r="D315" s="199" t="s">
        <v>155</v>
      </c>
      <c r="E315" s="203" t="s">
        <v>1</v>
      </c>
      <c r="F315" s="204" t="s">
        <v>491</v>
      </c>
      <c r="G315" s="202"/>
      <c r="H315" s="205">
        <v>39</v>
      </c>
      <c r="I315" s="152"/>
      <c r="J315" s="202"/>
      <c r="L315" s="150"/>
      <c r="M315" s="153"/>
      <c r="N315" s="154"/>
      <c r="O315" s="154"/>
      <c r="P315" s="154"/>
      <c r="Q315" s="154"/>
      <c r="R315" s="154"/>
      <c r="S315" s="154"/>
      <c r="T315" s="155"/>
      <c r="AT315" s="151" t="s">
        <v>155</v>
      </c>
      <c r="AU315" s="151" t="s">
        <v>81</v>
      </c>
      <c r="AV315" s="14" t="s">
        <v>81</v>
      </c>
      <c r="AW315" s="14" t="s">
        <v>29</v>
      </c>
      <c r="AX315" s="14" t="s">
        <v>72</v>
      </c>
      <c r="AY315" s="151" t="s">
        <v>138</v>
      </c>
    </row>
    <row r="316" spans="1:65" s="15" customFormat="1">
      <c r="B316" s="156"/>
      <c r="C316" s="206"/>
      <c r="D316" s="199" t="s">
        <v>155</v>
      </c>
      <c r="E316" s="207" t="s">
        <v>1</v>
      </c>
      <c r="F316" s="208" t="s">
        <v>161</v>
      </c>
      <c r="G316" s="206"/>
      <c r="H316" s="209">
        <v>137.19999999999999</v>
      </c>
      <c r="I316" s="158"/>
      <c r="J316" s="206"/>
      <c r="L316" s="156"/>
      <c r="M316" s="159"/>
      <c r="N316" s="160"/>
      <c r="O316" s="160"/>
      <c r="P316" s="160"/>
      <c r="Q316" s="160"/>
      <c r="R316" s="160"/>
      <c r="S316" s="160"/>
      <c r="T316" s="161"/>
      <c r="AT316" s="157" t="s">
        <v>155</v>
      </c>
      <c r="AU316" s="157" t="s">
        <v>81</v>
      </c>
      <c r="AV316" s="15" t="s">
        <v>145</v>
      </c>
      <c r="AW316" s="15" t="s">
        <v>29</v>
      </c>
      <c r="AX316" s="15" t="s">
        <v>77</v>
      </c>
      <c r="AY316" s="157" t="s">
        <v>138</v>
      </c>
    </row>
    <row r="317" spans="1:65" s="2" customFormat="1" ht="21.75" customHeight="1">
      <c r="A317" s="33"/>
      <c r="B317" s="135"/>
      <c r="C317" s="210" t="s">
        <v>419</v>
      </c>
      <c r="D317" s="210" t="s">
        <v>238</v>
      </c>
      <c r="E317" s="211" t="s">
        <v>492</v>
      </c>
      <c r="F317" s="212" t="s">
        <v>493</v>
      </c>
      <c r="G317" s="213" t="s">
        <v>153</v>
      </c>
      <c r="H317" s="214">
        <v>0.372</v>
      </c>
      <c r="I317" s="163"/>
      <c r="J317" s="223">
        <f>ROUND(I317*H317,2)</f>
        <v>0</v>
      </c>
      <c r="K317" s="162" t="s">
        <v>144</v>
      </c>
      <c r="L317" s="164"/>
      <c r="M317" s="165" t="s">
        <v>1</v>
      </c>
      <c r="N317" s="166" t="s">
        <v>38</v>
      </c>
      <c r="O317" s="59"/>
      <c r="P317" s="140">
        <f>O317*H317</f>
        <v>0</v>
      </c>
      <c r="Q317" s="140">
        <v>0.55000000000000004</v>
      </c>
      <c r="R317" s="140">
        <f>Q317*H317</f>
        <v>0.2046</v>
      </c>
      <c r="S317" s="140">
        <v>0</v>
      </c>
      <c r="T317" s="141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42" t="s">
        <v>308</v>
      </c>
      <c r="AT317" s="142" t="s">
        <v>238</v>
      </c>
      <c r="AU317" s="142" t="s">
        <v>81</v>
      </c>
      <c r="AY317" s="18" t="s">
        <v>138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8" t="s">
        <v>77</v>
      </c>
      <c r="BK317" s="143">
        <f>ROUND(I317*H317,2)</f>
        <v>0</v>
      </c>
      <c r="BL317" s="18" t="s">
        <v>221</v>
      </c>
      <c r="BM317" s="142" t="s">
        <v>494</v>
      </c>
    </row>
    <row r="318" spans="1:65" s="14" customFormat="1">
      <c r="B318" s="150"/>
      <c r="C318" s="202"/>
      <c r="D318" s="199" t="s">
        <v>155</v>
      </c>
      <c r="E318" s="203" t="s">
        <v>1</v>
      </c>
      <c r="F318" s="204" t="s">
        <v>495</v>
      </c>
      <c r="G318" s="202"/>
      <c r="H318" s="205">
        <v>0.18</v>
      </c>
      <c r="I318" s="152"/>
      <c r="J318" s="202"/>
      <c r="L318" s="150"/>
      <c r="M318" s="153"/>
      <c r="N318" s="154"/>
      <c r="O318" s="154"/>
      <c r="P318" s="154"/>
      <c r="Q318" s="154"/>
      <c r="R318" s="154"/>
      <c r="S318" s="154"/>
      <c r="T318" s="155"/>
      <c r="AT318" s="151" t="s">
        <v>155</v>
      </c>
      <c r="AU318" s="151" t="s">
        <v>81</v>
      </c>
      <c r="AV318" s="14" t="s">
        <v>81</v>
      </c>
      <c r="AW318" s="14" t="s">
        <v>29</v>
      </c>
      <c r="AX318" s="14" t="s">
        <v>72</v>
      </c>
      <c r="AY318" s="151" t="s">
        <v>138</v>
      </c>
    </row>
    <row r="319" spans="1:65" s="14" customFormat="1">
      <c r="B319" s="150"/>
      <c r="C319" s="202"/>
      <c r="D319" s="199" t="s">
        <v>155</v>
      </c>
      <c r="E319" s="203" t="s">
        <v>1</v>
      </c>
      <c r="F319" s="204" t="s">
        <v>496</v>
      </c>
      <c r="G319" s="202"/>
      <c r="H319" s="205">
        <v>0.17199999999999999</v>
      </c>
      <c r="I319" s="152"/>
      <c r="J319" s="202"/>
      <c r="L319" s="150"/>
      <c r="M319" s="153"/>
      <c r="N319" s="154"/>
      <c r="O319" s="154"/>
      <c r="P319" s="154"/>
      <c r="Q319" s="154"/>
      <c r="R319" s="154"/>
      <c r="S319" s="154"/>
      <c r="T319" s="155"/>
      <c r="AT319" s="151" t="s">
        <v>155</v>
      </c>
      <c r="AU319" s="151" t="s">
        <v>81</v>
      </c>
      <c r="AV319" s="14" t="s">
        <v>81</v>
      </c>
      <c r="AW319" s="14" t="s">
        <v>29</v>
      </c>
      <c r="AX319" s="14" t="s">
        <v>72</v>
      </c>
      <c r="AY319" s="151" t="s">
        <v>138</v>
      </c>
    </row>
    <row r="320" spans="1:65" s="14" customFormat="1">
      <c r="B320" s="150"/>
      <c r="C320" s="202"/>
      <c r="D320" s="199" t="s">
        <v>155</v>
      </c>
      <c r="E320" s="203" t="s">
        <v>1</v>
      </c>
      <c r="F320" s="204" t="s">
        <v>497</v>
      </c>
      <c r="G320" s="202"/>
      <c r="H320" s="205">
        <v>0.02</v>
      </c>
      <c r="I320" s="152"/>
      <c r="J320" s="202"/>
      <c r="L320" s="150"/>
      <c r="M320" s="153"/>
      <c r="N320" s="154"/>
      <c r="O320" s="154"/>
      <c r="P320" s="154"/>
      <c r="Q320" s="154"/>
      <c r="R320" s="154"/>
      <c r="S320" s="154"/>
      <c r="T320" s="155"/>
      <c r="AT320" s="151" t="s">
        <v>155</v>
      </c>
      <c r="AU320" s="151" t="s">
        <v>81</v>
      </c>
      <c r="AV320" s="14" t="s">
        <v>81</v>
      </c>
      <c r="AW320" s="14" t="s">
        <v>29</v>
      </c>
      <c r="AX320" s="14" t="s">
        <v>72</v>
      </c>
      <c r="AY320" s="151" t="s">
        <v>138</v>
      </c>
    </row>
    <row r="321" spans="1:65" s="15" customFormat="1">
      <c r="B321" s="156"/>
      <c r="C321" s="206"/>
      <c r="D321" s="199" t="s">
        <v>155</v>
      </c>
      <c r="E321" s="207" t="s">
        <v>1</v>
      </c>
      <c r="F321" s="208" t="s">
        <v>161</v>
      </c>
      <c r="G321" s="206"/>
      <c r="H321" s="209">
        <v>0.372</v>
      </c>
      <c r="I321" s="158"/>
      <c r="J321" s="206"/>
      <c r="L321" s="156"/>
      <c r="M321" s="159"/>
      <c r="N321" s="160"/>
      <c r="O321" s="160"/>
      <c r="P321" s="160"/>
      <c r="Q321" s="160"/>
      <c r="R321" s="160"/>
      <c r="S321" s="160"/>
      <c r="T321" s="161"/>
      <c r="AT321" s="157" t="s">
        <v>155</v>
      </c>
      <c r="AU321" s="157" t="s">
        <v>81</v>
      </c>
      <c r="AV321" s="15" t="s">
        <v>145</v>
      </c>
      <c r="AW321" s="15" t="s">
        <v>29</v>
      </c>
      <c r="AX321" s="15" t="s">
        <v>77</v>
      </c>
      <c r="AY321" s="157" t="s">
        <v>138</v>
      </c>
    </row>
    <row r="322" spans="1:65" s="2" customFormat="1" ht="24.2" customHeight="1">
      <c r="A322" s="33"/>
      <c r="B322" s="135"/>
      <c r="C322" s="193" t="s">
        <v>498</v>
      </c>
      <c r="D322" s="193" t="s">
        <v>140</v>
      </c>
      <c r="E322" s="194" t="s">
        <v>499</v>
      </c>
      <c r="F322" s="195" t="s">
        <v>500</v>
      </c>
      <c r="G322" s="196" t="s">
        <v>291</v>
      </c>
      <c r="H322" s="197">
        <v>50</v>
      </c>
      <c r="I322" s="137"/>
      <c r="J322" s="222">
        <f>ROUND(I322*H322,2)</f>
        <v>0</v>
      </c>
      <c r="K322" s="136" t="s">
        <v>144</v>
      </c>
      <c r="L322" s="34"/>
      <c r="M322" s="138" t="s">
        <v>1</v>
      </c>
      <c r="N322" s="139" t="s">
        <v>38</v>
      </c>
      <c r="O322" s="59"/>
      <c r="P322" s="140">
        <f>O322*H322</f>
        <v>0</v>
      </c>
      <c r="Q322" s="140">
        <v>0</v>
      </c>
      <c r="R322" s="140">
        <f>Q322*H322</f>
        <v>0</v>
      </c>
      <c r="S322" s="140">
        <v>0</v>
      </c>
      <c r="T322" s="141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42" t="s">
        <v>221</v>
      </c>
      <c r="AT322" s="142" t="s">
        <v>140</v>
      </c>
      <c r="AU322" s="142" t="s">
        <v>81</v>
      </c>
      <c r="AY322" s="18" t="s">
        <v>138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8" t="s">
        <v>77</v>
      </c>
      <c r="BK322" s="143">
        <f>ROUND(I322*H322,2)</f>
        <v>0</v>
      </c>
      <c r="BL322" s="18" t="s">
        <v>221</v>
      </c>
      <c r="BM322" s="142" t="s">
        <v>501</v>
      </c>
    </row>
    <row r="323" spans="1:65" s="2" customFormat="1" ht="21.75" customHeight="1">
      <c r="A323" s="33"/>
      <c r="B323" s="135"/>
      <c r="C323" s="210" t="s">
        <v>502</v>
      </c>
      <c r="D323" s="210" t="s">
        <v>238</v>
      </c>
      <c r="E323" s="211" t="s">
        <v>503</v>
      </c>
      <c r="F323" s="212" t="s">
        <v>504</v>
      </c>
      <c r="G323" s="213" t="s">
        <v>153</v>
      </c>
      <c r="H323" s="214">
        <v>1.056</v>
      </c>
      <c r="I323" s="163"/>
      <c r="J323" s="223">
        <f>ROUND(I323*H323,2)</f>
        <v>0</v>
      </c>
      <c r="K323" s="162" t="s">
        <v>144</v>
      </c>
      <c r="L323" s="164"/>
      <c r="M323" s="165" t="s">
        <v>1</v>
      </c>
      <c r="N323" s="166" t="s">
        <v>38</v>
      </c>
      <c r="O323" s="59"/>
      <c r="P323" s="140">
        <f>O323*H323</f>
        <v>0</v>
      </c>
      <c r="Q323" s="140">
        <v>0.55000000000000004</v>
      </c>
      <c r="R323" s="140">
        <f>Q323*H323</f>
        <v>0.58080000000000009</v>
      </c>
      <c r="S323" s="140">
        <v>0</v>
      </c>
      <c r="T323" s="141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42" t="s">
        <v>308</v>
      </c>
      <c r="AT323" s="142" t="s">
        <v>238</v>
      </c>
      <c r="AU323" s="142" t="s">
        <v>81</v>
      </c>
      <c r="AY323" s="18" t="s">
        <v>138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8" t="s">
        <v>77</v>
      </c>
      <c r="BK323" s="143">
        <f>ROUND(I323*H323,2)</f>
        <v>0</v>
      </c>
      <c r="BL323" s="18" t="s">
        <v>221</v>
      </c>
      <c r="BM323" s="142" t="s">
        <v>505</v>
      </c>
    </row>
    <row r="324" spans="1:65" s="2" customFormat="1" ht="24.2" customHeight="1">
      <c r="A324" s="33"/>
      <c r="B324" s="135"/>
      <c r="C324" s="193" t="s">
        <v>506</v>
      </c>
      <c r="D324" s="193" t="s">
        <v>140</v>
      </c>
      <c r="E324" s="194" t="s">
        <v>507</v>
      </c>
      <c r="F324" s="195" t="s">
        <v>508</v>
      </c>
      <c r="G324" s="196" t="s">
        <v>143</v>
      </c>
      <c r="H324" s="197">
        <v>60</v>
      </c>
      <c r="I324" s="137"/>
      <c r="J324" s="222">
        <f>ROUND(I324*H324,2)</f>
        <v>0</v>
      </c>
      <c r="K324" s="136" t="s">
        <v>144</v>
      </c>
      <c r="L324" s="34"/>
      <c r="M324" s="138" t="s">
        <v>1</v>
      </c>
      <c r="N324" s="139" t="s">
        <v>38</v>
      </c>
      <c r="O324" s="59"/>
      <c r="P324" s="140">
        <f>O324*H324</f>
        <v>0</v>
      </c>
      <c r="Q324" s="140">
        <v>0</v>
      </c>
      <c r="R324" s="140">
        <f>Q324*H324</f>
        <v>0</v>
      </c>
      <c r="S324" s="140">
        <v>0</v>
      </c>
      <c r="T324" s="141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42" t="s">
        <v>221</v>
      </c>
      <c r="AT324" s="142" t="s">
        <v>140</v>
      </c>
      <c r="AU324" s="142" t="s">
        <v>81</v>
      </c>
      <c r="AY324" s="18" t="s">
        <v>138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8" t="s">
        <v>77</v>
      </c>
      <c r="BK324" s="143">
        <f>ROUND(I324*H324,2)</f>
        <v>0</v>
      </c>
      <c r="BL324" s="18" t="s">
        <v>221</v>
      </c>
      <c r="BM324" s="142" t="s">
        <v>509</v>
      </c>
    </row>
    <row r="325" spans="1:65" s="14" customFormat="1">
      <c r="B325" s="150"/>
      <c r="C325" s="202"/>
      <c r="D325" s="199" t="s">
        <v>155</v>
      </c>
      <c r="E325" s="203" t="s">
        <v>1</v>
      </c>
      <c r="F325" s="204" t="s">
        <v>510</v>
      </c>
      <c r="G325" s="202"/>
      <c r="H325" s="205">
        <v>78</v>
      </c>
      <c r="I325" s="152"/>
      <c r="J325" s="202"/>
      <c r="L325" s="150"/>
      <c r="M325" s="153"/>
      <c r="N325" s="154"/>
      <c r="O325" s="154"/>
      <c r="P325" s="154"/>
      <c r="Q325" s="154"/>
      <c r="R325" s="154"/>
      <c r="S325" s="154"/>
      <c r="T325" s="155"/>
      <c r="AT325" s="151" t="s">
        <v>155</v>
      </c>
      <c r="AU325" s="151" t="s">
        <v>81</v>
      </c>
      <c r="AV325" s="14" t="s">
        <v>81</v>
      </c>
      <c r="AW325" s="14" t="s">
        <v>29</v>
      </c>
      <c r="AX325" s="14" t="s">
        <v>72</v>
      </c>
      <c r="AY325" s="151" t="s">
        <v>138</v>
      </c>
    </row>
    <row r="326" spans="1:65" s="14" customFormat="1">
      <c r="B326" s="150"/>
      <c r="C326" s="202"/>
      <c r="D326" s="199" t="s">
        <v>155</v>
      </c>
      <c r="E326" s="203" t="s">
        <v>1</v>
      </c>
      <c r="F326" s="204" t="s">
        <v>511</v>
      </c>
      <c r="G326" s="202"/>
      <c r="H326" s="205">
        <v>-18.428000000000001</v>
      </c>
      <c r="I326" s="152"/>
      <c r="J326" s="202"/>
      <c r="L326" s="150"/>
      <c r="M326" s="153"/>
      <c r="N326" s="154"/>
      <c r="O326" s="154"/>
      <c r="P326" s="154"/>
      <c r="Q326" s="154"/>
      <c r="R326" s="154"/>
      <c r="S326" s="154"/>
      <c r="T326" s="155"/>
      <c r="AT326" s="151" t="s">
        <v>155</v>
      </c>
      <c r="AU326" s="151" t="s">
        <v>81</v>
      </c>
      <c r="AV326" s="14" t="s">
        <v>81</v>
      </c>
      <c r="AW326" s="14" t="s">
        <v>29</v>
      </c>
      <c r="AX326" s="14" t="s">
        <v>72</v>
      </c>
      <c r="AY326" s="151" t="s">
        <v>138</v>
      </c>
    </row>
    <row r="327" spans="1:65" s="16" customFormat="1">
      <c r="B327" s="167"/>
      <c r="C327" s="215"/>
      <c r="D327" s="199" t="s">
        <v>155</v>
      </c>
      <c r="E327" s="216" t="s">
        <v>1</v>
      </c>
      <c r="F327" s="217" t="s">
        <v>512</v>
      </c>
      <c r="G327" s="215"/>
      <c r="H327" s="218">
        <v>59.572000000000003</v>
      </c>
      <c r="I327" s="169"/>
      <c r="J327" s="215"/>
      <c r="L327" s="167"/>
      <c r="M327" s="170"/>
      <c r="N327" s="171"/>
      <c r="O327" s="171"/>
      <c r="P327" s="171"/>
      <c r="Q327" s="171"/>
      <c r="R327" s="171"/>
      <c r="S327" s="171"/>
      <c r="T327" s="172"/>
      <c r="AT327" s="168" t="s">
        <v>155</v>
      </c>
      <c r="AU327" s="168" t="s">
        <v>81</v>
      </c>
      <c r="AV327" s="16" t="s">
        <v>150</v>
      </c>
      <c r="AW327" s="16" t="s">
        <v>29</v>
      </c>
      <c r="AX327" s="16" t="s">
        <v>72</v>
      </c>
      <c r="AY327" s="168" t="s">
        <v>138</v>
      </c>
    </row>
    <row r="328" spans="1:65" s="14" customFormat="1">
      <c r="B328" s="150"/>
      <c r="C328" s="202"/>
      <c r="D328" s="199" t="s">
        <v>155</v>
      </c>
      <c r="E328" s="203" t="s">
        <v>1</v>
      </c>
      <c r="F328" s="204" t="s">
        <v>452</v>
      </c>
      <c r="G328" s="202"/>
      <c r="H328" s="205">
        <v>60</v>
      </c>
      <c r="I328" s="152"/>
      <c r="J328" s="202"/>
      <c r="L328" s="150"/>
      <c r="M328" s="153"/>
      <c r="N328" s="154"/>
      <c r="O328" s="154"/>
      <c r="P328" s="154"/>
      <c r="Q328" s="154"/>
      <c r="R328" s="154"/>
      <c r="S328" s="154"/>
      <c r="T328" s="155"/>
      <c r="AT328" s="151" t="s">
        <v>155</v>
      </c>
      <c r="AU328" s="151" t="s">
        <v>81</v>
      </c>
      <c r="AV328" s="14" t="s">
        <v>81</v>
      </c>
      <c r="AW328" s="14" t="s">
        <v>29</v>
      </c>
      <c r="AX328" s="14" t="s">
        <v>77</v>
      </c>
      <c r="AY328" s="151" t="s">
        <v>138</v>
      </c>
    </row>
    <row r="329" spans="1:65" s="2" customFormat="1" ht="16.5" customHeight="1">
      <c r="A329" s="33"/>
      <c r="B329" s="135"/>
      <c r="C329" s="210" t="s">
        <v>513</v>
      </c>
      <c r="D329" s="210" t="s">
        <v>238</v>
      </c>
      <c r="E329" s="211" t="s">
        <v>514</v>
      </c>
      <c r="F329" s="212" t="s">
        <v>515</v>
      </c>
      <c r="G329" s="213" t="s">
        <v>153</v>
      </c>
      <c r="H329" s="214">
        <v>1.32</v>
      </c>
      <c r="I329" s="163"/>
      <c r="J329" s="223">
        <f>ROUND(I329*H329,2)</f>
        <v>0</v>
      </c>
      <c r="K329" s="162" t="s">
        <v>144</v>
      </c>
      <c r="L329" s="164"/>
      <c r="M329" s="165" t="s">
        <v>1</v>
      </c>
      <c r="N329" s="166" t="s">
        <v>38</v>
      </c>
      <c r="O329" s="59"/>
      <c r="P329" s="140">
        <f>O329*H329</f>
        <v>0</v>
      </c>
      <c r="Q329" s="140">
        <v>0.55000000000000004</v>
      </c>
      <c r="R329" s="140">
        <f>Q329*H329</f>
        <v>0.72600000000000009</v>
      </c>
      <c r="S329" s="140">
        <v>0</v>
      </c>
      <c r="T329" s="141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42" t="s">
        <v>308</v>
      </c>
      <c r="AT329" s="142" t="s">
        <v>238</v>
      </c>
      <c r="AU329" s="142" t="s">
        <v>81</v>
      </c>
      <c r="AY329" s="18" t="s">
        <v>138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8" t="s">
        <v>77</v>
      </c>
      <c r="BK329" s="143">
        <f>ROUND(I329*H329,2)</f>
        <v>0</v>
      </c>
      <c r="BL329" s="18" t="s">
        <v>221</v>
      </c>
      <c r="BM329" s="142" t="s">
        <v>516</v>
      </c>
    </row>
    <row r="330" spans="1:65" s="2" customFormat="1" ht="24.2" customHeight="1">
      <c r="A330" s="33"/>
      <c r="B330" s="135"/>
      <c r="C330" s="193" t="s">
        <v>517</v>
      </c>
      <c r="D330" s="193" t="s">
        <v>140</v>
      </c>
      <c r="E330" s="194" t="s">
        <v>518</v>
      </c>
      <c r="F330" s="195" t="s">
        <v>519</v>
      </c>
      <c r="G330" s="196" t="s">
        <v>143</v>
      </c>
      <c r="H330" s="197">
        <v>60</v>
      </c>
      <c r="I330" s="137"/>
      <c r="J330" s="222">
        <f>ROUND(I330*H330,2)</f>
        <v>0</v>
      </c>
      <c r="K330" s="136" t="s">
        <v>144</v>
      </c>
      <c r="L330" s="34"/>
      <c r="M330" s="138" t="s">
        <v>1</v>
      </c>
      <c r="N330" s="139" t="s">
        <v>38</v>
      </c>
      <c r="O330" s="59"/>
      <c r="P330" s="140">
        <f>O330*H330</f>
        <v>0</v>
      </c>
      <c r="Q330" s="140">
        <v>0</v>
      </c>
      <c r="R330" s="140">
        <f>Q330*H330</f>
        <v>0</v>
      </c>
      <c r="S330" s="140">
        <v>0</v>
      </c>
      <c r="T330" s="141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42" t="s">
        <v>221</v>
      </c>
      <c r="AT330" s="142" t="s">
        <v>140</v>
      </c>
      <c r="AU330" s="142" t="s">
        <v>81</v>
      </c>
      <c r="AY330" s="18" t="s">
        <v>138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8" t="s">
        <v>77</v>
      </c>
      <c r="BK330" s="143">
        <f>ROUND(I330*H330,2)</f>
        <v>0</v>
      </c>
      <c r="BL330" s="18" t="s">
        <v>221</v>
      </c>
      <c r="BM330" s="142" t="s">
        <v>520</v>
      </c>
    </row>
    <row r="331" spans="1:65" s="2" customFormat="1" ht="16.5" customHeight="1">
      <c r="A331" s="33"/>
      <c r="B331" s="135"/>
      <c r="C331" s="210" t="s">
        <v>521</v>
      </c>
      <c r="D331" s="210" t="s">
        <v>238</v>
      </c>
      <c r="E331" s="211" t="s">
        <v>522</v>
      </c>
      <c r="F331" s="212" t="s">
        <v>523</v>
      </c>
      <c r="G331" s="213" t="s">
        <v>153</v>
      </c>
      <c r="H331" s="214">
        <v>0.81699999999999995</v>
      </c>
      <c r="I331" s="163"/>
      <c r="J331" s="223">
        <f>ROUND(I331*H331,2)</f>
        <v>0</v>
      </c>
      <c r="K331" s="162" t="s">
        <v>144</v>
      </c>
      <c r="L331" s="164"/>
      <c r="M331" s="165" t="s">
        <v>1</v>
      </c>
      <c r="N331" s="166" t="s">
        <v>38</v>
      </c>
      <c r="O331" s="59"/>
      <c r="P331" s="140">
        <f>O331*H331</f>
        <v>0</v>
      </c>
      <c r="Q331" s="140">
        <v>0.55000000000000004</v>
      </c>
      <c r="R331" s="140">
        <f>Q331*H331</f>
        <v>0.44935000000000003</v>
      </c>
      <c r="S331" s="140">
        <v>0</v>
      </c>
      <c r="T331" s="141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42" t="s">
        <v>308</v>
      </c>
      <c r="AT331" s="142" t="s">
        <v>238</v>
      </c>
      <c r="AU331" s="142" t="s">
        <v>81</v>
      </c>
      <c r="AY331" s="18" t="s">
        <v>138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8" t="s">
        <v>77</v>
      </c>
      <c r="BK331" s="143">
        <f>ROUND(I331*H331,2)</f>
        <v>0</v>
      </c>
      <c r="BL331" s="18" t="s">
        <v>221</v>
      </c>
      <c r="BM331" s="142" t="s">
        <v>524</v>
      </c>
    </row>
    <row r="332" spans="1:65" s="2" customFormat="1" ht="24.2" customHeight="1">
      <c r="A332" s="33"/>
      <c r="B332" s="135"/>
      <c r="C332" s="193" t="s">
        <v>525</v>
      </c>
      <c r="D332" s="193" t="s">
        <v>140</v>
      </c>
      <c r="E332" s="194" t="s">
        <v>526</v>
      </c>
      <c r="F332" s="195" t="s">
        <v>527</v>
      </c>
      <c r="G332" s="196" t="s">
        <v>153</v>
      </c>
      <c r="H332" s="197">
        <v>3.5649999999999999</v>
      </c>
      <c r="I332" s="137"/>
      <c r="J332" s="222">
        <f>ROUND(I332*H332,2)</f>
        <v>0</v>
      </c>
      <c r="K332" s="136" t="s">
        <v>144</v>
      </c>
      <c r="L332" s="34"/>
      <c r="M332" s="138" t="s">
        <v>1</v>
      </c>
      <c r="N332" s="139" t="s">
        <v>38</v>
      </c>
      <c r="O332" s="59"/>
      <c r="P332" s="140">
        <f>O332*H332</f>
        <v>0</v>
      </c>
      <c r="Q332" s="140">
        <v>2.3369999999999998E-2</v>
      </c>
      <c r="R332" s="140">
        <f>Q332*H332</f>
        <v>8.3314049999999987E-2</v>
      </c>
      <c r="S332" s="140">
        <v>0</v>
      </c>
      <c r="T332" s="141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42" t="s">
        <v>221</v>
      </c>
      <c r="AT332" s="142" t="s">
        <v>140</v>
      </c>
      <c r="AU332" s="142" t="s">
        <v>81</v>
      </c>
      <c r="AY332" s="18" t="s">
        <v>138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8" t="s">
        <v>77</v>
      </c>
      <c r="BK332" s="143">
        <f>ROUND(I332*H332,2)</f>
        <v>0</v>
      </c>
      <c r="BL332" s="18" t="s">
        <v>221</v>
      </c>
      <c r="BM332" s="142" t="s">
        <v>528</v>
      </c>
    </row>
    <row r="333" spans="1:65" s="2" customFormat="1" ht="24.2" customHeight="1">
      <c r="A333" s="33"/>
      <c r="B333" s="135"/>
      <c r="C333" s="193" t="s">
        <v>529</v>
      </c>
      <c r="D333" s="193" t="s">
        <v>140</v>
      </c>
      <c r="E333" s="194" t="s">
        <v>530</v>
      </c>
      <c r="F333" s="195" t="s">
        <v>531</v>
      </c>
      <c r="G333" s="196" t="s">
        <v>472</v>
      </c>
      <c r="H333" s="224"/>
      <c r="I333" s="137"/>
      <c r="J333" s="222">
        <f>ROUND(I333*H333,2)</f>
        <v>0</v>
      </c>
      <c r="K333" s="136" t="s">
        <v>144</v>
      </c>
      <c r="L333" s="34"/>
      <c r="M333" s="138" t="s">
        <v>1</v>
      </c>
      <c r="N333" s="139" t="s">
        <v>38</v>
      </c>
      <c r="O333" s="59"/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42" t="s">
        <v>221</v>
      </c>
      <c r="AT333" s="142" t="s">
        <v>140</v>
      </c>
      <c r="AU333" s="142" t="s">
        <v>81</v>
      </c>
      <c r="AY333" s="18" t="s">
        <v>138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8" t="s">
        <v>77</v>
      </c>
      <c r="BK333" s="143">
        <f>ROUND(I333*H333,2)</f>
        <v>0</v>
      </c>
      <c r="BL333" s="18" t="s">
        <v>221</v>
      </c>
      <c r="BM333" s="142" t="s">
        <v>532</v>
      </c>
    </row>
    <row r="334" spans="1:65" s="12" customFormat="1" ht="22.9" customHeight="1">
      <c r="B334" s="126"/>
      <c r="C334" s="189"/>
      <c r="D334" s="190" t="s">
        <v>71</v>
      </c>
      <c r="E334" s="192" t="s">
        <v>533</v>
      </c>
      <c r="F334" s="192" t="s">
        <v>534</v>
      </c>
      <c r="G334" s="189"/>
      <c r="H334" s="189"/>
      <c r="I334" s="128"/>
      <c r="J334" s="221">
        <f>BK334</f>
        <v>0</v>
      </c>
      <c r="L334" s="126"/>
      <c r="M334" s="129"/>
      <c r="N334" s="130"/>
      <c r="O334" s="130"/>
      <c r="P334" s="131">
        <f>SUM(P335:P341)</f>
        <v>0</v>
      </c>
      <c r="Q334" s="130"/>
      <c r="R334" s="131">
        <f>SUM(R335:R341)</f>
        <v>5.1146050000000001</v>
      </c>
      <c r="S334" s="130"/>
      <c r="T334" s="132">
        <f>SUM(T335:T341)</f>
        <v>0</v>
      </c>
      <c r="AR334" s="127" t="s">
        <v>81</v>
      </c>
      <c r="AT334" s="133" t="s">
        <v>71</v>
      </c>
      <c r="AU334" s="133" t="s">
        <v>77</v>
      </c>
      <c r="AY334" s="127" t="s">
        <v>138</v>
      </c>
      <c r="BK334" s="134">
        <f>SUM(BK335:BK341)</f>
        <v>0</v>
      </c>
    </row>
    <row r="335" spans="1:65" s="2" customFormat="1" ht="24.2" customHeight="1">
      <c r="A335" s="33"/>
      <c r="B335" s="135"/>
      <c r="C335" s="193" t="s">
        <v>535</v>
      </c>
      <c r="D335" s="193" t="s">
        <v>140</v>
      </c>
      <c r="E335" s="194" t="s">
        <v>536</v>
      </c>
      <c r="F335" s="195" t="s">
        <v>537</v>
      </c>
      <c r="G335" s="196" t="s">
        <v>143</v>
      </c>
      <c r="H335" s="197">
        <v>60</v>
      </c>
      <c r="I335" s="137"/>
      <c r="J335" s="222">
        <f>ROUND(I335*H335,2)</f>
        <v>0</v>
      </c>
      <c r="K335" s="136" t="s">
        <v>144</v>
      </c>
      <c r="L335" s="34"/>
      <c r="M335" s="138" t="s">
        <v>1</v>
      </c>
      <c r="N335" s="139" t="s">
        <v>38</v>
      </c>
      <c r="O335" s="59"/>
      <c r="P335" s="140">
        <f>O335*H335</f>
        <v>0</v>
      </c>
      <c r="Q335" s="140">
        <v>7.6689999999999994E-2</v>
      </c>
      <c r="R335" s="140">
        <f>Q335*H335</f>
        <v>4.6013999999999999</v>
      </c>
      <c r="S335" s="140">
        <v>0</v>
      </c>
      <c r="T335" s="141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42" t="s">
        <v>221</v>
      </c>
      <c r="AT335" s="142" t="s">
        <v>140</v>
      </c>
      <c r="AU335" s="142" t="s">
        <v>81</v>
      </c>
      <c r="AY335" s="18" t="s">
        <v>138</v>
      </c>
      <c r="BE335" s="143">
        <f>IF(N335="základní",J335,0)</f>
        <v>0</v>
      </c>
      <c r="BF335" s="143">
        <f>IF(N335="snížená",J335,0)</f>
        <v>0</v>
      </c>
      <c r="BG335" s="143">
        <f>IF(N335="zákl. přenesená",J335,0)</f>
        <v>0</v>
      </c>
      <c r="BH335" s="143">
        <f>IF(N335="sníž. přenesená",J335,0)</f>
        <v>0</v>
      </c>
      <c r="BI335" s="143">
        <f>IF(N335="nulová",J335,0)</f>
        <v>0</v>
      </c>
      <c r="BJ335" s="18" t="s">
        <v>77</v>
      </c>
      <c r="BK335" s="143">
        <f>ROUND(I335*H335,2)</f>
        <v>0</v>
      </c>
      <c r="BL335" s="18" t="s">
        <v>221</v>
      </c>
      <c r="BM335" s="142" t="s">
        <v>538</v>
      </c>
    </row>
    <row r="336" spans="1:65" s="2" customFormat="1" ht="24.2" customHeight="1">
      <c r="A336" s="33"/>
      <c r="B336" s="135"/>
      <c r="C336" s="193" t="s">
        <v>539</v>
      </c>
      <c r="D336" s="193" t="s">
        <v>140</v>
      </c>
      <c r="E336" s="194" t="s">
        <v>540</v>
      </c>
      <c r="F336" s="195" t="s">
        <v>541</v>
      </c>
      <c r="G336" s="196" t="s">
        <v>291</v>
      </c>
      <c r="H336" s="197">
        <v>3</v>
      </c>
      <c r="I336" s="137"/>
      <c r="J336" s="222">
        <f>ROUND(I336*H336,2)</f>
        <v>0</v>
      </c>
      <c r="K336" s="136" t="s">
        <v>144</v>
      </c>
      <c r="L336" s="34"/>
      <c r="M336" s="138" t="s">
        <v>1</v>
      </c>
      <c r="N336" s="139" t="s">
        <v>38</v>
      </c>
      <c r="O336" s="59"/>
      <c r="P336" s="140">
        <f>O336*H336</f>
        <v>0</v>
      </c>
      <c r="Q336" s="140">
        <v>1.451E-2</v>
      </c>
      <c r="R336" s="140">
        <f>Q336*H336</f>
        <v>4.3529999999999999E-2</v>
      </c>
      <c r="S336" s="140">
        <v>0</v>
      </c>
      <c r="T336" s="141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42" t="s">
        <v>221</v>
      </c>
      <c r="AT336" s="142" t="s">
        <v>140</v>
      </c>
      <c r="AU336" s="142" t="s">
        <v>81</v>
      </c>
      <c r="AY336" s="18" t="s">
        <v>138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8" t="s">
        <v>77</v>
      </c>
      <c r="BK336" s="143">
        <f>ROUND(I336*H336,2)</f>
        <v>0</v>
      </c>
      <c r="BL336" s="18" t="s">
        <v>221</v>
      </c>
      <c r="BM336" s="142" t="s">
        <v>542</v>
      </c>
    </row>
    <row r="337" spans="1:65" s="14" customFormat="1">
      <c r="B337" s="150"/>
      <c r="C337" s="202"/>
      <c r="D337" s="199" t="s">
        <v>155</v>
      </c>
      <c r="E337" s="203" t="s">
        <v>1</v>
      </c>
      <c r="F337" s="204" t="s">
        <v>543</v>
      </c>
      <c r="G337" s="202"/>
      <c r="H337" s="205">
        <v>3</v>
      </c>
      <c r="I337" s="152"/>
      <c r="J337" s="202"/>
      <c r="L337" s="150"/>
      <c r="M337" s="153"/>
      <c r="N337" s="154"/>
      <c r="O337" s="154"/>
      <c r="P337" s="154"/>
      <c r="Q337" s="154"/>
      <c r="R337" s="154"/>
      <c r="S337" s="154"/>
      <c r="T337" s="155"/>
      <c r="AT337" s="151" t="s">
        <v>155</v>
      </c>
      <c r="AU337" s="151" t="s">
        <v>81</v>
      </c>
      <c r="AV337" s="14" t="s">
        <v>81</v>
      </c>
      <c r="AW337" s="14" t="s">
        <v>29</v>
      </c>
      <c r="AX337" s="14" t="s">
        <v>77</v>
      </c>
      <c r="AY337" s="151" t="s">
        <v>138</v>
      </c>
    </row>
    <row r="338" spans="1:65" s="2" customFormat="1" ht="24.2" customHeight="1">
      <c r="A338" s="33"/>
      <c r="B338" s="135"/>
      <c r="C338" s="193" t="s">
        <v>510</v>
      </c>
      <c r="D338" s="193" t="s">
        <v>140</v>
      </c>
      <c r="E338" s="194" t="s">
        <v>544</v>
      </c>
      <c r="F338" s="195" t="s">
        <v>545</v>
      </c>
      <c r="G338" s="196" t="s">
        <v>291</v>
      </c>
      <c r="H338" s="197">
        <v>24.5</v>
      </c>
      <c r="I338" s="137"/>
      <c r="J338" s="222">
        <f>ROUND(I338*H338,2)</f>
        <v>0</v>
      </c>
      <c r="K338" s="136" t="s">
        <v>144</v>
      </c>
      <c r="L338" s="34"/>
      <c r="M338" s="138" t="s">
        <v>1</v>
      </c>
      <c r="N338" s="139" t="s">
        <v>38</v>
      </c>
      <c r="O338" s="59"/>
      <c r="P338" s="140">
        <f>O338*H338</f>
        <v>0</v>
      </c>
      <c r="Q338" s="140">
        <v>1.451E-2</v>
      </c>
      <c r="R338" s="140">
        <f>Q338*H338</f>
        <v>0.35549500000000001</v>
      </c>
      <c r="S338" s="140">
        <v>0</v>
      </c>
      <c r="T338" s="141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42" t="s">
        <v>221</v>
      </c>
      <c r="AT338" s="142" t="s">
        <v>140</v>
      </c>
      <c r="AU338" s="142" t="s">
        <v>81</v>
      </c>
      <c r="AY338" s="18" t="s">
        <v>138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8" t="s">
        <v>77</v>
      </c>
      <c r="BK338" s="143">
        <f>ROUND(I338*H338,2)</f>
        <v>0</v>
      </c>
      <c r="BL338" s="18" t="s">
        <v>221</v>
      </c>
      <c r="BM338" s="142" t="s">
        <v>546</v>
      </c>
    </row>
    <row r="339" spans="1:65" s="2" customFormat="1" ht="24.2" customHeight="1">
      <c r="A339" s="33"/>
      <c r="B339" s="135"/>
      <c r="C339" s="193" t="s">
        <v>547</v>
      </c>
      <c r="D339" s="193" t="s">
        <v>140</v>
      </c>
      <c r="E339" s="194" t="s">
        <v>548</v>
      </c>
      <c r="F339" s="195" t="s">
        <v>549</v>
      </c>
      <c r="G339" s="196" t="s">
        <v>291</v>
      </c>
      <c r="H339" s="197">
        <v>6</v>
      </c>
      <c r="I339" s="137"/>
      <c r="J339" s="222">
        <f>ROUND(I339*H339,2)</f>
        <v>0</v>
      </c>
      <c r="K339" s="136" t="s">
        <v>144</v>
      </c>
      <c r="L339" s="34"/>
      <c r="M339" s="138" t="s">
        <v>1</v>
      </c>
      <c r="N339" s="139" t="s">
        <v>38</v>
      </c>
      <c r="O339" s="59"/>
      <c r="P339" s="140">
        <f>O339*H339</f>
        <v>0</v>
      </c>
      <c r="Q339" s="140">
        <v>1.9029999999999998E-2</v>
      </c>
      <c r="R339" s="140">
        <f>Q339*H339</f>
        <v>0.11417999999999999</v>
      </c>
      <c r="S339" s="140">
        <v>0</v>
      </c>
      <c r="T339" s="141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42" t="s">
        <v>221</v>
      </c>
      <c r="AT339" s="142" t="s">
        <v>140</v>
      </c>
      <c r="AU339" s="142" t="s">
        <v>81</v>
      </c>
      <c r="AY339" s="18" t="s">
        <v>138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8" t="s">
        <v>77</v>
      </c>
      <c r="BK339" s="143">
        <f>ROUND(I339*H339,2)</f>
        <v>0</v>
      </c>
      <c r="BL339" s="18" t="s">
        <v>221</v>
      </c>
      <c r="BM339" s="142" t="s">
        <v>550</v>
      </c>
    </row>
    <row r="340" spans="1:65" s="14" customFormat="1">
      <c r="B340" s="150"/>
      <c r="C340" s="202"/>
      <c r="D340" s="199" t="s">
        <v>155</v>
      </c>
      <c r="E340" s="203" t="s">
        <v>1</v>
      </c>
      <c r="F340" s="204" t="s">
        <v>551</v>
      </c>
      <c r="G340" s="202"/>
      <c r="H340" s="205">
        <v>6</v>
      </c>
      <c r="I340" s="152"/>
      <c r="J340" s="202"/>
      <c r="L340" s="150"/>
      <c r="M340" s="153"/>
      <c r="N340" s="154"/>
      <c r="O340" s="154"/>
      <c r="P340" s="154"/>
      <c r="Q340" s="154"/>
      <c r="R340" s="154"/>
      <c r="S340" s="154"/>
      <c r="T340" s="155"/>
      <c r="AT340" s="151" t="s">
        <v>155</v>
      </c>
      <c r="AU340" s="151" t="s">
        <v>81</v>
      </c>
      <c r="AV340" s="14" t="s">
        <v>81</v>
      </c>
      <c r="AW340" s="14" t="s">
        <v>29</v>
      </c>
      <c r="AX340" s="14" t="s">
        <v>77</v>
      </c>
      <c r="AY340" s="151" t="s">
        <v>138</v>
      </c>
    </row>
    <row r="341" spans="1:65" s="2" customFormat="1" ht="24.2" customHeight="1">
      <c r="A341" s="33"/>
      <c r="B341" s="135"/>
      <c r="C341" s="193" t="s">
        <v>552</v>
      </c>
      <c r="D341" s="193" t="s">
        <v>140</v>
      </c>
      <c r="E341" s="194" t="s">
        <v>553</v>
      </c>
      <c r="F341" s="195" t="s">
        <v>554</v>
      </c>
      <c r="G341" s="196" t="s">
        <v>472</v>
      </c>
      <c r="H341" s="224"/>
      <c r="I341" s="137"/>
      <c r="J341" s="222">
        <f>ROUND(I341*H341,2)</f>
        <v>0</v>
      </c>
      <c r="K341" s="136" t="s">
        <v>144</v>
      </c>
      <c r="L341" s="34"/>
      <c r="M341" s="138" t="s">
        <v>1</v>
      </c>
      <c r="N341" s="139" t="s">
        <v>38</v>
      </c>
      <c r="O341" s="59"/>
      <c r="P341" s="140">
        <f>O341*H341</f>
        <v>0</v>
      </c>
      <c r="Q341" s="140">
        <v>0</v>
      </c>
      <c r="R341" s="140">
        <f>Q341*H341</f>
        <v>0</v>
      </c>
      <c r="S341" s="140">
        <v>0</v>
      </c>
      <c r="T341" s="141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42" t="s">
        <v>221</v>
      </c>
      <c r="AT341" s="142" t="s">
        <v>140</v>
      </c>
      <c r="AU341" s="142" t="s">
        <v>81</v>
      </c>
      <c r="AY341" s="18" t="s">
        <v>138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8" t="s">
        <v>77</v>
      </c>
      <c r="BK341" s="143">
        <f>ROUND(I341*H341,2)</f>
        <v>0</v>
      </c>
      <c r="BL341" s="18" t="s">
        <v>221</v>
      </c>
      <c r="BM341" s="142" t="s">
        <v>555</v>
      </c>
    </row>
    <row r="342" spans="1:65" s="12" customFormat="1" ht="22.9" customHeight="1">
      <c r="B342" s="126"/>
      <c r="C342" s="189"/>
      <c r="D342" s="190" t="s">
        <v>71</v>
      </c>
      <c r="E342" s="192" t="s">
        <v>556</v>
      </c>
      <c r="F342" s="192" t="s">
        <v>557</v>
      </c>
      <c r="G342" s="189"/>
      <c r="H342" s="189"/>
      <c r="I342" s="128"/>
      <c r="J342" s="221">
        <f>BK342</f>
        <v>0</v>
      </c>
      <c r="L342" s="126"/>
      <c r="M342" s="129"/>
      <c r="N342" s="130"/>
      <c r="O342" s="130"/>
      <c r="P342" s="131">
        <f>SUM(P343:P351)</f>
        <v>0</v>
      </c>
      <c r="Q342" s="130"/>
      <c r="R342" s="131">
        <f>SUM(R343:R351)</f>
        <v>4.1703200000000003E-2</v>
      </c>
      <c r="S342" s="130"/>
      <c r="T342" s="132">
        <f>SUM(T343:T351)</f>
        <v>0</v>
      </c>
      <c r="AR342" s="127" t="s">
        <v>81</v>
      </c>
      <c r="AT342" s="133" t="s">
        <v>71</v>
      </c>
      <c r="AU342" s="133" t="s">
        <v>77</v>
      </c>
      <c r="AY342" s="127" t="s">
        <v>138</v>
      </c>
      <c r="BK342" s="134">
        <f>SUM(BK343:BK351)</f>
        <v>0</v>
      </c>
    </row>
    <row r="343" spans="1:65" s="2" customFormat="1" ht="24.2" customHeight="1">
      <c r="A343" s="33"/>
      <c r="B343" s="135"/>
      <c r="C343" s="193" t="s">
        <v>558</v>
      </c>
      <c r="D343" s="193" t="s">
        <v>140</v>
      </c>
      <c r="E343" s="194" t="s">
        <v>559</v>
      </c>
      <c r="F343" s="195" t="s">
        <v>560</v>
      </c>
      <c r="G343" s="196" t="s">
        <v>143</v>
      </c>
      <c r="H343" s="197">
        <v>186.596</v>
      </c>
      <c r="I343" s="137"/>
      <c r="J343" s="222">
        <f>ROUND(I343*H343,2)</f>
        <v>0</v>
      </c>
      <c r="K343" s="136" t="s">
        <v>144</v>
      </c>
      <c r="L343" s="34"/>
      <c r="M343" s="138" t="s">
        <v>1</v>
      </c>
      <c r="N343" s="139" t="s">
        <v>38</v>
      </c>
      <c r="O343" s="59"/>
      <c r="P343" s="140">
        <f>O343*H343</f>
        <v>0</v>
      </c>
      <c r="Q343" s="140">
        <v>2.2000000000000001E-4</v>
      </c>
      <c r="R343" s="140">
        <f>Q343*H343</f>
        <v>4.1051120000000003E-2</v>
      </c>
      <c r="S343" s="140">
        <v>0</v>
      </c>
      <c r="T343" s="141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42" t="s">
        <v>221</v>
      </c>
      <c r="AT343" s="142" t="s">
        <v>140</v>
      </c>
      <c r="AU343" s="142" t="s">
        <v>81</v>
      </c>
      <c r="AY343" s="18" t="s">
        <v>138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8" t="s">
        <v>77</v>
      </c>
      <c r="BK343" s="143">
        <f>ROUND(I343*H343,2)</f>
        <v>0</v>
      </c>
      <c r="BL343" s="18" t="s">
        <v>221</v>
      </c>
      <c r="BM343" s="142" t="s">
        <v>561</v>
      </c>
    </row>
    <row r="344" spans="1:65" s="14" customFormat="1">
      <c r="B344" s="150"/>
      <c r="C344" s="202"/>
      <c r="D344" s="199" t="s">
        <v>155</v>
      </c>
      <c r="E344" s="203" t="s">
        <v>1</v>
      </c>
      <c r="F344" s="204" t="s">
        <v>562</v>
      </c>
      <c r="G344" s="202"/>
      <c r="H344" s="205">
        <v>66.596000000000004</v>
      </c>
      <c r="I344" s="152"/>
      <c r="J344" s="202"/>
      <c r="L344" s="150"/>
      <c r="M344" s="153"/>
      <c r="N344" s="154"/>
      <c r="O344" s="154"/>
      <c r="P344" s="154"/>
      <c r="Q344" s="154"/>
      <c r="R344" s="154"/>
      <c r="S344" s="154"/>
      <c r="T344" s="155"/>
      <c r="AT344" s="151" t="s">
        <v>155</v>
      </c>
      <c r="AU344" s="151" t="s">
        <v>81</v>
      </c>
      <c r="AV344" s="14" t="s">
        <v>81</v>
      </c>
      <c r="AW344" s="14" t="s">
        <v>29</v>
      </c>
      <c r="AX344" s="14" t="s">
        <v>72</v>
      </c>
      <c r="AY344" s="151" t="s">
        <v>138</v>
      </c>
    </row>
    <row r="345" spans="1:65" s="14" customFormat="1">
      <c r="B345" s="150"/>
      <c r="C345" s="202"/>
      <c r="D345" s="199" t="s">
        <v>155</v>
      </c>
      <c r="E345" s="203" t="s">
        <v>1</v>
      </c>
      <c r="F345" s="204" t="s">
        <v>563</v>
      </c>
      <c r="G345" s="202"/>
      <c r="H345" s="205">
        <v>120</v>
      </c>
      <c r="I345" s="152"/>
      <c r="J345" s="202"/>
      <c r="L345" s="150"/>
      <c r="M345" s="153"/>
      <c r="N345" s="154"/>
      <c r="O345" s="154"/>
      <c r="P345" s="154"/>
      <c r="Q345" s="154"/>
      <c r="R345" s="154"/>
      <c r="S345" s="154"/>
      <c r="T345" s="155"/>
      <c r="AT345" s="151" t="s">
        <v>155</v>
      </c>
      <c r="AU345" s="151" t="s">
        <v>81</v>
      </c>
      <c r="AV345" s="14" t="s">
        <v>81</v>
      </c>
      <c r="AW345" s="14" t="s">
        <v>29</v>
      </c>
      <c r="AX345" s="14" t="s">
        <v>72</v>
      </c>
      <c r="AY345" s="151" t="s">
        <v>138</v>
      </c>
    </row>
    <row r="346" spans="1:65" s="15" customFormat="1">
      <c r="B346" s="156"/>
      <c r="C346" s="206"/>
      <c r="D346" s="199" t="s">
        <v>155</v>
      </c>
      <c r="E346" s="207" t="s">
        <v>1</v>
      </c>
      <c r="F346" s="208" t="s">
        <v>161</v>
      </c>
      <c r="G346" s="206"/>
      <c r="H346" s="209">
        <v>186.596</v>
      </c>
      <c r="I346" s="158"/>
      <c r="J346" s="206"/>
      <c r="L346" s="156"/>
      <c r="M346" s="159"/>
      <c r="N346" s="160"/>
      <c r="O346" s="160"/>
      <c r="P346" s="160"/>
      <c r="Q346" s="160"/>
      <c r="R346" s="160"/>
      <c r="S346" s="160"/>
      <c r="T346" s="161"/>
      <c r="AT346" s="157" t="s">
        <v>155</v>
      </c>
      <c r="AU346" s="157" t="s">
        <v>81</v>
      </c>
      <c r="AV346" s="15" t="s">
        <v>145</v>
      </c>
      <c r="AW346" s="15" t="s">
        <v>29</v>
      </c>
      <c r="AX346" s="15" t="s">
        <v>77</v>
      </c>
      <c r="AY346" s="157" t="s">
        <v>138</v>
      </c>
    </row>
    <row r="347" spans="1:65" s="2" customFormat="1" ht="24.2" customHeight="1">
      <c r="A347" s="33"/>
      <c r="B347" s="135"/>
      <c r="C347" s="193" t="s">
        <v>564</v>
      </c>
      <c r="D347" s="193" t="s">
        <v>140</v>
      </c>
      <c r="E347" s="194" t="s">
        <v>565</v>
      </c>
      <c r="F347" s="195" t="s">
        <v>566</v>
      </c>
      <c r="G347" s="196" t="s">
        <v>143</v>
      </c>
      <c r="H347" s="197">
        <v>1.716</v>
      </c>
      <c r="I347" s="137"/>
      <c r="J347" s="222">
        <f>ROUND(I347*H347,2)</f>
        <v>0</v>
      </c>
      <c r="K347" s="136" t="s">
        <v>144</v>
      </c>
      <c r="L347" s="34"/>
      <c r="M347" s="138" t="s">
        <v>1</v>
      </c>
      <c r="N347" s="139" t="s">
        <v>38</v>
      </c>
      <c r="O347" s="59"/>
      <c r="P347" s="140">
        <f>O347*H347</f>
        <v>0</v>
      </c>
      <c r="Q347" s="140">
        <v>1.3999999999999999E-4</v>
      </c>
      <c r="R347" s="140">
        <f>Q347*H347</f>
        <v>2.4023999999999996E-4</v>
      </c>
      <c r="S347" s="140">
        <v>0</v>
      </c>
      <c r="T347" s="141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42" t="s">
        <v>221</v>
      </c>
      <c r="AT347" s="142" t="s">
        <v>140</v>
      </c>
      <c r="AU347" s="142" t="s">
        <v>81</v>
      </c>
      <c r="AY347" s="18" t="s">
        <v>138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8" t="s">
        <v>77</v>
      </c>
      <c r="BK347" s="143">
        <f>ROUND(I347*H347,2)</f>
        <v>0</v>
      </c>
      <c r="BL347" s="18" t="s">
        <v>221</v>
      </c>
      <c r="BM347" s="142" t="s">
        <v>567</v>
      </c>
    </row>
    <row r="348" spans="1:65" s="13" customFormat="1">
      <c r="B348" s="144"/>
      <c r="C348" s="198"/>
      <c r="D348" s="199" t="s">
        <v>155</v>
      </c>
      <c r="E348" s="200" t="s">
        <v>1</v>
      </c>
      <c r="F348" s="201" t="s">
        <v>568</v>
      </c>
      <c r="G348" s="198"/>
      <c r="H348" s="200" t="s">
        <v>1</v>
      </c>
      <c r="I348" s="146"/>
      <c r="J348" s="198"/>
      <c r="L348" s="144"/>
      <c r="M348" s="147"/>
      <c r="N348" s="148"/>
      <c r="O348" s="148"/>
      <c r="P348" s="148"/>
      <c r="Q348" s="148"/>
      <c r="R348" s="148"/>
      <c r="S348" s="148"/>
      <c r="T348" s="149"/>
      <c r="AT348" s="145" t="s">
        <v>155</v>
      </c>
      <c r="AU348" s="145" t="s">
        <v>81</v>
      </c>
      <c r="AV348" s="13" t="s">
        <v>77</v>
      </c>
      <c r="AW348" s="13" t="s">
        <v>29</v>
      </c>
      <c r="AX348" s="13" t="s">
        <v>72</v>
      </c>
      <c r="AY348" s="145" t="s">
        <v>138</v>
      </c>
    </row>
    <row r="349" spans="1:65" s="14" customFormat="1">
      <c r="B349" s="150"/>
      <c r="C349" s="202"/>
      <c r="D349" s="199" t="s">
        <v>155</v>
      </c>
      <c r="E349" s="203" t="s">
        <v>1</v>
      </c>
      <c r="F349" s="204" t="s">
        <v>569</v>
      </c>
      <c r="G349" s="202"/>
      <c r="H349" s="205">
        <v>1.716</v>
      </c>
      <c r="I349" s="152"/>
      <c r="J349" s="202"/>
      <c r="L349" s="150"/>
      <c r="M349" s="153"/>
      <c r="N349" s="154"/>
      <c r="O349" s="154"/>
      <c r="P349" s="154"/>
      <c r="Q349" s="154"/>
      <c r="R349" s="154"/>
      <c r="S349" s="154"/>
      <c r="T349" s="155"/>
      <c r="AT349" s="151" t="s">
        <v>155</v>
      </c>
      <c r="AU349" s="151" t="s">
        <v>81</v>
      </c>
      <c r="AV349" s="14" t="s">
        <v>81</v>
      </c>
      <c r="AW349" s="14" t="s">
        <v>29</v>
      </c>
      <c r="AX349" s="14" t="s">
        <v>77</v>
      </c>
      <c r="AY349" s="151" t="s">
        <v>138</v>
      </c>
    </row>
    <row r="350" spans="1:65" s="2" customFormat="1" ht="24.2" customHeight="1">
      <c r="A350" s="33"/>
      <c r="B350" s="135"/>
      <c r="C350" s="193" t="s">
        <v>570</v>
      </c>
      <c r="D350" s="193" t="s">
        <v>140</v>
      </c>
      <c r="E350" s="194" t="s">
        <v>571</v>
      </c>
      <c r="F350" s="195" t="s">
        <v>572</v>
      </c>
      <c r="G350" s="196" t="s">
        <v>143</v>
      </c>
      <c r="H350" s="197">
        <v>3.4319999999999999</v>
      </c>
      <c r="I350" s="137"/>
      <c r="J350" s="222">
        <f>ROUND(I350*H350,2)</f>
        <v>0</v>
      </c>
      <c r="K350" s="136" t="s">
        <v>144</v>
      </c>
      <c r="L350" s="34"/>
      <c r="M350" s="138" t="s">
        <v>1</v>
      </c>
      <c r="N350" s="139" t="s">
        <v>38</v>
      </c>
      <c r="O350" s="59"/>
      <c r="P350" s="140">
        <f>O350*H350</f>
        <v>0</v>
      </c>
      <c r="Q350" s="140">
        <v>1.2E-4</v>
      </c>
      <c r="R350" s="140">
        <f>Q350*H350</f>
        <v>4.1184000000000001E-4</v>
      </c>
      <c r="S350" s="140">
        <v>0</v>
      </c>
      <c r="T350" s="141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42" t="s">
        <v>221</v>
      </c>
      <c r="AT350" s="142" t="s">
        <v>140</v>
      </c>
      <c r="AU350" s="142" t="s">
        <v>81</v>
      </c>
      <c r="AY350" s="18" t="s">
        <v>138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8" t="s">
        <v>77</v>
      </c>
      <c r="BK350" s="143">
        <f>ROUND(I350*H350,2)</f>
        <v>0</v>
      </c>
      <c r="BL350" s="18" t="s">
        <v>221</v>
      </c>
      <c r="BM350" s="142" t="s">
        <v>573</v>
      </c>
    </row>
    <row r="351" spans="1:65" s="14" customFormat="1">
      <c r="B351" s="150"/>
      <c r="C351" s="202"/>
      <c r="D351" s="199" t="s">
        <v>155</v>
      </c>
      <c r="E351" s="203" t="s">
        <v>1</v>
      </c>
      <c r="F351" s="204" t="s">
        <v>574</v>
      </c>
      <c r="G351" s="202"/>
      <c r="H351" s="205">
        <v>3.4319999999999999</v>
      </c>
      <c r="I351" s="152"/>
      <c r="J351" s="202"/>
      <c r="L351" s="150"/>
      <c r="M351" s="153"/>
      <c r="N351" s="154"/>
      <c r="O351" s="154"/>
      <c r="P351" s="154"/>
      <c r="Q351" s="154"/>
      <c r="R351" s="154"/>
      <c r="S351" s="154"/>
      <c r="T351" s="155"/>
      <c r="AT351" s="151" t="s">
        <v>155</v>
      </c>
      <c r="AU351" s="151" t="s">
        <v>81</v>
      </c>
      <c r="AV351" s="14" t="s">
        <v>81</v>
      </c>
      <c r="AW351" s="14" t="s">
        <v>29</v>
      </c>
      <c r="AX351" s="14" t="s">
        <v>77</v>
      </c>
      <c r="AY351" s="151" t="s">
        <v>138</v>
      </c>
    </row>
    <row r="352" spans="1:65" s="12" customFormat="1" ht="25.9" customHeight="1">
      <c r="B352" s="126"/>
      <c r="C352" s="189"/>
      <c r="D352" s="190" t="s">
        <v>71</v>
      </c>
      <c r="E352" s="191" t="s">
        <v>575</v>
      </c>
      <c r="F352" s="191" t="s">
        <v>576</v>
      </c>
      <c r="G352" s="189"/>
      <c r="H352" s="189"/>
      <c r="I352" s="128"/>
      <c r="J352" s="220">
        <f>BK352</f>
        <v>0</v>
      </c>
      <c r="L352" s="126"/>
      <c r="M352" s="129"/>
      <c r="N352" s="130"/>
      <c r="O352" s="130"/>
      <c r="P352" s="131">
        <f>P353+P358+P360+P363+P367+P369</f>
        <v>0</v>
      </c>
      <c r="Q352" s="130"/>
      <c r="R352" s="131">
        <f>R353+R358+R360+R363+R367+R369</f>
        <v>0</v>
      </c>
      <c r="S352" s="130"/>
      <c r="T352" s="132">
        <f>T353+T358+T360+T363+T367+T369</f>
        <v>0</v>
      </c>
      <c r="AR352" s="127" t="s">
        <v>167</v>
      </c>
      <c r="AT352" s="133" t="s">
        <v>71</v>
      </c>
      <c r="AU352" s="133" t="s">
        <v>72</v>
      </c>
      <c r="AY352" s="127" t="s">
        <v>138</v>
      </c>
      <c r="BK352" s="134">
        <f>BK353+BK358+BK360+BK363+BK367+BK369</f>
        <v>0</v>
      </c>
    </row>
    <row r="353" spans="1:65" s="12" customFormat="1" ht="22.9" customHeight="1">
      <c r="B353" s="126"/>
      <c r="C353" s="189"/>
      <c r="D353" s="190" t="s">
        <v>71</v>
      </c>
      <c r="E353" s="192" t="s">
        <v>577</v>
      </c>
      <c r="F353" s="192" t="s">
        <v>578</v>
      </c>
      <c r="G353" s="189"/>
      <c r="H353" s="189"/>
      <c r="I353" s="128"/>
      <c r="J353" s="221">
        <f>BK353</f>
        <v>0</v>
      </c>
      <c r="L353" s="126"/>
      <c r="M353" s="129"/>
      <c r="N353" s="130"/>
      <c r="O353" s="130"/>
      <c r="P353" s="131">
        <f>SUM(P354:P357)</f>
        <v>0</v>
      </c>
      <c r="Q353" s="130"/>
      <c r="R353" s="131">
        <f>SUM(R354:R357)</f>
        <v>0</v>
      </c>
      <c r="S353" s="130"/>
      <c r="T353" s="132">
        <f>SUM(T354:T357)</f>
        <v>0</v>
      </c>
      <c r="AR353" s="127" t="s">
        <v>167</v>
      </c>
      <c r="AT353" s="133" t="s">
        <v>71</v>
      </c>
      <c r="AU353" s="133" t="s">
        <v>77</v>
      </c>
      <c r="AY353" s="127" t="s">
        <v>138</v>
      </c>
      <c r="BK353" s="134">
        <f>SUM(BK354:BK357)</f>
        <v>0</v>
      </c>
    </row>
    <row r="354" spans="1:65" s="2" customFormat="1" ht="16.5" customHeight="1">
      <c r="A354" s="33"/>
      <c r="B354" s="135"/>
      <c r="C354" s="193" t="s">
        <v>579</v>
      </c>
      <c r="D354" s="193" t="s">
        <v>140</v>
      </c>
      <c r="E354" s="194" t="s">
        <v>580</v>
      </c>
      <c r="F354" s="195" t="s">
        <v>581</v>
      </c>
      <c r="G354" s="196" t="s">
        <v>582</v>
      </c>
      <c r="H354" s="197">
        <v>1</v>
      </c>
      <c r="I354" s="137"/>
      <c r="J354" s="222">
        <f>ROUND(I354*H354,2)</f>
        <v>0</v>
      </c>
      <c r="K354" s="136" t="s">
        <v>144</v>
      </c>
      <c r="L354" s="34"/>
      <c r="M354" s="138" t="s">
        <v>1</v>
      </c>
      <c r="N354" s="139" t="s">
        <v>38</v>
      </c>
      <c r="O354" s="59"/>
      <c r="P354" s="140">
        <f>O354*H354</f>
        <v>0</v>
      </c>
      <c r="Q354" s="140">
        <v>0</v>
      </c>
      <c r="R354" s="140">
        <f>Q354*H354</f>
        <v>0</v>
      </c>
      <c r="S354" s="140">
        <v>0</v>
      </c>
      <c r="T354" s="141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42" t="s">
        <v>583</v>
      </c>
      <c r="AT354" s="142" t="s">
        <v>140</v>
      </c>
      <c r="AU354" s="142" t="s">
        <v>81</v>
      </c>
      <c r="AY354" s="18" t="s">
        <v>138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8" t="s">
        <v>77</v>
      </c>
      <c r="BK354" s="143">
        <f>ROUND(I354*H354,2)</f>
        <v>0</v>
      </c>
      <c r="BL354" s="18" t="s">
        <v>583</v>
      </c>
      <c r="BM354" s="142" t="s">
        <v>584</v>
      </c>
    </row>
    <row r="355" spans="1:65" s="2" customFormat="1" ht="16.5" customHeight="1">
      <c r="A355" s="33"/>
      <c r="B355" s="135"/>
      <c r="C355" s="193" t="s">
        <v>585</v>
      </c>
      <c r="D355" s="193" t="s">
        <v>140</v>
      </c>
      <c r="E355" s="194" t="s">
        <v>586</v>
      </c>
      <c r="F355" s="195" t="s">
        <v>587</v>
      </c>
      <c r="G355" s="196" t="s">
        <v>582</v>
      </c>
      <c r="H355" s="197">
        <v>1</v>
      </c>
      <c r="I355" s="137"/>
      <c r="J355" s="222">
        <f>ROUND(I355*H355,2)</f>
        <v>0</v>
      </c>
      <c r="K355" s="136" t="s">
        <v>144</v>
      </c>
      <c r="L355" s="34"/>
      <c r="M355" s="138" t="s">
        <v>1</v>
      </c>
      <c r="N355" s="139" t="s">
        <v>38</v>
      </c>
      <c r="O355" s="59"/>
      <c r="P355" s="140">
        <f>O355*H355</f>
        <v>0</v>
      </c>
      <c r="Q355" s="140">
        <v>0</v>
      </c>
      <c r="R355" s="140">
        <f>Q355*H355</f>
        <v>0</v>
      </c>
      <c r="S355" s="140">
        <v>0</v>
      </c>
      <c r="T355" s="141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42" t="s">
        <v>583</v>
      </c>
      <c r="AT355" s="142" t="s">
        <v>140</v>
      </c>
      <c r="AU355" s="142" t="s">
        <v>81</v>
      </c>
      <c r="AY355" s="18" t="s">
        <v>138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8" t="s">
        <v>77</v>
      </c>
      <c r="BK355" s="143">
        <f>ROUND(I355*H355,2)</f>
        <v>0</v>
      </c>
      <c r="BL355" s="18" t="s">
        <v>583</v>
      </c>
      <c r="BM355" s="142" t="s">
        <v>588</v>
      </c>
    </row>
    <row r="356" spans="1:65" s="2" customFormat="1" ht="24.2" customHeight="1">
      <c r="A356" s="33"/>
      <c r="B356" s="135"/>
      <c r="C356" s="193" t="s">
        <v>589</v>
      </c>
      <c r="D356" s="193" t="s">
        <v>140</v>
      </c>
      <c r="E356" s="194" t="s">
        <v>590</v>
      </c>
      <c r="F356" s="195" t="s">
        <v>591</v>
      </c>
      <c r="G356" s="196" t="s">
        <v>582</v>
      </c>
      <c r="H356" s="197">
        <v>1</v>
      </c>
      <c r="I356" s="137"/>
      <c r="J356" s="222">
        <f>ROUND(I356*H356,2)</f>
        <v>0</v>
      </c>
      <c r="K356" s="136" t="s">
        <v>144</v>
      </c>
      <c r="L356" s="34"/>
      <c r="M356" s="138" t="s">
        <v>1</v>
      </c>
      <c r="N356" s="139" t="s">
        <v>38</v>
      </c>
      <c r="O356" s="59"/>
      <c r="P356" s="140">
        <f>O356*H356</f>
        <v>0</v>
      </c>
      <c r="Q356" s="140">
        <v>0</v>
      </c>
      <c r="R356" s="140">
        <f>Q356*H356</f>
        <v>0</v>
      </c>
      <c r="S356" s="140">
        <v>0</v>
      </c>
      <c r="T356" s="141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42" t="s">
        <v>583</v>
      </c>
      <c r="AT356" s="142" t="s">
        <v>140</v>
      </c>
      <c r="AU356" s="142" t="s">
        <v>81</v>
      </c>
      <c r="AY356" s="18" t="s">
        <v>138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8" t="s">
        <v>77</v>
      </c>
      <c r="BK356" s="143">
        <f>ROUND(I356*H356,2)</f>
        <v>0</v>
      </c>
      <c r="BL356" s="18" t="s">
        <v>583</v>
      </c>
      <c r="BM356" s="142" t="s">
        <v>592</v>
      </c>
    </row>
    <row r="357" spans="1:65" s="2" customFormat="1" ht="16.5" customHeight="1">
      <c r="A357" s="33"/>
      <c r="B357" s="135"/>
      <c r="C357" s="193" t="s">
        <v>593</v>
      </c>
      <c r="D357" s="193" t="s">
        <v>140</v>
      </c>
      <c r="E357" s="194" t="s">
        <v>594</v>
      </c>
      <c r="F357" s="195" t="s">
        <v>595</v>
      </c>
      <c r="G357" s="196" t="s">
        <v>582</v>
      </c>
      <c r="H357" s="197">
        <v>1</v>
      </c>
      <c r="I357" s="137"/>
      <c r="J357" s="222">
        <f>ROUND(I357*H357,2)</f>
        <v>0</v>
      </c>
      <c r="K357" s="136" t="s">
        <v>144</v>
      </c>
      <c r="L357" s="34"/>
      <c r="M357" s="138" t="s">
        <v>1</v>
      </c>
      <c r="N357" s="139" t="s">
        <v>38</v>
      </c>
      <c r="O357" s="59"/>
      <c r="P357" s="140">
        <f>O357*H357</f>
        <v>0</v>
      </c>
      <c r="Q357" s="140">
        <v>0</v>
      </c>
      <c r="R357" s="140">
        <f>Q357*H357</f>
        <v>0</v>
      </c>
      <c r="S357" s="140">
        <v>0</v>
      </c>
      <c r="T357" s="141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42" t="s">
        <v>583</v>
      </c>
      <c r="AT357" s="142" t="s">
        <v>140</v>
      </c>
      <c r="AU357" s="142" t="s">
        <v>81</v>
      </c>
      <c r="AY357" s="18" t="s">
        <v>138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8" t="s">
        <v>77</v>
      </c>
      <c r="BK357" s="143">
        <f>ROUND(I357*H357,2)</f>
        <v>0</v>
      </c>
      <c r="BL357" s="18" t="s">
        <v>583</v>
      </c>
      <c r="BM357" s="142" t="s">
        <v>596</v>
      </c>
    </row>
    <row r="358" spans="1:65" s="12" customFormat="1" ht="22.9" customHeight="1">
      <c r="B358" s="126"/>
      <c r="C358" s="189"/>
      <c r="D358" s="190" t="s">
        <v>71</v>
      </c>
      <c r="E358" s="192" t="s">
        <v>597</v>
      </c>
      <c r="F358" s="192" t="s">
        <v>598</v>
      </c>
      <c r="G358" s="189"/>
      <c r="H358" s="189"/>
      <c r="I358" s="128"/>
      <c r="J358" s="221">
        <f>BK358</f>
        <v>0</v>
      </c>
      <c r="L358" s="126"/>
      <c r="M358" s="129"/>
      <c r="N358" s="130"/>
      <c r="O358" s="130"/>
      <c r="P358" s="131">
        <f>P359</f>
        <v>0</v>
      </c>
      <c r="Q358" s="130"/>
      <c r="R358" s="131">
        <f>R359</f>
        <v>0</v>
      </c>
      <c r="S358" s="130"/>
      <c r="T358" s="132">
        <f>T359</f>
        <v>0</v>
      </c>
      <c r="AR358" s="127" t="s">
        <v>167</v>
      </c>
      <c r="AT358" s="133" t="s">
        <v>71</v>
      </c>
      <c r="AU358" s="133" t="s">
        <v>77</v>
      </c>
      <c r="AY358" s="127" t="s">
        <v>138</v>
      </c>
      <c r="BK358" s="134">
        <f>BK359</f>
        <v>0</v>
      </c>
    </row>
    <row r="359" spans="1:65" s="2" customFormat="1" ht="16.5" customHeight="1">
      <c r="A359" s="33"/>
      <c r="B359" s="135"/>
      <c r="C359" s="193" t="s">
        <v>599</v>
      </c>
      <c r="D359" s="193" t="s">
        <v>140</v>
      </c>
      <c r="E359" s="194" t="s">
        <v>600</v>
      </c>
      <c r="F359" s="195" t="s">
        <v>601</v>
      </c>
      <c r="G359" s="196" t="s">
        <v>582</v>
      </c>
      <c r="H359" s="197">
        <v>1</v>
      </c>
      <c r="I359" s="137"/>
      <c r="J359" s="222">
        <f>ROUND(I359*H359,2)</f>
        <v>0</v>
      </c>
      <c r="K359" s="136" t="s">
        <v>144</v>
      </c>
      <c r="L359" s="34"/>
      <c r="M359" s="138" t="s">
        <v>1</v>
      </c>
      <c r="N359" s="139" t="s">
        <v>38</v>
      </c>
      <c r="O359" s="59"/>
      <c r="P359" s="140">
        <f>O359*H359</f>
        <v>0</v>
      </c>
      <c r="Q359" s="140">
        <v>0</v>
      </c>
      <c r="R359" s="140">
        <f>Q359*H359</f>
        <v>0</v>
      </c>
      <c r="S359" s="140">
        <v>0</v>
      </c>
      <c r="T359" s="141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42" t="s">
        <v>583</v>
      </c>
      <c r="AT359" s="142" t="s">
        <v>140</v>
      </c>
      <c r="AU359" s="142" t="s">
        <v>81</v>
      </c>
      <c r="AY359" s="18" t="s">
        <v>138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8" t="s">
        <v>77</v>
      </c>
      <c r="BK359" s="143">
        <f>ROUND(I359*H359,2)</f>
        <v>0</v>
      </c>
      <c r="BL359" s="18" t="s">
        <v>583</v>
      </c>
      <c r="BM359" s="142" t="s">
        <v>602</v>
      </c>
    </row>
    <row r="360" spans="1:65" s="12" customFormat="1" ht="22.9" customHeight="1">
      <c r="B360" s="126"/>
      <c r="C360" s="189"/>
      <c r="D360" s="190" t="s">
        <v>71</v>
      </c>
      <c r="E360" s="192" t="s">
        <v>603</v>
      </c>
      <c r="F360" s="192" t="s">
        <v>604</v>
      </c>
      <c r="G360" s="189"/>
      <c r="H360" s="189"/>
      <c r="I360" s="128"/>
      <c r="J360" s="221">
        <f>BK360</f>
        <v>0</v>
      </c>
      <c r="L360" s="126"/>
      <c r="M360" s="129"/>
      <c r="N360" s="130"/>
      <c r="O360" s="130"/>
      <c r="P360" s="131">
        <f>SUM(P361:P362)</f>
        <v>0</v>
      </c>
      <c r="Q360" s="130"/>
      <c r="R360" s="131">
        <f>SUM(R361:R362)</f>
        <v>0</v>
      </c>
      <c r="S360" s="130"/>
      <c r="T360" s="132">
        <f>SUM(T361:T362)</f>
        <v>0</v>
      </c>
      <c r="AR360" s="127" t="s">
        <v>167</v>
      </c>
      <c r="AT360" s="133" t="s">
        <v>71</v>
      </c>
      <c r="AU360" s="133" t="s">
        <v>77</v>
      </c>
      <c r="AY360" s="127" t="s">
        <v>138</v>
      </c>
      <c r="BK360" s="134">
        <f>SUM(BK361:BK362)</f>
        <v>0</v>
      </c>
    </row>
    <row r="361" spans="1:65" s="2" customFormat="1" ht="16.5" customHeight="1">
      <c r="A361" s="33"/>
      <c r="B361" s="135"/>
      <c r="C361" s="193" t="s">
        <v>95</v>
      </c>
      <c r="D361" s="193" t="s">
        <v>140</v>
      </c>
      <c r="E361" s="194" t="s">
        <v>605</v>
      </c>
      <c r="F361" s="195" t="s">
        <v>604</v>
      </c>
      <c r="G361" s="196" t="s">
        <v>582</v>
      </c>
      <c r="H361" s="197">
        <v>1</v>
      </c>
      <c r="I361" s="137"/>
      <c r="J361" s="222">
        <f>ROUND(I361*H361,2)</f>
        <v>0</v>
      </c>
      <c r="K361" s="136" t="s">
        <v>144</v>
      </c>
      <c r="L361" s="34"/>
      <c r="M361" s="138" t="s">
        <v>1</v>
      </c>
      <c r="N361" s="139" t="s">
        <v>38</v>
      </c>
      <c r="O361" s="59"/>
      <c r="P361" s="140">
        <f>O361*H361</f>
        <v>0</v>
      </c>
      <c r="Q361" s="140">
        <v>0</v>
      </c>
      <c r="R361" s="140">
        <f>Q361*H361</f>
        <v>0</v>
      </c>
      <c r="S361" s="140">
        <v>0</v>
      </c>
      <c r="T361" s="141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42" t="s">
        <v>583</v>
      </c>
      <c r="AT361" s="142" t="s">
        <v>140</v>
      </c>
      <c r="AU361" s="142" t="s">
        <v>81</v>
      </c>
      <c r="AY361" s="18" t="s">
        <v>138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8" t="s">
        <v>77</v>
      </c>
      <c r="BK361" s="143">
        <f>ROUND(I361*H361,2)</f>
        <v>0</v>
      </c>
      <c r="BL361" s="18" t="s">
        <v>583</v>
      </c>
      <c r="BM361" s="142" t="s">
        <v>606</v>
      </c>
    </row>
    <row r="362" spans="1:65" s="2" customFormat="1" ht="21.75" customHeight="1">
      <c r="A362" s="33"/>
      <c r="B362" s="135"/>
      <c r="C362" s="193" t="s">
        <v>607</v>
      </c>
      <c r="D362" s="193" t="s">
        <v>140</v>
      </c>
      <c r="E362" s="194" t="s">
        <v>608</v>
      </c>
      <c r="F362" s="195" t="s">
        <v>609</v>
      </c>
      <c r="G362" s="196" t="s">
        <v>582</v>
      </c>
      <c r="H362" s="197">
        <v>1</v>
      </c>
      <c r="I362" s="137"/>
      <c r="J362" s="222">
        <f>ROUND(I362*H362,2)</f>
        <v>0</v>
      </c>
      <c r="K362" s="136" t="s">
        <v>144</v>
      </c>
      <c r="L362" s="34"/>
      <c r="M362" s="138" t="s">
        <v>1</v>
      </c>
      <c r="N362" s="139" t="s">
        <v>38</v>
      </c>
      <c r="O362" s="59"/>
      <c r="P362" s="140">
        <f>O362*H362</f>
        <v>0</v>
      </c>
      <c r="Q362" s="140">
        <v>0</v>
      </c>
      <c r="R362" s="140">
        <f>Q362*H362</f>
        <v>0</v>
      </c>
      <c r="S362" s="140">
        <v>0</v>
      </c>
      <c r="T362" s="141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42" t="s">
        <v>583</v>
      </c>
      <c r="AT362" s="142" t="s">
        <v>140</v>
      </c>
      <c r="AU362" s="142" t="s">
        <v>81</v>
      </c>
      <c r="AY362" s="18" t="s">
        <v>138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8" t="s">
        <v>77</v>
      </c>
      <c r="BK362" s="143">
        <f>ROUND(I362*H362,2)</f>
        <v>0</v>
      </c>
      <c r="BL362" s="18" t="s">
        <v>583</v>
      </c>
      <c r="BM362" s="142" t="s">
        <v>610</v>
      </c>
    </row>
    <row r="363" spans="1:65" s="12" customFormat="1" ht="22.9" customHeight="1">
      <c r="B363" s="126"/>
      <c r="C363" s="189"/>
      <c r="D363" s="190" t="s">
        <v>71</v>
      </c>
      <c r="E363" s="192" t="s">
        <v>611</v>
      </c>
      <c r="F363" s="192" t="s">
        <v>612</v>
      </c>
      <c r="G363" s="189"/>
      <c r="H363" s="189"/>
      <c r="I363" s="128"/>
      <c r="J363" s="221">
        <f>BK363</f>
        <v>0</v>
      </c>
      <c r="L363" s="126"/>
      <c r="M363" s="129"/>
      <c r="N363" s="130"/>
      <c r="O363" s="130"/>
      <c r="P363" s="131">
        <f>SUM(P364:P366)</f>
        <v>0</v>
      </c>
      <c r="Q363" s="130"/>
      <c r="R363" s="131">
        <f>SUM(R364:R366)</f>
        <v>0</v>
      </c>
      <c r="S363" s="130"/>
      <c r="T363" s="132">
        <f>SUM(T364:T366)</f>
        <v>0</v>
      </c>
      <c r="AR363" s="127" t="s">
        <v>167</v>
      </c>
      <c r="AT363" s="133" t="s">
        <v>71</v>
      </c>
      <c r="AU363" s="133" t="s">
        <v>77</v>
      </c>
      <c r="AY363" s="127" t="s">
        <v>138</v>
      </c>
      <c r="BK363" s="134">
        <f>SUM(BK364:BK366)</f>
        <v>0</v>
      </c>
    </row>
    <row r="364" spans="1:65" s="2" customFormat="1" ht="16.5" customHeight="1">
      <c r="A364" s="33"/>
      <c r="B364" s="135"/>
      <c r="C364" s="193" t="s">
        <v>613</v>
      </c>
      <c r="D364" s="193" t="s">
        <v>140</v>
      </c>
      <c r="E364" s="194" t="s">
        <v>614</v>
      </c>
      <c r="F364" s="195" t="s">
        <v>615</v>
      </c>
      <c r="G364" s="196" t="s">
        <v>582</v>
      </c>
      <c r="H364" s="197">
        <v>1</v>
      </c>
      <c r="I364" s="137"/>
      <c r="J364" s="222">
        <f>ROUND(I364*H364,2)</f>
        <v>0</v>
      </c>
      <c r="K364" s="136" t="s">
        <v>144</v>
      </c>
      <c r="L364" s="34"/>
      <c r="M364" s="138" t="s">
        <v>1</v>
      </c>
      <c r="N364" s="139" t="s">
        <v>38</v>
      </c>
      <c r="O364" s="59"/>
      <c r="P364" s="140">
        <f>O364*H364</f>
        <v>0</v>
      </c>
      <c r="Q364" s="140">
        <v>0</v>
      </c>
      <c r="R364" s="140">
        <f>Q364*H364</f>
        <v>0</v>
      </c>
      <c r="S364" s="140">
        <v>0</v>
      </c>
      <c r="T364" s="141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42" t="s">
        <v>583</v>
      </c>
      <c r="AT364" s="142" t="s">
        <v>140</v>
      </c>
      <c r="AU364" s="142" t="s">
        <v>81</v>
      </c>
      <c r="AY364" s="18" t="s">
        <v>138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8" t="s">
        <v>77</v>
      </c>
      <c r="BK364" s="143">
        <f>ROUND(I364*H364,2)</f>
        <v>0</v>
      </c>
      <c r="BL364" s="18" t="s">
        <v>583</v>
      </c>
      <c r="BM364" s="142" t="s">
        <v>616</v>
      </c>
    </row>
    <row r="365" spans="1:65" s="2" customFormat="1" ht="16.5" customHeight="1">
      <c r="A365" s="33"/>
      <c r="B365" s="135"/>
      <c r="C365" s="193" t="s">
        <v>617</v>
      </c>
      <c r="D365" s="193" t="s">
        <v>140</v>
      </c>
      <c r="E365" s="194" t="s">
        <v>618</v>
      </c>
      <c r="F365" s="195" t="s">
        <v>619</v>
      </c>
      <c r="G365" s="196" t="s">
        <v>582</v>
      </c>
      <c r="H365" s="197">
        <v>1</v>
      </c>
      <c r="I365" s="137"/>
      <c r="J365" s="222">
        <f>ROUND(I365*H365,2)</f>
        <v>0</v>
      </c>
      <c r="K365" s="136" t="s">
        <v>144</v>
      </c>
      <c r="L365" s="34"/>
      <c r="M365" s="138" t="s">
        <v>1</v>
      </c>
      <c r="N365" s="139" t="s">
        <v>38</v>
      </c>
      <c r="O365" s="59"/>
      <c r="P365" s="140">
        <f>O365*H365</f>
        <v>0</v>
      </c>
      <c r="Q365" s="140">
        <v>0</v>
      </c>
      <c r="R365" s="140">
        <f>Q365*H365</f>
        <v>0</v>
      </c>
      <c r="S365" s="140">
        <v>0</v>
      </c>
      <c r="T365" s="141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42" t="s">
        <v>583</v>
      </c>
      <c r="AT365" s="142" t="s">
        <v>140</v>
      </c>
      <c r="AU365" s="142" t="s">
        <v>81</v>
      </c>
      <c r="AY365" s="18" t="s">
        <v>138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8" t="s">
        <v>77</v>
      </c>
      <c r="BK365" s="143">
        <f>ROUND(I365*H365,2)</f>
        <v>0</v>
      </c>
      <c r="BL365" s="18" t="s">
        <v>583</v>
      </c>
      <c r="BM365" s="142" t="s">
        <v>620</v>
      </c>
    </row>
    <row r="366" spans="1:65" s="2" customFormat="1" ht="16.5" customHeight="1">
      <c r="A366" s="33"/>
      <c r="B366" s="135"/>
      <c r="C366" s="193" t="s">
        <v>621</v>
      </c>
      <c r="D366" s="193" t="s">
        <v>140</v>
      </c>
      <c r="E366" s="194" t="s">
        <v>622</v>
      </c>
      <c r="F366" s="195" t="s">
        <v>623</v>
      </c>
      <c r="G366" s="196" t="s">
        <v>582</v>
      </c>
      <c r="H366" s="197">
        <v>1</v>
      </c>
      <c r="I366" s="137"/>
      <c r="J366" s="222">
        <f>ROUND(I366*H366,2)</f>
        <v>0</v>
      </c>
      <c r="K366" s="136" t="s">
        <v>144</v>
      </c>
      <c r="L366" s="34"/>
      <c r="M366" s="138" t="s">
        <v>1</v>
      </c>
      <c r="N366" s="139" t="s">
        <v>38</v>
      </c>
      <c r="O366" s="59"/>
      <c r="P366" s="140">
        <f>O366*H366</f>
        <v>0</v>
      </c>
      <c r="Q366" s="140">
        <v>0</v>
      </c>
      <c r="R366" s="140">
        <f>Q366*H366</f>
        <v>0</v>
      </c>
      <c r="S366" s="140">
        <v>0</v>
      </c>
      <c r="T366" s="141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42" t="s">
        <v>583</v>
      </c>
      <c r="AT366" s="142" t="s">
        <v>140</v>
      </c>
      <c r="AU366" s="142" t="s">
        <v>81</v>
      </c>
      <c r="AY366" s="18" t="s">
        <v>138</v>
      </c>
      <c r="BE366" s="143">
        <f>IF(N366="základní",J366,0)</f>
        <v>0</v>
      </c>
      <c r="BF366" s="143">
        <f>IF(N366="snížená",J366,0)</f>
        <v>0</v>
      </c>
      <c r="BG366" s="143">
        <f>IF(N366="zákl. přenesená",J366,0)</f>
        <v>0</v>
      </c>
      <c r="BH366" s="143">
        <f>IF(N366="sníž. přenesená",J366,0)</f>
        <v>0</v>
      </c>
      <c r="BI366" s="143">
        <f>IF(N366="nulová",J366,0)</f>
        <v>0</v>
      </c>
      <c r="BJ366" s="18" t="s">
        <v>77</v>
      </c>
      <c r="BK366" s="143">
        <f>ROUND(I366*H366,2)</f>
        <v>0</v>
      </c>
      <c r="BL366" s="18" t="s">
        <v>583</v>
      </c>
      <c r="BM366" s="142" t="s">
        <v>624</v>
      </c>
    </row>
    <row r="367" spans="1:65" s="12" customFormat="1" ht="22.9" customHeight="1">
      <c r="B367" s="126"/>
      <c r="C367" s="189"/>
      <c r="D367" s="190" t="s">
        <v>71</v>
      </c>
      <c r="E367" s="192" t="s">
        <v>625</v>
      </c>
      <c r="F367" s="192" t="s">
        <v>626</v>
      </c>
      <c r="G367" s="189"/>
      <c r="H367" s="189"/>
      <c r="I367" s="128"/>
      <c r="J367" s="221">
        <f>BK367</f>
        <v>0</v>
      </c>
      <c r="L367" s="126"/>
      <c r="M367" s="129"/>
      <c r="N367" s="130"/>
      <c r="O367" s="130"/>
      <c r="P367" s="131">
        <f>P368</f>
        <v>0</v>
      </c>
      <c r="Q367" s="130"/>
      <c r="R367" s="131">
        <f>R368</f>
        <v>0</v>
      </c>
      <c r="S367" s="130"/>
      <c r="T367" s="132">
        <f>T368</f>
        <v>0</v>
      </c>
      <c r="AR367" s="127" t="s">
        <v>167</v>
      </c>
      <c r="AT367" s="133" t="s">
        <v>71</v>
      </c>
      <c r="AU367" s="133" t="s">
        <v>77</v>
      </c>
      <c r="AY367" s="127" t="s">
        <v>138</v>
      </c>
      <c r="BK367" s="134">
        <f>BK368</f>
        <v>0</v>
      </c>
    </row>
    <row r="368" spans="1:65" s="2" customFormat="1" ht="16.5" customHeight="1">
      <c r="A368" s="33"/>
      <c r="B368" s="135"/>
      <c r="C368" s="193" t="s">
        <v>627</v>
      </c>
      <c r="D368" s="193" t="s">
        <v>140</v>
      </c>
      <c r="E368" s="194" t="s">
        <v>628</v>
      </c>
      <c r="F368" s="195" t="s">
        <v>629</v>
      </c>
      <c r="G368" s="196" t="s">
        <v>582</v>
      </c>
      <c r="H368" s="197">
        <v>1</v>
      </c>
      <c r="I368" s="137"/>
      <c r="J368" s="222">
        <f>ROUND(I368*H368,2)</f>
        <v>0</v>
      </c>
      <c r="K368" s="136" t="s">
        <v>144</v>
      </c>
      <c r="L368" s="34"/>
      <c r="M368" s="138" t="s">
        <v>1</v>
      </c>
      <c r="N368" s="139" t="s">
        <v>38</v>
      </c>
      <c r="O368" s="59"/>
      <c r="P368" s="140">
        <f>O368*H368</f>
        <v>0</v>
      </c>
      <c r="Q368" s="140">
        <v>0</v>
      </c>
      <c r="R368" s="140">
        <f>Q368*H368</f>
        <v>0</v>
      </c>
      <c r="S368" s="140">
        <v>0</v>
      </c>
      <c r="T368" s="141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42" t="s">
        <v>583</v>
      </c>
      <c r="AT368" s="142" t="s">
        <v>140</v>
      </c>
      <c r="AU368" s="142" t="s">
        <v>81</v>
      </c>
      <c r="AY368" s="18" t="s">
        <v>138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8" t="s">
        <v>77</v>
      </c>
      <c r="BK368" s="143">
        <f>ROUND(I368*H368,2)</f>
        <v>0</v>
      </c>
      <c r="BL368" s="18" t="s">
        <v>583</v>
      </c>
      <c r="BM368" s="142" t="s">
        <v>630</v>
      </c>
    </row>
    <row r="369" spans="1:65" s="12" customFormat="1" ht="22.9" customHeight="1">
      <c r="B369" s="126"/>
      <c r="C369" s="189"/>
      <c r="D369" s="190" t="s">
        <v>71</v>
      </c>
      <c r="E369" s="192" t="s">
        <v>631</v>
      </c>
      <c r="F369" s="192" t="s">
        <v>632</v>
      </c>
      <c r="G369" s="189"/>
      <c r="H369" s="189"/>
      <c r="I369" s="128"/>
      <c r="J369" s="221">
        <f>BK369</f>
        <v>0</v>
      </c>
      <c r="L369" s="126"/>
      <c r="M369" s="129"/>
      <c r="N369" s="130"/>
      <c r="O369" s="130"/>
      <c r="P369" s="131">
        <f>P370</f>
        <v>0</v>
      </c>
      <c r="Q369" s="130"/>
      <c r="R369" s="131">
        <f>R370</f>
        <v>0</v>
      </c>
      <c r="S369" s="130"/>
      <c r="T369" s="132">
        <f>T370</f>
        <v>0</v>
      </c>
      <c r="AR369" s="127" t="s">
        <v>167</v>
      </c>
      <c r="AT369" s="133" t="s">
        <v>71</v>
      </c>
      <c r="AU369" s="133" t="s">
        <v>77</v>
      </c>
      <c r="AY369" s="127" t="s">
        <v>138</v>
      </c>
      <c r="BK369" s="134">
        <f>BK370</f>
        <v>0</v>
      </c>
    </row>
    <row r="370" spans="1:65" s="2" customFormat="1" ht="16.5" customHeight="1">
      <c r="A370" s="33"/>
      <c r="B370" s="135"/>
      <c r="C370" s="193" t="s">
        <v>633</v>
      </c>
      <c r="D370" s="193" t="s">
        <v>140</v>
      </c>
      <c r="E370" s="194" t="s">
        <v>634</v>
      </c>
      <c r="F370" s="195" t="s">
        <v>635</v>
      </c>
      <c r="G370" s="196" t="s">
        <v>582</v>
      </c>
      <c r="H370" s="197">
        <v>1</v>
      </c>
      <c r="I370" s="137"/>
      <c r="J370" s="222">
        <f>ROUND(I370*H370,2)</f>
        <v>0</v>
      </c>
      <c r="K370" s="136" t="s">
        <v>144</v>
      </c>
      <c r="L370" s="34"/>
      <c r="M370" s="173" t="s">
        <v>1</v>
      </c>
      <c r="N370" s="174" t="s">
        <v>38</v>
      </c>
      <c r="O370" s="175"/>
      <c r="P370" s="176">
        <f>O370*H370</f>
        <v>0</v>
      </c>
      <c r="Q370" s="176">
        <v>0</v>
      </c>
      <c r="R370" s="176">
        <f>Q370*H370</f>
        <v>0</v>
      </c>
      <c r="S370" s="176">
        <v>0</v>
      </c>
      <c r="T370" s="177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42" t="s">
        <v>583</v>
      </c>
      <c r="AT370" s="142" t="s">
        <v>140</v>
      </c>
      <c r="AU370" s="142" t="s">
        <v>81</v>
      </c>
      <c r="AY370" s="18" t="s">
        <v>138</v>
      </c>
      <c r="BE370" s="143">
        <f>IF(N370="základní",J370,0)</f>
        <v>0</v>
      </c>
      <c r="BF370" s="143">
        <f>IF(N370="snížená",J370,0)</f>
        <v>0</v>
      </c>
      <c r="BG370" s="143">
        <f>IF(N370="zákl. přenesená",J370,0)</f>
        <v>0</v>
      </c>
      <c r="BH370" s="143">
        <f>IF(N370="sníž. přenesená",J370,0)</f>
        <v>0</v>
      </c>
      <c r="BI370" s="143">
        <f>IF(N370="nulová",J370,0)</f>
        <v>0</v>
      </c>
      <c r="BJ370" s="18" t="s">
        <v>77</v>
      </c>
      <c r="BK370" s="143">
        <f>ROUND(I370*H370,2)</f>
        <v>0</v>
      </c>
      <c r="BL370" s="18" t="s">
        <v>583</v>
      </c>
      <c r="BM370" s="142" t="s">
        <v>636</v>
      </c>
    </row>
    <row r="371" spans="1:65" s="2" customFormat="1" ht="6.95" customHeight="1">
      <c r="A371" s="33"/>
      <c r="B371" s="48"/>
      <c r="C371" s="49"/>
      <c r="D371" s="49"/>
      <c r="E371" s="49"/>
      <c r="F371" s="49"/>
      <c r="G371" s="49"/>
      <c r="H371" s="49"/>
      <c r="I371" s="49"/>
      <c r="J371" s="49"/>
      <c r="K371" s="49"/>
      <c r="L371" s="34"/>
      <c r="M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</row>
  </sheetData>
  <sheetProtection algorithmName="SHA-512" hashValue="Rq/LF1Ws+/OouhQZretbewQql85eBPb6U3h7EmvexhiYRHpd3DRYwIUGP3jORQbdqN0EaJ84gE0Iw+UV1n9VHg==" saltValue="U5gR8awri7DK+rZO2avg5A==" spinCount="100000" sheet="1" objects="1" scenarios="1"/>
  <autoFilter ref="C133:K370"/>
  <mergeCells count="6">
    <mergeCell ref="E126:H12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opLeftCell="A13" zoomScale="145" zoomScaleNormal="145" workbookViewId="0">
      <selection activeCell="D11" sqref="D11"/>
    </sheetView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637</v>
      </c>
      <c r="H4" s="21"/>
    </row>
    <row r="5" spans="1:8" s="1" customFormat="1" ht="12" customHeight="1">
      <c r="B5" s="21"/>
      <c r="C5" s="25" t="s">
        <v>12</v>
      </c>
      <c r="D5" s="233" t="s">
        <v>13</v>
      </c>
      <c r="E5" s="229"/>
      <c r="F5" s="229"/>
      <c r="H5" s="21"/>
    </row>
    <row r="6" spans="1:8" s="1" customFormat="1" ht="36.950000000000003" customHeight="1">
      <c r="B6" s="21"/>
      <c r="C6" s="27" t="s">
        <v>15</v>
      </c>
      <c r="D6" s="230" t="s">
        <v>643</v>
      </c>
      <c r="E6" s="229"/>
      <c r="F6" s="229"/>
      <c r="H6" s="21"/>
    </row>
    <row r="7" spans="1:8" s="1" customFormat="1" ht="24.75" customHeight="1">
      <c r="B7" s="21"/>
      <c r="C7" s="28" t="s">
        <v>20</v>
      </c>
      <c r="D7" s="56">
        <f ca="1">'Rekapitulace stavby'!AN8</f>
        <v>44995</v>
      </c>
      <c r="H7" s="21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17"/>
      <c r="B9" s="118"/>
      <c r="C9" s="119" t="s">
        <v>53</v>
      </c>
      <c r="D9" s="120" t="s">
        <v>54</v>
      </c>
      <c r="E9" s="120" t="s">
        <v>125</v>
      </c>
      <c r="F9" s="121" t="s">
        <v>638</v>
      </c>
      <c r="G9" s="117"/>
      <c r="H9" s="118"/>
    </row>
    <row r="10" spans="1:8" s="2" customFormat="1" ht="47.25">
      <c r="A10" s="33"/>
      <c r="B10" s="34"/>
      <c r="C10" s="178" t="s">
        <v>13</v>
      </c>
      <c r="D10" s="178" t="s">
        <v>647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179" t="s">
        <v>639</v>
      </c>
      <c r="D11" s="180" t="s">
        <v>1</v>
      </c>
      <c r="E11" s="181" t="s">
        <v>1</v>
      </c>
      <c r="F11" s="182">
        <v>6</v>
      </c>
      <c r="G11" s="33"/>
      <c r="H11" s="34"/>
    </row>
    <row r="12" spans="1:8" s="2" customFormat="1" ht="16.899999999999999" customHeight="1">
      <c r="A12" s="33"/>
      <c r="B12" s="34"/>
      <c r="C12" s="179" t="s">
        <v>640</v>
      </c>
      <c r="D12" s="180" t="s">
        <v>1</v>
      </c>
      <c r="E12" s="181" t="s">
        <v>1</v>
      </c>
      <c r="F12" s="182">
        <v>13</v>
      </c>
      <c r="G12" s="33"/>
      <c r="H12" s="34"/>
    </row>
    <row r="13" spans="1:8" s="2" customFormat="1" ht="16.899999999999999" customHeight="1">
      <c r="A13" s="33"/>
      <c r="B13" s="34"/>
      <c r="C13" s="179" t="s">
        <v>79</v>
      </c>
      <c r="D13" s="180" t="s">
        <v>1</v>
      </c>
      <c r="E13" s="181" t="s">
        <v>1</v>
      </c>
      <c r="F13" s="182">
        <v>43.744</v>
      </c>
      <c r="G13" s="33"/>
      <c r="H13" s="34"/>
    </row>
    <row r="14" spans="1:8" s="2" customFormat="1" ht="16.899999999999999" customHeight="1">
      <c r="A14" s="33"/>
      <c r="B14" s="34"/>
      <c r="C14" s="183" t="s">
        <v>1</v>
      </c>
      <c r="D14" s="183" t="s">
        <v>156</v>
      </c>
      <c r="E14" s="18" t="s">
        <v>1</v>
      </c>
      <c r="F14" s="184">
        <v>0</v>
      </c>
      <c r="G14" s="33"/>
      <c r="H14" s="34"/>
    </row>
    <row r="15" spans="1:8" s="2" customFormat="1" ht="16.899999999999999" customHeight="1">
      <c r="A15" s="33"/>
      <c r="B15" s="34"/>
      <c r="C15" s="183" t="s">
        <v>1</v>
      </c>
      <c r="D15" s="183" t="s">
        <v>157</v>
      </c>
      <c r="E15" s="18" t="s">
        <v>1</v>
      </c>
      <c r="F15" s="184">
        <v>16.079999999999998</v>
      </c>
      <c r="G15" s="33"/>
      <c r="H15" s="34"/>
    </row>
    <row r="16" spans="1:8" s="2" customFormat="1" ht="16.899999999999999" customHeight="1">
      <c r="A16" s="33"/>
      <c r="B16" s="34"/>
      <c r="C16" s="183" t="s">
        <v>1</v>
      </c>
      <c r="D16" s="183" t="s">
        <v>158</v>
      </c>
      <c r="E16" s="18" t="s">
        <v>1</v>
      </c>
      <c r="F16" s="184">
        <v>0</v>
      </c>
      <c r="G16" s="33"/>
      <c r="H16" s="34"/>
    </row>
    <row r="17" spans="1:8" s="2" customFormat="1" ht="16.899999999999999" customHeight="1">
      <c r="A17" s="33"/>
      <c r="B17" s="34"/>
      <c r="C17" s="183" t="s">
        <v>159</v>
      </c>
      <c r="D17" s="183" t="s">
        <v>160</v>
      </c>
      <c r="E17" s="18" t="s">
        <v>1</v>
      </c>
      <c r="F17" s="184">
        <v>27.664000000000001</v>
      </c>
      <c r="G17" s="33"/>
      <c r="H17" s="34"/>
    </row>
    <row r="18" spans="1:8" s="2" customFormat="1" ht="16.899999999999999" customHeight="1">
      <c r="A18" s="33"/>
      <c r="B18" s="34"/>
      <c r="C18" s="183" t="s">
        <v>79</v>
      </c>
      <c r="D18" s="183" t="s">
        <v>161</v>
      </c>
      <c r="E18" s="18" t="s">
        <v>1</v>
      </c>
      <c r="F18" s="184">
        <v>43.744</v>
      </c>
      <c r="G18" s="33"/>
      <c r="H18" s="34"/>
    </row>
    <row r="19" spans="1:8" s="2" customFormat="1" ht="16.899999999999999" customHeight="1">
      <c r="A19" s="33"/>
      <c r="B19" s="34"/>
      <c r="C19" s="185" t="s">
        <v>641</v>
      </c>
      <c r="D19" s="33"/>
      <c r="E19" s="33"/>
      <c r="F19" s="33"/>
      <c r="G19" s="33"/>
      <c r="H19" s="34"/>
    </row>
    <row r="20" spans="1:8" s="2" customFormat="1" ht="16.899999999999999" customHeight="1">
      <c r="A20" s="33"/>
      <c r="B20" s="34"/>
      <c r="C20" s="183" t="s">
        <v>151</v>
      </c>
      <c r="D20" s="183" t="s">
        <v>152</v>
      </c>
      <c r="E20" s="18" t="s">
        <v>153</v>
      </c>
      <c r="F20" s="184">
        <v>43.744</v>
      </c>
      <c r="G20" s="33"/>
      <c r="H20" s="34"/>
    </row>
    <row r="21" spans="1:8" s="2" customFormat="1" ht="22.5">
      <c r="A21" s="33"/>
      <c r="B21" s="34"/>
      <c r="C21" s="183" t="s">
        <v>193</v>
      </c>
      <c r="D21" s="183" t="s">
        <v>194</v>
      </c>
      <c r="E21" s="18" t="s">
        <v>153</v>
      </c>
      <c r="F21" s="184">
        <v>12.272</v>
      </c>
      <c r="G21" s="33"/>
      <c r="H21" s="34"/>
    </row>
    <row r="22" spans="1:8" s="2" customFormat="1" ht="16.899999999999999" customHeight="1">
      <c r="A22" s="33"/>
      <c r="B22" s="34"/>
      <c r="C22" s="179" t="s">
        <v>642</v>
      </c>
      <c r="D22" s="180" t="s">
        <v>1</v>
      </c>
      <c r="E22" s="181" t="s">
        <v>1</v>
      </c>
      <c r="F22" s="182">
        <v>83.968000000000004</v>
      </c>
      <c r="G22" s="33"/>
      <c r="H22" s="34"/>
    </row>
    <row r="23" spans="1:8" s="2" customFormat="1" ht="16.899999999999999" customHeight="1">
      <c r="A23" s="33"/>
      <c r="B23" s="34"/>
      <c r="C23" s="179" t="s">
        <v>159</v>
      </c>
      <c r="D23" s="180" t="s">
        <v>1</v>
      </c>
      <c r="E23" s="181" t="s">
        <v>1</v>
      </c>
      <c r="F23" s="182">
        <v>27.664000000000001</v>
      </c>
      <c r="G23" s="33"/>
      <c r="H23" s="34"/>
    </row>
    <row r="24" spans="1:8" s="2" customFormat="1" ht="16.899999999999999" customHeight="1">
      <c r="A24" s="33"/>
      <c r="B24" s="34"/>
      <c r="C24" s="179" t="s">
        <v>82</v>
      </c>
      <c r="D24" s="180" t="s">
        <v>1</v>
      </c>
      <c r="E24" s="181" t="s">
        <v>1</v>
      </c>
      <c r="F24" s="182">
        <v>12.272</v>
      </c>
      <c r="G24" s="33"/>
      <c r="H24" s="34"/>
    </row>
    <row r="25" spans="1:8" s="2" customFormat="1" ht="16.899999999999999" customHeight="1">
      <c r="A25" s="33"/>
      <c r="B25" s="34"/>
      <c r="C25" s="183" t="s">
        <v>1</v>
      </c>
      <c r="D25" s="183" t="s">
        <v>196</v>
      </c>
      <c r="E25" s="18" t="s">
        <v>1</v>
      </c>
      <c r="F25" s="184">
        <v>70.012</v>
      </c>
      <c r="G25" s="33"/>
      <c r="H25" s="34"/>
    </row>
    <row r="26" spans="1:8" s="2" customFormat="1" ht="16.899999999999999" customHeight="1">
      <c r="A26" s="33"/>
      <c r="B26" s="34"/>
      <c r="C26" s="183" t="s">
        <v>1</v>
      </c>
      <c r="D26" s="183" t="s">
        <v>197</v>
      </c>
      <c r="E26" s="18" t="s">
        <v>1</v>
      </c>
      <c r="F26" s="184">
        <v>-57.74</v>
      </c>
      <c r="G26" s="33"/>
      <c r="H26" s="34"/>
    </row>
    <row r="27" spans="1:8" s="2" customFormat="1" ht="16.899999999999999" customHeight="1">
      <c r="A27" s="33"/>
      <c r="B27" s="34"/>
      <c r="C27" s="183" t="s">
        <v>82</v>
      </c>
      <c r="D27" s="183" t="s">
        <v>161</v>
      </c>
      <c r="E27" s="18" t="s">
        <v>1</v>
      </c>
      <c r="F27" s="184">
        <v>12.272</v>
      </c>
      <c r="G27" s="33"/>
      <c r="H27" s="34"/>
    </row>
    <row r="28" spans="1:8" s="2" customFormat="1" ht="16.899999999999999" customHeight="1">
      <c r="A28" s="33"/>
      <c r="B28" s="34"/>
      <c r="C28" s="185" t="s">
        <v>641</v>
      </c>
      <c r="D28" s="33"/>
      <c r="E28" s="33"/>
      <c r="F28" s="33"/>
      <c r="G28" s="33"/>
      <c r="H28" s="34"/>
    </row>
    <row r="29" spans="1:8" s="2" customFormat="1" ht="22.5">
      <c r="A29" s="33"/>
      <c r="B29" s="34"/>
      <c r="C29" s="183" t="s">
        <v>193</v>
      </c>
      <c r="D29" s="183" t="s">
        <v>194</v>
      </c>
      <c r="E29" s="18" t="s">
        <v>153</v>
      </c>
      <c r="F29" s="184">
        <v>12.272</v>
      </c>
      <c r="G29" s="33"/>
      <c r="H29" s="34"/>
    </row>
    <row r="30" spans="1:8" s="2" customFormat="1" ht="22.5">
      <c r="A30" s="33"/>
      <c r="B30" s="34"/>
      <c r="C30" s="183" t="s">
        <v>202</v>
      </c>
      <c r="D30" s="183" t="s">
        <v>203</v>
      </c>
      <c r="E30" s="18" t="s">
        <v>153</v>
      </c>
      <c r="F30" s="184">
        <v>122.72</v>
      </c>
      <c r="G30" s="33"/>
      <c r="H30" s="34"/>
    </row>
    <row r="31" spans="1:8" s="2" customFormat="1" ht="16.899999999999999" customHeight="1">
      <c r="A31" s="33"/>
      <c r="B31" s="34"/>
      <c r="C31" s="183" t="s">
        <v>213</v>
      </c>
      <c r="D31" s="183" t="s">
        <v>214</v>
      </c>
      <c r="E31" s="18" t="s">
        <v>153</v>
      </c>
      <c r="F31" s="184">
        <v>12.272</v>
      </c>
      <c r="G31" s="33"/>
      <c r="H31" s="34"/>
    </row>
    <row r="32" spans="1:8" s="2" customFormat="1" ht="22.5">
      <c r="A32" s="33"/>
      <c r="B32" s="34"/>
      <c r="C32" s="183" t="s">
        <v>216</v>
      </c>
      <c r="D32" s="183" t="s">
        <v>217</v>
      </c>
      <c r="E32" s="18" t="s">
        <v>218</v>
      </c>
      <c r="F32" s="184">
        <v>20.494</v>
      </c>
      <c r="G32" s="33"/>
      <c r="H32" s="34"/>
    </row>
    <row r="33" spans="1:8" s="2" customFormat="1" ht="16.899999999999999" customHeight="1">
      <c r="A33" s="33"/>
      <c r="B33" s="34"/>
      <c r="C33" s="179" t="s">
        <v>84</v>
      </c>
      <c r="D33" s="180" t="s">
        <v>1</v>
      </c>
      <c r="E33" s="181" t="s">
        <v>1</v>
      </c>
      <c r="F33" s="182">
        <v>136.16</v>
      </c>
      <c r="G33" s="33"/>
      <c r="H33" s="34"/>
    </row>
    <row r="34" spans="1:8" s="2" customFormat="1" ht="16.899999999999999" customHeight="1">
      <c r="A34" s="33"/>
      <c r="B34" s="34"/>
      <c r="C34" s="183" t="s">
        <v>1</v>
      </c>
      <c r="D34" s="183" t="s">
        <v>247</v>
      </c>
      <c r="E34" s="18" t="s">
        <v>1</v>
      </c>
      <c r="F34" s="184">
        <v>50</v>
      </c>
      <c r="G34" s="33"/>
      <c r="H34" s="34"/>
    </row>
    <row r="35" spans="1:8" s="2" customFormat="1" ht="16.899999999999999" customHeight="1">
      <c r="A35" s="33"/>
      <c r="B35" s="34"/>
      <c r="C35" s="183" t="s">
        <v>1</v>
      </c>
      <c r="D35" s="183" t="s">
        <v>248</v>
      </c>
      <c r="E35" s="18" t="s">
        <v>1</v>
      </c>
      <c r="F35" s="184">
        <v>11.6</v>
      </c>
      <c r="G35" s="33"/>
      <c r="H35" s="34"/>
    </row>
    <row r="36" spans="1:8" s="2" customFormat="1" ht="16.899999999999999" customHeight="1">
      <c r="A36" s="33"/>
      <c r="B36" s="34"/>
      <c r="C36" s="183" t="s">
        <v>1</v>
      </c>
      <c r="D36" s="183" t="s">
        <v>249</v>
      </c>
      <c r="E36" s="18" t="s">
        <v>1</v>
      </c>
      <c r="F36" s="184">
        <v>50</v>
      </c>
      <c r="G36" s="33"/>
      <c r="H36" s="34"/>
    </row>
    <row r="37" spans="1:8" s="2" customFormat="1" ht="16.899999999999999" customHeight="1">
      <c r="A37" s="33"/>
      <c r="B37" s="34"/>
      <c r="C37" s="183" t="s">
        <v>1</v>
      </c>
      <c r="D37" s="183" t="s">
        <v>250</v>
      </c>
      <c r="E37" s="18" t="s">
        <v>1</v>
      </c>
      <c r="F37" s="184">
        <v>14.56</v>
      </c>
      <c r="G37" s="33"/>
      <c r="H37" s="34"/>
    </row>
    <row r="38" spans="1:8" s="2" customFormat="1" ht="16.899999999999999" customHeight="1">
      <c r="A38" s="33"/>
      <c r="B38" s="34"/>
      <c r="C38" s="183" t="s">
        <v>1</v>
      </c>
      <c r="D38" s="183" t="s">
        <v>251</v>
      </c>
      <c r="E38" s="18" t="s">
        <v>1</v>
      </c>
      <c r="F38" s="184">
        <v>10</v>
      </c>
      <c r="G38" s="33"/>
      <c r="H38" s="34"/>
    </row>
    <row r="39" spans="1:8" s="2" customFormat="1" ht="16.899999999999999" customHeight="1">
      <c r="A39" s="33"/>
      <c r="B39" s="34"/>
      <c r="C39" s="183" t="s">
        <v>84</v>
      </c>
      <c r="D39" s="183" t="s">
        <v>161</v>
      </c>
      <c r="E39" s="18" t="s">
        <v>1</v>
      </c>
      <c r="F39" s="184">
        <v>136.16</v>
      </c>
      <c r="G39" s="33"/>
      <c r="H39" s="34"/>
    </row>
    <row r="40" spans="1:8" s="2" customFormat="1" ht="16.899999999999999" customHeight="1">
      <c r="A40" s="33"/>
      <c r="B40" s="34"/>
      <c r="C40" s="185" t="s">
        <v>641</v>
      </c>
      <c r="D40" s="33"/>
      <c r="E40" s="33"/>
      <c r="F40" s="33"/>
      <c r="G40" s="33"/>
      <c r="H40" s="34"/>
    </row>
    <row r="41" spans="1:8" s="2" customFormat="1" ht="16.899999999999999" customHeight="1">
      <c r="A41" s="33"/>
      <c r="B41" s="34"/>
      <c r="C41" s="183" t="s">
        <v>244</v>
      </c>
      <c r="D41" s="183" t="s">
        <v>245</v>
      </c>
      <c r="E41" s="18" t="s">
        <v>143</v>
      </c>
      <c r="F41" s="184">
        <v>136.16</v>
      </c>
      <c r="G41" s="33"/>
      <c r="H41" s="34"/>
    </row>
    <row r="42" spans="1:8" s="2" customFormat="1" ht="22.5">
      <c r="A42" s="33"/>
      <c r="B42" s="34"/>
      <c r="C42" s="183" t="s">
        <v>193</v>
      </c>
      <c r="D42" s="183" t="s">
        <v>194</v>
      </c>
      <c r="E42" s="18" t="s">
        <v>153</v>
      </c>
      <c r="F42" s="184">
        <v>16.338999999999999</v>
      </c>
      <c r="G42" s="33"/>
      <c r="H42" s="34"/>
    </row>
    <row r="43" spans="1:8" s="2" customFormat="1" ht="16.899999999999999" customHeight="1">
      <c r="A43" s="33"/>
      <c r="B43" s="34"/>
      <c r="C43" s="183" t="s">
        <v>207</v>
      </c>
      <c r="D43" s="183" t="s">
        <v>208</v>
      </c>
      <c r="E43" s="18" t="s">
        <v>153</v>
      </c>
      <c r="F43" s="184">
        <v>74.078999999999994</v>
      </c>
      <c r="G43" s="33"/>
      <c r="H43" s="34"/>
    </row>
    <row r="44" spans="1:8" s="2" customFormat="1" ht="16.899999999999999" customHeight="1">
      <c r="A44" s="33"/>
      <c r="B44" s="34"/>
      <c r="C44" s="183" t="s">
        <v>253</v>
      </c>
      <c r="D44" s="183" t="s">
        <v>254</v>
      </c>
      <c r="E44" s="18" t="s">
        <v>143</v>
      </c>
      <c r="F44" s="184">
        <v>136.16</v>
      </c>
      <c r="G44" s="33"/>
      <c r="H44" s="34"/>
    </row>
    <row r="45" spans="1:8" s="2" customFormat="1" ht="16.899999999999999" customHeight="1">
      <c r="A45" s="33"/>
      <c r="B45" s="34"/>
      <c r="C45" s="183" t="s">
        <v>261</v>
      </c>
      <c r="D45" s="183" t="s">
        <v>262</v>
      </c>
      <c r="E45" s="18" t="s">
        <v>143</v>
      </c>
      <c r="F45" s="184">
        <v>136.16</v>
      </c>
      <c r="G45" s="33"/>
      <c r="H45" s="34"/>
    </row>
    <row r="46" spans="1:8" s="2" customFormat="1" ht="16.899999999999999" customHeight="1">
      <c r="A46" s="33"/>
      <c r="B46" s="34"/>
      <c r="C46" s="179" t="s">
        <v>86</v>
      </c>
      <c r="D46" s="180" t="s">
        <v>1</v>
      </c>
      <c r="E46" s="181" t="s">
        <v>1</v>
      </c>
      <c r="F46" s="182">
        <v>4.032</v>
      </c>
      <c r="G46" s="33"/>
      <c r="H46" s="34"/>
    </row>
    <row r="47" spans="1:8" s="2" customFormat="1" ht="16.899999999999999" customHeight="1">
      <c r="A47" s="33"/>
      <c r="B47" s="34"/>
      <c r="C47" s="183" t="s">
        <v>1</v>
      </c>
      <c r="D47" s="183" t="s">
        <v>234</v>
      </c>
      <c r="E47" s="18" t="s">
        <v>1</v>
      </c>
      <c r="F47" s="184">
        <v>0</v>
      </c>
      <c r="G47" s="33"/>
      <c r="H47" s="34"/>
    </row>
    <row r="48" spans="1:8" s="2" customFormat="1" ht="16.899999999999999" customHeight="1">
      <c r="A48" s="33"/>
      <c r="B48" s="34"/>
      <c r="C48" s="183" t="s">
        <v>1</v>
      </c>
      <c r="D48" s="183" t="s">
        <v>235</v>
      </c>
      <c r="E48" s="18" t="s">
        <v>1</v>
      </c>
      <c r="F48" s="184">
        <v>5.76</v>
      </c>
      <c r="G48" s="33"/>
      <c r="H48" s="34"/>
    </row>
    <row r="49" spans="1:8" s="2" customFormat="1" ht="16.899999999999999" customHeight="1">
      <c r="A49" s="33"/>
      <c r="B49" s="34"/>
      <c r="C49" s="183" t="s">
        <v>1</v>
      </c>
      <c r="D49" s="183" t="s">
        <v>236</v>
      </c>
      <c r="E49" s="18" t="s">
        <v>1</v>
      </c>
      <c r="F49" s="184">
        <v>-1.728</v>
      </c>
      <c r="G49" s="33"/>
      <c r="H49" s="34"/>
    </row>
    <row r="50" spans="1:8" s="2" customFormat="1" ht="16.899999999999999" customHeight="1">
      <c r="A50" s="33"/>
      <c r="B50" s="34"/>
      <c r="C50" s="183" t="s">
        <v>86</v>
      </c>
      <c r="D50" s="183" t="s">
        <v>161</v>
      </c>
      <c r="E50" s="18" t="s">
        <v>1</v>
      </c>
      <c r="F50" s="184">
        <v>4.032</v>
      </c>
      <c r="G50" s="33"/>
      <c r="H50" s="34"/>
    </row>
    <row r="51" spans="1:8" s="2" customFormat="1" ht="16.899999999999999" customHeight="1">
      <c r="A51" s="33"/>
      <c r="B51" s="34"/>
      <c r="C51" s="179" t="s">
        <v>88</v>
      </c>
      <c r="D51" s="180" t="s">
        <v>1</v>
      </c>
      <c r="E51" s="181" t="s">
        <v>1</v>
      </c>
      <c r="F51" s="182">
        <v>24.768000000000001</v>
      </c>
      <c r="G51" s="33"/>
      <c r="H51" s="34"/>
    </row>
    <row r="52" spans="1:8" s="2" customFormat="1" ht="16.899999999999999" customHeight="1">
      <c r="A52" s="33"/>
      <c r="B52" s="34"/>
      <c r="C52" s="183" t="s">
        <v>1</v>
      </c>
      <c r="D52" s="183" t="s">
        <v>165</v>
      </c>
      <c r="E52" s="18" t="s">
        <v>1</v>
      </c>
      <c r="F52" s="184">
        <v>0</v>
      </c>
      <c r="G52" s="33"/>
      <c r="H52" s="34"/>
    </row>
    <row r="53" spans="1:8" s="2" customFormat="1" ht="16.899999999999999" customHeight="1">
      <c r="A53" s="33"/>
      <c r="B53" s="34"/>
      <c r="C53" s="183" t="s">
        <v>1</v>
      </c>
      <c r="D53" s="183" t="s">
        <v>166</v>
      </c>
      <c r="E53" s="18" t="s">
        <v>1</v>
      </c>
      <c r="F53" s="184">
        <v>24.768000000000001</v>
      </c>
      <c r="G53" s="33"/>
      <c r="H53" s="34"/>
    </row>
    <row r="54" spans="1:8" s="2" customFormat="1" ht="16.899999999999999" customHeight="1">
      <c r="A54" s="33"/>
      <c r="B54" s="34"/>
      <c r="C54" s="183" t="s">
        <v>88</v>
      </c>
      <c r="D54" s="183" t="s">
        <v>161</v>
      </c>
      <c r="E54" s="18" t="s">
        <v>1</v>
      </c>
      <c r="F54" s="184">
        <v>24.768000000000001</v>
      </c>
      <c r="G54" s="33"/>
      <c r="H54" s="34"/>
    </row>
    <row r="55" spans="1:8" s="2" customFormat="1" ht="16.899999999999999" customHeight="1">
      <c r="A55" s="33"/>
      <c r="B55" s="34"/>
      <c r="C55" s="185" t="s">
        <v>641</v>
      </c>
      <c r="D55" s="33"/>
      <c r="E55" s="33"/>
      <c r="F55" s="33"/>
      <c r="G55" s="33"/>
      <c r="H55" s="34"/>
    </row>
    <row r="56" spans="1:8" s="2" customFormat="1" ht="16.899999999999999" customHeight="1">
      <c r="A56" s="33"/>
      <c r="B56" s="34"/>
      <c r="C56" s="183" t="s">
        <v>162</v>
      </c>
      <c r="D56" s="183" t="s">
        <v>163</v>
      </c>
      <c r="E56" s="18" t="s">
        <v>153</v>
      </c>
      <c r="F56" s="184">
        <v>24.768000000000001</v>
      </c>
      <c r="G56" s="33"/>
      <c r="H56" s="34"/>
    </row>
    <row r="57" spans="1:8" s="2" customFormat="1" ht="22.5">
      <c r="A57" s="33"/>
      <c r="B57" s="34"/>
      <c r="C57" s="183" t="s">
        <v>193</v>
      </c>
      <c r="D57" s="183" t="s">
        <v>194</v>
      </c>
      <c r="E57" s="18" t="s">
        <v>153</v>
      </c>
      <c r="F57" s="184">
        <v>12.272</v>
      </c>
      <c r="G57" s="33"/>
      <c r="H57" s="34"/>
    </row>
    <row r="58" spans="1:8" s="2" customFormat="1" ht="16.899999999999999" customHeight="1">
      <c r="A58" s="33"/>
      <c r="B58" s="34"/>
      <c r="C58" s="179" t="s">
        <v>90</v>
      </c>
      <c r="D58" s="180" t="s">
        <v>1</v>
      </c>
      <c r="E58" s="181" t="s">
        <v>1</v>
      </c>
      <c r="F58" s="182">
        <v>1.5</v>
      </c>
      <c r="G58" s="33"/>
      <c r="H58" s="34"/>
    </row>
    <row r="59" spans="1:8" s="2" customFormat="1" ht="16.899999999999999" customHeight="1">
      <c r="A59" s="33"/>
      <c r="B59" s="34"/>
      <c r="C59" s="183" t="s">
        <v>1</v>
      </c>
      <c r="D59" s="183" t="s">
        <v>171</v>
      </c>
      <c r="E59" s="18" t="s">
        <v>1</v>
      </c>
      <c r="F59" s="184">
        <v>0</v>
      </c>
      <c r="G59" s="33"/>
      <c r="H59" s="34"/>
    </row>
    <row r="60" spans="1:8" s="2" customFormat="1" ht="16.899999999999999" customHeight="1">
      <c r="A60" s="33"/>
      <c r="B60" s="34"/>
      <c r="C60" s="183" t="s">
        <v>90</v>
      </c>
      <c r="D60" s="183" t="s">
        <v>172</v>
      </c>
      <c r="E60" s="18" t="s">
        <v>1</v>
      </c>
      <c r="F60" s="184">
        <v>1.5</v>
      </c>
      <c r="G60" s="33"/>
      <c r="H60" s="34"/>
    </row>
    <row r="61" spans="1:8" s="2" customFormat="1" ht="16.899999999999999" customHeight="1">
      <c r="A61" s="33"/>
      <c r="B61" s="34"/>
      <c r="C61" s="185" t="s">
        <v>641</v>
      </c>
      <c r="D61" s="33"/>
      <c r="E61" s="33"/>
      <c r="F61" s="33"/>
      <c r="G61" s="33"/>
      <c r="H61" s="34"/>
    </row>
    <row r="62" spans="1:8" s="2" customFormat="1" ht="16.899999999999999" customHeight="1">
      <c r="A62" s="33"/>
      <c r="B62" s="34"/>
      <c r="C62" s="183" t="s">
        <v>168</v>
      </c>
      <c r="D62" s="183" t="s">
        <v>169</v>
      </c>
      <c r="E62" s="18" t="s">
        <v>153</v>
      </c>
      <c r="F62" s="184">
        <v>1.5</v>
      </c>
      <c r="G62" s="33"/>
      <c r="H62" s="34"/>
    </row>
    <row r="63" spans="1:8" s="2" customFormat="1" ht="22.5">
      <c r="A63" s="33"/>
      <c r="B63" s="34"/>
      <c r="C63" s="183" t="s">
        <v>193</v>
      </c>
      <c r="D63" s="183" t="s">
        <v>194</v>
      </c>
      <c r="E63" s="18" t="s">
        <v>153</v>
      </c>
      <c r="F63" s="184">
        <v>12.272</v>
      </c>
      <c r="G63" s="33"/>
      <c r="H63" s="34"/>
    </row>
    <row r="64" spans="1:8" s="2" customFormat="1" ht="16.899999999999999" customHeight="1">
      <c r="A64" s="33"/>
      <c r="B64" s="34"/>
      <c r="C64" s="183" t="s">
        <v>276</v>
      </c>
      <c r="D64" s="183" t="s">
        <v>277</v>
      </c>
      <c r="E64" s="18" t="s">
        <v>153</v>
      </c>
      <c r="F64" s="184">
        <v>1.5</v>
      </c>
      <c r="G64" s="33"/>
      <c r="H64" s="34"/>
    </row>
    <row r="65" spans="1:8" s="2" customFormat="1" ht="16.899999999999999" customHeight="1">
      <c r="A65" s="33"/>
      <c r="B65" s="34"/>
      <c r="C65" s="179" t="s">
        <v>92</v>
      </c>
      <c r="D65" s="180" t="s">
        <v>1</v>
      </c>
      <c r="E65" s="181" t="s">
        <v>1</v>
      </c>
      <c r="F65" s="182">
        <v>57.74</v>
      </c>
      <c r="G65" s="33"/>
      <c r="H65" s="34"/>
    </row>
    <row r="66" spans="1:8" s="2" customFormat="1" ht="16.899999999999999" customHeight="1">
      <c r="A66" s="33"/>
      <c r="B66" s="34"/>
      <c r="C66" s="183" t="s">
        <v>1</v>
      </c>
      <c r="D66" s="183" t="s">
        <v>225</v>
      </c>
      <c r="E66" s="18" t="s">
        <v>1</v>
      </c>
      <c r="F66" s="184">
        <v>0</v>
      </c>
      <c r="G66" s="33"/>
      <c r="H66" s="34"/>
    </row>
    <row r="67" spans="1:8" s="2" customFormat="1" ht="16.899999999999999" customHeight="1">
      <c r="A67" s="33"/>
      <c r="B67" s="34"/>
      <c r="C67" s="183" t="s">
        <v>1</v>
      </c>
      <c r="D67" s="183" t="s">
        <v>226</v>
      </c>
      <c r="E67" s="18" t="s">
        <v>1</v>
      </c>
      <c r="F67" s="184">
        <v>55.328000000000003</v>
      </c>
      <c r="G67" s="33"/>
      <c r="H67" s="34"/>
    </row>
    <row r="68" spans="1:8" s="2" customFormat="1" ht="16.899999999999999" customHeight="1">
      <c r="A68" s="33"/>
      <c r="B68" s="34"/>
      <c r="C68" s="183" t="s">
        <v>1</v>
      </c>
      <c r="D68" s="183" t="s">
        <v>227</v>
      </c>
      <c r="E68" s="18" t="s">
        <v>1</v>
      </c>
      <c r="F68" s="184">
        <v>-11.52</v>
      </c>
      <c r="G68" s="33"/>
      <c r="H68" s="34"/>
    </row>
    <row r="69" spans="1:8" s="2" customFormat="1" ht="16.899999999999999" customHeight="1">
      <c r="A69" s="33"/>
      <c r="B69" s="34"/>
      <c r="C69" s="183" t="s">
        <v>1</v>
      </c>
      <c r="D69" s="183" t="s">
        <v>228</v>
      </c>
      <c r="E69" s="18" t="s">
        <v>1</v>
      </c>
      <c r="F69" s="184">
        <v>0</v>
      </c>
      <c r="G69" s="33"/>
      <c r="H69" s="34"/>
    </row>
    <row r="70" spans="1:8" s="2" customFormat="1" ht="16.899999999999999" customHeight="1">
      <c r="A70" s="33"/>
      <c r="B70" s="34"/>
      <c r="C70" s="183" t="s">
        <v>1</v>
      </c>
      <c r="D70" s="183" t="s">
        <v>166</v>
      </c>
      <c r="E70" s="18" t="s">
        <v>1</v>
      </c>
      <c r="F70" s="184">
        <v>24.768000000000001</v>
      </c>
      <c r="G70" s="33"/>
      <c r="H70" s="34"/>
    </row>
    <row r="71" spans="1:8" s="2" customFormat="1" ht="16.899999999999999" customHeight="1">
      <c r="A71" s="33"/>
      <c r="B71" s="34"/>
      <c r="C71" s="183" t="s">
        <v>1</v>
      </c>
      <c r="D71" s="183" t="s">
        <v>229</v>
      </c>
      <c r="E71" s="18" t="s">
        <v>1</v>
      </c>
      <c r="F71" s="184">
        <v>-10.836</v>
      </c>
      <c r="G71" s="33"/>
      <c r="H71" s="34"/>
    </row>
    <row r="72" spans="1:8" s="2" customFormat="1" ht="16.899999999999999" customHeight="1">
      <c r="A72" s="33"/>
      <c r="B72" s="34"/>
      <c r="C72" s="183" t="s">
        <v>92</v>
      </c>
      <c r="D72" s="183" t="s">
        <v>161</v>
      </c>
      <c r="E72" s="18" t="s">
        <v>1</v>
      </c>
      <c r="F72" s="184">
        <v>57.74</v>
      </c>
      <c r="G72" s="33"/>
      <c r="H72" s="34"/>
    </row>
    <row r="73" spans="1:8" s="2" customFormat="1" ht="16.899999999999999" customHeight="1">
      <c r="A73" s="33"/>
      <c r="B73" s="34"/>
      <c r="C73" s="185" t="s">
        <v>641</v>
      </c>
      <c r="D73" s="33"/>
      <c r="E73" s="33"/>
      <c r="F73" s="33"/>
      <c r="G73" s="33"/>
      <c r="H73" s="34"/>
    </row>
    <row r="74" spans="1:8" s="2" customFormat="1" ht="16.899999999999999" customHeight="1">
      <c r="A74" s="33"/>
      <c r="B74" s="34"/>
      <c r="C74" s="183" t="s">
        <v>222</v>
      </c>
      <c r="D74" s="183" t="s">
        <v>223</v>
      </c>
      <c r="E74" s="18" t="s">
        <v>153</v>
      </c>
      <c r="F74" s="184">
        <v>57.74</v>
      </c>
      <c r="G74" s="33"/>
      <c r="H74" s="34"/>
    </row>
    <row r="75" spans="1:8" s="2" customFormat="1" ht="22.5">
      <c r="A75" s="33"/>
      <c r="B75" s="34"/>
      <c r="C75" s="183" t="s">
        <v>183</v>
      </c>
      <c r="D75" s="183" t="s">
        <v>184</v>
      </c>
      <c r="E75" s="18" t="s">
        <v>153</v>
      </c>
      <c r="F75" s="184">
        <v>115.48</v>
      </c>
      <c r="G75" s="33"/>
      <c r="H75" s="34"/>
    </row>
    <row r="76" spans="1:8" s="2" customFormat="1" ht="22.5">
      <c r="A76" s="33"/>
      <c r="B76" s="34"/>
      <c r="C76" s="183" t="s">
        <v>189</v>
      </c>
      <c r="D76" s="183" t="s">
        <v>190</v>
      </c>
      <c r="E76" s="18" t="s">
        <v>153</v>
      </c>
      <c r="F76" s="184">
        <v>115.48</v>
      </c>
      <c r="G76" s="33"/>
      <c r="H76" s="34"/>
    </row>
    <row r="77" spans="1:8" s="2" customFormat="1" ht="22.5">
      <c r="A77" s="33"/>
      <c r="B77" s="34"/>
      <c r="C77" s="183" t="s">
        <v>193</v>
      </c>
      <c r="D77" s="183" t="s">
        <v>194</v>
      </c>
      <c r="E77" s="18" t="s">
        <v>153</v>
      </c>
      <c r="F77" s="184">
        <v>12.272</v>
      </c>
      <c r="G77" s="33"/>
      <c r="H77" s="34"/>
    </row>
    <row r="78" spans="1:8" s="2" customFormat="1" ht="16.899999999999999" customHeight="1">
      <c r="A78" s="33"/>
      <c r="B78" s="34"/>
      <c r="C78" s="183" t="s">
        <v>207</v>
      </c>
      <c r="D78" s="183" t="s">
        <v>208</v>
      </c>
      <c r="E78" s="18" t="s">
        <v>153</v>
      </c>
      <c r="F78" s="184">
        <v>74.078999999999994</v>
      </c>
      <c r="G78" s="33"/>
      <c r="H78" s="34"/>
    </row>
    <row r="79" spans="1:8" s="2" customFormat="1" ht="16.899999999999999" customHeight="1">
      <c r="A79" s="33"/>
      <c r="B79" s="34"/>
      <c r="C79" s="179" t="s">
        <v>94</v>
      </c>
      <c r="D79" s="180" t="s">
        <v>1</v>
      </c>
      <c r="E79" s="181" t="s">
        <v>1</v>
      </c>
      <c r="F79" s="182">
        <v>89</v>
      </c>
      <c r="G79" s="33"/>
      <c r="H79" s="34"/>
    </row>
    <row r="80" spans="1:8" s="2" customFormat="1" ht="16.899999999999999" customHeight="1">
      <c r="A80" s="33"/>
      <c r="B80" s="34"/>
      <c r="C80" s="183" t="s">
        <v>1</v>
      </c>
      <c r="D80" s="183" t="s">
        <v>351</v>
      </c>
      <c r="E80" s="18" t="s">
        <v>1</v>
      </c>
      <c r="F80" s="184">
        <v>89</v>
      </c>
      <c r="G80" s="33"/>
      <c r="H80" s="34"/>
    </row>
    <row r="81" spans="1:8" s="2" customFormat="1" ht="16.899999999999999" customHeight="1">
      <c r="A81" s="33"/>
      <c r="B81" s="34"/>
      <c r="C81" s="183" t="s">
        <v>94</v>
      </c>
      <c r="D81" s="183" t="s">
        <v>161</v>
      </c>
      <c r="E81" s="18" t="s">
        <v>1</v>
      </c>
      <c r="F81" s="184">
        <v>89</v>
      </c>
      <c r="G81" s="33"/>
      <c r="H81" s="34"/>
    </row>
    <row r="82" spans="1:8" s="2" customFormat="1" ht="16.899999999999999" customHeight="1">
      <c r="A82" s="33"/>
      <c r="B82" s="34"/>
      <c r="C82" s="185" t="s">
        <v>641</v>
      </c>
      <c r="D82" s="33"/>
      <c r="E82" s="33"/>
      <c r="F82" s="33"/>
      <c r="G82" s="33"/>
      <c r="H82" s="34"/>
    </row>
    <row r="83" spans="1:8" s="2" customFormat="1" ht="16.899999999999999" customHeight="1">
      <c r="A83" s="33"/>
      <c r="B83" s="34"/>
      <c r="C83" s="183" t="s">
        <v>348</v>
      </c>
      <c r="D83" s="183" t="s">
        <v>349</v>
      </c>
      <c r="E83" s="18" t="s">
        <v>143</v>
      </c>
      <c r="F83" s="184">
        <v>89</v>
      </c>
      <c r="G83" s="33"/>
      <c r="H83" s="34"/>
    </row>
    <row r="84" spans="1:8" s="2" customFormat="1" ht="16.899999999999999" customHeight="1">
      <c r="A84" s="33"/>
      <c r="B84" s="34"/>
      <c r="C84" s="183" t="s">
        <v>353</v>
      </c>
      <c r="D84" s="183" t="s">
        <v>354</v>
      </c>
      <c r="E84" s="18" t="s">
        <v>143</v>
      </c>
      <c r="F84" s="184">
        <v>89</v>
      </c>
      <c r="G84" s="33"/>
      <c r="H84" s="34"/>
    </row>
    <row r="85" spans="1:8" s="2" customFormat="1" ht="16.899999999999999" customHeight="1">
      <c r="A85" s="33"/>
      <c r="B85" s="34"/>
      <c r="C85" s="183" t="s">
        <v>357</v>
      </c>
      <c r="D85" s="183" t="s">
        <v>358</v>
      </c>
      <c r="E85" s="18" t="s">
        <v>143</v>
      </c>
      <c r="F85" s="184">
        <v>89</v>
      </c>
      <c r="G85" s="33"/>
      <c r="H85" s="34"/>
    </row>
    <row r="86" spans="1:8" s="2" customFormat="1" ht="16.899999999999999" customHeight="1">
      <c r="A86" s="33"/>
      <c r="B86" s="34"/>
      <c r="C86" s="183" t="s">
        <v>400</v>
      </c>
      <c r="D86" s="183" t="s">
        <v>401</v>
      </c>
      <c r="E86" s="18" t="s">
        <v>143</v>
      </c>
      <c r="F86" s="184">
        <v>147.4</v>
      </c>
      <c r="G86" s="33"/>
      <c r="H86" s="34"/>
    </row>
    <row r="87" spans="1:8" s="2" customFormat="1" ht="33.75">
      <c r="A87" s="33"/>
      <c r="B87" s="34"/>
      <c r="C87" s="183" t="s">
        <v>407</v>
      </c>
      <c r="D87" s="183" t="s">
        <v>408</v>
      </c>
      <c r="E87" s="18" t="s">
        <v>143</v>
      </c>
      <c r="F87" s="184">
        <v>147.4</v>
      </c>
      <c r="G87" s="33"/>
      <c r="H87" s="34"/>
    </row>
    <row r="88" spans="1:8" s="2" customFormat="1" ht="22.5">
      <c r="A88" s="33"/>
      <c r="B88" s="34"/>
      <c r="C88" s="183" t="s">
        <v>411</v>
      </c>
      <c r="D88" s="183" t="s">
        <v>412</v>
      </c>
      <c r="E88" s="18" t="s">
        <v>143</v>
      </c>
      <c r="F88" s="184">
        <v>147.4</v>
      </c>
      <c r="G88" s="33"/>
      <c r="H88" s="34"/>
    </row>
    <row r="89" spans="1:8" s="2" customFormat="1" ht="7.35" customHeight="1">
      <c r="A89" s="33"/>
      <c r="B89" s="48"/>
      <c r="C89" s="49"/>
      <c r="D89" s="49"/>
      <c r="E89" s="49"/>
      <c r="F89" s="49"/>
      <c r="G89" s="49"/>
      <c r="H89" s="34"/>
    </row>
    <row r="90" spans="1:8" s="2" customFormat="1">
      <c r="A90" s="33"/>
      <c r="B90" s="33"/>
      <c r="C90" s="33"/>
      <c r="D90" s="33"/>
      <c r="E90" s="33"/>
      <c r="F90" s="33"/>
      <c r="G90" s="33"/>
      <c r="H90" s="33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Bargel0101 - Obnova hrade...</vt:lpstr>
      <vt:lpstr>Seznam figur</vt:lpstr>
      <vt:lpstr>'Bargel0101 - Obnova hrade...'!Názvy_tisku</vt:lpstr>
      <vt:lpstr>'Rekapitulace stavby'!Názvy_tisku</vt:lpstr>
      <vt:lpstr>'Seznam figur'!Názvy_tisku</vt:lpstr>
      <vt:lpstr>'Bargel0101 - Obnova hrade...'!Oblast_tisku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Manda Libor, DiS.</cp:lastModifiedBy>
  <cp:lastPrinted>2023-03-07T08:53:12Z</cp:lastPrinted>
  <dcterms:created xsi:type="dcterms:W3CDTF">2021-11-29T08:06:14Z</dcterms:created>
  <dcterms:modified xsi:type="dcterms:W3CDTF">2023-03-10T06:14:49Z</dcterms:modified>
</cp:coreProperties>
</file>