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Elektro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'Elektro'!$H$40</definedName>
    <definedName name="CenaCelkem">'Elektro'!$G$29</definedName>
    <definedName name="CenaCelkemBezDPH">'Elektro'!$G$28</definedName>
    <definedName name="CenaCelkemVypocet" localSheetId="1">'Elektro'!$I$40</definedName>
    <definedName name="cisloobjektu">'Elektro'!$C$3</definedName>
    <definedName name="CisloRozpoctu">'[1]Krycí list'!$C$2</definedName>
    <definedName name="CisloStavby" localSheetId="1">'Elektro'!$C$2</definedName>
    <definedName name="cislostavby">'[1]Krycí list'!$A$7</definedName>
    <definedName name="CisloStavebnihoRozpoctu">'Elektro'!$D$4</definedName>
    <definedName name="dadresa">'Elektro'!$D$12:$G$12</definedName>
    <definedName name="DIČ" localSheetId="1">'Elektro'!$I$12</definedName>
    <definedName name="dmisto">'Elektro'!$D$13:$G$13</definedName>
    <definedName name="DPHSni">'Elektro'!$G$24</definedName>
    <definedName name="DPHZakl">'Elektro'!$G$26</definedName>
    <definedName name="dpsc" localSheetId="1">'Elektro'!$C$13</definedName>
    <definedName name="IČO" localSheetId="1">'Elektro'!$I$11</definedName>
    <definedName name="Mena">'Elektro'!$J$29</definedName>
    <definedName name="MistoStavby">'Elektro'!$D$4</definedName>
    <definedName name="nazevobjektu">'Elektro'!$D$3</definedName>
    <definedName name="NazevRozpoctu">'[1]Krycí list'!$D$2</definedName>
    <definedName name="NazevStavby" localSheetId="1">'Elektro'!$D$2</definedName>
    <definedName name="nazevstavby">'[1]Krycí list'!$C$7</definedName>
    <definedName name="NazevStavebnihoRozpoctu">'Elektro'!$E$4</definedName>
    <definedName name="oadresa">'Elektro'!$D$6</definedName>
    <definedName name="Objednatel" localSheetId="1">'Elektro'!$D$5</definedName>
    <definedName name="Objekt" localSheetId="1">'Elektro'!$B$38</definedName>
    <definedName name="_xlnm.Print_Area" localSheetId="3">' Pol'!$A$1:$U$63</definedName>
    <definedName name="_xlnm.Print_Area" localSheetId="1">'Elektro'!$A$1:$J$58</definedName>
    <definedName name="odic" localSheetId="1">'Elektro'!$I$6</definedName>
    <definedName name="oico" localSheetId="1">'Elektro'!$I$5</definedName>
    <definedName name="omisto" localSheetId="1">'Elektro'!$D$7</definedName>
    <definedName name="onazev" localSheetId="1">'Elektro'!$D$6</definedName>
    <definedName name="opsc" localSheetId="1">'Elektro'!$C$7</definedName>
    <definedName name="padresa">'Elektro'!$D$9</definedName>
    <definedName name="pdic">'Elektro'!$I$9</definedName>
    <definedName name="pico">'Elektro'!$I$8</definedName>
    <definedName name="pmisto">'Elektro'!$D$10</definedName>
    <definedName name="PocetMJ">#REF!</definedName>
    <definedName name="PoptavkaID">'Elektro'!$A$1</definedName>
    <definedName name="pPSC">'Elektro'!$C$10</definedName>
    <definedName name="Projektant">'Elektro'!$D$8</definedName>
    <definedName name="SazbaDPH1" localSheetId="1">'Elektro'!$E$23</definedName>
    <definedName name="SazbaDPH1">'[1]Krycí list'!$C$30</definedName>
    <definedName name="SazbaDPH2" localSheetId="1">'Elektro'!$E$25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'Elektro'!$D$14</definedName>
    <definedName name="Z_B7E7C763_C459_487D_8ABA_5CFDDFBD5A84_.wvu.Cols" localSheetId="1" hidden="1">'Elektro'!$A:$A</definedName>
    <definedName name="Z_B7E7C763_C459_487D_8ABA_5CFDDFBD5A84_.wvu.PrintArea" localSheetId="1" hidden="1">'Elektro'!$B$1:$J$36</definedName>
    <definedName name="ZakladDPHSni">'Elektro'!$G$23</definedName>
    <definedName name="ZakladDPHSniVypocet" localSheetId="1">'Elektro'!$F$40</definedName>
    <definedName name="ZakladDPHZakl">'Elektro'!$G$25</definedName>
    <definedName name="ZakladDPHZaklVypocet" localSheetId="1">'Elektro'!$G$40</definedName>
    <definedName name="Zaokrouhleni">'Elektro'!$G$27</definedName>
    <definedName name="Zhotovitel">'Elektro'!$D$11:$G$11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<sst xmlns="http://schemas.openxmlformats.org/spreadsheetml/2006/main" count="301" uniqueCount="172">
  <si>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</si>
  <si>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</si>
  <si>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</si>
  <si>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</si>
  <si>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</si>
  <si>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</si>
  <si>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</si>
  <si>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</si>
  <si>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</si>
  <si>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</si>
  <si>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</si>
  <si>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</si>
  <si>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</si>
  <si>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</si>
  <si>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</si>
  <si>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</si>
  <si>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</si>
  <si>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</si>
  <si>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</si>
  <si>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</si>
  <si>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</si>
  <si>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</si>
  <si>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</si>
  <si>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</si>
  <si>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</si>
  <si>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</si>
  <si>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</si>
  <si>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</si>
  <si>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</si>
  <si>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</si>
  <si>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</si>
  <si>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</si>
  <si>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</si>
  <si>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</si>
  <si>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</si>
  <si>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</si>
  <si>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</si>
  <si>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</si>
  <si>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</si>
  <si>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</si>
  <si>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</si>
  <si>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</si>
  <si>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</si>
  <si>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</si>
  <si>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</si>
  <si>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Zámek Bystřice pod Hostýnem, Stavební obnova průjezdu severního křídla - elektro</t>
  </si>
  <si>
    <t>Město Bystřice pod Hostýnem</t>
  </si>
  <si>
    <t>Masarykovo nám. 137</t>
  </si>
  <si>
    <t>Bystřice pod Hostýnem</t>
  </si>
  <si>
    <t>76861</t>
  </si>
  <si>
    <t>00287113</t>
  </si>
  <si>
    <t>CZ00287113</t>
  </si>
  <si>
    <t>Celkem za stavbu</t>
  </si>
  <si>
    <t>CZK</t>
  </si>
  <si>
    <t xml:space="preserve">Popis rozpočtu:  - </t>
  </si>
  <si>
    <t>Elektroinstalace: osvětlení v podlaze</t>
  </si>
  <si>
    <t>Rekapitulace dílů</t>
  </si>
  <si>
    <t>Typ dílu</t>
  </si>
  <si>
    <t>2</t>
  </si>
  <si>
    <t>Základy,zvláštní zakládání</t>
  </si>
  <si>
    <t>61</t>
  </si>
  <si>
    <t>Upravy povrchů vnitřní</t>
  </si>
  <si>
    <t>96</t>
  </si>
  <si>
    <t>Bourání konstrukcí</t>
  </si>
  <si>
    <t>97</t>
  </si>
  <si>
    <t>Prorážení otvorů</t>
  </si>
  <si>
    <t>99</t>
  </si>
  <si>
    <t>Staveništní přesun hmot</t>
  </si>
  <si>
    <t>771</t>
  </si>
  <si>
    <t>Podlahy z dlaždic a obklady</t>
  </si>
  <si>
    <t>772</t>
  </si>
  <si>
    <t>Kamenné  dlažby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</si>
  <si>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</si>
  <si>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</si>
  <si>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</si>
  <si>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</si>
  <si>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</si>
  <si>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</si>
  <si>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</si>
  <si>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</si>
  <si>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</si>
  <si>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</si>
  <si>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</si>
  <si>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</si>
  <si>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</si>
  <si>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</si>
  <si>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</si>
  <si>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</si>
  <si>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</si>
  <si>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</si>
  <si>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</si>
  <si>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</si>
  <si>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</si>
  <si>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</si>
  <si>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</si>
  <si>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</si>
  <si>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</si>
  <si>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</si>
  <si>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</si>
  <si>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</si>
  <si>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</si>
  <si>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</si>
  <si>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</si>
  <si>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262401171R00</t>
  </si>
  <si>
    <t>Vrty injek.povrch.,kladivy do 56 mm,do 10 m, hor.4</t>
  </si>
  <si>
    <t>m</t>
  </si>
  <si>
    <t>POL1_0</t>
  </si>
  <si>
    <t>průchod přes zdivo:6*0,9</t>
  </si>
  <si>
    <t>VV</t>
  </si>
  <si>
    <t>612401391RT2</t>
  </si>
  <si>
    <t>Omítka malých ploch vnitřních stěn do 1 m2</t>
  </si>
  <si>
    <t>kus</t>
  </si>
  <si>
    <t>zapravení nových drářek:20</t>
  </si>
  <si>
    <t>zapravení otvorů po demontáži stávajícího osvětlení:10</t>
  </si>
  <si>
    <t>612403399R00</t>
  </si>
  <si>
    <t>Hrubá výplň rýh ve stěnách maltou</t>
  </si>
  <si>
    <t>m2</t>
  </si>
  <si>
    <t>50*0,1</t>
  </si>
  <si>
    <t>965024131R00</t>
  </si>
  <si>
    <t>Bourání kamenných podlah z desek plochy nad 1 m2, pro další použití</t>
  </si>
  <si>
    <t>pro montáž podlahových svítidel:4*2,5*1</t>
  </si>
  <si>
    <t>965081713R00</t>
  </si>
  <si>
    <t>Bourání dlaždic keramických tl. 1 cm, nad 1 m2</t>
  </si>
  <si>
    <t>vedení pod stávající podlahou:5*0,315</t>
  </si>
  <si>
    <t>974029122R00</t>
  </si>
  <si>
    <t>Vysekání rýh ve zdi kamenné 3 x 7 cm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</si>
  <si>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</si>
  <si>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</si>
  <si>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</si>
  <si>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</si>
  <si>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</si>
  <si>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2*2,2</t>
  </si>
  <si>
    <t>979081111R00</t>
  </si>
  <si>
    <t>Odvoz suti a vybour. hmot na skládku do 1 km</t>
  </si>
  <si>
    <t>979081121R00</t>
  </si>
  <si>
    <t>Příplatek k odvozu za každý další 1 km</t>
  </si>
  <si>
    <t>4*2,2</t>
  </si>
  <si>
    <t>979990102R00</t>
  </si>
  <si>
    <t>Poplatek za skládku suti</t>
  </si>
  <si>
    <t>998011002R00</t>
  </si>
  <si>
    <t>Přesun hmot pro budovy zděné výšky do 12 m</t>
  </si>
  <si>
    <t>771575024RAB</t>
  </si>
  <si>
    <t>Dlažba historická keramická 315x315 mm, do suchého betonu</t>
  </si>
  <si>
    <t>POL2_0</t>
  </si>
  <si>
    <t>772500010RAI</t>
  </si>
  <si>
    <t>Dlažba z desek z přírodního kamene prostá, pouze montáž, obklad ve specifikaci</t>
  </si>
  <si>
    <t>oprava dlažby při montáži podlahových svítidel:4*2,5*1</t>
  </si>
  <si>
    <t>210190130R00</t>
  </si>
  <si>
    <t>Úprava stávajícího rozvaděče</t>
  </si>
  <si>
    <t>210800126RT1</t>
  </si>
  <si>
    <t>Kabel CYKY 750 V 3x2,5 mm2 pod omítkou, včetně dodávky kabelu</t>
  </si>
  <si>
    <t>210010321RT1</t>
  </si>
  <si>
    <t>Krabice univerzální se zapoj., vč.dodávky krabice</t>
  </si>
  <si>
    <t>210111021RT1</t>
  </si>
  <si>
    <t>Zásuvka zapuštěná keramická</t>
  </si>
  <si>
    <t>210110003RT1</t>
  </si>
  <si>
    <t>Spínač zapuštěný keramický</t>
  </si>
  <si>
    <t>210202036RT1</t>
  </si>
  <si>
    <t>Svítidlo podlahové pro nasvícení kleneb</t>
  </si>
  <si>
    <t>210205101R00</t>
  </si>
  <si>
    <t>Osazení a montáž podlahových svítidel</t>
  </si>
  <si>
    <t>210290902R00</t>
  </si>
  <si>
    <t>Demontáž stávajících svítidel</t>
  </si>
  <si>
    <t>1</t>
  </si>
  <si>
    <t>Zařízení staveniště 2%</t>
  </si>
  <si>
    <t>Práce na kulturních památkách 3%</t>
  </si>
  <si>
    <t>3</t>
  </si>
  <si>
    <t>Provoz investora 5%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</si>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</sst>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2" borderId="29" xfId="0" applyNumberFormat="1" applyFill="1" applyBorder="1" applyAlignment="1">
      <alignment wrapText="1" shrinkToFit="1"/>
    </xf>
    <xf numFmtId="3" fontId="0" fillId="22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/>
    </xf>
    <xf numFmtId="0" fontId="3" fillId="22" borderId="15" xfId="0" applyFont="1" applyFill="1" applyBorder="1" applyAlignment="1">
      <alignment/>
    </xf>
    <xf numFmtId="0" fontId="13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2" borderId="40" xfId="0" applyNumberFormat="1" applyFont="1" applyFill="1" applyBorder="1" applyAlignment="1">
      <alignment horizontal="center"/>
    </xf>
    <xf numFmtId="4" fontId="3" fillId="22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4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4" fillId="0" borderId="50" xfId="0" applyFont="1" applyBorder="1" applyAlignment="1">
      <alignment vertical="top" shrinkToFit="1"/>
    </xf>
    <xf numFmtId="0" fontId="14" fillId="0" borderId="39" xfId="0" applyFont="1" applyBorder="1" applyAlignment="1">
      <alignment vertical="top" shrinkToFit="1"/>
    </xf>
    <xf numFmtId="0" fontId="14" fillId="0" borderId="28" xfId="0" applyFont="1" applyBorder="1" applyAlignment="1">
      <alignment vertical="top" shrinkToFit="1"/>
    </xf>
    <xf numFmtId="0" fontId="15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4" fillId="0" borderId="39" xfId="0" applyNumberFormat="1" applyFont="1" applyBorder="1" applyAlignment="1">
      <alignment vertical="top" shrinkToFit="1"/>
    </xf>
    <xf numFmtId="172" fontId="15" fillId="0" borderId="39" xfId="0" applyNumberFormat="1" applyFont="1" applyBorder="1" applyAlignment="1">
      <alignment vertical="top" wrapText="1" shrinkToFit="1"/>
    </xf>
    <xf numFmtId="172" fontId="0" fillId="33" borderId="40" xfId="0" applyNumberFormat="1" applyFill="1" applyBorder="1" applyAlignment="1">
      <alignment vertical="top" shrinkToFit="1"/>
    </xf>
    <xf numFmtId="4" fontId="14" fillId="34" borderId="39" xfId="0" applyNumberFormat="1" applyFont="1" applyFill="1" applyBorder="1" applyAlignment="1" applyProtection="1">
      <alignment vertical="top" shrinkToFit="1"/>
      <protection locked="0"/>
    </xf>
    <xf numFmtId="4" fontId="14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51" xfId="0" applyFont="1" applyBorder="1" applyAlignment="1">
      <alignment vertical="top" shrinkToFit="1"/>
    </xf>
    <xf numFmtId="172" fontId="14" fillId="0" borderId="40" xfId="0" applyNumberFormat="1" applyFont="1" applyBorder="1" applyAlignment="1">
      <alignment vertical="top" shrinkToFit="1"/>
    </xf>
    <xf numFmtId="4" fontId="14" fillId="34" borderId="40" xfId="0" applyNumberFormat="1" applyFont="1" applyFill="1" applyBorder="1" applyAlignment="1" applyProtection="1">
      <alignment vertical="top" shrinkToFit="1"/>
      <protection locked="0"/>
    </xf>
    <xf numFmtId="4" fontId="14" fillId="0" borderId="40" xfId="0" applyNumberFormat="1" applyFont="1" applyBorder="1" applyAlignment="1">
      <alignment vertical="top" shrinkToFit="1"/>
    </xf>
    <xf numFmtId="0" fontId="14" fillId="0" borderId="40" xfId="0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4" fillId="0" borderId="39" xfId="0" applyNumberFormat="1" applyFont="1" applyBorder="1" applyAlignment="1">
      <alignment horizontal="left" vertical="top" wrapText="1"/>
    </xf>
    <xf numFmtId="0" fontId="15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14" fillId="0" borderId="39" xfId="0" applyNumberFormat="1" applyFont="1" applyFill="1" applyBorder="1" applyAlignment="1" applyProtection="1">
      <alignment vertical="top" shrinkToFit="1"/>
      <protection locked="0"/>
    </xf>
    <xf numFmtId="4" fontId="14" fillId="0" borderId="40" xfId="0" applyNumberFormat="1" applyFont="1" applyFill="1" applyBorder="1" applyAlignment="1" applyProtection="1">
      <alignment vertical="top" shrinkToFit="1"/>
      <protection locked="0"/>
    </xf>
    <xf numFmtId="0" fontId="3" fillId="35" borderId="0" xfId="0" applyFont="1" applyFill="1" applyAlignment="1">
      <alignment horizontal="left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22" borderId="40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3" fontId="0" fillId="22" borderId="57" xfId="0" applyNumberFormat="1" applyFill="1" applyBorder="1" applyAlignment="1">
      <alignment/>
    </xf>
    <xf numFmtId="0" fontId="0" fillId="0" borderId="0" xfId="0" applyNumberFormat="1" applyAlignment="1">
      <alignment wrapText="1"/>
    </xf>
    <xf numFmtId="0" fontId="13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5" t="s">
        <v>39</v>
      </c>
      <c r="B2" s="205"/>
      <c r="C2" s="205"/>
      <c r="D2" s="205"/>
      <c r="E2" s="205"/>
      <c r="F2" s="205"/>
      <c r="G2" s="205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1"/>
  <sheetViews>
    <sheetView showGridLines="0" zoomScaleSheetLayoutView="75" workbookViewId="0" topLeftCell="B7">
      <selection activeCell="E45" sqref="E4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3" t="s">
        <v>36</v>
      </c>
      <c r="B1" s="238" t="s">
        <v>42</v>
      </c>
      <c r="C1" s="239"/>
      <c r="D1" s="239"/>
      <c r="E1" s="239"/>
      <c r="F1" s="239"/>
      <c r="G1" s="239"/>
      <c r="H1" s="239"/>
      <c r="I1" s="239"/>
      <c r="J1" s="240"/>
    </row>
    <row r="2" spans="1:15" ht="23.25" customHeight="1">
      <c r="A2" s="4"/>
      <c r="B2" s="81" t="s">
        <v>40</v>
      </c>
      <c r="C2" s="82"/>
      <c r="D2" s="223" t="s">
        <v>45</v>
      </c>
      <c r="E2" s="224"/>
      <c r="F2" s="224"/>
      <c r="G2" s="224"/>
      <c r="H2" s="224"/>
      <c r="I2" s="224"/>
      <c r="J2" s="225"/>
      <c r="O2" s="2"/>
    </row>
    <row r="3" spans="1:10" ht="23.25" customHeight="1" hidden="1">
      <c r="A3" s="4"/>
      <c r="B3" s="83" t="s">
        <v>43</v>
      </c>
      <c r="C3" s="84"/>
      <c r="D3" s="251"/>
      <c r="E3" s="252"/>
      <c r="F3" s="252"/>
      <c r="G3" s="252"/>
      <c r="H3" s="252"/>
      <c r="I3" s="252"/>
      <c r="J3" s="253"/>
    </row>
    <row r="4" spans="1:10" ht="23.25" customHeight="1" hidden="1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 t="s">
        <v>50</v>
      </c>
      <c r="J5" s="11"/>
    </row>
    <row r="6" spans="1:10" ht="15.75" customHeight="1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 t="s">
        <v>51</v>
      </c>
      <c r="J6" s="11"/>
    </row>
    <row r="7" spans="1:10" ht="15.75" customHeight="1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30"/>
      <c r="E11" s="230"/>
      <c r="F11" s="230"/>
      <c r="G11" s="230"/>
      <c r="H11" s="28" t="s">
        <v>33</v>
      </c>
      <c r="I11" s="94"/>
      <c r="J11" s="11"/>
    </row>
    <row r="12" spans="1:10" ht="15.75" customHeight="1">
      <c r="A12" s="4"/>
      <c r="B12" s="41"/>
      <c r="C12" s="26"/>
      <c r="D12" s="249"/>
      <c r="E12" s="249"/>
      <c r="F12" s="249"/>
      <c r="G12" s="249"/>
      <c r="H12" s="28" t="s">
        <v>34</v>
      </c>
      <c r="I12" s="94"/>
      <c r="J12" s="11"/>
    </row>
    <row r="13" spans="1:10" ht="15.75" customHeight="1">
      <c r="A13" s="4"/>
      <c r="B13" s="42"/>
      <c r="C13" s="93"/>
      <c r="D13" s="250"/>
      <c r="E13" s="250"/>
      <c r="F13" s="250"/>
      <c r="G13" s="250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229"/>
      <c r="F15" s="229"/>
      <c r="G15" s="247"/>
      <c r="H15" s="247"/>
      <c r="I15" s="247" t="s">
        <v>28</v>
      </c>
      <c r="J15" s="248"/>
    </row>
    <row r="16" spans="1:10" ht="23.25" customHeight="1">
      <c r="A16" s="142" t="s">
        <v>23</v>
      </c>
      <c r="B16" s="143" t="s">
        <v>23</v>
      </c>
      <c r="C16" s="58"/>
      <c r="D16" s="59"/>
      <c r="E16" s="226"/>
      <c r="F16" s="227"/>
      <c r="G16" s="226"/>
      <c r="H16" s="227"/>
      <c r="I16" s="226">
        <f>SUMIF(F49:F57,A16,I49:I57)+SUMIF(F49:F57,"PSU",I49:I57)</f>
        <v>0</v>
      </c>
      <c r="J16" s="228"/>
    </row>
    <row r="17" spans="1:10" ht="23.25" customHeight="1">
      <c r="A17" s="142" t="s">
        <v>24</v>
      </c>
      <c r="B17" s="143" t="s">
        <v>24</v>
      </c>
      <c r="C17" s="58"/>
      <c r="D17" s="59"/>
      <c r="E17" s="226"/>
      <c r="F17" s="227"/>
      <c r="G17" s="226"/>
      <c r="H17" s="227"/>
      <c r="I17" s="226">
        <f>SUMIF(F49:F57,A17,I49:I57)</f>
        <v>0</v>
      </c>
      <c r="J17" s="228"/>
    </row>
    <row r="18" spans="1:10" ht="23.25" customHeight="1">
      <c r="A18" s="142" t="s">
        <v>25</v>
      </c>
      <c r="B18" s="143" t="s">
        <v>25</v>
      </c>
      <c r="C18" s="58"/>
      <c r="D18" s="59"/>
      <c r="E18" s="226"/>
      <c r="F18" s="227"/>
      <c r="G18" s="226"/>
      <c r="H18" s="227"/>
      <c r="I18" s="226">
        <f>SUMIF(F49:F57,A18,I49:I57)</f>
        <v>0</v>
      </c>
      <c r="J18" s="228"/>
    </row>
    <row r="19" spans="1:10" ht="23.25" customHeight="1">
      <c r="A19" s="142" t="s">
        <v>74</v>
      </c>
      <c r="B19" s="143" t="s">
        <v>26</v>
      </c>
      <c r="C19" s="58"/>
      <c r="D19" s="59"/>
      <c r="E19" s="226"/>
      <c r="F19" s="227"/>
      <c r="G19" s="226"/>
      <c r="H19" s="227"/>
      <c r="I19" s="226">
        <f>SUMIF(F49:F57,A19,I49:I57)</f>
        <v>0</v>
      </c>
      <c r="J19" s="228"/>
    </row>
    <row r="20" spans="1:10" ht="23.25" customHeight="1">
      <c r="A20" s="142" t="s">
        <v>75</v>
      </c>
      <c r="B20" s="143" t="s">
        <v>27</v>
      </c>
      <c r="C20" s="58"/>
      <c r="D20" s="59"/>
      <c r="E20" s="226"/>
      <c r="F20" s="227"/>
      <c r="G20" s="226"/>
      <c r="H20" s="227"/>
      <c r="I20" s="226">
        <f>SUMIF(F49:F57,A20,I49:I57)</f>
        <v>0</v>
      </c>
      <c r="J20" s="228"/>
    </row>
    <row r="21" spans="1:10" ht="23.25" customHeight="1">
      <c r="A21" s="4"/>
      <c r="B21" s="74" t="s">
        <v>28</v>
      </c>
      <c r="C21" s="75"/>
      <c r="D21" s="76"/>
      <c r="E21" s="236"/>
      <c r="F21" s="245"/>
      <c r="G21" s="236"/>
      <c r="H21" s="245"/>
      <c r="I21" s="236">
        <f>SUM(I16:J20)</f>
        <v>0</v>
      </c>
      <c r="J21" s="237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234">
        <f>ZakladDPHSniVypocet</f>
        <v>0</v>
      </c>
      <c r="H23" s="235"/>
      <c r="I23" s="235"/>
      <c r="J23" s="62" t="str">
        <f aca="true" t="shared" si="0" ref="J23:J28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2">
        <f>ZakladDPHSni*SazbaDPH1/100</f>
        <v>0</v>
      </c>
      <c r="H24" s="233"/>
      <c r="I24" s="233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234">
        <f>ZakladDPHZaklVypocet</f>
        <v>0</v>
      </c>
      <c r="H25" s="235"/>
      <c r="I25" s="235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1">
        <f>ZakladDPHZakl*SazbaDPH2/100</f>
        <v>0</v>
      </c>
      <c r="H26" s="242"/>
      <c r="I26" s="242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243">
        <f>0</f>
        <v>0</v>
      </c>
      <c r="H27" s="243"/>
      <c r="I27" s="243"/>
      <c r="J27" s="63" t="str">
        <f t="shared" si="0"/>
        <v>CZK</v>
      </c>
    </row>
    <row r="28" spans="1:10" ht="27.75" customHeight="1" hidden="1" thickBot="1">
      <c r="A28" s="4"/>
      <c r="B28" s="113" t="s">
        <v>22</v>
      </c>
      <c r="C28" s="114"/>
      <c r="D28" s="114"/>
      <c r="E28" s="115"/>
      <c r="F28" s="116"/>
      <c r="G28" s="246">
        <f>ZakladDPHSniVypocet+ZakladDPHZaklVypocet</f>
        <v>0</v>
      </c>
      <c r="H28" s="246"/>
      <c r="I28" s="246"/>
      <c r="J28" s="117" t="str">
        <f t="shared" si="0"/>
        <v>CZK</v>
      </c>
    </row>
    <row r="29" spans="1:10" ht="27.75" customHeight="1" thickBot="1">
      <c r="A29" s="4"/>
      <c r="B29" s="113" t="s">
        <v>35</v>
      </c>
      <c r="C29" s="118"/>
      <c r="D29" s="118"/>
      <c r="E29" s="118"/>
      <c r="F29" s="118"/>
      <c r="G29" s="244">
        <f>ZakladDPHSni+DPHSni+ZakladDPHZakl+DPHZakl+Zaokrouhleni</f>
        <v>0</v>
      </c>
      <c r="H29" s="244"/>
      <c r="I29" s="244"/>
      <c r="J29" s="119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43173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31" t="s">
        <v>2</v>
      </c>
      <c r="E35" s="231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hidden="1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customHeight="1" hidden="1">
      <c r="A39" s="97">
        <v>1</v>
      </c>
      <c r="B39" s="103"/>
      <c r="C39" s="213"/>
      <c r="D39" s="214"/>
      <c r="E39" s="214"/>
      <c r="F39" s="108">
        <f>' Pol'!AC53</f>
        <v>0</v>
      </c>
      <c r="G39" s="109">
        <f>' Pol'!AD53</f>
        <v>0</v>
      </c>
      <c r="H39" s="110">
        <f>(F39*SazbaDPH1/100)+(G39*SazbaDPH2/100)</f>
        <v>0</v>
      </c>
      <c r="I39" s="110">
        <f>F39+G39+H39</f>
        <v>0</v>
      </c>
      <c r="J39" s="104">
        <f>IF(CenaCelkemVypocet=0,"",I39/CenaCelkemVypocet*100)</f>
      </c>
    </row>
    <row r="40" spans="1:10" ht="25.5" customHeight="1" hidden="1">
      <c r="A40" s="97"/>
      <c r="B40" s="215" t="s">
        <v>52</v>
      </c>
      <c r="C40" s="216"/>
      <c r="D40" s="216"/>
      <c r="E40" s="217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ht="12.75">
      <c r="B42" t="s">
        <v>54</v>
      </c>
    </row>
    <row r="43" spans="2:52" ht="12.75">
      <c r="B43" s="218" t="s">
        <v>55</v>
      </c>
      <c r="C43" s="218"/>
      <c r="D43" s="218"/>
      <c r="E43" s="218"/>
      <c r="F43" s="218"/>
      <c r="G43" s="218"/>
      <c r="H43" s="218"/>
      <c r="I43" s="218"/>
      <c r="J43" s="218"/>
      <c r="AZ43" s="120" t="str">
        <f>B43</f>
        <v>Elektroinstalace: osvětlení v podlaze</v>
      </c>
    </row>
    <row r="46" ht="15.75">
      <c r="B46" s="121" t="s">
        <v>56</v>
      </c>
    </row>
    <row r="48" spans="1:10" ht="25.5" customHeight="1">
      <c r="A48" s="122"/>
      <c r="B48" s="126" t="s">
        <v>16</v>
      </c>
      <c r="C48" s="126" t="s">
        <v>5</v>
      </c>
      <c r="D48" s="127"/>
      <c r="E48" s="127"/>
      <c r="F48" s="130" t="s">
        <v>57</v>
      </c>
      <c r="G48" s="130"/>
      <c r="H48" s="130"/>
      <c r="I48" s="219" t="s">
        <v>28</v>
      </c>
      <c r="J48" s="219"/>
    </row>
    <row r="49" spans="1:10" ht="25.5" customHeight="1">
      <c r="A49" s="123"/>
      <c r="B49" s="131" t="s">
        <v>58</v>
      </c>
      <c r="C49" s="221" t="s">
        <v>59</v>
      </c>
      <c r="D49" s="222"/>
      <c r="E49" s="222"/>
      <c r="F49" s="133" t="s">
        <v>23</v>
      </c>
      <c r="G49" s="134"/>
      <c r="H49" s="134"/>
      <c r="I49" s="220">
        <f>' Pol'!G8</f>
        <v>0</v>
      </c>
      <c r="J49" s="220"/>
    </row>
    <row r="50" spans="1:10" ht="25.5" customHeight="1">
      <c r="A50" s="123"/>
      <c r="B50" s="125" t="s">
        <v>60</v>
      </c>
      <c r="C50" s="207" t="s">
        <v>61</v>
      </c>
      <c r="D50" s="208"/>
      <c r="E50" s="208"/>
      <c r="F50" s="135" t="s">
        <v>23</v>
      </c>
      <c r="G50" s="136"/>
      <c r="H50" s="136"/>
      <c r="I50" s="206">
        <f>' Pol'!G11</f>
        <v>0</v>
      </c>
      <c r="J50" s="206"/>
    </row>
    <row r="51" spans="1:10" ht="25.5" customHeight="1">
      <c r="A51" s="123"/>
      <c r="B51" s="125" t="s">
        <v>62</v>
      </c>
      <c r="C51" s="207" t="s">
        <v>63</v>
      </c>
      <c r="D51" s="208"/>
      <c r="E51" s="208"/>
      <c r="F51" s="135" t="s">
        <v>23</v>
      </c>
      <c r="G51" s="136"/>
      <c r="H51" s="136"/>
      <c r="I51" s="206">
        <f>' Pol'!G17</f>
        <v>0</v>
      </c>
      <c r="J51" s="206"/>
    </row>
    <row r="52" spans="1:10" ht="25.5" customHeight="1">
      <c r="A52" s="123"/>
      <c r="B52" s="125" t="s">
        <v>64</v>
      </c>
      <c r="C52" s="207" t="s">
        <v>65</v>
      </c>
      <c r="D52" s="208"/>
      <c r="E52" s="208"/>
      <c r="F52" s="135" t="s">
        <v>23</v>
      </c>
      <c r="G52" s="136"/>
      <c r="H52" s="136"/>
      <c r="I52" s="206">
        <f>' Pol'!G22</f>
        <v>0</v>
      </c>
      <c r="J52" s="206"/>
    </row>
    <row r="53" spans="1:10" ht="25.5" customHeight="1">
      <c r="A53" s="123"/>
      <c r="B53" s="125" t="s">
        <v>66</v>
      </c>
      <c r="C53" s="207" t="s">
        <v>67</v>
      </c>
      <c r="D53" s="208"/>
      <c r="E53" s="208"/>
      <c r="F53" s="135" t="s">
        <v>23</v>
      </c>
      <c r="G53" s="136"/>
      <c r="H53" s="136"/>
      <c r="I53" s="206">
        <f>' Pol'!G31</f>
        <v>0</v>
      </c>
      <c r="J53" s="206"/>
    </row>
    <row r="54" spans="1:10" ht="25.5" customHeight="1">
      <c r="A54" s="123"/>
      <c r="B54" s="125" t="s">
        <v>68</v>
      </c>
      <c r="C54" s="207" t="s">
        <v>69</v>
      </c>
      <c r="D54" s="208"/>
      <c r="E54" s="208"/>
      <c r="F54" s="135" t="s">
        <v>24</v>
      </c>
      <c r="G54" s="136"/>
      <c r="H54" s="136"/>
      <c r="I54" s="206">
        <f>' Pol'!G33</f>
        <v>0</v>
      </c>
      <c r="J54" s="206"/>
    </row>
    <row r="55" spans="1:10" ht="25.5" customHeight="1">
      <c r="A55" s="123"/>
      <c r="B55" s="125" t="s">
        <v>70</v>
      </c>
      <c r="C55" s="207" t="s">
        <v>71</v>
      </c>
      <c r="D55" s="208"/>
      <c r="E55" s="208"/>
      <c r="F55" s="135" t="s">
        <v>24</v>
      </c>
      <c r="G55" s="136"/>
      <c r="H55" s="136"/>
      <c r="I55" s="206">
        <f>' Pol'!G36</f>
        <v>0</v>
      </c>
      <c r="J55" s="206"/>
    </row>
    <row r="56" spans="1:10" ht="25.5" customHeight="1">
      <c r="A56" s="123"/>
      <c r="B56" s="125" t="s">
        <v>72</v>
      </c>
      <c r="C56" s="207" t="s">
        <v>73</v>
      </c>
      <c r="D56" s="208"/>
      <c r="E56" s="208"/>
      <c r="F56" s="135" t="s">
        <v>25</v>
      </c>
      <c r="G56" s="136"/>
      <c r="H56" s="136"/>
      <c r="I56" s="206">
        <f>' Pol'!G39</f>
        <v>0</v>
      </c>
      <c r="J56" s="206"/>
    </row>
    <row r="57" spans="1:10" ht="25.5" customHeight="1">
      <c r="A57" s="123"/>
      <c r="B57" s="132" t="s">
        <v>74</v>
      </c>
      <c r="C57" s="210" t="s">
        <v>26</v>
      </c>
      <c r="D57" s="211"/>
      <c r="E57" s="211"/>
      <c r="F57" s="137" t="s">
        <v>74</v>
      </c>
      <c r="G57" s="138"/>
      <c r="H57" s="138"/>
      <c r="I57" s="209">
        <f>' Pol'!G48</f>
        <v>0</v>
      </c>
      <c r="J57" s="209"/>
    </row>
    <row r="58" spans="1:10" ht="25.5" customHeight="1">
      <c r="A58" s="124"/>
      <c r="B58" s="128" t="s">
        <v>1</v>
      </c>
      <c r="C58" s="128"/>
      <c r="D58" s="129"/>
      <c r="E58" s="129"/>
      <c r="F58" s="139"/>
      <c r="G58" s="140"/>
      <c r="H58" s="140"/>
      <c r="I58" s="212">
        <f>SUM(I49:I57)</f>
        <v>0</v>
      </c>
      <c r="J58" s="212"/>
    </row>
    <row r="59" spans="6:10" ht="12.75">
      <c r="F59" s="141"/>
      <c r="G59" s="96"/>
      <c r="H59" s="141"/>
      <c r="I59" s="96"/>
      <c r="J59" s="96"/>
    </row>
    <row r="60" spans="6:10" ht="12.75">
      <c r="F60" s="141"/>
      <c r="G60" s="96"/>
      <c r="H60" s="141"/>
      <c r="I60" s="96"/>
      <c r="J60" s="96"/>
    </row>
    <row r="61" spans="6:10" ht="12.75">
      <c r="F61" s="141"/>
      <c r="G61" s="96"/>
      <c r="H61" s="141"/>
      <c r="I61" s="96"/>
      <c r="J61" s="96"/>
    </row>
  </sheetData>
  <sheetProtection/>
  <mergeCells count="58">
    <mergeCell ref="G15:H15"/>
    <mergeCell ref="I15:J15"/>
    <mergeCell ref="E16:F16"/>
    <mergeCell ref="D12:G12"/>
    <mergeCell ref="D13:G13"/>
    <mergeCell ref="D3:J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43:J43"/>
    <mergeCell ref="I48:J48"/>
    <mergeCell ref="I49:J49"/>
    <mergeCell ref="C49:E49"/>
    <mergeCell ref="C55:E55"/>
    <mergeCell ref="I50:J50"/>
    <mergeCell ref="C50:E50"/>
    <mergeCell ref="I51:J51"/>
    <mergeCell ref="C51:E51"/>
    <mergeCell ref="I52:J52"/>
    <mergeCell ref="C52:E52"/>
    <mergeCell ref="I56:J56"/>
    <mergeCell ref="C56:E56"/>
    <mergeCell ref="I57:J57"/>
    <mergeCell ref="C57:E57"/>
    <mergeCell ref="I58:J58"/>
    <mergeCell ref="I53:J53"/>
    <mergeCell ref="C53:E53"/>
    <mergeCell ref="I54:J54"/>
    <mergeCell ref="C54:E54"/>
    <mergeCell ref="I55:J5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4" t="s">
        <v>6</v>
      </c>
      <c r="B1" s="254"/>
      <c r="C1" s="255"/>
      <c r="D1" s="254"/>
      <c r="E1" s="254"/>
      <c r="F1" s="254"/>
      <c r="G1" s="254"/>
    </row>
    <row r="2" spans="1:7" ht="24.75" customHeight="1">
      <c r="A2" s="79" t="s">
        <v>41</v>
      </c>
      <c r="B2" s="78"/>
      <c r="C2" s="256"/>
      <c r="D2" s="256"/>
      <c r="E2" s="256"/>
      <c r="F2" s="256"/>
      <c r="G2" s="257"/>
    </row>
    <row r="3" spans="1:7" ht="24.75" customHeight="1" hidden="1">
      <c r="A3" s="79" t="s">
        <v>7</v>
      </c>
      <c r="B3" s="78"/>
      <c r="C3" s="256"/>
      <c r="D3" s="256"/>
      <c r="E3" s="256"/>
      <c r="F3" s="256"/>
      <c r="G3" s="257"/>
    </row>
    <row r="4" spans="1:7" ht="24.75" customHeight="1" hidden="1">
      <c r="A4" s="79" t="s">
        <v>8</v>
      </c>
      <c r="B4" s="78"/>
      <c r="C4" s="256"/>
      <c r="D4" s="256"/>
      <c r="E4" s="256"/>
      <c r="F4" s="256"/>
      <c r="G4" s="257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32" sqref="F32"/>
    </sheetView>
  </sheetViews>
  <sheetFormatPr defaultColWidth="9.00390625" defaultRowHeight="12.75" outlineLevelRow="1"/>
  <cols>
    <col min="1" max="1" width="4.25390625" style="0" customWidth="1"/>
    <col min="2" max="2" width="14.375" style="95" customWidth="1"/>
    <col min="3" max="3" width="38.25390625" style="9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258" t="s">
        <v>6</v>
      </c>
      <c r="B1" s="258"/>
      <c r="C1" s="258"/>
      <c r="D1" s="258"/>
      <c r="E1" s="258"/>
      <c r="F1" s="258"/>
      <c r="G1" s="258"/>
      <c r="AE1" t="s">
        <v>77</v>
      </c>
    </row>
    <row r="2" spans="1:31" ht="24.75" customHeight="1">
      <c r="A2" s="146" t="s">
        <v>76</v>
      </c>
      <c r="B2" s="144"/>
      <c r="C2" s="259" t="s">
        <v>45</v>
      </c>
      <c r="D2" s="260"/>
      <c r="E2" s="260"/>
      <c r="F2" s="260"/>
      <c r="G2" s="261"/>
      <c r="AE2" t="s">
        <v>78</v>
      </c>
    </row>
    <row r="3" spans="1:31" ht="24.75" customHeight="1" hidden="1">
      <c r="A3" s="147" t="s">
        <v>7</v>
      </c>
      <c r="B3" s="145"/>
      <c r="C3" s="262"/>
      <c r="D3" s="263"/>
      <c r="E3" s="263"/>
      <c r="F3" s="263"/>
      <c r="G3" s="264"/>
      <c r="AE3" t="s">
        <v>79</v>
      </c>
    </row>
    <row r="4" spans="1:31" ht="24.75" customHeight="1" hidden="1">
      <c r="A4" s="147" t="s">
        <v>8</v>
      </c>
      <c r="B4" s="145"/>
      <c r="C4" s="262"/>
      <c r="D4" s="263"/>
      <c r="E4" s="263"/>
      <c r="F4" s="263"/>
      <c r="G4" s="264"/>
      <c r="AE4" t="s">
        <v>80</v>
      </c>
    </row>
    <row r="5" spans="1:31" ht="12.75" hidden="1">
      <c r="A5" s="148" t="s">
        <v>81</v>
      </c>
      <c r="B5" s="149"/>
      <c r="C5" s="150"/>
      <c r="D5" s="151"/>
      <c r="E5" s="151"/>
      <c r="F5" s="151"/>
      <c r="G5" s="152"/>
      <c r="AE5" t="s">
        <v>82</v>
      </c>
    </row>
    <row r="7" spans="1:21" ht="38.25">
      <c r="A7" s="157" t="s">
        <v>83</v>
      </c>
      <c r="B7" s="158" t="s">
        <v>84</v>
      </c>
      <c r="C7" s="158" t="s">
        <v>85</v>
      </c>
      <c r="D7" s="157" t="s">
        <v>86</v>
      </c>
      <c r="E7" s="157" t="s">
        <v>87</v>
      </c>
      <c r="F7" s="153" t="s">
        <v>88</v>
      </c>
      <c r="G7" s="176" t="s">
        <v>28</v>
      </c>
      <c r="H7" s="177" t="s">
        <v>29</v>
      </c>
      <c r="I7" s="177" t="s">
        <v>89</v>
      </c>
      <c r="J7" s="177" t="s">
        <v>30</v>
      </c>
      <c r="K7" s="177" t="s">
        <v>90</v>
      </c>
      <c r="L7" s="177" t="s">
        <v>91</v>
      </c>
      <c r="M7" s="177" t="s">
        <v>92</v>
      </c>
      <c r="N7" s="177" t="s">
        <v>93</v>
      </c>
      <c r="O7" s="177" t="s">
        <v>94</v>
      </c>
      <c r="P7" s="177" t="s">
        <v>95</v>
      </c>
      <c r="Q7" s="177" t="s">
        <v>96</v>
      </c>
      <c r="R7" s="177" t="s">
        <v>97</v>
      </c>
      <c r="S7" s="177" t="s">
        <v>98</v>
      </c>
      <c r="T7" s="177" t="s">
        <v>99</v>
      </c>
      <c r="U7" s="160" t="s">
        <v>100</v>
      </c>
    </row>
    <row r="8" spans="1:31" ht="12.75">
      <c r="A8" s="178" t="s">
        <v>101</v>
      </c>
      <c r="B8" s="179" t="s">
        <v>58</v>
      </c>
      <c r="C8" s="180" t="s">
        <v>59</v>
      </c>
      <c r="D8" s="181"/>
      <c r="E8" s="182"/>
      <c r="F8" s="183"/>
      <c r="G8" s="183">
        <f>SUMIF(AE9:AE10,"&lt;&gt;NOR",G9:G10)</f>
        <v>0</v>
      </c>
      <c r="H8" s="183"/>
      <c r="I8" s="183">
        <f>SUM(I9:I10)</f>
        <v>0</v>
      </c>
      <c r="J8" s="183"/>
      <c r="K8" s="183">
        <f>SUM(K9:K10)</f>
        <v>0</v>
      </c>
      <c r="L8" s="183"/>
      <c r="M8" s="183">
        <f>SUM(M9:M10)</f>
        <v>0</v>
      </c>
      <c r="N8" s="159"/>
      <c r="O8" s="159">
        <f>SUM(O9:O10)</f>
        <v>0.00022</v>
      </c>
      <c r="P8" s="159"/>
      <c r="Q8" s="159">
        <f>SUM(Q9:Q10)</f>
        <v>0</v>
      </c>
      <c r="R8" s="159"/>
      <c r="S8" s="159"/>
      <c r="T8" s="178"/>
      <c r="U8" s="159">
        <f>SUM(U9:U10)</f>
        <v>6.59</v>
      </c>
      <c r="AE8" t="s">
        <v>102</v>
      </c>
    </row>
    <row r="9" spans="1:60" ht="12.75" outlineLevel="1">
      <c r="A9" s="155">
        <v>1</v>
      </c>
      <c r="B9" s="161" t="s">
        <v>103</v>
      </c>
      <c r="C9" s="196" t="s">
        <v>104</v>
      </c>
      <c r="D9" s="163" t="s">
        <v>105</v>
      </c>
      <c r="E9" s="170">
        <v>5.4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64">
        <v>4E-05</v>
      </c>
      <c r="O9" s="164">
        <f>ROUND(E9*N9,5)</f>
        <v>0.00022</v>
      </c>
      <c r="P9" s="164">
        <v>0</v>
      </c>
      <c r="Q9" s="164">
        <f>ROUND(E9*P9,5)</f>
        <v>0</v>
      </c>
      <c r="R9" s="164"/>
      <c r="S9" s="164"/>
      <c r="T9" s="165">
        <v>1.22</v>
      </c>
      <c r="U9" s="164">
        <f>ROUND(E9*T9,2)</f>
        <v>6.59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106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ht="12.75" outlineLevel="1">
      <c r="A10" s="155"/>
      <c r="B10" s="161"/>
      <c r="C10" s="197" t="s">
        <v>107</v>
      </c>
      <c r="D10" s="166"/>
      <c r="E10" s="171">
        <v>5.4</v>
      </c>
      <c r="F10" s="174"/>
      <c r="G10" s="174"/>
      <c r="H10" s="174"/>
      <c r="I10" s="174"/>
      <c r="J10" s="174"/>
      <c r="K10" s="174"/>
      <c r="L10" s="174"/>
      <c r="M10" s="174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108</v>
      </c>
      <c r="AF10" s="154">
        <v>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31" ht="12.75">
      <c r="A11" s="156" t="s">
        <v>101</v>
      </c>
      <c r="B11" s="162" t="s">
        <v>60</v>
      </c>
      <c r="C11" s="198" t="s">
        <v>61</v>
      </c>
      <c r="D11" s="167"/>
      <c r="E11" s="172"/>
      <c r="F11" s="175"/>
      <c r="G11" s="175">
        <f>SUMIF(AE12:AE16,"&lt;&gt;NOR",G12:G16)</f>
        <v>0</v>
      </c>
      <c r="H11" s="175"/>
      <c r="I11" s="175">
        <f>SUM(I12:I16)</f>
        <v>0</v>
      </c>
      <c r="J11" s="175"/>
      <c r="K11" s="175">
        <f>SUM(K12:K16)</f>
        <v>0</v>
      </c>
      <c r="L11" s="175"/>
      <c r="M11" s="175">
        <f>SUM(M12:M16)</f>
        <v>0</v>
      </c>
      <c r="N11" s="168"/>
      <c r="O11" s="168">
        <f>SUM(O12:O16)</f>
        <v>1.6042</v>
      </c>
      <c r="P11" s="168"/>
      <c r="Q11" s="168">
        <f>SUM(Q12:Q16)</f>
        <v>0</v>
      </c>
      <c r="R11" s="168"/>
      <c r="S11" s="168"/>
      <c r="T11" s="169"/>
      <c r="U11" s="168">
        <f>SUM(U12:U16)</f>
        <v>29.99</v>
      </c>
      <c r="AE11" t="s">
        <v>102</v>
      </c>
    </row>
    <row r="12" spans="1:60" ht="12.75" outlineLevel="1">
      <c r="A12" s="155">
        <v>2</v>
      </c>
      <c r="B12" s="161" t="s">
        <v>109</v>
      </c>
      <c r="C12" s="196" t="s">
        <v>110</v>
      </c>
      <c r="D12" s="163" t="s">
        <v>111</v>
      </c>
      <c r="E12" s="170">
        <v>30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64">
        <v>0.03562</v>
      </c>
      <c r="O12" s="164">
        <f>ROUND(E12*N12,5)</f>
        <v>1.0686</v>
      </c>
      <c r="P12" s="164">
        <v>0</v>
      </c>
      <c r="Q12" s="164">
        <f>ROUND(E12*P12,5)</f>
        <v>0</v>
      </c>
      <c r="R12" s="164"/>
      <c r="S12" s="164"/>
      <c r="T12" s="165">
        <v>0.88293</v>
      </c>
      <c r="U12" s="164">
        <f>ROUND(E12*T12,2)</f>
        <v>26.49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106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12.75" outlineLevel="1">
      <c r="A13" s="155"/>
      <c r="B13" s="161"/>
      <c r="C13" s="197" t="s">
        <v>112</v>
      </c>
      <c r="D13" s="166"/>
      <c r="E13" s="171">
        <v>20</v>
      </c>
      <c r="F13" s="174"/>
      <c r="G13" s="174"/>
      <c r="H13" s="174"/>
      <c r="I13" s="174"/>
      <c r="J13" s="174"/>
      <c r="K13" s="174"/>
      <c r="L13" s="174"/>
      <c r="M13" s="174"/>
      <c r="N13" s="164"/>
      <c r="O13" s="164"/>
      <c r="P13" s="164"/>
      <c r="Q13" s="164"/>
      <c r="R13" s="164"/>
      <c r="S13" s="164"/>
      <c r="T13" s="165"/>
      <c r="U13" s="164"/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108</v>
      </c>
      <c r="AF13" s="154">
        <v>0</v>
      </c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ht="22.5" outlineLevel="1">
      <c r="A14" s="155"/>
      <c r="B14" s="161"/>
      <c r="C14" s="197" t="s">
        <v>113</v>
      </c>
      <c r="D14" s="166"/>
      <c r="E14" s="171">
        <v>10</v>
      </c>
      <c r="F14" s="174"/>
      <c r="G14" s="174"/>
      <c r="H14" s="174"/>
      <c r="I14" s="174"/>
      <c r="J14" s="174"/>
      <c r="K14" s="174"/>
      <c r="L14" s="174"/>
      <c r="M14" s="174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108</v>
      </c>
      <c r="AF14" s="154">
        <v>0</v>
      </c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ht="12.75" outlineLevel="1">
      <c r="A15" s="155">
        <v>3</v>
      </c>
      <c r="B15" s="161" t="s">
        <v>114</v>
      </c>
      <c r="C15" s="196" t="s">
        <v>115</v>
      </c>
      <c r="D15" s="163" t="s">
        <v>116</v>
      </c>
      <c r="E15" s="170">
        <v>5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64">
        <v>0.10712</v>
      </c>
      <c r="O15" s="164">
        <f>ROUND(E15*N15,5)</f>
        <v>0.5356</v>
      </c>
      <c r="P15" s="164">
        <v>0</v>
      </c>
      <c r="Q15" s="164">
        <f>ROUND(E15*P15,5)</f>
        <v>0</v>
      </c>
      <c r="R15" s="164"/>
      <c r="S15" s="164"/>
      <c r="T15" s="165">
        <v>0.69998</v>
      </c>
      <c r="U15" s="164">
        <f>ROUND(E15*T15,2)</f>
        <v>3.5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106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12.75" outlineLevel="1">
      <c r="A16" s="155"/>
      <c r="B16" s="161"/>
      <c r="C16" s="197" t="s">
        <v>117</v>
      </c>
      <c r="D16" s="166"/>
      <c r="E16" s="171">
        <v>5</v>
      </c>
      <c r="F16" s="174"/>
      <c r="G16" s="174"/>
      <c r="H16" s="174"/>
      <c r="I16" s="174"/>
      <c r="J16" s="174"/>
      <c r="K16" s="174"/>
      <c r="L16" s="174"/>
      <c r="M16" s="174"/>
      <c r="N16" s="164"/>
      <c r="O16" s="164"/>
      <c r="P16" s="164"/>
      <c r="Q16" s="164"/>
      <c r="R16" s="164"/>
      <c r="S16" s="164"/>
      <c r="T16" s="165"/>
      <c r="U16" s="164"/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108</v>
      </c>
      <c r="AF16" s="154">
        <v>0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31" ht="12.75">
      <c r="A17" s="156" t="s">
        <v>101</v>
      </c>
      <c r="B17" s="162" t="s">
        <v>62</v>
      </c>
      <c r="C17" s="198" t="s">
        <v>63</v>
      </c>
      <c r="D17" s="167"/>
      <c r="E17" s="172"/>
      <c r="F17" s="175"/>
      <c r="G17" s="175">
        <f>SUMIF(AE18:AE21,"&lt;&gt;NOR",G18:G21)</f>
        <v>0</v>
      </c>
      <c r="H17" s="175"/>
      <c r="I17" s="175">
        <f>SUM(I18:I21)</f>
        <v>0</v>
      </c>
      <c r="J17" s="175"/>
      <c r="K17" s="175">
        <f>SUM(K18:K21)</f>
        <v>0</v>
      </c>
      <c r="L17" s="175"/>
      <c r="M17" s="175">
        <f>SUM(M18:M21)</f>
        <v>0</v>
      </c>
      <c r="N17" s="168"/>
      <c r="O17" s="168">
        <f>SUM(O18:O21)</f>
        <v>0</v>
      </c>
      <c r="P17" s="168"/>
      <c r="Q17" s="168">
        <f>SUM(Q18:Q21)</f>
        <v>1.9515</v>
      </c>
      <c r="R17" s="168"/>
      <c r="S17" s="168"/>
      <c r="T17" s="169"/>
      <c r="U17" s="168">
        <f>SUM(U18:U21)</f>
        <v>1.52</v>
      </c>
      <c r="AE17" t="s">
        <v>102</v>
      </c>
    </row>
    <row r="18" spans="1:60" ht="22.5" outlineLevel="1">
      <c r="A18" s="155">
        <v>4</v>
      </c>
      <c r="B18" s="161" t="s">
        <v>118</v>
      </c>
      <c r="C18" s="196" t="s">
        <v>119</v>
      </c>
      <c r="D18" s="163" t="s">
        <v>116</v>
      </c>
      <c r="E18" s="170">
        <v>10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64">
        <v>0</v>
      </c>
      <c r="O18" s="164">
        <f>ROUND(E18*N18,5)</f>
        <v>0</v>
      </c>
      <c r="P18" s="164">
        <v>0.192</v>
      </c>
      <c r="Q18" s="164">
        <f>ROUND(E18*P18,5)</f>
        <v>1.92</v>
      </c>
      <c r="R18" s="164"/>
      <c r="S18" s="164"/>
      <c r="T18" s="165">
        <v>0.129</v>
      </c>
      <c r="U18" s="164">
        <f>ROUND(E18*T18,2)</f>
        <v>1.29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106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ht="12.75" outlineLevel="1">
      <c r="A19" s="155"/>
      <c r="B19" s="161"/>
      <c r="C19" s="197" t="s">
        <v>120</v>
      </c>
      <c r="D19" s="166"/>
      <c r="E19" s="171">
        <v>10</v>
      </c>
      <c r="F19" s="174"/>
      <c r="G19" s="174"/>
      <c r="H19" s="174"/>
      <c r="I19" s="174"/>
      <c r="J19" s="174"/>
      <c r="K19" s="174"/>
      <c r="L19" s="174"/>
      <c r="M19" s="174"/>
      <c r="N19" s="164"/>
      <c r="O19" s="164"/>
      <c r="P19" s="164"/>
      <c r="Q19" s="164"/>
      <c r="R19" s="164"/>
      <c r="S19" s="164"/>
      <c r="T19" s="165"/>
      <c r="U19" s="164"/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108</v>
      </c>
      <c r="AF19" s="154">
        <v>0</v>
      </c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12.75" outlineLevel="1">
      <c r="A20" s="155">
        <v>5</v>
      </c>
      <c r="B20" s="161" t="s">
        <v>121</v>
      </c>
      <c r="C20" s="196" t="s">
        <v>122</v>
      </c>
      <c r="D20" s="163" t="s">
        <v>116</v>
      </c>
      <c r="E20" s="170">
        <v>1.575</v>
      </c>
      <c r="F20" s="173"/>
      <c r="G20" s="174">
        <f>ROUND(E20*F20,2)</f>
        <v>0</v>
      </c>
      <c r="H20" s="173"/>
      <c r="I20" s="174">
        <f>ROUND(E20*H20,2)</f>
        <v>0</v>
      </c>
      <c r="J20" s="173"/>
      <c r="K20" s="174">
        <f>ROUND(E20*J20,2)</f>
        <v>0</v>
      </c>
      <c r="L20" s="174">
        <v>21</v>
      </c>
      <c r="M20" s="174">
        <f>G20*(1+L20/100)</f>
        <v>0</v>
      </c>
      <c r="N20" s="164">
        <v>0</v>
      </c>
      <c r="O20" s="164">
        <f>ROUND(E20*N20,5)</f>
        <v>0</v>
      </c>
      <c r="P20" s="164">
        <v>0.02</v>
      </c>
      <c r="Q20" s="164">
        <f>ROUND(E20*P20,5)</f>
        <v>0.0315</v>
      </c>
      <c r="R20" s="164"/>
      <c r="S20" s="164"/>
      <c r="T20" s="165">
        <v>0.147</v>
      </c>
      <c r="U20" s="164">
        <f>ROUND(E20*T20,2)</f>
        <v>0.23</v>
      </c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106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ht="12.75" outlineLevel="1">
      <c r="A21" s="155"/>
      <c r="B21" s="161"/>
      <c r="C21" s="197" t="s">
        <v>123</v>
      </c>
      <c r="D21" s="166"/>
      <c r="E21" s="171">
        <v>1.575</v>
      </c>
      <c r="F21" s="174"/>
      <c r="G21" s="174"/>
      <c r="H21" s="174"/>
      <c r="I21" s="174"/>
      <c r="J21" s="174"/>
      <c r="K21" s="174"/>
      <c r="L21" s="174"/>
      <c r="M21" s="174"/>
      <c r="N21" s="164"/>
      <c r="O21" s="164"/>
      <c r="P21" s="164"/>
      <c r="Q21" s="164"/>
      <c r="R21" s="164"/>
      <c r="S21" s="164"/>
      <c r="T21" s="165"/>
      <c r="U21" s="164"/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108</v>
      </c>
      <c r="AF21" s="154">
        <v>0</v>
      </c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31" ht="12.75">
      <c r="A22" s="156" t="s">
        <v>101</v>
      </c>
      <c r="B22" s="162" t="s">
        <v>64</v>
      </c>
      <c r="C22" s="198" t="s">
        <v>65</v>
      </c>
      <c r="D22" s="167"/>
      <c r="E22" s="172"/>
      <c r="F22" s="175"/>
      <c r="G22" s="175">
        <f>SUMIF(AE23:AE30,"&lt;&gt;NOR",G23:G30)</f>
        <v>0</v>
      </c>
      <c r="H22" s="175"/>
      <c r="I22" s="175">
        <f>SUM(I23:I30)</f>
        <v>0</v>
      </c>
      <c r="J22" s="175"/>
      <c r="K22" s="175">
        <f>SUM(K23:K30)</f>
        <v>0</v>
      </c>
      <c r="L22" s="175"/>
      <c r="M22" s="175">
        <f>SUM(M23:M30)</f>
        <v>0</v>
      </c>
      <c r="N22" s="168"/>
      <c r="O22" s="168">
        <f>SUM(O23:O30)</f>
        <v>0.0245</v>
      </c>
      <c r="P22" s="168"/>
      <c r="Q22" s="168">
        <f>SUM(Q23:Q30)</f>
        <v>0.25</v>
      </c>
      <c r="R22" s="168"/>
      <c r="S22" s="168"/>
      <c r="T22" s="169"/>
      <c r="U22" s="168">
        <f>SUM(U23:U30)</f>
        <v>25.86</v>
      </c>
      <c r="AE22" t="s">
        <v>102</v>
      </c>
    </row>
    <row r="23" spans="1:60" ht="12.75" outlineLevel="1">
      <c r="A23" s="155">
        <v>6</v>
      </c>
      <c r="B23" s="161" t="s">
        <v>124</v>
      </c>
      <c r="C23" s="196" t="s">
        <v>125</v>
      </c>
      <c r="D23" s="163" t="s">
        <v>105</v>
      </c>
      <c r="E23" s="170">
        <v>50</v>
      </c>
      <c r="F23" s="173"/>
      <c r="G23" s="174">
        <f>ROUND(E23*F23,2)</f>
        <v>0</v>
      </c>
      <c r="H23" s="173"/>
      <c r="I23" s="174">
        <f>ROUND(E23*H23,2)</f>
        <v>0</v>
      </c>
      <c r="J23" s="173"/>
      <c r="K23" s="174">
        <f>ROUND(E23*J23,2)</f>
        <v>0</v>
      </c>
      <c r="L23" s="174">
        <v>21</v>
      </c>
      <c r="M23" s="174">
        <f>G23*(1+L23/100)</f>
        <v>0</v>
      </c>
      <c r="N23" s="164">
        <v>0.00049</v>
      </c>
      <c r="O23" s="164">
        <f>ROUND(E23*N23,5)</f>
        <v>0.0245</v>
      </c>
      <c r="P23" s="164">
        <v>0.005</v>
      </c>
      <c r="Q23" s="164">
        <f>ROUND(E23*P23,5)</f>
        <v>0.25</v>
      </c>
      <c r="R23" s="164"/>
      <c r="S23" s="164"/>
      <c r="T23" s="165">
        <v>0.445</v>
      </c>
      <c r="U23" s="164">
        <f>ROUND(E23*T23,2)</f>
        <v>22.25</v>
      </c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106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12.75" outlineLevel="1">
      <c r="A24" s="155">
        <v>7</v>
      </c>
      <c r="B24" s="161" t="s">
        <v>126</v>
      </c>
      <c r="C24" s="196" t="s">
        <v>127</v>
      </c>
      <c r="D24" s="163" t="s">
        <v>128</v>
      </c>
      <c r="E24" s="170">
        <v>2.2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64">
        <v>0</v>
      </c>
      <c r="O24" s="164">
        <f>ROUND(E24*N24,5)</f>
        <v>0</v>
      </c>
      <c r="P24" s="164">
        <v>0</v>
      </c>
      <c r="Q24" s="164">
        <f>ROUND(E24*P24,5)</f>
        <v>0</v>
      </c>
      <c r="R24" s="164"/>
      <c r="S24" s="164"/>
      <c r="T24" s="165">
        <v>0.942</v>
      </c>
      <c r="U24" s="164">
        <f>ROUND(E24*T24,2)</f>
        <v>2.07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106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ht="12.75" outlineLevel="1">
      <c r="A25" s="155">
        <v>8</v>
      </c>
      <c r="B25" s="161" t="s">
        <v>129</v>
      </c>
      <c r="C25" s="196" t="s">
        <v>130</v>
      </c>
      <c r="D25" s="163" t="s">
        <v>128</v>
      </c>
      <c r="E25" s="170">
        <v>4.4</v>
      </c>
      <c r="F25" s="173"/>
      <c r="G25" s="174">
        <f>ROUND(E25*F25,2)</f>
        <v>0</v>
      </c>
      <c r="H25" s="173"/>
      <c r="I25" s="174">
        <f>ROUND(E25*H25,2)</f>
        <v>0</v>
      </c>
      <c r="J25" s="173"/>
      <c r="K25" s="174">
        <f>ROUND(E25*J25,2)</f>
        <v>0</v>
      </c>
      <c r="L25" s="174">
        <v>21</v>
      </c>
      <c r="M25" s="174">
        <f>G25*(1+L25/100)</f>
        <v>0</v>
      </c>
      <c r="N25" s="164">
        <v>0</v>
      </c>
      <c r="O25" s="164">
        <f>ROUND(E25*N25,5)</f>
        <v>0</v>
      </c>
      <c r="P25" s="164">
        <v>0</v>
      </c>
      <c r="Q25" s="164">
        <f>ROUND(E25*P25,5)</f>
        <v>0</v>
      </c>
      <c r="R25" s="164"/>
      <c r="S25" s="164"/>
      <c r="T25" s="165">
        <v>0.105</v>
      </c>
      <c r="U25" s="164">
        <f>ROUND(E25*T25,2)</f>
        <v>0.46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106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ht="12.75" outlineLevel="1">
      <c r="A26" s="155"/>
      <c r="B26" s="161"/>
      <c r="C26" s="197" t="s">
        <v>131</v>
      </c>
      <c r="D26" s="166"/>
      <c r="E26" s="171">
        <v>4.4</v>
      </c>
      <c r="F26" s="174"/>
      <c r="G26" s="174"/>
      <c r="H26" s="174"/>
      <c r="I26" s="174"/>
      <c r="J26" s="174"/>
      <c r="K26" s="174"/>
      <c r="L26" s="174"/>
      <c r="M26" s="174"/>
      <c r="N26" s="164"/>
      <c r="O26" s="164"/>
      <c r="P26" s="164"/>
      <c r="Q26" s="164"/>
      <c r="R26" s="164"/>
      <c r="S26" s="164"/>
      <c r="T26" s="165"/>
      <c r="U26" s="164"/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108</v>
      </c>
      <c r="AF26" s="154">
        <v>0</v>
      </c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ht="12.75" outlineLevel="1">
      <c r="A27" s="155">
        <v>9</v>
      </c>
      <c r="B27" s="161" t="s">
        <v>132</v>
      </c>
      <c r="C27" s="196" t="s">
        <v>133</v>
      </c>
      <c r="D27" s="163" t="s">
        <v>128</v>
      </c>
      <c r="E27" s="170">
        <v>2.2</v>
      </c>
      <c r="F27" s="173"/>
      <c r="G27" s="174">
        <f>ROUND(E27*F27,2)</f>
        <v>0</v>
      </c>
      <c r="H27" s="173"/>
      <c r="I27" s="174">
        <f>ROUND(E27*H27,2)</f>
        <v>0</v>
      </c>
      <c r="J27" s="173"/>
      <c r="K27" s="174">
        <f>ROUND(E27*J27,2)</f>
        <v>0</v>
      </c>
      <c r="L27" s="174">
        <v>21</v>
      </c>
      <c r="M27" s="174">
        <f>G27*(1+L27/100)</f>
        <v>0</v>
      </c>
      <c r="N27" s="164">
        <v>0</v>
      </c>
      <c r="O27" s="164">
        <f>ROUND(E27*N27,5)</f>
        <v>0</v>
      </c>
      <c r="P27" s="164">
        <v>0</v>
      </c>
      <c r="Q27" s="164">
        <f>ROUND(E27*P27,5)</f>
        <v>0</v>
      </c>
      <c r="R27" s="164"/>
      <c r="S27" s="164"/>
      <c r="T27" s="165">
        <v>0.49</v>
      </c>
      <c r="U27" s="164">
        <f>ROUND(E27*T27,2)</f>
        <v>1.08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106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ht="12.75" outlineLevel="1">
      <c r="A28" s="155">
        <v>10</v>
      </c>
      <c r="B28" s="161" t="s">
        <v>134</v>
      </c>
      <c r="C28" s="196" t="s">
        <v>135</v>
      </c>
      <c r="D28" s="163" t="s">
        <v>128</v>
      </c>
      <c r="E28" s="170">
        <v>8.8</v>
      </c>
      <c r="F28" s="173"/>
      <c r="G28" s="174">
        <f>ROUND(E28*F28,2)</f>
        <v>0</v>
      </c>
      <c r="H28" s="173"/>
      <c r="I28" s="174">
        <f>ROUND(E28*H28,2)</f>
        <v>0</v>
      </c>
      <c r="J28" s="173"/>
      <c r="K28" s="174">
        <f>ROUND(E28*J28,2)</f>
        <v>0</v>
      </c>
      <c r="L28" s="174">
        <v>21</v>
      </c>
      <c r="M28" s="174">
        <f>G28*(1+L28/100)</f>
        <v>0</v>
      </c>
      <c r="N28" s="164">
        <v>0</v>
      </c>
      <c r="O28" s="164">
        <f>ROUND(E28*N28,5)</f>
        <v>0</v>
      </c>
      <c r="P28" s="164">
        <v>0</v>
      </c>
      <c r="Q28" s="164">
        <f>ROUND(E28*P28,5)</f>
        <v>0</v>
      </c>
      <c r="R28" s="164"/>
      <c r="S28" s="164"/>
      <c r="T28" s="165">
        <v>0</v>
      </c>
      <c r="U28" s="164">
        <f>ROUND(E28*T28,2)</f>
        <v>0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106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ht="12.75" outlineLevel="1">
      <c r="A29" s="155"/>
      <c r="B29" s="161"/>
      <c r="C29" s="197" t="s">
        <v>136</v>
      </c>
      <c r="D29" s="166"/>
      <c r="E29" s="171">
        <v>8.8</v>
      </c>
      <c r="F29" s="174"/>
      <c r="G29" s="174"/>
      <c r="H29" s="174"/>
      <c r="I29" s="174"/>
      <c r="J29" s="174"/>
      <c r="K29" s="174"/>
      <c r="L29" s="174"/>
      <c r="M29" s="174"/>
      <c r="N29" s="164"/>
      <c r="O29" s="164"/>
      <c r="P29" s="164"/>
      <c r="Q29" s="164"/>
      <c r="R29" s="164"/>
      <c r="S29" s="164"/>
      <c r="T29" s="165"/>
      <c r="U29" s="164"/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108</v>
      </c>
      <c r="AF29" s="154">
        <v>0</v>
      </c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ht="12.75" outlineLevel="1">
      <c r="A30" s="155">
        <v>11</v>
      </c>
      <c r="B30" s="161" t="s">
        <v>137</v>
      </c>
      <c r="C30" s="196" t="s">
        <v>138</v>
      </c>
      <c r="D30" s="163" t="s">
        <v>128</v>
      </c>
      <c r="E30" s="170">
        <v>2.2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21</v>
      </c>
      <c r="M30" s="174">
        <f>G30*(1+L30/100)</f>
        <v>0</v>
      </c>
      <c r="N30" s="164">
        <v>0</v>
      </c>
      <c r="O30" s="164">
        <f>ROUND(E30*N30,5)</f>
        <v>0</v>
      </c>
      <c r="P30" s="164">
        <v>0</v>
      </c>
      <c r="Q30" s="164">
        <f>ROUND(E30*P30,5)</f>
        <v>0</v>
      </c>
      <c r="R30" s="164"/>
      <c r="S30" s="164"/>
      <c r="T30" s="165">
        <v>0</v>
      </c>
      <c r="U30" s="164">
        <f>ROUND(E30*T30,2)</f>
        <v>0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106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31" ht="12.75">
      <c r="A31" s="156" t="s">
        <v>101</v>
      </c>
      <c r="B31" s="162" t="s">
        <v>66</v>
      </c>
      <c r="C31" s="198" t="s">
        <v>67</v>
      </c>
      <c r="D31" s="167"/>
      <c r="E31" s="172"/>
      <c r="F31" s="175"/>
      <c r="G31" s="175">
        <f>SUMIF(AE32:AE32,"&lt;&gt;NOR",G32:G32)</f>
        <v>0</v>
      </c>
      <c r="H31" s="175"/>
      <c r="I31" s="175">
        <f>SUM(I32:I32)</f>
        <v>0</v>
      </c>
      <c r="J31" s="175"/>
      <c r="K31" s="175">
        <f>SUM(K32:K32)</f>
        <v>0</v>
      </c>
      <c r="L31" s="175"/>
      <c r="M31" s="175">
        <f>SUM(M32:M32)</f>
        <v>0</v>
      </c>
      <c r="N31" s="168"/>
      <c r="O31" s="168">
        <f>SUM(O32:O32)</f>
        <v>0</v>
      </c>
      <c r="P31" s="168"/>
      <c r="Q31" s="168">
        <f>SUM(Q32:Q32)</f>
        <v>0</v>
      </c>
      <c r="R31" s="168"/>
      <c r="S31" s="168"/>
      <c r="T31" s="169"/>
      <c r="U31" s="168">
        <f>SUM(U32:U32)</f>
        <v>1.23</v>
      </c>
      <c r="AE31" t="s">
        <v>102</v>
      </c>
    </row>
    <row r="32" spans="1:60" ht="12.75" outlineLevel="1">
      <c r="A32" s="155">
        <v>12</v>
      </c>
      <c r="B32" s="161" t="s">
        <v>139</v>
      </c>
      <c r="C32" s="196" t="s">
        <v>140</v>
      </c>
      <c r="D32" s="163" t="s">
        <v>128</v>
      </c>
      <c r="E32" s="170">
        <v>4</v>
      </c>
      <c r="F32" s="173"/>
      <c r="G32" s="174">
        <f>ROUND(E32*F32,2)</f>
        <v>0</v>
      </c>
      <c r="H32" s="173"/>
      <c r="I32" s="174">
        <f>ROUND(E32*H32,2)</f>
        <v>0</v>
      </c>
      <c r="J32" s="173"/>
      <c r="K32" s="174">
        <f>ROUND(E32*J32,2)</f>
        <v>0</v>
      </c>
      <c r="L32" s="174">
        <v>21</v>
      </c>
      <c r="M32" s="174">
        <f>G32*(1+L32/100)</f>
        <v>0</v>
      </c>
      <c r="N32" s="164">
        <v>0</v>
      </c>
      <c r="O32" s="164">
        <f>ROUND(E32*N32,5)</f>
        <v>0</v>
      </c>
      <c r="P32" s="164">
        <v>0</v>
      </c>
      <c r="Q32" s="164">
        <f>ROUND(E32*P32,5)</f>
        <v>0</v>
      </c>
      <c r="R32" s="164"/>
      <c r="S32" s="164"/>
      <c r="T32" s="165">
        <v>0.307</v>
      </c>
      <c r="U32" s="164">
        <f>ROUND(E32*T32,2)</f>
        <v>1.23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106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31" ht="12.75">
      <c r="A33" s="156" t="s">
        <v>101</v>
      </c>
      <c r="B33" s="162" t="s">
        <v>68</v>
      </c>
      <c r="C33" s="198" t="s">
        <v>69</v>
      </c>
      <c r="D33" s="167"/>
      <c r="E33" s="172"/>
      <c r="F33" s="175"/>
      <c r="G33" s="175">
        <f>SUMIF(AE34:AE35,"&lt;&gt;NOR",G34:G35)</f>
        <v>0</v>
      </c>
      <c r="H33" s="175"/>
      <c r="I33" s="175">
        <f>SUM(I34:I35)</f>
        <v>0</v>
      </c>
      <c r="J33" s="175"/>
      <c r="K33" s="175">
        <f>SUM(K34:K35)</f>
        <v>0</v>
      </c>
      <c r="L33" s="175"/>
      <c r="M33" s="175">
        <f>SUM(M34:M35)</f>
        <v>0</v>
      </c>
      <c r="N33" s="168"/>
      <c r="O33" s="168">
        <f>SUM(O34:O35)</f>
        <v>0.04079</v>
      </c>
      <c r="P33" s="168"/>
      <c r="Q33" s="168">
        <f>SUM(Q34:Q35)</f>
        <v>0</v>
      </c>
      <c r="R33" s="168"/>
      <c r="S33" s="168"/>
      <c r="T33" s="169"/>
      <c r="U33" s="168">
        <f>SUM(U34:U35)</f>
        <v>2.25</v>
      </c>
      <c r="AE33" t="s">
        <v>102</v>
      </c>
    </row>
    <row r="34" spans="1:60" ht="22.5" outlineLevel="1">
      <c r="A34" s="155">
        <v>13</v>
      </c>
      <c r="B34" s="161" t="s">
        <v>141</v>
      </c>
      <c r="C34" s="196" t="s">
        <v>142</v>
      </c>
      <c r="D34" s="163" t="s">
        <v>116</v>
      </c>
      <c r="E34" s="170">
        <v>1.575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64">
        <v>0.0259</v>
      </c>
      <c r="O34" s="164">
        <f>ROUND(E34*N34,5)</f>
        <v>0.04079</v>
      </c>
      <c r="P34" s="164">
        <v>0</v>
      </c>
      <c r="Q34" s="164">
        <f>ROUND(E34*P34,5)</f>
        <v>0</v>
      </c>
      <c r="R34" s="164"/>
      <c r="S34" s="164"/>
      <c r="T34" s="165">
        <v>1.42637</v>
      </c>
      <c r="U34" s="164">
        <f>ROUND(E34*T34,2)</f>
        <v>2.25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143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ht="12.75" outlineLevel="1">
      <c r="A35" s="155"/>
      <c r="B35" s="161"/>
      <c r="C35" s="197" t="s">
        <v>123</v>
      </c>
      <c r="D35" s="166"/>
      <c r="E35" s="171">
        <v>1.575</v>
      </c>
      <c r="F35" s="174"/>
      <c r="G35" s="174"/>
      <c r="H35" s="174"/>
      <c r="I35" s="174"/>
      <c r="J35" s="174"/>
      <c r="K35" s="174"/>
      <c r="L35" s="174"/>
      <c r="M35" s="174"/>
      <c r="N35" s="164"/>
      <c r="O35" s="164"/>
      <c r="P35" s="164"/>
      <c r="Q35" s="164"/>
      <c r="R35" s="164"/>
      <c r="S35" s="164"/>
      <c r="T35" s="165"/>
      <c r="U35" s="16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108</v>
      </c>
      <c r="AF35" s="154">
        <v>0</v>
      </c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31" ht="12.75">
      <c r="A36" s="156" t="s">
        <v>101</v>
      </c>
      <c r="B36" s="162" t="s">
        <v>70</v>
      </c>
      <c r="C36" s="198" t="s">
        <v>71</v>
      </c>
      <c r="D36" s="167"/>
      <c r="E36" s="172"/>
      <c r="F36" s="175"/>
      <c r="G36" s="175">
        <f>SUMIF(AE37:AE38,"&lt;&gt;NOR",G37:G38)</f>
        <v>0</v>
      </c>
      <c r="H36" s="175"/>
      <c r="I36" s="175">
        <f>SUM(I37:I38)</f>
        <v>0</v>
      </c>
      <c r="J36" s="175"/>
      <c r="K36" s="175">
        <f>SUM(K37:K38)</f>
        <v>0</v>
      </c>
      <c r="L36" s="175"/>
      <c r="M36" s="175">
        <f>SUM(M37:M38)</f>
        <v>0</v>
      </c>
      <c r="N36" s="168"/>
      <c r="O36" s="168">
        <f>SUM(O37:O38)</f>
        <v>1.2053</v>
      </c>
      <c r="P36" s="168"/>
      <c r="Q36" s="168">
        <f>SUM(Q37:Q38)</f>
        <v>0</v>
      </c>
      <c r="R36" s="168"/>
      <c r="S36" s="168"/>
      <c r="T36" s="169"/>
      <c r="U36" s="168">
        <f>SUM(U37:U38)</f>
        <v>13.01</v>
      </c>
      <c r="AE36" t="s">
        <v>102</v>
      </c>
    </row>
    <row r="37" spans="1:60" ht="22.5" outlineLevel="1">
      <c r="A37" s="155">
        <v>14</v>
      </c>
      <c r="B37" s="161" t="s">
        <v>144</v>
      </c>
      <c r="C37" s="196" t="s">
        <v>145</v>
      </c>
      <c r="D37" s="163" t="s">
        <v>116</v>
      </c>
      <c r="E37" s="170">
        <v>10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64">
        <v>0.12053</v>
      </c>
      <c r="O37" s="164">
        <f>ROUND(E37*N37,5)</f>
        <v>1.2053</v>
      </c>
      <c r="P37" s="164">
        <v>0</v>
      </c>
      <c r="Q37" s="164">
        <f>ROUND(E37*P37,5)</f>
        <v>0</v>
      </c>
      <c r="R37" s="164"/>
      <c r="S37" s="164"/>
      <c r="T37" s="165">
        <v>1.30106</v>
      </c>
      <c r="U37" s="164">
        <f>ROUND(E37*T37,2)</f>
        <v>13.01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143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ht="22.5" outlineLevel="1">
      <c r="A38" s="155"/>
      <c r="B38" s="161"/>
      <c r="C38" s="197" t="s">
        <v>146</v>
      </c>
      <c r="D38" s="166"/>
      <c r="E38" s="171">
        <v>10</v>
      </c>
      <c r="F38" s="174"/>
      <c r="G38" s="174"/>
      <c r="H38" s="174"/>
      <c r="I38" s="174"/>
      <c r="J38" s="174"/>
      <c r="K38" s="174"/>
      <c r="L38" s="174"/>
      <c r="M38" s="174"/>
      <c r="N38" s="164"/>
      <c r="O38" s="164"/>
      <c r="P38" s="164"/>
      <c r="Q38" s="164"/>
      <c r="R38" s="164"/>
      <c r="S38" s="164"/>
      <c r="T38" s="165"/>
      <c r="U38" s="164"/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108</v>
      </c>
      <c r="AF38" s="154">
        <v>0</v>
      </c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31" ht="12.75">
      <c r="A39" s="156" t="s">
        <v>101</v>
      </c>
      <c r="B39" s="162" t="s">
        <v>72</v>
      </c>
      <c r="C39" s="198" t="s">
        <v>73</v>
      </c>
      <c r="D39" s="167"/>
      <c r="E39" s="172"/>
      <c r="F39" s="175"/>
      <c r="G39" s="175">
        <f>SUMIF(AE40:AE47,"&lt;&gt;NOR",G40:G47)</f>
        <v>0</v>
      </c>
      <c r="H39" s="175"/>
      <c r="I39" s="175">
        <f>SUM(I40:I47)</f>
        <v>0</v>
      </c>
      <c r="J39" s="175"/>
      <c r="K39" s="175">
        <f>SUM(K40:K47)</f>
        <v>0</v>
      </c>
      <c r="L39" s="175"/>
      <c r="M39" s="175">
        <f>SUM(M40:M47)</f>
        <v>0</v>
      </c>
      <c r="N39" s="168"/>
      <c r="O39" s="168">
        <f>SUM(O40:O47)</f>
        <v>0.18758</v>
      </c>
      <c r="P39" s="168"/>
      <c r="Q39" s="168">
        <f>SUM(Q40:Q47)</f>
        <v>0</v>
      </c>
      <c r="R39" s="168"/>
      <c r="S39" s="168"/>
      <c r="T39" s="169"/>
      <c r="U39" s="168">
        <f>SUM(U40:U47)</f>
        <v>144.04000000000002</v>
      </c>
      <c r="AE39" t="s">
        <v>102</v>
      </c>
    </row>
    <row r="40" spans="1:60" ht="12.75" outlineLevel="1">
      <c r="A40" s="155">
        <v>15</v>
      </c>
      <c r="B40" s="161" t="s">
        <v>147</v>
      </c>
      <c r="C40" s="196" t="s">
        <v>148</v>
      </c>
      <c r="D40" s="163" t="s">
        <v>111</v>
      </c>
      <c r="E40" s="170">
        <v>1</v>
      </c>
      <c r="F40" s="173"/>
      <c r="G40" s="174">
        <f aca="true" t="shared" si="0" ref="G40:G47">ROUND(E40*F40,2)</f>
        <v>0</v>
      </c>
      <c r="H40" s="173"/>
      <c r="I40" s="174">
        <f aca="true" t="shared" si="1" ref="I40:I47">ROUND(E40*H40,2)</f>
        <v>0</v>
      </c>
      <c r="J40" s="173"/>
      <c r="K40" s="174">
        <f aca="true" t="shared" si="2" ref="K40:K47">ROUND(E40*J40,2)</f>
        <v>0</v>
      </c>
      <c r="L40" s="174">
        <v>21</v>
      </c>
      <c r="M40" s="174">
        <f aca="true" t="shared" si="3" ref="M40:M47">G40*(1+L40/100)</f>
        <v>0</v>
      </c>
      <c r="N40" s="164">
        <v>0</v>
      </c>
      <c r="O40" s="164">
        <f aca="true" t="shared" si="4" ref="O40:O47">ROUND(E40*N40,5)</f>
        <v>0</v>
      </c>
      <c r="P40" s="164">
        <v>0</v>
      </c>
      <c r="Q40" s="164">
        <f aca="true" t="shared" si="5" ref="Q40:Q47">ROUND(E40*P40,5)</f>
        <v>0</v>
      </c>
      <c r="R40" s="164"/>
      <c r="S40" s="164"/>
      <c r="T40" s="165">
        <v>61.396</v>
      </c>
      <c r="U40" s="164">
        <f aca="true" t="shared" si="6" ref="U40:U47">ROUND(E40*T40,2)</f>
        <v>61.4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106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ht="22.5" outlineLevel="1">
      <c r="A41" s="155">
        <v>16</v>
      </c>
      <c r="B41" s="161" t="s">
        <v>149</v>
      </c>
      <c r="C41" s="196" t="s">
        <v>150</v>
      </c>
      <c r="D41" s="163" t="s">
        <v>105</v>
      </c>
      <c r="E41" s="170">
        <v>200</v>
      </c>
      <c r="F41" s="173"/>
      <c r="G41" s="174">
        <f t="shared" si="0"/>
        <v>0</v>
      </c>
      <c r="H41" s="173"/>
      <c r="I41" s="174">
        <f t="shared" si="1"/>
        <v>0</v>
      </c>
      <c r="J41" s="173"/>
      <c r="K41" s="174">
        <f t="shared" si="2"/>
        <v>0</v>
      </c>
      <c r="L41" s="174">
        <v>21</v>
      </c>
      <c r="M41" s="174">
        <f t="shared" si="3"/>
        <v>0</v>
      </c>
      <c r="N41" s="164">
        <v>0.00021</v>
      </c>
      <c r="O41" s="164">
        <f t="shared" si="4"/>
        <v>0.042</v>
      </c>
      <c r="P41" s="164">
        <v>0</v>
      </c>
      <c r="Q41" s="164">
        <f t="shared" si="5"/>
        <v>0</v>
      </c>
      <c r="R41" s="164"/>
      <c r="S41" s="164"/>
      <c r="T41" s="165">
        <v>0.07737</v>
      </c>
      <c r="U41" s="164">
        <f t="shared" si="6"/>
        <v>15.47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106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ht="12.75" outlineLevel="1">
      <c r="A42" s="155">
        <v>17</v>
      </c>
      <c r="B42" s="161" t="s">
        <v>151</v>
      </c>
      <c r="C42" s="196" t="s">
        <v>152</v>
      </c>
      <c r="D42" s="163" t="s">
        <v>111</v>
      </c>
      <c r="E42" s="170">
        <v>10</v>
      </c>
      <c r="F42" s="173"/>
      <c r="G42" s="174">
        <f t="shared" si="0"/>
        <v>0</v>
      </c>
      <c r="H42" s="173"/>
      <c r="I42" s="174">
        <f t="shared" si="1"/>
        <v>0</v>
      </c>
      <c r="J42" s="173"/>
      <c r="K42" s="174">
        <f t="shared" si="2"/>
        <v>0</v>
      </c>
      <c r="L42" s="174">
        <v>21</v>
      </c>
      <c r="M42" s="174">
        <f t="shared" si="3"/>
        <v>0</v>
      </c>
      <c r="N42" s="164">
        <v>9E-05</v>
      </c>
      <c r="O42" s="164">
        <f t="shared" si="4"/>
        <v>0.0009</v>
      </c>
      <c r="P42" s="164">
        <v>0</v>
      </c>
      <c r="Q42" s="164">
        <f t="shared" si="5"/>
        <v>0</v>
      </c>
      <c r="R42" s="164"/>
      <c r="S42" s="164"/>
      <c r="T42" s="165">
        <v>0.39017</v>
      </c>
      <c r="U42" s="164">
        <f t="shared" si="6"/>
        <v>3.9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106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ht="12.75" outlineLevel="1">
      <c r="A43" s="155">
        <v>18</v>
      </c>
      <c r="B43" s="161" t="s">
        <v>153</v>
      </c>
      <c r="C43" s="196" t="s">
        <v>154</v>
      </c>
      <c r="D43" s="163" t="s">
        <v>111</v>
      </c>
      <c r="E43" s="170">
        <v>2</v>
      </c>
      <c r="F43" s="173"/>
      <c r="G43" s="174">
        <f t="shared" si="0"/>
        <v>0</v>
      </c>
      <c r="H43" s="173"/>
      <c r="I43" s="174">
        <f t="shared" si="1"/>
        <v>0</v>
      </c>
      <c r="J43" s="173"/>
      <c r="K43" s="174">
        <f t="shared" si="2"/>
        <v>0</v>
      </c>
      <c r="L43" s="174">
        <v>21</v>
      </c>
      <c r="M43" s="174">
        <f t="shared" si="3"/>
        <v>0</v>
      </c>
      <c r="N43" s="164">
        <v>0.00018</v>
      </c>
      <c r="O43" s="164">
        <f t="shared" si="4"/>
        <v>0.00036</v>
      </c>
      <c r="P43" s="164">
        <v>0</v>
      </c>
      <c r="Q43" s="164">
        <f t="shared" si="5"/>
        <v>0</v>
      </c>
      <c r="R43" s="164"/>
      <c r="S43" s="164"/>
      <c r="T43" s="165">
        <v>0.426</v>
      </c>
      <c r="U43" s="164">
        <f t="shared" si="6"/>
        <v>0.85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106</v>
      </c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ht="12.75" outlineLevel="1">
      <c r="A44" s="155">
        <v>19</v>
      </c>
      <c r="B44" s="161" t="s">
        <v>155</v>
      </c>
      <c r="C44" s="196" t="s">
        <v>156</v>
      </c>
      <c r="D44" s="163" t="s">
        <v>111</v>
      </c>
      <c r="E44" s="170">
        <v>8</v>
      </c>
      <c r="F44" s="173"/>
      <c r="G44" s="174">
        <f t="shared" si="0"/>
        <v>0</v>
      </c>
      <c r="H44" s="173"/>
      <c r="I44" s="174">
        <f t="shared" si="1"/>
        <v>0</v>
      </c>
      <c r="J44" s="173"/>
      <c r="K44" s="174">
        <f t="shared" si="2"/>
        <v>0</v>
      </c>
      <c r="L44" s="174">
        <v>21</v>
      </c>
      <c r="M44" s="174">
        <f t="shared" si="3"/>
        <v>0</v>
      </c>
      <c r="N44" s="164">
        <v>4E-05</v>
      </c>
      <c r="O44" s="164">
        <f t="shared" si="4"/>
        <v>0.00032</v>
      </c>
      <c r="P44" s="164">
        <v>0</v>
      </c>
      <c r="Q44" s="164">
        <f t="shared" si="5"/>
        <v>0</v>
      </c>
      <c r="R44" s="164"/>
      <c r="S44" s="164"/>
      <c r="T44" s="165">
        <v>0.32667</v>
      </c>
      <c r="U44" s="164">
        <f t="shared" si="6"/>
        <v>2.61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106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ht="12.75" outlineLevel="1">
      <c r="A45" s="155">
        <v>20</v>
      </c>
      <c r="B45" s="161" t="s">
        <v>157</v>
      </c>
      <c r="C45" s="196" t="s">
        <v>158</v>
      </c>
      <c r="D45" s="163" t="s">
        <v>111</v>
      </c>
      <c r="E45" s="170">
        <v>16</v>
      </c>
      <c r="F45" s="173"/>
      <c r="G45" s="174">
        <f t="shared" si="0"/>
        <v>0</v>
      </c>
      <c r="H45" s="173"/>
      <c r="I45" s="174">
        <f t="shared" si="1"/>
        <v>0</v>
      </c>
      <c r="J45" s="173"/>
      <c r="K45" s="174">
        <f t="shared" si="2"/>
        <v>0</v>
      </c>
      <c r="L45" s="174">
        <v>21</v>
      </c>
      <c r="M45" s="174">
        <f t="shared" si="3"/>
        <v>0</v>
      </c>
      <c r="N45" s="164">
        <v>0.009</v>
      </c>
      <c r="O45" s="164">
        <f t="shared" si="4"/>
        <v>0.144</v>
      </c>
      <c r="P45" s="164">
        <v>0</v>
      </c>
      <c r="Q45" s="164">
        <f t="shared" si="5"/>
        <v>0</v>
      </c>
      <c r="R45" s="164"/>
      <c r="S45" s="164"/>
      <c r="T45" s="165">
        <v>0.92767</v>
      </c>
      <c r="U45" s="164">
        <f t="shared" si="6"/>
        <v>14.84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106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ht="12.75" outlineLevel="1">
      <c r="A46" s="155">
        <v>21</v>
      </c>
      <c r="B46" s="161" t="s">
        <v>159</v>
      </c>
      <c r="C46" s="196" t="s">
        <v>160</v>
      </c>
      <c r="D46" s="163" t="s">
        <v>111</v>
      </c>
      <c r="E46" s="170">
        <v>16</v>
      </c>
      <c r="F46" s="173"/>
      <c r="G46" s="174">
        <f t="shared" si="0"/>
        <v>0</v>
      </c>
      <c r="H46" s="173"/>
      <c r="I46" s="174">
        <f t="shared" si="1"/>
        <v>0</v>
      </c>
      <c r="J46" s="173"/>
      <c r="K46" s="174">
        <f t="shared" si="2"/>
        <v>0</v>
      </c>
      <c r="L46" s="174">
        <v>21</v>
      </c>
      <c r="M46" s="174">
        <f t="shared" si="3"/>
        <v>0</v>
      </c>
      <c r="N46" s="164">
        <v>0</v>
      </c>
      <c r="O46" s="164">
        <f t="shared" si="4"/>
        <v>0</v>
      </c>
      <c r="P46" s="164">
        <v>0</v>
      </c>
      <c r="Q46" s="164">
        <f t="shared" si="5"/>
        <v>0</v>
      </c>
      <c r="R46" s="164"/>
      <c r="S46" s="164"/>
      <c r="T46" s="165">
        <v>2.74667</v>
      </c>
      <c r="U46" s="164">
        <f t="shared" si="6"/>
        <v>43.95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106</v>
      </c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ht="12.75" outlineLevel="1">
      <c r="A47" s="155">
        <v>22</v>
      </c>
      <c r="B47" s="161" t="s">
        <v>161</v>
      </c>
      <c r="C47" s="196" t="s">
        <v>162</v>
      </c>
      <c r="D47" s="163" t="s">
        <v>111</v>
      </c>
      <c r="E47" s="170">
        <v>3</v>
      </c>
      <c r="F47" s="173"/>
      <c r="G47" s="174">
        <f t="shared" si="0"/>
        <v>0</v>
      </c>
      <c r="H47" s="173"/>
      <c r="I47" s="174">
        <f t="shared" si="1"/>
        <v>0</v>
      </c>
      <c r="J47" s="173"/>
      <c r="K47" s="174">
        <f t="shared" si="2"/>
        <v>0</v>
      </c>
      <c r="L47" s="174">
        <v>21</v>
      </c>
      <c r="M47" s="174">
        <f t="shared" si="3"/>
        <v>0</v>
      </c>
      <c r="N47" s="164">
        <v>0</v>
      </c>
      <c r="O47" s="164">
        <f t="shared" si="4"/>
        <v>0</v>
      </c>
      <c r="P47" s="164">
        <v>0</v>
      </c>
      <c r="Q47" s="164">
        <f t="shared" si="5"/>
        <v>0</v>
      </c>
      <c r="R47" s="164"/>
      <c r="S47" s="164"/>
      <c r="T47" s="165">
        <v>0.3398</v>
      </c>
      <c r="U47" s="164">
        <f t="shared" si="6"/>
        <v>1.02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106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31" ht="12.75">
      <c r="A48" s="156" t="s">
        <v>101</v>
      </c>
      <c r="B48" s="162" t="s">
        <v>74</v>
      </c>
      <c r="C48" s="198" t="s">
        <v>26</v>
      </c>
      <c r="D48" s="167"/>
      <c r="E48" s="172"/>
      <c r="F48" s="175"/>
      <c r="G48" s="175">
        <f>SUMIF(AE49:AE51,"&lt;&gt;NOR",G49:G51)</f>
        <v>0</v>
      </c>
      <c r="H48" s="175"/>
      <c r="I48" s="175">
        <f>SUM(I49:I51)</f>
        <v>0</v>
      </c>
      <c r="J48" s="175"/>
      <c r="K48" s="175">
        <f>SUM(K49:K51)</f>
        <v>0</v>
      </c>
      <c r="L48" s="175"/>
      <c r="M48" s="175">
        <f>SUM(M49:M51)</f>
        <v>0</v>
      </c>
      <c r="N48" s="168"/>
      <c r="O48" s="168">
        <f>SUM(O49:O51)</f>
        <v>0</v>
      </c>
      <c r="P48" s="168"/>
      <c r="Q48" s="168">
        <f>SUM(Q49:Q51)</f>
        <v>0</v>
      </c>
      <c r="R48" s="168"/>
      <c r="S48" s="168"/>
      <c r="T48" s="169"/>
      <c r="U48" s="168">
        <f>SUM(U49:U51)</f>
        <v>0</v>
      </c>
      <c r="AE48" t="s">
        <v>102</v>
      </c>
    </row>
    <row r="49" spans="1:60" ht="12.75" outlineLevel="1">
      <c r="A49" s="155">
        <v>23</v>
      </c>
      <c r="B49" s="161" t="s">
        <v>163</v>
      </c>
      <c r="C49" s="196" t="s">
        <v>164</v>
      </c>
      <c r="D49" s="163" t="s">
        <v>0</v>
      </c>
      <c r="E49" s="170">
        <v>0.02</v>
      </c>
      <c r="F49" s="203">
        <f>SUM(G8:G47)/2</f>
        <v>0</v>
      </c>
      <c r="G49" s="174">
        <f>ROUND(E49*F49,2)</f>
        <v>0</v>
      </c>
      <c r="H49" s="173"/>
      <c r="I49" s="174">
        <f>ROUND(E49*H49,2)</f>
        <v>0</v>
      </c>
      <c r="J49" s="173"/>
      <c r="K49" s="174">
        <f>ROUND(E49*J49,2)</f>
        <v>0</v>
      </c>
      <c r="L49" s="174">
        <v>21</v>
      </c>
      <c r="M49" s="174">
        <f>G49*(1+L49/100)</f>
        <v>0</v>
      </c>
      <c r="N49" s="164">
        <v>0</v>
      </c>
      <c r="O49" s="164">
        <f>ROUND(E49*N49,5)</f>
        <v>0</v>
      </c>
      <c r="P49" s="164">
        <v>0</v>
      </c>
      <c r="Q49" s="164">
        <f>ROUND(E49*P49,5)</f>
        <v>0</v>
      </c>
      <c r="R49" s="164"/>
      <c r="S49" s="164"/>
      <c r="T49" s="165">
        <v>0</v>
      </c>
      <c r="U49" s="164">
        <f>ROUND(E49*T49,2)</f>
        <v>0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106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12.75" outlineLevel="1">
      <c r="A50" s="155">
        <v>24</v>
      </c>
      <c r="B50" s="161" t="s">
        <v>58</v>
      </c>
      <c r="C50" s="196" t="s">
        <v>165</v>
      </c>
      <c r="D50" s="163" t="s">
        <v>0</v>
      </c>
      <c r="E50" s="170">
        <v>0.03</v>
      </c>
      <c r="F50" s="203">
        <f>SUM(G8:G47)/2</f>
        <v>0</v>
      </c>
      <c r="G50" s="174">
        <f>ROUND(E50*F50,2)</f>
        <v>0</v>
      </c>
      <c r="H50" s="173"/>
      <c r="I50" s="174">
        <f>ROUND(E50*H50,2)</f>
        <v>0</v>
      </c>
      <c r="J50" s="173"/>
      <c r="K50" s="174">
        <f>ROUND(E50*J50,2)</f>
        <v>0</v>
      </c>
      <c r="L50" s="174">
        <v>21</v>
      </c>
      <c r="M50" s="174">
        <f>G50*(1+L50/100)</f>
        <v>0</v>
      </c>
      <c r="N50" s="164">
        <v>0</v>
      </c>
      <c r="O50" s="164">
        <f>ROUND(E50*N50,5)</f>
        <v>0</v>
      </c>
      <c r="P50" s="164">
        <v>0</v>
      </c>
      <c r="Q50" s="164">
        <f>ROUND(E50*P50,5)</f>
        <v>0</v>
      </c>
      <c r="R50" s="164"/>
      <c r="S50" s="164"/>
      <c r="T50" s="165">
        <v>0</v>
      </c>
      <c r="U50" s="164">
        <f>ROUND(E50*T50,2)</f>
        <v>0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106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ht="12.75" outlineLevel="1">
      <c r="A51" s="184">
        <v>25</v>
      </c>
      <c r="B51" s="185" t="s">
        <v>166</v>
      </c>
      <c r="C51" s="199" t="s">
        <v>167</v>
      </c>
      <c r="D51" s="186" t="s">
        <v>0</v>
      </c>
      <c r="E51" s="187">
        <v>0.05</v>
      </c>
      <c r="F51" s="204">
        <f>SUM(G8:G47)/2</f>
        <v>0</v>
      </c>
      <c r="G51" s="189">
        <f>ROUND(E51*F51,2)</f>
        <v>0</v>
      </c>
      <c r="H51" s="188"/>
      <c r="I51" s="189">
        <f>ROUND(E51*H51,2)</f>
        <v>0</v>
      </c>
      <c r="J51" s="188"/>
      <c r="K51" s="189">
        <f>ROUND(E51*J51,2)</f>
        <v>0</v>
      </c>
      <c r="L51" s="189">
        <v>21</v>
      </c>
      <c r="M51" s="189">
        <f>G51*(1+L51/100)</f>
        <v>0</v>
      </c>
      <c r="N51" s="190">
        <v>0</v>
      </c>
      <c r="O51" s="190">
        <f>ROUND(E51*N51,5)</f>
        <v>0</v>
      </c>
      <c r="P51" s="190">
        <v>0</v>
      </c>
      <c r="Q51" s="190">
        <f>ROUND(E51*P51,5)</f>
        <v>0</v>
      </c>
      <c r="R51" s="190"/>
      <c r="S51" s="190"/>
      <c r="T51" s="191">
        <v>0</v>
      </c>
      <c r="U51" s="190">
        <f>ROUND(E51*T51,2)</f>
        <v>0</v>
      </c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106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30" ht="12.75">
      <c r="A52" s="6"/>
      <c r="B52" s="7" t="s">
        <v>168</v>
      </c>
      <c r="C52" s="200" t="s">
        <v>168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AC52">
        <v>15</v>
      </c>
      <c r="AD52">
        <v>21</v>
      </c>
    </row>
    <row r="53" spans="1:31" ht="12.75">
      <c r="A53" s="192"/>
      <c r="B53" s="193">
        <v>26</v>
      </c>
      <c r="C53" s="201" t="s">
        <v>168</v>
      </c>
      <c r="D53" s="194"/>
      <c r="E53" s="194"/>
      <c r="F53" s="194"/>
      <c r="G53" s="195">
        <f>G8+G11+G17+G22+G31+G33+G36+G39+G48</f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C53">
        <f>SUMIF(L7:L51,AC52,G7:G51)</f>
        <v>0</v>
      </c>
      <c r="AD53">
        <f>SUMIF(L7:L51,AD52,G7:G51)</f>
        <v>0</v>
      </c>
      <c r="AE53" t="s">
        <v>169</v>
      </c>
    </row>
    <row r="54" spans="1:21" ht="12.75">
      <c r="A54" s="6"/>
      <c r="B54" s="7" t="s">
        <v>168</v>
      </c>
      <c r="C54" s="200" t="s">
        <v>168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>
      <c r="A55" s="6"/>
      <c r="B55" s="7" t="s">
        <v>168</v>
      </c>
      <c r="C55" s="200" t="s">
        <v>168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265">
        <v>33</v>
      </c>
      <c r="B56" s="265"/>
      <c r="C56" s="26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31" ht="12.75">
      <c r="A57" s="267"/>
      <c r="B57" s="268"/>
      <c r="C57" s="269"/>
      <c r="D57" s="268"/>
      <c r="E57" s="268"/>
      <c r="F57" s="268"/>
      <c r="G57" s="27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AE57" t="s">
        <v>170</v>
      </c>
    </row>
    <row r="58" spans="1:21" ht="12.75">
      <c r="A58" s="271"/>
      <c r="B58" s="272"/>
      <c r="C58" s="273"/>
      <c r="D58" s="272"/>
      <c r="E58" s="272"/>
      <c r="F58" s="272"/>
      <c r="G58" s="27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>
      <c r="A59" s="271"/>
      <c r="B59" s="272"/>
      <c r="C59" s="273"/>
      <c r="D59" s="272"/>
      <c r="E59" s="272"/>
      <c r="F59" s="272"/>
      <c r="G59" s="27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271"/>
      <c r="B60" s="272"/>
      <c r="C60" s="273"/>
      <c r="D60" s="272"/>
      <c r="E60" s="272"/>
      <c r="F60" s="272"/>
      <c r="G60" s="27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275"/>
      <c r="B61" s="276"/>
      <c r="C61" s="277"/>
      <c r="D61" s="276"/>
      <c r="E61" s="276"/>
      <c r="F61" s="276"/>
      <c r="G61" s="27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6"/>
      <c r="B62" s="7" t="s">
        <v>168</v>
      </c>
      <c r="C62" s="200" t="s">
        <v>168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3:31" ht="12.75">
      <c r="C63" s="202"/>
      <c r="AE63" t="s">
        <v>171</v>
      </c>
    </row>
  </sheetData>
  <sheetProtection/>
  <mergeCells count="6">
    <mergeCell ref="A1:G1"/>
    <mergeCell ref="C2:G2"/>
    <mergeCell ref="C3:G3"/>
    <mergeCell ref="C4:G4"/>
    <mergeCell ref="A56:C56"/>
    <mergeCell ref="A57:G61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Petra Švábová</cp:lastModifiedBy>
  <cp:lastPrinted>2014-02-28T09:52:57Z</cp:lastPrinted>
  <dcterms:created xsi:type="dcterms:W3CDTF">2009-04-08T07:15:50Z</dcterms:created>
  <dcterms:modified xsi:type="dcterms:W3CDTF">2018-03-14T10:50:55Z</dcterms:modified>
  <cp:category/>
  <cp:version/>
  <cp:contentType/>
  <cp:contentStatus/>
</cp:coreProperties>
</file>