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echnické odd\Veřejné zakázky\Výběrová řízení\2023\III.kategorie\RENOVACE OSVĚTLENÍ UMĚLÉ TRAVNATÉ PLOCHY HŘIŠTĚ SOKOLSKÁ\"/>
    </mc:Choice>
  </mc:AlternateContent>
  <xr:revisionPtr revIDLastSave="0" documentId="8_{2F870E85-B626-46BC-8EE7-3836049FB577}" xr6:coauthVersionLast="47" xr6:coauthVersionMax="47" xr10:uidLastSave="{00000000-0000-0000-0000-000000000000}"/>
  <bookViews>
    <workbookView xWindow="0" yWindow="945" windowWidth="29040" windowHeight="15255" xr2:uid="{775AF093-277E-4DB3-AFF4-C60C3F4BD2A2}"/>
  </bookViews>
  <sheets>
    <sheet name="Stavba" sheetId="4" r:id="rId1"/>
    <sheet name="01 01 - EL Pol" sheetId="3" r:id="rId2"/>
    <sheet name="01 01 - VRN Pol" sheetId="1" r:id="rId3"/>
  </sheets>
  <definedNames>
    <definedName name="CenaCelkem">Stavba!$G$28</definedName>
    <definedName name="CenaCelkemVypocet" localSheetId="0">Stavba!$I$46</definedName>
    <definedName name="DPHSni">Stavba!$G$24</definedName>
    <definedName name="DPHZakl">Stavba!$G$26</definedName>
    <definedName name="Mena">Stavba!$J$28</definedName>
    <definedName name="SazbaDPH1" localSheetId="0">Stavba!$E$23</definedName>
    <definedName name="SazbaDPH2" localSheetId="0">Stavba!$E$25</definedName>
    <definedName name="ZakladDPHSni">Stavba!$G$23</definedName>
    <definedName name="ZakladDPHSniVypocet" localSheetId="0">Stavba!$F$46</definedName>
    <definedName name="ZakladDPHZakl">Stavba!$G$25</definedName>
    <definedName name="ZakladDPHZaklVypocet" localSheetId="0">Stavba!$G$46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/>
  <c r="K15" i="1"/>
  <c r="M15" i="1"/>
  <c r="O15" i="1"/>
  <c r="Q15" i="1"/>
  <c r="V15" i="1"/>
  <c r="G14" i="3"/>
  <c r="G8" i="1"/>
  <c r="G7" i="1" s="1"/>
  <c r="Q30" i="3"/>
  <c r="O30" i="3"/>
  <c r="K30" i="3"/>
  <c r="I30" i="3"/>
  <c r="G30" i="3"/>
  <c r="M30" i="3" s="1"/>
  <c r="Q20" i="3"/>
  <c r="O20" i="3"/>
  <c r="K20" i="3"/>
  <c r="I20" i="3"/>
  <c r="G20" i="3"/>
  <c r="M20" i="3" s="1"/>
  <c r="Q19" i="3"/>
  <c r="O19" i="3"/>
  <c r="K19" i="3"/>
  <c r="I19" i="3"/>
  <c r="G19" i="3"/>
  <c r="M19" i="3" s="1"/>
  <c r="Q18" i="3"/>
  <c r="O18" i="3"/>
  <c r="K18" i="3"/>
  <c r="I18" i="3"/>
  <c r="G18" i="3"/>
  <c r="M18" i="3" s="1"/>
  <c r="I19" i="4" l="1"/>
  <c r="G32" i="3"/>
  <c r="M32" i="3" s="1"/>
  <c r="I32" i="3"/>
  <c r="K32" i="3"/>
  <c r="O32" i="3"/>
  <c r="Q32" i="3"/>
  <c r="V32" i="3"/>
  <c r="H41" i="4"/>
  <c r="I41" i="4" s="1"/>
  <c r="G39" i="4"/>
  <c r="F39" i="4"/>
  <c r="J27" i="4"/>
  <c r="J26" i="4"/>
  <c r="E26" i="4"/>
  <c r="J25" i="4"/>
  <c r="J24" i="4"/>
  <c r="E24" i="4"/>
  <c r="J23" i="4"/>
  <c r="AE37" i="3"/>
  <c r="V35" i="3"/>
  <c r="Q35" i="3"/>
  <c r="O35" i="3"/>
  <c r="K35" i="3"/>
  <c r="I35" i="3"/>
  <c r="G35" i="3"/>
  <c r="M35" i="3" s="1"/>
  <c r="V34" i="3"/>
  <c r="Q34" i="3"/>
  <c r="O34" i="3"/>
  <c r="K34" i="3"/>
  <c r="I34" i="3"/>
  <c r="G34" i="3"/>
  <c r="M34" i="3" s="1"/>
  <c r="V33" i="3"/>
  <c r="Q33" i="3"/>
  <c r="O33" i="3"/>
  <c r="K33" i="3"/>
  <c r="I33" i="3"/>
  <c r="G33" i="3"/>
  <c r="M33" i="3" s="1"/>
  <c r="V27" i="3"/>
  <c r="V26" i="3" s="1"/>
  <c r="Q27" i="3"/>
  <c r="O27" i="3"/>
  <c r="O26" i="3" s="1"/>
  <c r="K27" i="3"/>
  <c r="K26" i="3" s="1"/>
  <c r="I27" i="3"/>
  <c r="G27" i="3"/>
  <c r="G26" i="3" s="1"/>
  <c r="V22" i="3"/>
  <c r="Q22" i="3"/>
  <c r="O22" i="3"/>
  <c r="K22" i="3"/>
  <c r="I22" i="3"/>
  <c r="G22" i="3"/>
  <c r="V17" i="3"/>
  <c r="Q17" i="3"/>
  <c r="O17" i="3"/>
  <c r="K17" i="3"/>
  <c r="I17" i="3"/>
  <c r="G17" i="3"/>
  <c r="M17" i="3" s="1"/>
  <c r="V14" i="3"/>
  <c r="Q14" i="3"/>
  <c r="O14" i="3"/>
  <c r="K14" i="3"/>
  <c r="I14" i="3"/>
  <c r="M14" i="3"/>
  <c r="V9" i="3"/>
  <c r="Q9" i="3"/>
  <c r="O9" i="3"/>
  <c r="K9" i="3"/>
  <c r="I9" i="3"/>
  <c r="G9" i="3"/>
  <c r="V19" i="1"/>
  <c r="Q19" i="1"/>
  <c r="O19" i="1"/>
  <c r="K19" i="1"/>
  <c r="I19" i="1"/>
  <c r="G19" i="1"/>
  <c r="M19" i="1" s="1"/>
  <c r="V17" i="1"/>
  <c r="Q17" i="1"/>
  <c r="O17" i="1"/>
  <c r="K17" i="1"/>
  <c r="I17" i="1"/>
  <c r="G17" i="1"/>
  <c r="M17" i="1" s="1"/>
  <c r="V13" i="1"/>
  <c r="Q13" i="1"/>
  <c r="O13" i="1"/>
  <c r="K13" i="1"/>
  <c r="I13" i="1"/>
  <c r="G13" i="1"/>
  <c r="M13" i="1" s="1"/>
  <c r="V11" i="1"/>
  <c r="Q11" i="1"/>
  <c r="O11" i="1"/>
  <c r="K11" i="1"/>
  <c r="I11" i="1"/>
  <c r="G11" i="1"/>
  <c r="V8" i="1"/>
  <c r="Q8" i="1"/>
  <c r="Q7" i="1" s="1"/>
  <c r="O8" i="1"/>
  <c r="K8" i="1"/>
  <c r="I8" i="1"/>
  <c r="M8" i="1"/>
  <c r="K7" i="1" l="1"/>
  <c r="G8" i="3"/>
  <c r="M11" i="1"/>
  <c r="M10" i="1" s="1"/>
  <c r="G10" i="1"/>
  <c r="O10" i="1"/>
  <c r="V10" i="1"/>
  <c r="G21" i="3"/>
  <c r="V8" i="3"/>
  <c r="I7" i="1"/>
  <c r="Q10" i="1"/>
  <c r="K10" i="1"/>
  <c r="I10" i="1"/>
  <c r="M27" i="3"/>
  <c r="M26" i="3" s="1"/>
  <c r="G31" i="3"/>
  <c r="M22" i="3"/>
  <c r="M9" i="3"/>
  <c r="M8" i="3" s="1"/>
  <c r="F40" i="4"/>
  <c r="K8" i="3"/>
  <c r="I26" i="3"/>
  <c r="O31" i="3"/>
  <c r="V31" i="3"/>
  <c r="I8" i="3"/>
  <c r="M31" i="3"/>
  <c r="K31" i="3"/>
  <c r="O8" i="3"/>
  <c r="I31" i="3"/>
  <c r="Q31" i="3"/>
  <c r="Q8" i="3"/>
  <c r="Q26" i="3"/>
  <c r="K21" i="3"/>
  <c r="V21" i="3"/>
  <c r="O21" i="3"/>
  <c r="AF37" i="3"/>
  <c r="I21" i="3"/>
  <c r="Q21" i="3"/>
  <c r="F43" i="4"/>
  <c r="O7" i="1"/>
  <c r="V7" i="1"/>
  <c r="M7" i="1"/>
  <c r="G37" i="3" l="1"/>
  <c r="G21" i="1"/>
  <c r="G45" i="4" s="1"/>
  <c r="H45" i="4" s="1"/>
  <c r="I45" i="4" s="1"/>
  <c r="I20" i="4"/>
  <c r="M21" i="3"/>
  <c r="G40" i="4"/>
  <c r="H44" i="4" l="1"/>
  <c r="I44" i="4" s="1"/>
  <c r="G43" i="4"/>
  <c r="I18" i="4"/>
  <c r="H40" i="4"/>
  <c r="I40" i="4" s="1"/>
  <c r="A23" i="4"/>
  <c r="G42" i="4" l="1"/>
  <c r="H43" i="4"/>
  <c r="I43" i="4" s="1"/>
  <c r="I21" i="4"/>
  <c r="G25" i="4" s="1"/>
  <c r="A24" i="4"/>
  <c r="G26" i="4" l="1"/>
  <c r="G28" i="4" s="1"/>
  <c r="A25" i="4"/>
  <c r="A26" i="4" s="1"/>
  <c r="J43" i="4"/>
  <c r="G46" i="4"/>
  <c r="G27" i="4" s="1"/>
  <c r="H42" i="4"/>
  <c r="J44" i="4"/>
  <c r="J45" i="4"/>
  <c r="A28" i="4"/>
  <c r="J42" i="4" l="1"/>
  <c r="H46" i="4"/>
  <c r="I46" i="4" s="1"/>
  <c r="J40" i="4" s="1"/>
  <c r="I4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F3BFD40C-B812-4508-A186-8405502026F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D8D24207-2E95-41EB-A887-F6E79BB1FF9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44508ACA-A7A1-496D-996D-8828B1F5326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B3578D50-03A2-41A6-9B65-D29FAFD26BAA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CA36D890-1C77-4ABD-A35C-B5757F7CF11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9FC55C25-97B4-4D6C-A8DC-73370A6E49C9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6" authorId="0" shapeId="0" xr:uid="{48A4CAB9-AE8B-49A9-B4DF-C2A94F4C425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3670606-396F-42B9-9E7C-DC81A0D0A7E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</author>
  </authors>
  <commentList>
    <comment ref="S5" authorId="0" shapeId="0" xr:uid="{C653A02C-E766-4DA3-A45A-7707B9CA7E4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5" authorId="0" shapeId="0" xr:uid="{CA1A5545-DEF0-4492-880E-4DBB52CF69A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<sst xmlns="http://schemas.openxmlformats.org/spreadsheetml/2006/main" count="322" uniqueCount="173">
  <si>
    <t>Položkový soupis prací a dodávek</t>
  </si>
  <si>
    <t>#TypZaznamu#</t>
  </si>
  <si>
    <t>S:</t>
  </si>
  <si>
    <t>OSV-001</t>
  </si>
  <si>
    <t>STA</t>
  </si>
  <si>
    <t>O:</t>
  </si>
  <si>
    <t>01</t>
  </si>
  <si>
    <t>OBJ</t>
  </si>
  <si>
    <t>R:</t>
  </si>
  <si>
    <t>01 - VRN</t>
  </si>
  <si>
    <t>VEDLEJŠÍ A OSTANÍ NÁKLADY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</si>
  <si>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</si>
  <si>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</si>
  <si>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</si>
  <si>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</si>
  <si>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</si>
  <si>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</si>
  <si>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</si>
  <si>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</si>
  <si>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Dodávka</t>
  </si>
  <si>
    <t>Dodávka celk.</t>
  </si>
  <si>
    <t>Montáž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</si>
  <si>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</si>
  <si>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</si>
  <si>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</si>
  <si>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</si>
  <si>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</si>
  <si>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</si>
  <si>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</si>
  <si>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</si>
  <si>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</si>
  <si>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</si>
  <si>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</si>
  <si>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</si>
  <si>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</si>
  <si>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</si>
  <si>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</si>
  <si>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VN</t>
  </si>
  <si>
    <t>Vedlejší náklady</t>
  </si>
  <si>
    <t>DIL</t>
  </si>
  <si>
    <t>Soubor</t>
  </si>
  <si>
    <t>RTS 21/ I</t>
  </si>
  <si>
    <t>Indiv</t>
  </si>
  <si>
    <t>VRN</t>
  </si>
  <si>
    <t>005121 R</t>
  </si>
  <si>
    <t>Zařízení staveniště</t>
  </si>
  <si>
    <t>Veškeré náklady spojené s vybudováním, provozem a odstraněním zařízení staveniště.</t>
  </si>
  <si>
    <t>ON</t>
  </si>
  <si>
    <t>Ostatní náklady</t>
  </si>
  <si>
    <t>005211010R</t>
  </si>
  <si>
    <t>Předání a převzetí staveniště</t>
  </si>
  <si>
    <t>Náklady spojené s účastí zhotovitele na předání a převzetí staveniště.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</si>
  <si>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</si>
  <si>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</si>
  <si>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</si>
  <si>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005211020R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</si>
  <si>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</si>
  <si>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</si>
  <si>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</si>
  <si>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</si>
  <si>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</si>
  <si>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</si>
  <si>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</si>
  <si>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SUM</t>
  </si>
  <si>
    <t>JKSO:</t>
  </si>
  <si>
    <t>828.75</t>
  </si>
  <si>
    <t>sítě kabelové osvětlovací nízkého napětí včetně sloupů a svítidel</t>
  </si>
  <si>
    <t>JKSO</t>
  </si>
  <si>
    <t>JKSOChar</t>
  </si>
  <si>
    <t>JKSOAkce</t>
  </si>
  <si>
    <t>END</t>
  </si>
  <si>
    <t>01 - STAV</t>
  </si>
  <si>
    <t>Práce</t>
  </si>
  <si>
    <t>POL1_</t>
  </si>
  <si>
    <t>VV</t>
  </si>
  <si>
    <t>m</t>
  </si>
  <si>
    <t>01 - EL</t>
  </si>
  <si>
    <t>Umělé osvětlení fotbalového hřiště s UMT - ELEKTROINSTALACE+OSVĚTLENÍ</t>
  </si>
  <si>
    <t>210-1</t>
  </si>
  <si>
    <t>Svítidla a materiál pro osvětlení</t>
  </si>
  <si>
    <t>31524000-5</t>
  </si>
  <si>
    <t>ks</t>
  </si>
  <si>
    <t>Vlastní</t>
  </si>
  <si>
    <t xml:space="preserve">tělo svítidla z vysokotlakého AL odlitku : </t>
  </si>
  <si>
    <t xml:space="preserve">tvrzené sklo s vysokou propustností, krytí IP 66 : </t>
  </si>
  <si>
    <t>50911000-4a</t>
  </si>
  <si>
    <t>4</t>
  </si>
  <si>
    <t>50911000-4b</t>
  </si>
  <si>
    <t>210-2</t>
  </si>
  <si>
    <t>Nosný materiál</t>
  </si>
  <si>
    <t>28421140-2a</t>
  </si>
  <si>
    <t xml:space="preserve">vnitřní kabeláž svítidla v sloupu - od svorkovnice po vlastní : </t>
  </si>
  <si>
    <t xml:space="preserve">svítidlo : </t>
  </si>
  <si>
    <t>210-3</t>
  </si>
  <si>
    <t>Dodávka rozvaděčů, zásuvkových skříní a ostatních zařízení</t>
  </si>
  <si>
    <t>31682100-1</t>
  </si>
  <si>
    <t xml:space="preserve">komplet vč. přídavných propojovacích komponentů, typové zkoušky, : </t>
  </si>
  <si>
    <t>210-6</t>
  </si>
  <si>
    <t>HZS</t>
  </si>
  <si>
    <t>509-4a</t>
  </si>
  <si>
    <t>hod</t>
  </si>
  <si>
    <t>509-4b</t>
  </si>
  <si>
    <t>Spolupráce s revizním technikem</t>
  </si>
  <si>
    <t>Výchozí revize</t>
  </si>
  <si>
    <t>#RTSROZP#</t>
  </si>
  <si>
    <t>Soupis stavebních prací, dodávek a služeb</t>
  </si>
  <si>
    <t>Stavba:</t>
  </si>
  <si>
    <t>Zadavatel</t>
  </si>
  <si>
    <t>IČO:</t>
  </si>
  <si>
    <t>DIČ:</t>
  </si>
  <si>
    <t>Projektant:</t>
  </si>
  <si>
    <t>Zhotovitel:</t>
  </si>
  <si>
    <t>Vypracoval:</t>
  </si>
  <si>
    <t>Rozpis ceny</t>
  </si>
  <si>
    <t>HSV</t>
  </si>
  <si>
    <t>PSV</t>
  </si>
  <si>
    <t>MON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</si>
  <si>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</si>
  <si>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</si>
  <si>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</si>
  <si>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</si>
  <si>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</si>
  <si>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</si>
  <si>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</si>
  <si>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</si>
  <si>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</si>
  <si>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</si>
  <si>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</si>
  <si>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</si>
  <si>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</si>
  <si>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</si>
  <si>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</si>
  <si>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</si>
  <si>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</si>
  <si>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</si>
  <si>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</si>
  <si>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</si>
  <si>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Stavební objekt</t>
  </si>
  <si>
    <t>Celkem za stavbu</t>
  </si>
  <si>
    <t>31524000-5a</t>
  </si>
  <si>
    <t xml:space="preserve">příkon 1550W, tř.I, index barvy světla 85K, hmotnost 22kg : </t>
  </si>
  <si>
    <t>50911000-4c</t>
  </si>
  <si>
    <t>50911000-4d</t>
  </si>
  <si>
    <t xml:space="preserve">osazení a zapojení : </t>
  </si>
  <si>
    <t>31682100-3</t>
  </si>
  <si>
    <t>509-4e</t>
  </si>
  <si>
    <t>509-4f</t>
  </si>
  <si>
    <t>den</t>
  </si>
  <si>
    <t>Umělé osvětlení fotbalového stadionu - STAVEBNÍ ČÁST</t>
  </si>
  <si>
    <t>Umělé osvětlení fotbalového stadionu - ELEKTRO INSTALACE+OSVĚTLENÍ</t>
  </si>
  <si>
    <t>LED Umělé osvětlení fotbalového stadionu</t>
  </si>
  <si>
    <t>Rekonstrukce osvětlení fotbalového hřiště s UMT -Znojmo</t>
  </si>
  <si>
    <t>Správa nemovitostí města Znojma</t>
  </si>
  <si>
    <t>00839060</t>
  </si>
  <si>
    <t>CZ00839060</t>
  </si>
  <si>
    <t xml:space="preserve"> Pontassievská 14</t>
  </si>
  <si>
    <t>66902</t>
  </si>
  <si>
    <t>Znojmo</t>
  </si>
  <si>
    <t>LED světlomet pro osvětlení sportovišť 1350W - kompletní dodávka vč. montáže a zapojení,  - průměrná intenzita 250Lx</t>
  </si>
  <si>
    <t>výložník na stožár, dle typu svítidla, úchyt pro jedno svítidlo</t>
  </si>
  <si>
    <t>Omezující kryt LED světlometu pro minimalizaci rušivého světla, dle typu světlometu</t>
  </si>
  <si>
    <t>kpl</t>
  </si>
  <si>
    <t>montáž a instalace výložníků a světlometů na stožár, pomocí vysokozdvižné plošiny</t>
  </si>
  <si>
    <t>demontáž stávajících svítidel a výložníků</t>
  </si>
  <si>
    <t>Demontáž předřadníkových skříní na stožáru</t>
  </si>
  <si>
    <t>Kabel s PVC izolací, ve stožáru, volně ulložený - kompl. dodávka vč. montáže a zapojení, typ CYKY 3x2,5</t>
  </si>
  <si>
    <t>15mx4ks=60</t>
  </si>
  <si>
    <t>RO - rozvaděč, IP 43/20, v novém plastovém pilíři</t>
  </si>
  <si>
    <t>Svorkovnice do stožáru, odjištění svítidla</t>
  </si>
  <si>
    <t>Použití mechanizace - vysokozdvižná plošina</t>
  </si>
  <si>
    <t>Montážní práce spojené s úpravou přípojky</t>
  </si>
  <si>
    <t>SO 01 - UMĚLÉ OSVĚTLENÍ LED 200Lx - 4 stožáry 12m</t>
  </si>
  <si>
    <t xml:space="preserve">Měření intenzity osvětlení na hřišti kalibrovaným přístrojem s výstupním  protokolem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</si>
</sst>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9"/>
      <color indexed="81"/>
      <name val="Tahoma"/>
      <family val="2"/>
      <charset val="238"/>
    </font>
    <font>
      <sz val="8"/>
      <color indexed="12"/>
      <name val="Arial CE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33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2" fillId="2" borderId="5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shrinkToFit="1"/>
    </xf>
    <xf numFmtId="164" fontId="2" fillId="2" borderId="6" xfId="0" applyNumberFormat="1" applyFont="1" applyFill="1" applyBorder="1" applyAlignment="1">
      <alignment vertical="top" shrinkToFit="1"/>
    </xf>
    <xf numFmtId="4" fontId="2" fillId="2" borderId="6" xfId="0" applyNumberFormat="1" applyFont="1" applyFill="1" applyBorder="1" applyAlignment="1">
      <alignment vertical="top" shrinkToFit="1"/>
    </xf>
    <xf numFmtId="4" fontId="2" fillId="2" borderId="7" xfId="0" applyNumberFormat="1" applyFont="1" applyFill="1" applyBorder="1" applyAlignment="1">
      <alignment vertical="top" shrinkToFit="1"/>
    </xf>
    <xf numFmtId="4" fontId="2" fillId="2" borderId="0" xfId="0" applyNumberFormat="1" applyFont="1" applyFill="1" applyAlignment="1">
      <alignment vertical="top" shrinkToFit="1"/>
    </xf>
    <xf numFmtId="0" fontId="3" fillId="0" borderId="8" xfId="0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vertical="top" shrinkToFit="1"/>
    </xf>
    <xf numFmtId="4" fontId="3" fillId="4" borderId="9" xfId="0" applyNumberFormat="1" applyFont="1" applyFill="1" applyBorder="1" applyAlignment="1" applyProtection="1">
      <alignment vertical="top" shrinkToFit="1"/>
      <protection locked="0"/>
    </xf>
    <xf numFmtId="4" fontId="3" fillId="0" borderId="9" xfId="0" applyNumberFormat="1" applyFont="1" applyBorder="1" applyAlignment="1">
      <alignment vertical="top" shrinkToFit="1"/>
    </xf>
    <xf numFmtId="4" fontId="3" fillId="0" borderId="10" xfId="0" applyNumberFormat="1" applyFont="1" applyBorder="1" applyAlignment="1">
      <alignment vertical="top" shrinkToFit="1"/>
    </xf>
    <xf numFmtId="4" fontId="3" fillId="0" borderId="0" xfId="0" applyNumberFormat="1" applyFont="1" applyAlignment="1">
      <alignment vertical="top" shrinkToFit="1"/>
    </xf>
    <xf numFmtId="0" fontId="3" fillId="0" borderId="0" xfId="0" applyFont="1"/>
    <xf numFmtId="0" fontId="3" fillId="0" borderId="11" xfId="0" applyFont="1" applyBorder="1" applyAlignment="1">
      <alignment vertical="top"/>
    </xf>
    <xf numFmtId="49" fontId="3" fillId="0" borderId="12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shrinkToFit="1"/>
    </xf>
    <xf numFmtId="164" fontId="3" fillId="0" borderId="12" xfId="0" applyNumberFormat="1" applyFont="1" applyBorder="1" applyAlignment="1">
      <alignment vertical="top" shrinkToFit="1"/>
    </xf>
    <xf numFmtId="4" fontId="3" fillId="4" borderId="12" xfId="0" applyNumberFormat="1" applyFont="1" applyFill="1" applyBorder="1" applyAlignment="1" applyProtection="1">
      <alignment vertical="top" shrinkToFit="1"/>
      <protection locked="0"/>
    </xf>
    <xf numFmtId="4" fontId="3" fillId="0" borderId="12" xfId="0" applyNumberFormat="1" applyFont="1" applyBorder="1" applyAlignment="1">
      <alignment vertical="top" shrinkToFit="1"/>
    </xf>
    <xf numFmtId="4" fontId="3" fillId="0" borderId="13" xfId="0" applyNumberFormat="1" applyFont="1" applyBorder="1" applyAlignment="1">
      <alignment vertical="top" shrinkToFi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2" fillId="2" borderId="4" xfId="0" applyFont="1" applyFill="1" applyBorder="1" applyAlignment="1">
      <alignment vertical="top"/>
    </xf>
    <xf numFmtId="49" fontId="2" fillId="2" borderId="2" xfId="0" applyNumberFormat="1" applyFont="1" applyFill="1" applyBorder="1" applyAlignment="1">
      <alignment vertical="top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wrapText="1"/>
    </xf>
    <xf numFmtId="164" fontId="6" fillId="0" borderId="0" xfId="0" quotePrefix="1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 shrinkToFit="1"/>
    </xf>
    <xf numFmtId="164" fontId="6" fillId="0" borderId="0" xfId="0" applyNumberFormat="1" applyFont="1" applyAlignment="1">
      <alignment vertical="top" wrapText="1" shrinkToFit="1"/>
    </xf>
    <xf numFmtId="0" fontId="0" fillId="0" borderId="14" xfId="0" applyBorder="1"/>
    <xf numFmtId="0" fontId="0" fillId="0" borderId="16" xfId="0" applyBorder="1"/>
    <xf numFmtId="0" fontId="0" fillId="2" borderId="16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left" vertical="center" indent="1"/>
    </xf>
    <xf numFmtId="0" fontId="0" fillId="2" borderId="20" xfId="0" applyFill="1" applyBorder="1" applyAlignment="1">
      <alignment wrapText="1"/>
    </xf>
    <xf numFmtId="0" fontId="0" fillId="0" borderId="16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18" xfId="0" applyBorder="1"/>
    <xf numFmtId="0" fontId="2" fillId="0" borderId="16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right" vertical="center" wrapText="1"/>
    </xf>
    <xf numFmtId="0" fontId="0" fillId="0" borderId="20" xfId="0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1" xfId="0" applyBorder="1"/>
    <xf numFmtId="0" fontId="0" fillId="0" borderId="19" xfId="0" applyBorder="1" applyAlignment="1">
      <alignment horizontal="left" indent="1"/>
    </xf>
    <xf numFmtId="0" fontId="2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0" fillId="0" borderId="20" xfId="0" applyBorder="1"/>
    <xf numFmtId="0" fontId="0" fillId="0" borderId="20" xfId="0" applyBorder="1" applyAlignment="1">
      <alignment horizontal="right"/>
    </xf>
    <xf numFmtId="0" fontId="2" fillId="4" borderId="20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right" vertical="center"/>
    </xf>
    <xf numFmtId="0" fontId="0" fillId="0" borderId="22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7" xfId="0" applyBorder="1"/>
    <xf numFmtId="0" fontId="0" fillId="0" borderId="20" xfId="0" applyBorder="1" applyAlignment="1">
      <alignment horizontal="left" wrapText="1"/>
    </xf>
    <xf numFmtId="0" fontId="0" fillId="0" borderId="20" xfId="0" applyBorder="1" applyAlignment="1">
      <alignment wrapText="1"/>
    </xf>
    <xf numFmtId="49" fontId="0" fillId="0" borderId="16" xfId="0" applyNumberFormat="1" applyBorder="1"/>
    <xf numFmtId="0" fontId="0" fillId="0" borderId="23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0" borderId="2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3" xfId="0" applyBorder="1" applyAlignment="1">
      <alignment horizontal="left" indent="1"/>
    </xf>
    <xf numFmtId="1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49" fontId="0" fillId="0" borderId="24" xfId="0" applyNumberFormat="1" applyBorder="1" applyAlignment="1">
      <alignment horizontal="left" vertical="center"/>
    </xf>
    <xf numFmtId="1" fontId="2" fillId="0" borderId="4" xfId="0" applyNumberFormat="1" applyFont="1" applyBorder="1" applyAlignment="1">
      <alignment horizontal="right" vertical="center" wrapText="1"/>
    </xf>
    <xf numFmtId="0" fontId="0" fillId="0" borderId="19" xfId="0" applyBorder="1" applyAlignment="1">
      <alignment horizontal="left" vertical="center" indent="1"/>
    </xf>
    <xf numFmtId="0" fontId="0" fillId="0" borderId="20" xfId="0" applyBorder="1" applyAlignment="1">
      <alignment horizontal="left" vertical="center" wrapText="1"/>
    </xf>
    <xf numFmtId="1" fontId="2" fillId="0" borderId="25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left" vertical="center" indent="1"/>
    </xf>
    <xf numFmtId="49" fontId="0" fillId="0" borderId="21" xfId="0" applyNumberFormat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 indent="1"/>
    </xf>
    <xf numFmtId="0" fontId="13" fillId="2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4" fontId="12" fillId="2" borderId="27" xfId="0" applyNumberFormat="1" applyFont="1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left" vertical="center"/>
    </xf>
    <xf numFmtId="0" fontId="0" fillId="2" borderId="27" xfId="0" applyFill="1" applyBorder="1" applyAlignment="1">
      <alignment wrapText="1"/>
    </xf>
    <xf numFmtId="0" fontId="0" fillId="2" borderId="27" xfId="0" applyFill="1" applyBorder="1"/>
    <xf numFmtId="49" fontId="2" fillId="2" borderId="28" xfId="0" applyNumberFormat="1" applyFont="1" applyFill="1" applyBorder="1" applyAlignment="1">
      <alignment horizontal="left" vertical="center"/>
    </xf>
    <xf numFmtId="0" fontId="0" fillId="0" borderId="18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vertical="top"/>
    </xf>
    <xf numFmtId="14" fontId="2" fillId="0" borderId="20" xfId="0" applyNumberFormat="1" applyFont="1" applyBorder="1" applyAlignment="1">
      <alignment horizontal="center" vertical="top"/>
    </xf>
    <xf numFmtId="0" fontId="2" fillId="0" borderId="16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8" xfId="0" applyFont="1" applyBorder="1" applyAlignment="1">
      <alignment horizontal="right"/>
    </xf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9" fillId="0" borderId="1" xfId="0" applyNumberFormat="1" applyFont="1" applyBorder="1" applyAlignment="1">
      <alignment horizontal="right" vertical="center" wrapText="1" shrinkToFit="1"/>
    </xf>
    <xf numFmtId="3" fontId="9" fillId="0" borderId="1" xfId="0" applyNumberFormat="1" applyFont="1" applyBorder="1" applyAlignment="1">
      <alignment horizontal="right" vertical="center" shrinkToFit="1"/>
    </xf>
    <xf numFmtId="3" fontId="0" fillId="0" borderId="1" xfId="0" applyNumberFormat="1" applyBorder="1" applyAlignment="1">
      <alignment vertical="center" shrinkToFit="1"/>
    </xf>
    <xf numFmtId="3" fontId="2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 wrapText="1" shrinkToFit="1"/>
    </xf>
    <xf numFmtId="3" fontId="2" fillId="0" borderId="1" xfId="0" applyNumberFormat="1" applyFont="1" applyBorder="1" applyAlignment="1">
      <alignment vertical="center" shrinkToFit="1"/>
    </xf>
    <xf numFmtId="3" fontId="0" fillId="0" borderId="4" xfId="0" applyNumberFormat="1" applyBorder="1" applyAlignment="1">
      <alignment horizontal="left" vertical="center"/>
    </xf>
    <xf numFmtId="3" fontId="0" fillId="0" borderId="1" xfId="0" applyNumberFormat="1" applyBorder="1" applyAlignment="1">
      <alignment vertical="center" wrapText="1" shrinkToFit="1"/>
    </xf>
    <xf numFmtId="49" fontId="2" fillId="5" borderId="20" xfId="0" applyNumberFormat="1" applyFont="1" applyFill="1" applyBorder="1" applyAlignment="1">
      <alignment horizontal="left" vertical="center" wrapText="1"/>
    </xf>
    <xf numFmtId="0" fontId="0" fillId="5" borderId="20" xfId="0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3" fontId="0" fillId="0" borderId="14" xfId="0" applyNumberFormat="1" applyBorder="1"/>
    <xf numFmtId="3" fontId="15" fillId="3" borderId="32" xfId="0" applyNumberFormat="1" applyFont="1" applyFill="1" applyBorder="1" applyAlignment="1">
      <alignment vertical="center"/>
    </xf>
    <xf numFmtId="3" fontId="15" fillId="3" borderId="15" xfId="0" applyNumberFormat="1" applyFont="1" applyFill="1" applyBorder="1" applyAlignment="1">
      <alignment vertical="center" wrapText="1"/>
    </xf>
    <xf numFmtId="3" fontId="16" fillId="3" borderId="33" xfId="0" applyNumberFormat="1" applyFont="1" applyFill="1" applyBorder="1" applyAlignment="1">
      <alignment horizontal="center" vertical="center" wrapText="1" shrinkToFit="1"/>
    </xf>
    <xf numFmtId="3" fontId="15" fillId="3" borderId="33" xfId="0" applyNumberFormat="1" applyFont="1" applyFill="1" applyBorder="1" applyAlignment="1">
      <alignment horizontal="center" vertical="center" wrapText="1" shrinkToFit="1"/>
    </xf>
    <xf numFmtId="3" fontId="15" fillId="3" borderId="34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3" fontId="0" fillId="0" borderId="35" xfId="0" applyNumberFormat="1" applyBorder="1" applyAlignment="1">
      <alignment vertical="center"/>
    </xf>
    <xf numFmtId="3" fontId="2" fillId="0" borderId="35" xfId="0" applyNumberFormat="1" applyFont="1" applyBorder="1" applyAlignment="1">
      <alignment vertical="center"/>
    </xf>
    <xf numFmtId="3" fontId="0" fillId="0" borderId="29" xfId="0" applyNumberFormat="1" applyBorder="1"/>
    <xf numFmtId="3" fontId="0" fillId="2" borderId="38" xfId="0" applyNumberFormat="1" applyFill="1" applyBorder="1" applyAlignment="1">
      <alignment vertical="center" wrapText="1" shrinkToFit="1"/>
    </xf>
    <xf numFmtId="3" fontId="0" fillId="2" borderId="38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8" fillId="2" borderId="14" xfId="0" applyFont="1" applyFill="1" applyBorder="1" applyAlignment="1">
      <alignment horizontal="left" vertical="center" indent="1"/>
    </xf>
    <xf numFmtId="0" fontId="0" fillId="2" borderId="41" xfId="0" applyFill="1" applyBorder="1" applyAlignment="1">
      <alignment wrapText="1"/>
    </xf>
    <xf numFmtId="49" fontId="1" fillId="2" borderId="4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0" fillId="5" borderId="0" xfId="0" applyFill="1" applyAlignment="1">
      <alignment horizontal="right" vertical="center"/>
    </xf>
    <xf numFmtId="49" fontId="2" fillId="5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9" fontId="0" fillId="0" borderId="35" xfId="1" applyFont="1" applyBorder="1" applyAlignment="1">
      <alignment vertical="center"/>
    </xf>
    <xf numFmtId="9" fontId="2" fillId="0" borderId="35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49" fontId="2" fillId="5" borderId="0" xfId="0" applyNumberFormat="1" applyFont="1" applyFill="1" applyAlignment="1">
      <alignment horizontal="left" vertical="center" wrapText="1"/>
    </xf>
    <xf numFmtId="0" fontId="0" fillId="5" borderId="0" xfId="0" applyFill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1" fillId="2" borderId="41" xfId="0" applyNumberFormat="1" applyFont="1" applyFill="1" applyBorder="1" applyAlignment="1">
      <alignment horizontal="left" vertical="center" wrapText="1"/>
    </xf>
    <xf numFmtId="0" fontId="0" fillId="2" borderId="41" xfId="0" applyFill="1" applyBorder="1" applyAlignment="1">
      <alignment wrapText="1"/>
    </xf>
    <xf numFmtId="0" fontId="0" fillId="2" borderId="42" xfId="0" applyFill="1" applyBorder="1" applyAlignment="1">
      <alignment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8" xfId="0" applyFill="1" applyBorder="1" applyAlignment="1">
      <alignment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49" fontId="2" fillId="5" borderId="6" xfId="0" applyNumberFormat="1" applyFont="1" applyFill="1" applyBorder="1" applyAlignment="1">
      <alignment horizontal="left" vertical="center" wrapText="1"/>
    </xf>
    <xf numFmtId="0" fontId="0" fillId="5" borderId="6" xfId="0" applyFill="1" applyBorder="1" applyAlignment="1">
      <alignment vertical="center" wrapText="1"/>
    </xf>
    <xf numFmtId="49" fontId="2" fillId="5" borderId="20" xfId="0" applyNumberFormat="1" applyFont="1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1" fontId="0" fillId="0" borderId="20" xfId="0" applyNumberFormat="1" applyBorder="1" applyAlignment="1">
      <alignment horizontal="right" indent="1"/>
    </xf>
    <xf numFmtId="0" fontId="0" fillId="0" borderId="20" xfId="0" applyBorder="1" applyAlignment="1">
      <alignment horizontal="right" indent="1"/>
    </xf>
    <xf numFmtId="0" fontId="0" fillId="0" borderId="21" xfId="0" applyBorder="1" applyAlignment="1">
      <alignment horizontal="right" indent="1"/>
    </xf>
    <xf numFmtId="4" fontId="10" fillId="0" borderId="4" xfId="0" applyNumberFormat="1" applyFont="1" applyBorder="1" applyAlignment="1">
      <alignment horizontal="right" vertical="center" indent="1"/>
    </xf>
    <xf numFmtId="4" fontId="10" fillId="0" borderId="3" xfId="0" applyNumberFormat="1" applyFont="1" applyBorder="1" applyAlignment="1">
      <alignment horizontal="right" vertical="center" indent="1"/>
    </xf>
    <xf numFmtId="4" fontId="10" fillId="0" borderId="24" xfId="0" applyNumberFormat="1" applyFont="1" applyBorder="1" applyAlignment="1">
      <alignment horizontal="right" vertical="center" indent="1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3" xfId="0" applyNumberFormat="1" applyFont="1" applyBorder="1" applyAlignment="1">
      <alignment horizontal="right" vertical="center" indent="1"/>
    </xf>
    <xf numFmtId="4" fontId="11" fillId="0" borderId="24" xfId="0" applyNumberFormat="1" applyFont="1" applyBorder="1" applyAlignment="1">
      <alignment horizontal="right" vertical="center" indent="1"/>
    </xf>
    <xf numFmtId="3" fontId="2" fillId="0" borderId="2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0" borderId="25" xfId="0" applyNumberFormat="1" applyFont="1" applyBorder="1" applyAlignment="1">
      <alignment horizontal="right" vertical="center"/>
    </xf>
    <xf numFmtId="4" fontId="11" fillId="0" borderId="20" xfId="0" applyNumberFormat="1" applyFont="1" applyBorder="1" applyAlignment="1">
      <alignment horizontal="right" vertical="center"/>
    </xf>
    <xf numFmtId="4" fontId="14" fillId="2" borderId="27" xfId="0" applyNumberFormat="1" applyFont="1" applyFill="1" applyBorder="1" applyAlignment="1">
      <alignment horizontal="right" vertical="center"/>
    </xf>
    <xf numFmtId="2" fontId="14" fillId="2" borderId="27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3" fontId="0" fillId="0" borderId="2" xfId="0" applyNumberFormat="1" applyBorder="1" applyAlignment="1">
      <alignment vertical="center" wrapText="1"/>
    </xf>
    <xf numFmtId="3" fontId="0" fillId="2" borderId="36" xfId="0" applyNumberFormat="1" applyFill="1" applyBorder="1" applyAlignment="1">
      <alignment vertical="center"/>
    </xf>
    <xf numFmtId="3" fontId="0" fillId="2" borderId="37" xfId="0" applyNumberFormat="1" applyFill="1" applyBorder="1" applyAlignment="1">
      <alignment vertical="center"/>
    </xf>
    <xf numFmtId="3" fontId="0" fillId="2" borderId="40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6" xfId="0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6457-450D-4B01-B13D-327765A12F1E}">
  <dimension ref="A1:J46"/>
  <sheetViews>
    <sheetView tabSelected="1" topLeftCell="B1" workbookViewId="0">
      <selection activeCell="D16" sqref="D16"/>
    </sheetView>
  </sheetViews>
  <sheetFormatPr defaultColWidth="9" defaultRowHeight="15" x14ac:dyDescent="0.25"/>
  <cols>
    <col min="1" max="1" width="8.42578125" hidden="1" customWidth="1"/>
    <col min="2" max="2" width="13.42578125" customWidth="1"/>
    <col min="3" max="3" width="7.42578125" style="62" customWidth="1"/>
    <col min="4" max="4" width="13" style="62" customWidth="1"/>
    <col min="5" max="5" width="9.7109375" style="62" customWidth="1"/>
    <col min="6" max="6" width="8.42578125" customWidth="1"/>
    <col min="7" max="7" width="8.140625" customWidth="1"/>
    <col min="8" max="8" width="6" customWidth="1"/>
    <col min="9" max="9" width="13" customWidth="1"/>
    <col min="10" max="10" width="6.140625" customWidth="1"/>
  </cols>
  <sheetData>
    <row r="1" spans="1:10" ht="33.75" customHeight="1" thickBot="1" x14ac:dyDescent="0.3">
      <c r="A1" s="56" t="s">
        <v>104</v>
      </c>
      <c r="B1" s="176" t="s">
        <v>105</v>
      </c>
      <c r="C1" s="177"/>
      <c r="D1" s="177"/>
      <c r="E1" s="177"/>
      <c r="F1" s="177"/>
      <c r="G1" s="177"/>
      <c r="H1" s="177"/>
      <c r="I1" s="177"/>
      <c r="J1" s="178"/>
    </row>
    <row r="2" spans="1:10" ht="36" customHeight="1" x14ac:dyDescent="0.25">
      <c r="A2" s="57"/>
      <c r="B2" s="158" t="s">
        <v>106</v>
      </c>
      <c r="C2" s="159"/>
      <c r="D2" s="160" t="s">
        <v>3</v>
      </c>
      <c r="E2" s="179" t="s">
        <v>151</v>
      </c>
      <c r="F2" s="180"/>
      <c r="G2" s="180"/>
      <c r="H2" s="180"/>
      <c r="I2" s="180"/>
      <c r="J2" s="181"/>
    </row>
    <row r="3" spans="1:10" ht="27" hidden="1" customHeight="1" x14ac:dyDescent="0.25">
      <c r="A3" s="57"/>
      <c r="B3" s="58"/>
      <c r="C3" s="161"/>
      <c r="D3" s="162"/>
      <c r="E3" s="182"/>
      <c r="F3" s="183"/>
      <c r="G3" s="183"/>
      <c r="H3" s="183"/>
      <c r="I3" s="183"/>
      <c r="J3" s="184"/>
    </row>
    <row r="4" spans="1:10" ht="23.25" customHeight="1" x14ac:dyDescent="0.25">
      <c r="A4" s="57"/>
      <c r="B4" s="59"/>
      <c r="C4" s="60"/>
      <c r="D4" s="143"/>
      <c r="E4" s="185"/>
      <c r="F4" s="185"/>
      <c r="G4" s="185"/>
      <c r="H4" s="185"/>
      <c r="I4" s="185"/>
      <c r="J4" s="186"/>
    </row>
    <row r="5" spans="1:10" ht="24" customHeight="1" x14ac:dyDescent="0.25">
      <c r="A5" s="57"/>
      <c r="B5" s="61" t="s">
        <v>107</v>
      </c>
      <c r="D5" s="187" t="s">
        <v>152</v>
      </c>
      <c r="E5" s="188"/>
      <c r="F5" s="188"/>
      <c r="G5" s="188"/>
      <c r="H5" s="163" t="s">
        <v>108</v>
      </c>
      <c r="I5" s="164" t="s">
        <v>153</v>
      </c>
      <c r="J5" s="63"/>
    </row>
    <row r="6" spans="1:10" ht="15.75" customHeight="1" x14ac:dyDescent="0.25">
      <c r="A6" s="57"/>
      <c r="B6" s="64"/>
      <c r="C6" s="165"/>
      <c r="D6" s="174" t="s">
        <v>155</v>
      </c>
      <c r="E6" s="175"/>
      <c r="F6" s="175"/>
      <c r="G6" s="175"/>
      <c r="H6" s="163" t="s">
        <v>109</v>
      </c>
      <c r="I6" s="164" t="s">
        <v>154</v>
      </c>
      <c r="J6" s="63"/>
    </row>
    <row r="7" spans="1:10" ht="15.75" customHeight="1" x14ac:dyDescent="0.25">
      <c r="A7" s="57"/>
      <c r="B7" s="65"/>
      <c r="C7" s="66"/>
      <c r="D7" s="140" t="s">
        <v>156</v>
      </c>
      <c r="E7" s="189" t="s">
        <v>157</v>
      </c>
      <c r="F7" s="190"/>
      <c r="G7" s="190"/>
      <c r="H7" s="141"/>
      <c r="I7" s="142"/>
      <c r="J7" s="69"/>
    </row>
    <row r="8" spans="1:10" ht="24" hidden="1" customHeight="1" x14ac:dyDescent="0.25">
      <c r="A8" s="57"/>
      <c r="B8" s="61" t="s">
        <v>110</v>
      </c>
      <c r="D8" s="166"/>
      <c r="H8" s="167" t="s">
        <v>108</v>
      </c>
      <c r="I8" s="168"/>
      <c r="J8" s="63"/>
    </row>
    <row r="9" spans="1:10" ht="15.75" hidden="1" customHeight="1" x14ac:dyDescent="0.25">
      <c r="A9" s="57"/>
      <c r="B9" s="57"/>
      <c r="D9" s="166"/>
      <c r="H9" s="167" t="s">
        <v>109</v>
      </c>
      <c r="I9" s="168"/>
      <c r="J9" s="63"/>
    </row>
    <row r="10" spans="1:10" ht="15.75" hidden="1" customHeight="1" x14ac:dyDescent="0.25">
      <c r="A10" s="57"/>
      <c r="B10" s="70"/>
      <c r="C10" s="66"/>
      <c r="D10" s="71"/>
      <c r="E10" s="72"/>
      <c r="F10" s="67"/>
      <c r="G10" s="73"/>
      <c r="H10" s="73"/>
      <c r="I10" s="74"/>
      <c r="J10" s="69"/>
    </row>
    <row r="11" spans="1:10" ht="24" customHeight="1" x14ac:dyDescent="0.25">
      <c r="A11" s="57"/>
      <c r="B11" s="61" t="s">
        <v>111</v>
      </c>
      <c r="D11" s="191"/>
      <c r="E11" s="191"/>
      <c r="F11" s="191"/>
      <c r="G11" s="191"/>
      <c r="H11" s="167" t="s">
        <v>108</v>
      </c>
      <c r="I11" s="169"/>
      <c r="J11" s="63"/>
    </row>
    <row r="12" spans="1:10" ht="15.75" customHeight="1" x14ac:dyDescent="0.25">
      <c r="A12" s="57"/>
      <c r="B12" s="64"/>
      <c r="C12" s="165"/>
      <c r="D12" s="192"/>
      <c r="E12" s="192"/>
      <c r="F12" s="192"/>
      <c r="G12" s="192"/>
      <c r="H12" s="167" t="s">
        <v>109</v>
      </c>
      <c r="I12" s="169"/>
      <c r="J12" s="63"/>
    </row>
    <row r="13" spans="1:10" ht="15.75" customHeight="1" x14ac:dyDescent="0.25">
      <c r="A13" s="57"/>
      <c r="B13" s="65"/>
      <c r="C13" s="66"/>
      <c r="D13" s="75"/>
      <c r="E13" s="193"/>
      <c r="F13" s="194"/>
      <c r="G13" s="194"/>
      <c r="H13" s="76"/>
      <c r="I13" s="68"/>
      <c r="J13" s="69"/>
    </row>
    <row r="14" spans="1:10" ht="24" customHeight="1" x14ac:dyDescent="0.25">
      <c r="A14" s="57"/>
      <c r="B14" s="77" t="s">
        <v>112</v>
      </c>
      <c r="C14" s="78"/>
      <c r="D14" s="79"/>
      <c r="E14" s="80"/>
      <c r="F14" s="81"/>
      <c r="G14" s="81"/>
      <c r="H14" s="82"/>
      <c r="I14" s="81"/>
      <c r="J14" s="83"/>
    </row>
    <row r="15" spans="1:10" ht="32.25" customHeight="1" x14ac:dyDescent="0.25">
      <c r="A15" s="57"/>
      <c r="B15" s="70" t="s">
        <v>113</v>
      </c>
      <c r="C15" s="84"/>
      <c r="D15" s="85"/>
      <c r="E15" s="195"/>
      <c r="F15" s="195"/>
      <c r="G15" s="196"/>
      <c r="H15" s="196"/>
      <c r="I15" s="196" t="s">
        <v>18</v>
      </c>
      <c r="J15" s="197"/>
    </row>
    <row r="16" spans="1:10" ht="23.25" customHeight="1" x14ac:dyDescent="0.25">
      <c r="A16" s="86" t="s">
        <v>114</v>
      </c>
      <c r="B16" s="87" t="s">
        <v>114</v>
      </c>
      <c r="C16" s="88"/>
      <c r="D16" s="89"/>
      <c r="E16" s="198"/>
      <c r="F16" s="199"/>
      <c r="G16" s="198"/>
      <c r="H16" s="199"/>
      <c r="I16" s="198">
        <v>0</v>
      </c>
      <c r="J16" s="200"/>
    </row>
    <row r="17" spans="1:10" ht="23.25" customHeight="1" x14ac:dyDescent="0.25">
      <c r="A17" s="86" t="s">
        <v>115</v>
      </c>
      <c r="B17" s="87" t="s">
        <v>115</v>
      </c>
      <c r="C17" s="88"/>
      <c r="D17" s="89"/>
      <c r="E17" s="198"/>
      <c r="F17" s="199"/>
      <c r="G17" s="198"/>
      <c r="H17" s="199"/>
      <c r="I17" s="198">
        <v>0</v>
      </c>
      <c r="J17" s="200"/>
    </row>
    <row r="18" spans="1:10" ht="23.25" customHeight="1" x14ac:dyDescent="0.25">
      <c r="A18" s="86" t="s">
        <v>116</v>
      </c>
      <c r="B18" s="87" t="s">
        <v>116</v>
      </c>
      <c r="C18" s="88"/>
      <c r="D18" s="89"/>
      <c r="E18" s="198"/>
      <c r="F18" s="199"/>
      <c r="G18" s="198"/>
      <c r="H18" s="199"/>
      <c r="I18" s="198">
        <f>'01 01 - EL Pol'!G37</f>
        <v>0</v>
      </c>
      <c r="J18" s="200"/>
    </row>
    <row r="19" spans="1:10" ht="23.25" customHeight="1" x14ac:dyDescent="0.25">
      <c r="A19" s="86" t="s">
        <v>37</v>
      </c>
      <c r="B19" s="87" t="s">
        <v>38</v>
      </c>
      <c r="C19" s="88"/>
      <c r="D19" s="89"/>
      <c r="E19" s="198"/>
      <c r="F19" s="199"/>
      <c r="G19" s="198"/>
      <c r="H19" s="199"/>
      <c r="I19" s="198">
        <f>'01 01 - VRN Pol'!G7</f>
        <v>0</v>
      </c>
      <c r="J19" s="200"/>
    </row>
    <row r="20" spans="1:10" ht="23.25" customHeight="1" x14ac:dyDescent="0.25">
      <c r="A20" s="86" t="s">
        <v>47</v>
      </c>
      <c r="B20" s="87" t="s">
        <v>48</v>
      </c>
      <c r="C20" s="88"/>
      <c r="D20" s="89"/>
      <c r="E20" s="198"/>
      <c r="F20" s="199"/>
      <c r="G20" s="198"/>
      <c r="H20" s="199"/>
      <c r="I20" s="198">
        <f>'01 01 - VRN Pol'!G10</f>
        <v>0</v>
      </c>
      <c r="J20" s="200"/>
    </row>
    <row r="21" spans="1:10" ht="23.25" customHeight="1" x14ac:dyDescent="0.25">
      <c r="A21" s="57"/>
      <c r="B21" s="90" t="s">
        <v>18</v>
      </c>
      <c r="C21" s="91"/>
      <c r="D21" s="92"/>
      <c r="E21" s="201"/>
      <c r="F21" s="202"/>
      <c r="G21" s="201"/>
      <c r="H21" s="202"/>
      <c r="I21" s="201">
        <f>I20+I19+I18+I16</f>
        <v>0</v>
      </c>
      <c r="J21" s="203"/>
    </row>
    <row r="22" spans="1:10" ht="33" customHeight="1" x14ac:dyDescent="0.25">
      <c r="A22" s="57"/>
      <c r="B22" s="93" t="s">
        <v>117</v>
      </c>
      <c r="C22" s="88"/>
      <c r="D22" s="89"/>
      <c r="E22" s="94"/>
      <c r="F22" s="95"/>
      <c r="G22" s="96"/>
      <c r="H22" s="96"/>
      <c r="I22" s="96"/>
      <c r="J22" s="97"/>
    </row>
    <row r="23" spans="1:10" ht="23.25" customHeight="1" x14ac:dyDescent="0.25">
      <c r="A23" s="57">
        <f>ZakladDPHSni*SazbaDPH1/100</f>
        <v>0</v>
      </c>
      <c r="B23" s="87" t="s">
        <v>118</v>
      </c>
      <c r="C23" s="88"/>
      <c r="D23" s="89"/>
      <c r="E23" s="98">
        <v>15</v>
      </c>
      <c r="F23" s="95" t="s">
        <v>119</v>
      </c>
      <c r="G23" s="205">
        <v>0</v>
      </c>
      <c r="H23" s="206"/>
      <c r="I23" s="206"/>
      <c r="J23" s="97" t="str">
        <f t="shared" ref="J23:J27" si="0">Mena</f>
        <v>CZK</v>
      </c>
    </row>
    <row r="24" spans="1:10" ht="23.25" customHeight="1" x14ac:dyDescent="0.25">
      <c r="A24" s="57">
        <f>(A23-INT(A23))*100</f>
        <v>0</v>
      </c>
      <c r="B24" s="87" t="s">
        <v>120</v>
      </c>
      <c r="C24" s="88"/>
      <c r="D24" s="89"/>
      <c r="E24" s="98">
        <f>SazbaDPH1</f>
        <v>15</v>
      </c>
      <c r="F24" s="95" t="s">
        <v>119</v>
      </c>
      <c r="G24" s="207">
        <v>0</v>
      </c>
      <c r="H24" s="208"/>
      <c r="I24" s="208"/>
      <c r="J24" s="97" t="str">
        <f t="shared" si="0"/>
        <v>CZK</v>
      </c>
    </row>
    <row r="25" spans="1:10" ht="23.25" customHeight="1" x14ac:dyDescent="0.25">
      <c r="A25" s="57">
        <f>ZakladDPHZakl*SazbaDPH2/100</f>
        <v>0</v>
      </c>
      <c r="B25" s="87" t="s">
        <v>121</v>
      </c>
      <c r="C25" s="88"/>
      <c r="D25" s="89"/>
      <c r="E25" s="98">
        <v>21</v>
      </c>
      <c r="F25" s="95" t="s">
        <v>119</v>
      </c>
      <c r="G25" s="205">
        <f>I21</f>
        <v>0</v>
      </c>
      <c r="H25" s="206"/>
      <c r="I25" s="206"/>
      <c r="J25" s="97" t="str">
        <f t="shared" si="0"/>
        <v>CZK</v>
      </c>
    </row>
    <row r="26" spans="1:10" ht="23.25" customHeight="1" thickBot="1" x14ac:dyDescent="0.3">
      <c r="A26" s="57">
        <f>(A25-INT(A25))*100</f>
        <v>0</v>
      </c>
      <c r="B26" s="99" t="s">
        <v>122</v>
      </c>
      <c r="C26" s="100"/>
      <c r="D26" s="85"/>
      <c r="E26" s="101">
        <f>SazbaDPH2</f>
        <v>21</v>
      </c>
      <c r="F26" s="102" t="s">
        <v>119</v>
      </c>
      <c r="G26" s="209">
        <f>ZakladDPHZakl*0.21</f>
        <v>0</v>
      </c>
      <c r="H26" s="210"/>
      <c r="I26" s="210"/>
      <c r="J26" s="103" t="str">
        <f t="shared" si="0"/>
        <v>CZK</v>
      </c>
    </row>
    <row r="27" spans="1:10" ht="27.75" hidden="1" customHeight="1" x14ac:dyDescent="0.25">
      <c r="A27" s="57"/>
      <c r="B27" s="104" t="s">
        <v>123</v>
      </c>
      <c r="C27" s="105"/>
      <c r="D27" s="105"/>
      <c r="E27" s="106"/>
      <c r="F27" s="107"/>
      <c r="G27" s="211">
        <f>ZakladDPHSniVypocet+ZakladDPHZaklVypocet</f>
        <v>0</v>
      </c>
      <c r="H27" s="212"/>
      <c r="I27" s="212"/>
      <c r="J27" s="108" t="str">
        <f t="shared" si="0"/>
        <v>CZK</v>
      </c>
    </row>
    <row r="28" spans="1:10" ht="27.75" customHeight="1" thickBot="1" x14ac:dyDescent="0.3">
      <c r="A28" s="57" t="e">
        <f>(#REF!-INT(#REF!))*100</f>
        <v>#REF!</v>
      </c>
      <c r="B28" s="104" t="s">
        <v>124</v>
      </c>
      <c r="C28" s="109"/>
      <c r="D28" s="109"/>
      <c r="E28" s="109"/>
      <c r="F28" s="110"/>
      <c r="G28" s="211">
        <f>ZakladDPHZakl+G26</f>
        <v>0</v>
      </c>
      <c r="H28" s="211"/>
      <c r="I28" s="211"/>
      <c r="J28" s="111" t="s">
        <v>125</v>
      </c>
    </row>
    <row r="29" spans="1:10" ht="30" customHeight="1" x14ac:dyDescent="0.25">
      <c r="A29" s="57"/>
      <c r="B29" s="57"/>
      <c r="J29" s="112"/>
    </row>
    <row r="30" spans="1:10" ht="18.75" customHeight="1" x14ac:dyDescent="0.25">
      <c r="A30" s="57"/>
      <c r="B30" s="113"/>
      <c r="C30" s="114" t="s">
        <v>126</v>
      </c>
      <c r="D30" s="115"/>
      <c r="E30" s="115"/>
      <c r="F30" s="116" t="s">
        <v>127</v>
      </c>
      <c r="G30" s="117"/>
      <c r="H30" s="118"/>
      <c r="I30" s="117"/>
      <c r="J30" s="112"/>
    </row>
    <row r="31" spans="1:10" ht="47.25" customHeight="1" x14ac:dyDescent="0.25">
      <c r="A31" s="57"/>
      <c r="B31" s="57"/>
      <c r="J31" s="112"/>
    </row>
    <row r="32" spans="1:10" s="121" customFormat="1" ht="18.75" customHeight="1" x14ac:dyDescent="0.2">
      <c r="A32" s="119"/>
      <c r="B32" s="119"/>
      <c r="C32" s="120"/>
      <c r="D32" s="213"/>
      <c r="E32" s="214"/>
      <c r="G32" s="215"/>
      <c r="H32" s="216"/>
      <c r="I32" s="216"/>
      <c r="J32" s="122"/>
    </row>
    <row r="33" spans="1:10" ht="12.75" customHeight="1" x14ac:dyDescent="0.25">
      <c r="A33" s="57"/>
      <c r="B33" s="57"/>
      <c r="D33" s="217" t="s">
        <v>128</v>
      </c>
      <c r="E33" s="217"/>
      <c r="H33" s="6" t="s">
        <v>129</v>
      </c>
      <c r="J33" s="112"/>
    </row>
    <row r="34" spans="1:10" ht="12.75" customHeight="1" x14ac:dyDescent="0.25">
      <c r="A34" s="57"/>
      <c r="B34" s="57"/>
      <c r="D34" s="172"/>
      <c r="E34" s="172"/>
      <c r="H34" s="6"/>
      <c r="J34" s="112"/>
    </row>
    <row r="35" spans="1:10" ht="13.5" customHeight="1" thickBot="1" x14ac:dyDescent="0.3">
      <c r="A35" s="123"/>
      <c r="B35" s="123"/>
      <c r="C35" s="124"/>
      <c r="D35" s="124"/>
      <c r="E35" s="124"/>
      <c r="F35" s="125"/>
      <c r="G35" s="125"/>
      <c r="H35" s="125"/>
      <c r="I35" s="125"/>
      <c r="J35" s="126"/>
    </row>
    <row r="36" spans="1:10" ht="13.5" customHeight="1" x14ac:dyDescent="0.25">
      <c r="J36" s="173"/>
    </row>
    <row r="37" spans="1:10" ht="13.5" customHeight="1" x14ac:dyDescent="0.25">
      <c r="J37" s="173"/>
    </row>
    <row r="38" spans="1:10" ht="27" customHeight="1" thickBot="1" x14ac:dyDescent="0.3">
      <c r="B38" s="127" t="s">
        <v>130</v>
      </c>
      <c r="C38" s="128"/>
      <c r="D38" s="128"/>
      <c r="E38" s="128"/>
      <c r="F38" s="129"/>
      <c r="G38" s="129"/>
      <c r="H38" s="129"/>
      <c r="I38" s="129"/>
      <c r="J38" s="130"/>
    </row>
    <row r="39" spans="1:10" ht="25.5" customHeight="1" x14ac:dyDescent="0.25">
      <c r="A39" s="145" t="s">
        <v>131</v>
      </c>
      <c r="B39" s="146" t="s">
        <v>132</v>
      </c>
      <c r="C39" s="147" t="s">
        <v>133</v>
      </c>
      <c r="D39" s="147"/>
      <c r="E39" s="147"/>
      <c r="F39" s="148" t="str">
        <f>B23</f>
        <v>Základ pro sníženou DPH</v>
      </c>
      <c r="G39" s="148" t="str">
        <f>B25</f>
        <v>Základ pro základní DPH</v>
      </c>
      <c r="H39" s="149" t="s">
        <v>134</v>
      </c>
      <c r="I39" s="149" t="s">
        <v>135</v>
      </c>
      <c r="J39" s="150" t="s">
        <v>119</v>
      </c>
    </row>
    <row r="40" spans="1:10" ht="25.5" hidden="1" customHeight="1" x14ac:dyDescent="0.25">
      <c r="A40" s="151">
        <v>1</v>
      </c>
      <c r="B40" s="131" t="s">
        <v>136</v>
      </c>
      <c r="C40" s="218"/>
      <c r="D40" s="218"/>
      <c r="E40" s="218"/>
      <c r="F40" s="132" t="e">
        <f>'01 01 - EL Pol'!AE37+#REF!+'01 01 - VRN Pol'!#REF!</f>
        <v>#REF!</v>
      </c>
      <c r="G40" s="133" t="e">
        <f>'01 01 - EL Pol'!AF37+#REF!+'01 01 - VRN Pol'!#REF!</f>
        <v>#REF!</v>
      </c>
      <c r="H40" s="134" t="e">
        <f t="shared" ref="H40:H45" si="1">(F40*SazbaDPH1/100)+(G40*SazbaDPH2/100)</f>
        <v>#REF!</v>
      </c>
      <c r="I40" s="134" t="e">
        <f t="shared" ref="I40:I45" si="2">F40+G40+H40</f>
        <v>#REF!</v>
      </c>
      <c r="J40" s="152" t="str">
        <f t="shared" ref="J40" si="3">IF(CenaCelkemVypocet=0,"",I40/CenaCelkemVypocet*100)</f>
        <v/>
      </c>
    </row>
    <row r="41" spans="1:10" ht="25.5" customHeight="1" x14ac:dyDescent="0.25">
      <c r="A41" s="151">
        <v>2</v>
      </c>
      <c r="B41" s="135"/>
      <c r="C41" s="204" t="s">
        <v>137</v>
      </c>
      <c r="D41" s="204"/>
      <c r="E41" s="204"/>
      <c r="F41" s="136"/>
      <c r="G41" s="137"/>
      <c r="H41" s="137">
        <f t="shared" si="1"/>
        <v>0</v>
      </c>
      <c r="I41" s="137">
        <f t="shared" si="2"/>
        <v>0</v>
      </c>
      <c r="J41" s="153">
        <v>0</v>
      </c>
    </row>
    <row r="42" spans="1:10" ht="25.5" customHeight="1" x14ac:dyDescent="0.25">
      <c r="A42" s="151">
        <v>2</v>
      </c>
      <c r="B42" s="135" t="s">
        <v>6</v>
      </c>
      <c r="C42" s="204" t="s">
        <v>150</v>
      </c>
      <c r="D42" s="204"/>
      <c r="E42" s="204"/>
      <c r="F42" s="136">
        <v>0</v>
      </c>
      <c r="G42" s="137">
        <f>G43+G44+G45</f>
        <v>0</v>
      </c>
      <c r="H42" s="137">
        <f t="shared" si="1"/>
        <v>0</v>
      </c>
      <c r="I42" s="137">
        <f t="shared" si="2"/>
        <v>0</v>
      </c>
      <c r="J42" s="171" t="e">
        <f>J43+J44+J45</f>
        <v>#DIV/0!</v>
      </c>
    </row>
    <row r="43" spans="1:10" ht="25.5" customHeight="1" x14ac:dyDescent="0.25">
      <c r="A43" s="151">
        <v>3</v>
      </c>
      <c r="B43" s="138" t="s">
        <v>76</v>
      </c>
      <c r="C43" s="218" t="s">
        <v>149</v>
      </c>
      <c r="D43" s="218"/>
      <c r="E43" s="218"/>
      <c r="F43" s="139">
        <f>'01 01 - EL Pol'!AE37</f>
        <v>0</v>
      </c>
      <c r="G43" s="134">
        <f>'01 01 - EL Pol'!G37</f>
        <v>0</v>
      </c>
      <c r="H43" s="134">
        <f t="shared" si="1"/>
        <v>0</v>
      </c>
      <c r="I43" s="134">
        <f t="shared" si="2"/>
        <v>0</v>
      </c>
      <c r="J43" s="170" t="e">
        <f>G43/G42</f>
        <v>#DIV/0!</v>
      </c>
    </row>
    <row r="44" spans="1:10" ht="25.5" customHeight="1" x14ac:dyDescent="0.25">
      <c r="A44" s="151">
        <v>3</v>
      </c>
      <c r="B44" s="138" t="s">
        <v>71</v>
      </c>
      <c r="C44" s="218" t="s">
        <v>148</v>
      </c>
      <c r="D44" s="218"/>
      <c r="E44" s="218"/>
      <c r="F44" s="139">
        <v>0</v>
      </c>
      <c r="G44" s="134">
        <v>0</v>
      </c>
      <c r="H44" s="134">
        <f t="shared" si="1"/>
        <v>0</v>
      </c>
      <c r="I44" s="134">
        <f t="shared" si="2"/>
        <v>0</v>
      </c>
      <c r="J44" s="170" t="e">
        <f>G44/G42</f>
        <v>#DIV/0!</v>
      </c>
    </row>
    <row r="45" spans="1:10" ht="25.5" customHeight="1" x14ac:dyDescent="0.25">
      <c r="A45" s="151">
        <v>3</v>
      </c>
      <c r="B45" s="138" t="s">
        <v>9</v>
      </c>
      <c r="C45" s="218" t="s">
        <v>10</v>
      </c>
      <c r="D45" s="218"/>
      <c r="E45" s="218"/>
      <c r="F45" s="139">
        <v>0</v>
      </c>
      <c r="G45" s="134">
        <f>'01 01 - VRN Pol'!G21</f>
        <v>0</v>
      </c>
      <c r="H45" s="134">
        <f t="shared" si="1"/>
        <v>0</v>
      </c>
      <c r="I45" s="134">
        <f t="shared" si="2"/>
        <v>0</v>
      </c>
      <c r="J45" s="170" t="e">
        <f>G45/G42</f>
        <v>#DIV/0!</v>
      </c>
    </row>
    <row r="46" spans="1:10" ht="25.5" customHeight="1" thickBot="1" x14ac:dyDescent="0.3">
      <c r="A46" s="154"/>
      <c r="B46" s="219" t="s">
        <v>138</v>
      </c>
      <c r="C46" s="220"/>
      <c r="D46" s="220"/>
      <c r="E46" s="221"/>
      <c r="F46" s="155">
        <v>0</v>
      </c>
      <c r="G46" s="156">
        <f>G42</f>
        <v>0</v>
      </c>
      <c r="H46" s="156">
        <f>H42</f>
        <v>0</v>
      </c>
      <c r="I46" s="156">
        <f>H46+ZakladDPHZaklVypocet</f>
        <v>0</v>
      </c>
      <c r="J46" s="157"/>
    </row>
  </sheetData>
  <mergeCells count="47">
    <mergeCell ref="C42:E42"/>
    <mergeCell ref="C43:E43"/>
    <mergeCell ref="C44:E44"/>
    <mergeCell ref="C45:E45"/>
    <mergeCell ref="B46:E46"/>
    <mergeCell ref="C41:E41"/>
    <mergeCell ref="G23:I23"/>
    <mergeCell ref="G24:I24"/>
    <mergeCell ref="G25:I25"/>
    <mergeCell ref="G26:I26"/>
    <mergeCell ref="G27:I27"/>
    <mergeCell ref="G28:I28"/>
    <mergeCell ref="D32:E32"/>
    <mergeCell ref="G32:I32"/>
    <mergeCell ref="D33:E33"/>
    <mergeCell ref="C40:E40"/>
    <mergeCell ref="E20:F20"/>
    <mergeCell ref="G20:H20"/>
    <mergeCell ref="I20:J20"/>
    <mergeCell ref="E21:F21"/>
    <mergeCell ref="G21:H21"/>
    <mergeCell ref="I21:J21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7" right="0.7" top="0.78740157499999996" bottom="0.78740157499999996" header="0.3" footer="0.3"/>
  <pageSetup paperSize="9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B6BA-E2C9-4F6D-9277-883DC2160DCE}">
  <dimension ref="A1:BH4983"/>
  <sheetViews>
    <sheetView topLeftCell="A8" zoomScaleNormal="100" workbookViewId="0">
      <selection activeCell="F35" sqref="F35"/>
    </sheetView>
  </sheetViews>
  <sheetFormatPr defaultRowHeight="15" outlineLevelRow="1" x14ac:dyDescent="0.25"/>
  <cols>
    <col min="1" max="1" width="3.42578125" customWidth="1"/>
    <col min="2" max="2" width="9.42578125" style="3" customWidth="1"/>
    <col min="3" max="3" width="54.7109375" style="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0" width="8.42578125" customWidth="1"/>
    <col min="21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22" t="s">
        <v>0</v>
      </c>
      <c r="B1" s="222"/>
      <c r="C1" s="222"/>
      <c r="D1" s="222"/>
      <c r="E1" s="222"/>
      <c r="F1" s="222"/>
      <c r="G1" s="222"/>
      <c r="AG1" t="s">
        <v>1</v>
      </c>
    </row>
    <row r="2" spans="1:60" ht="24.95" customHeight="1" x14ac:dyDescent="0.25">
      <c r="A2" s="1" t="s">
        <v>2</v>
      </c>
      <c r="B2" s="2" t="s">
        <v>3</v>
      </c>
      <c r="C2" s="223" t="s">
        <v>151</v>
      </c>
      <c r="D2" s="224"/>
      <c r="E2" s="224"/>
      <c r="F2" s="224"/>
      <c r="G2" s="225"/>
      <c r="AG2" t="s">
        <v>4</v>
      </c>
    </row>
    <row r="3" spans="1:60" ht="24.95" customHeight="1" x14ac:dyDescent="0.25">
      <c r="A3" s="1" t="s">
        <v>5</v>
      </c>
      <c r="B3" s="2" t="s">
        <v>6</v>
      </c>
      <c r="C3" s="223" t="s">
        <v>171</v>
      </c>
      <c r="D3" s="224"/>
      <c r="E3" s="224"/>
      <c r="F3" s="224"/>
      <c r="G3" s="225"/>
      <c r="AC3" s="3" t="s">
        <v>4</v>
      </c>
      <c r="AG3" t="s">
        <v>7</v>
      </c>
    </row>
    <row r="4" spans="1:60" ht="24.95" customHeight="1" x14ac:dyDescent="0.25">
      <c r="A4" s="4" t="s">
        <v>8</v>
      </c>
      <c r="B4" s="5" t="s">
        <v>76</v>
      </c>
      <c r="C4" s="226" t="s">
        <v>77</v>
      </c>
      <c r="D4" s="227"/>
      <c r="E4" s="227"/>
      <c r="F4" s="227"/>
      <c r="G4" s="228"/>
      <c r="AG4" t="s">
        <v>11</v>
      </c>
    </row>
    <row r="5" spans="1:60" x14ac:dyDescent="0.25">
      <c r="D5" s="6"/>
    </row>
    <row r="6" spans="1:60" ht="60" x14ac:dyDescent="0.25">
      <c r="A6" s="7" t="s">
        <v>12</v>
      </c>
      <c r="B6" s="8" t="s">
        <v>13</v>
      </c>
      <c r="C6" s="8" t="s">
        <v>14</v>
      </c>
      <c r="D6" s="9" t="s">
        <v>15</v>
      </c>
      <c r="E6" s="7" t="s">
        <v>16</v>
      </c>
      <c r="F6" s="10" t="s">
        <v>17</v>
      </c>
      <c r="G6" s="7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11" t="s">
        <v>25</v>
      </c>
      <c r="O6" s="11" t="s">
        <v>26</v>
      </c>
      <c r="P6" s="11" t="s">
        <v>27</v>
      </c>
      <c r="Q6" s="11" t="s">
        <v>28</v>
      </c>
      <c r="R6" s="11" t="s">
        <v>29</v>
      </c>
      <c r="S6" s="11" t="s">
        <v>30</v>
      </c>
      <c r="T6" s="11" t="s">
        <v>31</v>
      </c>
      <c r="U6" s="11" t="s">
        <v>32</v>
      </c>
      <c r="V6" s="11" t="s">
        <v>33</v>
      </c>
      <c r="W6" s="11" t="s">
        <v>34</v>
      </c>
      <c r="X6" s="11" t="s">
        <v>35</v>
      </c>
    </row>
    <row r="7" spans="1:60" hidden="1" x14ac:dyDescent="0.25">
      <c r="A7" s="12"/>
      <c r="B7" s="13"/>
      <c r="C7" s="13"/>
      <c r="D7" s="14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60" x14ac:dyDescent="0.25">
      <c r="A8" s="17" t="s">
        <v>36</v>
      </c>
      <c r="B8" s="18" t="s">
        <v>78</v>
      </c>
      <c r="C8" s="19" t="s">
        <v>79</v>
      </c>
      <c r="D8" s="20"/>
      <c r="E8" s="21"/>
      <c r="F8" s="22"/>
      <c r="G8" s="22">
        <f>SUM(G9:G20)</f>
        <v>0</v>
      </c>
      <c r="H8" s="22"/>
      <c r="I8" s="22">
        <f>SUM(I9:I17)</f>
        <v>0</v>
      </c>
      <c r="J8" s="22"/>
      <c r="K8" s="22">
        <f>SUM(K9:K17)</f>
        <v>630640</v>
      </c>
      <c r="L8" s="22"/>
      <c r="M8" s="22">
        <f>SUM(M9:M17)</f>
        <v>0</v>
      </c>
      <c r="N8" s="22"/>
      <c r="O8" s="22">
        <f>SUM(O9:O17)</f>
        <v>0</v>
      </c>
      <c r="P8" s="22"/>
      <c r="Q8" s="22">
        <f>SUM(Q9:Q17)</f>
        <v>0</v>
      </c>
      <c r="R8" s="22"/>
      <c r="S8" s="22"/>
      <c r="T8" s="23"/>
      <c r="U8" s="24"/>
      <c r="V8" s="24">
        <f>SUM(V9:V17)</f>
        <v>0</v>
      </c>
      <c r="W8" s="24"/>
      <c r="X8" s="24"/>
      <c r="AG8" t="s">
        <v>39</v>
      </c>
    </row>
    <row r="9" spans="1:60" ht="22.5" outlineLevel="1" x14ac:dyDescent="0.25">
      <c r="A9" s="35">
        <v>1</v>
      </c>
      <c r="B9" s="36" t="s">
        <v>80</v>
      </c>
      <c r="C9" s="37" t="s">
        <v>158</v>
      </c>
      <c r="D9" s="38" t="s">
        <v>81</v>
      </c>
      <c r="E9" s="39">
        <v>4</v>
      </c>
      <c r="F9" s="40"/>
      <c r="G9" s="41">
        <f>ROUND(E9*F9,2)</f>
        <v>0</v>
      </c>
      <c r="H9" s="40">
        <v>0</v>
      </c>
      <c r="I9" s="41">
        <f>ROUND(E9*H9,2)</f>
        <v>0</v>
      </c>
      <c r="J9" s="40">
        <v>72420</v>
      </c>
      <c r="K9" s="41">
        <f>ROUND(E9*J9,2)</f>
        <v>289680</v>
      </c>
      <c r="L9" s="41">
        <v>21</v>
      </c>
      <c r="M9" s="41">
        <f>G9*(1+L9/100)</f>
        <v>0</v>
      </c>
      <c r="N9" s="41">
        <v>0</v>
      </c>
      <c r="O9" s="41">
        <f>ROUND(E9*N9,2)</f>
        <v>0</v>
      </c>
      <c r="P9" s="41">
        <v>0</v>
      </c>
      <c r="Q9" s="41">
        <f>ROUND(E9*P9,2)</f>
        <v>0</v>
      </c>
      <c r="R9" s="41"/>
      <c r="S9" s="41" t="s">
        <v>82</v>
      </c>
      <c r="T9" s="42" t="s">
        <v>42</v>
      </c>
      <c r="U9" s="33">
        <v>0</v>
      </c>
      <c r="V9" s="33">
        <f>ROUND(E9*U9,2)</f>
        <v>0</v>
      </c>
      <c r="W9" s="33"/>
      <c r="X9" s="33" t="s">
        <v>72</v>
      </c>
      <c r="Y9" s="34"/>
      <c r="Z9" s="34"/>
      <c r="AA9" s="34"/>
      <c r="AB9" s="34"/>
      <c r="AC9" s="34"/>
      <c r="AD9" s="34"/>
      <c r="AE9" s="34"/>
      <c r="AF9" s="34"/>
      <c r="AG9" s="34" t="s">
        <v>73</v>
      </c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</row>
    <row r="10" spans="1:60" outlineLevel="1" x14ac:dyDescent="0.25">
      <c r="A10" s="43"/>
      <c r="B10" s="44"/>
      <c r="C10" s="53" t="s">
        <v>140</v>
      </c>
      <c r="D10" s="54"/>
      <c r="E10" s="55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4"/>
      <c r="Z10" s="34"/>
      <c r="AA10" s="34"/>
      <c r="AB10" s="34"/>
      <c r="AC10" s="34"/>
      <c r="AD10" s="34"/>
      <c r="AE10" s="34"/>
      <c r="AF10" s="34"/>
      <c r="AG10" s="34" t="s">
        <v>74</v>
      </c>
      <c r="AH10" s="34">
        <v>0</v>
      </c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outlineLevel="1" x14ac:dyDescent="0.25">
      <c r="A11" s="43"/>
      <c r="B11" s="44"/>
      <c r="C11" s="53" t="s">
        <v>83</v>
      </c>
      <c r="D11" s="54"/>
      <c r="E11" s="55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4"/>
      <c r="AA11" s="34"/>
      <c r="AB11" s="34"/>
      <c r="AC11" s="34"/>
      <c r="AD11" s="34"/>
      <c r="AE11" s="34"/>
      <c r="AF11" s="34"/>
      <c r="AG11" s="34" t="s">
        <v>74</v>
      </c>
      <c r="AH11" s="34">
        <v>0</v>
      </c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outlineLevel="1" x14ac:dyDescent="0.25">
      <c r="A12" s="43"/>
      <c r="B12" s="44"/>
      <c r="C12" s="53" t="s">
        <v>84</v>
      </c>
      <c r="D12" s="54"/>
      <c r="E12" s="55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4"/>
      <c r="Z12" s="34"/>
      <c r="AA12" s="34"/>
      <c r="AB12" s="34"/>
      <c r="AC12" s="34"/>
      <c r="AD12" s="34"/>
      <c r="AE12" s="34"/>
      <c r="AF12" s="34"/>
      <c r="AG12" s="34" t="s">
        <v>74</v>
      </c>
      <c r="AH12" s="34">
        <v>0</v>
      </c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outlineLevel="1" x14ac:dyDescent="0.25">
      <c r="A13" s="43"/>
      <c r="B13" s="44"/>
      <c r="C13" s="53">
        <v>4</v>
      </c>
      <c r="D13" s="54"/>
      <c r="E13" s="55">
        <v>4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4"/>
      <c r="Z13" s="34"/>
      <c r="AA13" s="34"/>
      <c r="AB13" s="34"/>
      <c r="AC13" s="34"/>
      <c r="AD13" s="34"/>
      <c r="AE13" s="34"/>
      <c r="AF13" s="34"/>
      <c r="AG13" s="34" t="s">
        <v>74</v>
      </c>
      <c r="AH13" s="34">
        <v>0</v>
      </c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</row>
    <row r="14" spans="1:60" outlineLevel="1" x14ac:dyDescent="0.25">
      <c r="A14" s="35">
        <v>2</v>
      </c>
      <c r="B14" s="36" t="s">
        <v>85</v>
      </c>
      <c r="C14" s="37" t="s">
        <v>159</v>
      </c>
      <c r="D14" s="38" t="s">
        <v>81</v>
      </c>
      <c r="E14" s="39">
        <v>4</v>
      </c>
      <c r="F14" s="40"/>
      <c r="G14" s="41">
        <f>ROUND(E14*F14,2)</f>
        <v>0</v>
      </c>
      <c r="H14" s="40">
        <v>0</v>
      </c>
      <c r="I14" s="41">
        <f>ROUND(E14*H14,2)</f>
        <v>0</v>
      </c>
      <c r="J14" s="40">
        <v>81350</v>
      </c>
      <c r="K14" s="41">
        <f>ROUND(E14*J14,2)</f>
        <v>325400</v>
      </c>
      <c r="L14" s="41">
        <v>21</v>
      </c>
      <c r="M14" s="41">
        <f>G14*(1+L14/100)</f>
        <v>0</v>
      </c>
      <c r="N14" s="41">
        <v>0</v>
      </c>
      <c r="O14" s="41">
        <f>ROUND(E14*N14,2)</f>
        <v>0</v>
      </c>
      <c r="P14" s="41">
        <v>0</v>
      </c>
      <c r="Q14" s="41">
        <f>ROUND(E14*P14,2)</f>
        <v>0</v>
      </c>
      <c r="R14" s="41"/>
      <c r="S14" s="41" t="s">
        <v>82</v>
      </c>
      <c r="T14" s="42" t="s">
        <v>42</v>
      </c>
      <c r="U14" s="33">
        <v>0</v>
      </c>
      <c r="V14" s="33">
        <f>ROUND(E14*U14,2)</f>
        <v>0</v>
      </c>
      <c r="W14" s="33"/>
      <c r="X14" s="33" t="s">
        <v>72</v>
      </c>
      <c r="Y14" s="34"/>
      <c r="Z14" s="34"/>
      <c r="AA14" s="34"/>
      <c r="AB14" s="34"/>
      <c r="AC14" s="34"/>
      <c r="AD14" s="34"/>
      <c r="AE14" s="34"/>
      <c r="AF14" s="34"/>
      <c r="AG14" s="34" t="s">
        <v>73</v>
      </c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</row>
    <row r="15" spans="1:60" outlineLevel="1" x14ac:dyDescent="0.25">
      <c r="A15" s="43"/>
      <c r="B15" s="44"/>
      <c r="C15" s="53"/>
      <c r="D15" s="54"/>
      <c r="E15" s="55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4"/>
      <c r="Z15" s="34"/>
      <c r="AA15" s="34"/>
      <c r="AB15" s="34"/>
      <c r="AC15" s="34"/>
      <c r="AD15" s="34"/>
      <c r="AE15" s="34"/>
      <c r="AF15" s="34"/>
      <c r="AG15" s="34" t="s">
        <v>74</v>
      </c>
      <c r="AH15" s="34">
        <v>0</v>
      </c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</row>
    <row r="16" spans="1:60" outlineLevel="1" x14ac:dyDescent="0.25">
      <c r="A16" s="43"/>
      <c r="B16" s="44"/>
      <c r="C16" s="53" t="s">
        <v>86</v>
      </c>
      <c r="D16" s="54"/>
      <c r="E16" s="55">
        <v>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  <c r="Z16" s="34"/>
      <c r="AA16" s="34"/>
      <c r="AB16" s="34"/>
      <c r="AC16" s="34"/>
      <c r="AD16" s="34"/>
      <c r="AE16" s="34"/>
      <c r="AF16" s="34"/>
      <c r="AG16" s="34" t="s">
        <v>74</v>
      </c>
      <c r="AH16" s="34">
        <v>0</v>
      </c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</row>
    <row r="17" spans="1:60" ht="22.5" outlineLevel="1" x14ac:dyDescent="0.25">
      <c r="A17" s="25">
        <v>3</v>
      </c>
      <c r="B17" s="36" t="s">
        <v>139</v>
      </c>
      <c r="C17" s="37" t="s">
        <v>160</v>
      </c>
      <c r="D17" s="28" t="s">
        <v>161</v>
      </c>
      <c r="E17" s="29">
        <v>4</v>
      </c>
      <c r="F17" s="30"/>
      <c r="G17" s="31">
        <f>ROUND(E17*F17,2)</f>
        <v>0</v>
      </c>
      <c r="H17" s="30">
        <v>0</v>
      </c>
      <c r="I17" s="31">
        <f>ROUND(E17*H17,2)</f>
        <v>0</v>
      </c>
      <c r="J17" s="30">
        <v>3890</v>
      </c>
      <c r="K17" s="31">
        <f>ROUND(E17*J17,2)</f>
        <v>15560</v>
      </c>
      <c r="L17" s="31">
        <v>21</v>
      </c>
      <c r="M17" s="31">
        <f>G17*(1+L17/100)</f>
        <v>0</v>
      </c>
      <c r="N17" s="31">
        <v>0</v>
      </c>
      <c r="O17" s="31">
        <f>ROUND(E17*N17,2)</f>
        <v>0</v>
      </c>
      <c r="P17" s="31">
        <v>0</v>
      </c>
      <c r="Q17" s="31">
        <f>ROUND(E17*P17,2)</f>
        <v>0</v>
      </c>
      <c r="R17" s="31"/>
      <c r="S17" s="31" t="s">
        <v>82</v>
      </c>
      <c r="T17" s="32" t="s">
        <v>42</v>
      </c>
      <c r="U17" s="33">
        <v>0</v>
      </c>
      <c r="V17" s="33">
        <f>ROUND(E17*U17,2)</f>
        <v>0</v>
      </c>
      <c r="W17" s="33"/>
      <c r="X17" s="33" t="s">
        <v>72</v>
      </c>
      <c r="Y17" s="34"/>
      <c r="Z17" s="34"/>
      <c r="AA17" s="34"/>
      <c r="AB17" s="34"/>
      <c r="AC17" s="34"/>
      <c r="AD17" s="34"/>
      <c r="AE17" s="34"/>
      <c r="AF17" s="34"/>
      <c r="AG17" s="34" t="s">
        <v>73</v>
      </c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</row>
    <row r="18" spans="1:60" ht="15" customHeight="1" outlineLevel="1" x14ac:dyDescent="0.25">
      <c r="A18" s="35">
        <v>4</v>
      </c>
      <c r="B18" s="36" t="s">
        <v>87</v>
      </c>
      <c r="C18" s="37" t="s">
        <v>162</v>
      </c>
      <c r="D18" s="38" t="s">
        <v>81</v>
      </c>
      <c r="E18" s="39">
        <v>4</v>
      </c>
      <c r="F18" s="40"/>
      <c r="G18" s="41">
        <f>ROUND(E18*F18,2)</f>
        <v>0</v>
      </c>
      <c r="H18" s="40">
        <v>0</v>
      </c>
      <c r="I18" s="41">
        <f>ROUND(E18*H18,2)</f>
        <v>0</v>
      </c>
      <c r="J18" s="40">
        <v>81350</v>
      </c>
      <c r="K18" s="41">
        <f>ROUND(E18*J18,2)</f>
        <v>325400</v>
      </c>
      <c r="L18" s="41">
        <v>21</v>
      </c>
      <c r="M18" s="41">
        <f>G18*(1+L18/100)</f>
        <v>0</v>
      </c>
      <c r="N18" s="41">
        <v>0</v>
      </c>
      <c r="O18" s="41">
        <f>ROUND(E18*N18,2)</f>
        <v>0</v>
      </c>
      <c r="P18" s="41">
        <v>0</v>
      </c>
      <c r="Q18" s="41">
        <f>ROUND(E18*P18,2)</f>
        <v>0</v>
      </c>
      <c r="R18" s="41"/>
      <c r="S18" s="41" t="s">
        <v>82</v>
      </c>
      <c r="T18" s="42" t="s">
        <v>42</v>
      </c>
      <c r="U18" s="33"/>
      <c r="V18" s="33"/>
      <c r="W18" s="33"/>
      <c r="X18" s="33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</row>
    <row r="19" spans="1:60" outlineLevel="1" x14ac:dyDescent="0.25">
      <c r="A19" s="144">
        <v>5</v>
      </c>
      <c r="B19" s="36" t="s">
        <v>141</v>
      </c>
      <c r="C19" s="37" t="s">
        <v>163</v>
      </c>
      <c r="D19" s="38" t="s">
        <v>81</v>
      </c>
      <c r="E19" s="39">
        <v>4</v>
      </c>
      <c r="F19" s="40"/>
      <c r="G19" s="41">
        <f>ROUND(E19*F19,2)</f>
        <v>0</v>
      </c>
      <c r="H19" s="40">
        <v>0</v>
      </c>
      <c r="I19" s="41">
        <f>ROUND(E19*H19,2)</f>
        <v>0</v>
      </c>
      <c r="J19" s="40">
        <v>81350</v>
      </c>
      <c r="K19" s="41">
        <f>ROUND(E19*J19,2)</f>
        <v>325400</v>
      </c>
      <c r="L19" s="41">
        <v>21</v>
      </c>
      <c r="M19" s="41">
        <f>G19*(1+L19/100)</f>
        <v>0</v>
      </c>
      <c r="N19" s="41">
        <v>0</v>
      </c>
      <c r="O19" s="41">
        <f>ROUND(E19*N19,2)</f>
        <v>0</v>
      </c>
      <c r="P19" s="41">
        <v>0</v>
      </c>
      <c r="Q19" s="41">
        <f>ROUND(E19*P19,2)</f>
        <v>0</v>
      </c>
      <c r="R19" s="41"/>
      <c r="S19" s="41" t="s">
        <v>82</v>
      </c>
      <c r="T19" s="42" t="s">
        <v>42</v>
      </c>
      <c r="U19" s="33"/>
      <c r="V19" s="33"/>
      <c r="W19" s="33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</row>
    <row r="20" spans="1:60" outlineLevel="1" x14ac:dyDescent="0.25">
      <c r="A20" s="144">
        <v>6</v>
      </c>
      <c r="B20" s="36" t="s">
        <v>142</v>
      </c>
      <c r="C20" s="37" t="s">
        <v>164</v>
      </c>
      <c r="D20" s="38" t="s">
        <v>81</v>
      </c>
      <c r="E20" s="39">
        <v>4</v>
      </c>
      <c r="F20" s="40"/>
      <c r="G20" s="41">
        <f>ROUND(E20*F20,2)</f>
        <v>0</v>
      </c>
      <c r="H20" s="40">
        <v>0</v>
      </c>
      <c r="I20" s="41">
        <f>ROUND(E20*H20,2)</f>
        <v>0</v>
      </c>
      <c r="J20" s="40">
        <v>81350</v>
      </c>
      <c r="K20" s="41">
        <f>ROUND(E20*J20,2)</f>
        <v>325400</v>
      </c>
      <c r="L20" s="41">
        <v>21</v>
      </c>
      <c r="M20" s="41">
        <f>G20*(1+L20/100)</f>
        <v>0</v>
      </c>
      <c r="N20" s="41">
        <v>0</v>
      </c>
      <c r="O20" s="41">
        <f>ROUND(E20*N20,2)</f>
        <v>0</v>
      </c>
      <c r="P20" s="41">
        <v>0</v>
      </c>
      <c r="Q20" s="41">
        <f>ROUND(E20*P20,2)</f>
        <v>0</v>
      </c>
      <c r="R20" s="41"/>
      <c r="S20" s="41" t="s">
        <v>82</v>
      </c>
      <c r="T20" s="42" t="s">
        <v>42</v>
      </c>
      <c r="U20" s="33"/>
      <c r="V20" s="33"/>
      <c r="W20" s="33"/>
      <c r="X20" s="33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</row>
    <row r="21" spans="1:60" x14ac:dyDescent="0.25">
      <c r="A21" s="17" t="s">
        <v>36</v>
      </c>
      <c r="B21" s="18" t="s">
        <v>88</v>
      </c>
      <c r="C21" s="19" t="s">
        <v>89</v>
      </c>
      <c r="D21" s="20"/>
      <c r="E21" s="21"/>
      <c r="F21" s="22"/>
      <c r="G21" s="22">
        <f>SUM(G22:G25)</f>
        <v>0</v>
      </c>
      <c r="H21" s="22"/>
      <c r="I21" s="22">
        <f>SUM(I22:I25)</f>
        <v>0</v>
      </c>
      <c r="J21" s="22"/>
      <c r="K21" s="22">
        <f>SUM(K22:K25)</f>
        <v>3216</v>
      </c>
      <c r="L21" s="22"/>
      <c r="M21" s="22">
        <f>SUM(M22:M25)</f>
        <v>0</v>
      </c>
      <c r="N21" s="22"/>
      <c r="O21" s="22">
        <f>SUM(O22:O25)</f>
        <v>0</v>
      </c>
      <c r="P21" s="22"/>
      <c r="Q21" s="22">
        <f>SUM(Q22:Q25)</f>
        <v>0</v>
      </c>
      <c r="R21" s="22"/>
      <c r="S21" s="22"/>
      <c r="T21" s="23"/>
      <c r="U21" s="24"/>
      <c r="V21" s="24">
        <f>SUM(V22:V25)</f>
        <v>0</v>
      </c>
      <c r="W21" s="24"/>
      <c r="X21" s="24"/>
      <c r="AG21" t="s">
        <v>39</v>
      </c>
    </row>
    <row r="22" spans="1:60" ht="22.5" outlineLevel="1" x14ac:dyDescent="0.25">
      <c r="A22" s="35">
        <v>10</v>
      </c>
      <c r="B22" s="36" t="s">
        <v>90</v>
      </c>
      <c r="C22" s="37" t="s">
        <v>165</v>
      </c>
      <c r="D22" s="38" t="s">
        <v>75</v>
      </c>
      <c r="E22" s="39">
        <v>60</v>
      </c>
      <c r="F22" s="40"/>
      <c r="G22" s="41">
        <f>ROUND(E22*F22,2)</f>
        <v>0</v>
      </c>
      <c r="H22" s="40">
        <v>0</v>
      </c>
      <c r="I22" s="41">
        <f>ROUND(E22*H22,2)</f>
        <v>0</v>
      </c>
      <c r="J22" s="40">
        <v>53.6</v>
      </c>
      <c r="K22" s="41">
        <f>ROUND(E22*J22,2)</f>
        <v>3216</v>
      </c>
      <c r="L22" s="41">
        <v>21</v>
      </c>
      <c r="M22" s="41">
        <f>G22*(1+L22/100)</f>
        <v>0</v>
      </c>
      <c r="N22" s="41">
        <v>0</v>
      </c>
      <c r="O22" s="41">
        <f>ROUND(E22*N22,2)</f>
        <v>0</v>
      </c>
      <c r="P22" s="41">
        <v>0</v>
      </c>
      <c r="Q22" s="41">
        <f>ROUND(E22*P22,2)</f>
        <v>0</v>
      </c>
      <c r="R22" s="41"/>
      <c r="S22" s="41" t="s">
        <v>82</v>
      </c>
      <c r="T22" s="42" t="s">
        <v>42</v>
      </c>
      <c r="U22" s="33">
        <v>0</v>
      </c>
      <c r="V22" s="33">
        <f>ROUND(E22*U22,2)</f>
        <v>0</v>
      </c>
      <c r="W22" s="33"/>
      <c r="X22" s="33" t="s">
        <v>72</v>
      </c>
      <c r="Y22" s="34"/>
      <c r="Z22" s="34"/>
      <c r="AA22" s="34"/>
      <c r="AB22" s="34"/>
      <c r="AC22" s="34"/>
      <c r="AD22" s="34"/>
      <c r="AE22" s="34"/>
      <c r="AF22" s="34"/>
      <c r="AG22" s="34" t="s">
        <v>73</v>
      </c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</row>
    <row r="23" spans="1:60" outlineLevel="1" x14ac:dyDescent="0.25">
      <c r="A23" s="43"/>
      <c r="B23" s="44"/>
      <c r="C23" s="53" t="s">
        <v>91</v>
      </c>
      <c r="D23" s="54"/>
      <c r="E23" s="55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4"/>
      <c r="Z23" s="34"/>
      <c r="AA23" s="34"/>
      <c r="AB23" s="34"/>
      <c r="AC23" s="34"/>
      <c r="AD23" s="34"/>
      <c r="AE23" s="34"/>
      <c r="AF23" s="34"/>
      <c r="AG23" s="34" t="s">
        <v>74</v>
      </c>
      <c r="AH23" s="34">
        <v>0</v>
      </c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</row>
    <row r="24" spans="1:60" outlineLevel="1" x14ac:dyDescent="0.25">
      <c r="A24" s="43"/>
      <c r="B24" s="44"/>
      <c r="C24" s="53" t="s">
        <v>92</v>
      </c>
      <c r="D24" s="54"/>
      <c r="E24" s="55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4"/>
      <c r="Z24" s="34"/>
      <c r="AA24" s="34"/>
      <c r="AB24" s="34"/>
      <c r="AC24" s="34"/>
      <c r="AD24" s="34"/>
      <c r="AE24" s="34"/>
      <c r="AF24" s="34"/>
      <c r="AG24" s="34" t="s">
        <v>74</v>
      </c>
      <c r="AH24" s="34">
        <v>0</v>
      </c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</row>
    <row r="25" spans="1:60" outlineLevel="1" x14ac:dyDescent="0.25">
      <c r="A25" s="43"/>
      <c r="B25" s="44"/>
      <c r="C25" s="53" t="s">
        <v>166</v>
      </c>
      <c r="D25" s="54"/>
      <c r="E25" s="55">
        <v>3500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4"/>
      <c r="Z25" s="34"/>
      <c r="AA25" s="34"/>
      <c r="AB25" s="34"/>
      <c r="AC25" s="34"/>
      <c r="AD25" s="34"/>
      <c r="AE25" s="34"/>
      <c r="AF25" s="34"/>
      <c r="AG25" s="34" t="s">
        <v>74</v>
      </c>
      <c r="AH25" s="34">
        <v>0</v>
      </c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</row>
    <row r="26" spans="1:60" ht="25.5" x14ac:dyDescent="0.25">
      <c r="A26" s="17" t="s">
        <v>36</v>
      </c>
      <c r="B26" s="18" t="s">
        <v>93</v>
      </c>
      <c r="C26" s="19" t="s">
        <v>94</v>
      </c>
      <c r="D26" s="20"/>
      <c r="E26" s="21"/>
      <c r="F26" s="22"/>
      <c r="G26" s="22">
        <f>SUM(G27:G30)</f>
        <v>0</v>
      </c>
      <c r="H26" s="22"/>
      <c r="I26" s="22">
        <f>SUM(I27:I29)</f>
        <v>0</v>
      </c>
      <c r="J26" s="22"/>
      <c r="K26" s="22">
        <f>SUM(K27:K29)</f>
        <v>58600</v>
      </c>
      <c r="L26" s="22"/>
      <c r="M26" s="22">
        <f>SUM(M27:M29)</f>
        <v>0</v>
      </c>
      <c r="N26" s="22"/>
      <c r="O26" s="22">
        <f>SUM(O27:O29)</f>
        <v>0</v>
      </c>
      <c r="P26" s="22"/>
      <c r="Q26" s="22">
        <f>SUM(Q27:Q29)</f>
        <v>0</v>
      </c>
      <c r="R26" s="22"/>
      <c r="S26" s="22"/>
      <c r="T26" s="23"/>
      <c r="U26" s="24"/>
      <c r="V26" s="24">
        <f>SUM(V27:V29)</f>
        <v>0</v>
      </c>
      <c r="W26" s="24"/>
      <c r="X26" s="24"/>
      <c r="AG26" t="s">
        <v>39</v>
      </c>
    </row>
    <row r="27" spans="1:60" outlineLevel="1" x14ac:dyDescent="0.25">
      <c r="A27" s="35">
        <v>16</v>
      </c>
      <c r="B27" s="36" t="s">
        <v>95</v>
      </c>
      <c r="C27" s="37" t="s">
        <v>167</v>
      </c>
      <c r="D27" s="38" t="s">
        <v>81</v>
      </c>
      <c r="E27" s="39">
        <v>1</v>
      </c>
      <c r="F27" s="40"/>
      <c r="G27" s="41">
        <f>ROUND(E27*F27,2)</f>
        <v>0</v>
      </c>
      <c r="H27" s="40">
        <v>0</v>
      </c>
      <c r="I27" s="41">
        <f>ROUND(E27*H27,2)</f>
        <v>0</v>
      </c>
      <c r="J27" s="40">
        <v>58600</v>
      </c>
      <c r="K27" s="41">
        <f>ROUND(E27*J27,2)</f>
        <v>58600</v>
      </c>
      <c r="L27" s="41">
        <v>21</v>
      </c>
      <c r="M27" s="41">
        <f>G27*(1+L27/100)</f>
        <v>0</v>
      </c>
      <c r="N27" s="41">
        <v>0</v>
      </c>
      <c r="O27" s="41">
        <f>ROUND(E27*N27,2)</f>
        <v>0</v>
      </c>
      <c r="P27" s="41">
        <v>0</v>
      </c>
      <c r="Q27" s="41">
        <f>ROUND(E27*P27,2)</f>
        <v>0</v>
      </c>
      <c r="R27" s="41"/>
      <c r="S27" s="41" t="s">
        <v>82</v>
      </c>
      <c r="T27" s="42" t="s">
        <v>42</v>
      </c>
      <c r="U27" s="33">
        <v>0</v>
      </c>
      <c r="V27" s="33">
        <f>ROUND(E27*U27,2)</f>
        <v>0</v>
      </c>
      <c r="W27" s="33"/>
      <c r="X27" s="33" t="s">
        <v>72</v>
      </c>
      <c r="Y27" s="34"/>
      <c r="Z27" s="34"/>
      <c r="AA27" s="34"/>
      <c r="AB27" s="34"/>
      <c r="AC27" s="34"/>
      <c r="AD27" s="34"/>
      <c r="AE27" s="34"/>
      <c r="AF27" s="34"/>
      <c r="AG27" s="34" t="s">
        <v>73</v>
      </c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</row>
    <row r="28" spans="1:60" outlineLevel="1" x14ac:dyDescent="0.25">
      <c r="A28" s="43"/>
      <c r="B28" s="44"/>
      <c r="C28" s="53" t="s">
        <v>96</v>
      </c>
      <c r="D28" s="54"/>
      <c r="E28" s="55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 t="s">
        <v>74</v>
      </c>
      <c r="AH28" s="34">
        <v>0</v>
      </c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</row>
    <row r="29" spans="1:60" outlineLevel="1" x14ac:dyDescent="0.25">
      <c r="A29" s="43"/>
      <c r="B29" s="44"/>
      <c r="C29" s="53" t="s">
        <v>143</v>
      </c>
      <c r="D29" s="54"/>
      <c r="E29" s="55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4"/>
      <c r="Z29" s="34"/>
      <c r="AA29" s="34"/>
      <c r="AB29" s="34"/>
      <c r="AC29" s="34"/>
      <c r="AD29" s="34"/>
      <c r="AE29" s="34"/>
      <c r="AF29" s="34"/>
      <c r="AG29" s="34" t="s">
        <v>74</v>
      </c>
      <c r="AH29" s="34">
        <v>0</v>
      </c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1:60" outlineLevel="1" x14ac:dyDescent="0.25">
      <c r="A30" s="35">
        <v>18</v>
      </c>
      <c r="B30" s="36" t="s">
        <v>144</v>
      </c>
      <c r="C30" s="37" t="s">
        <v>168</v>
      </c>
      <c r="D30" s="38" t="s">
        <v>81</v>
      </c>
      <c r="E30" s="39">
        <v>4</v>
      </c>
      <c r="F30" s="40"/>
      <c r="G30" s="41">
        <f>ROUND(E30*F30,2)</f>
        <v>0</v>
      </c>
      <c r="H30" s="40">
        <v>0</v>
      </c>
      <c r="I30" s="41">
        <f>ROUND(E30*H30,2)</f>
        <v>0</v>
      </c>
      <c r="J30" s="40">
        <v>58600</v>
      </c>
      <c r="K30" s="41">
        <f>ROUND(E30*J30,2)</f>
        <v>234400</v>
      </c>
      <c r="L30" s="41">
        <v>21</v>
      </c>
      <c r="M30" s="41">
        <f>G30*(1+L30/100)</f>
        <v>0</v>
      </c>
      <c r="N30" s="41">
        <v>0</v>
      </c>
      <c r="O30" s="41">
        <f>ROUND(E30*N30,2)</f>
        <v>0</v>
      </c>
      <c r="P30" s="41">
        <v>0</v>
      </c>
      <c r="Q30" s="41">
        <f>ROUND(E30*P30,2)</f>
        <v>0</v>
      </c>
      <c r="R30" s="41"/>
      <c r="S30" s="41" t="s">
        <v>82</v>
      </c>
      <c r="T30" s="42" t="s">
        <v>42</v>
      </c>
      <c r="U30" s="33"/>
      <c r="V30" s="33"/>
      <c r="W30" s="33"/>
      <c r="X30" s="3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</row>
    <row r="31" spans="1:60" x14ac:dyDescent="0.25">
      <c r="A31" s="17" t="s">
        <v>36</v>
      </c>
      <c r="B31" s="18" t="s">
        <v>97</v>
      </c>
      <c r="C31" s="19" t="s">
        <v>98</v>
      </c>
      <c r="D31" s="20"/>
      <c r="E31" s="21"/>
      <c r="F31" s="22"/>
      <c r="G31" s="22">
        <f>SUM(G32:G35)</f>
        <v>0</v>
      </c>
      <c r="H31" s="22"/>
      <c r="I31" s="22">
        <f>SUM(I32:I35)</f>
        <v>0</v>
      </c>
      <c r="J31" s="22"/>
      <c r="K31" s="22">
        <f>SUM(K32:K35)</f>
        <v>11150</v>
      </c>
      <c r="L31" s="22"/>
      <c r="M31" s="22">
        <f>SUM(M32:M35)</f>
        <v>0</v>
      </c>
      <c r="N31" s="22"/>
      <c r="O31" s="22">
        <f>SUM(O32:O35)</f>
        <v>0</v>
      </c>
      <c r="P31" s="22"/>
      <c r="Q31" s="22">
        <f>SUM(Q32:Q35)</f>
        <v>0</v>
      </c>
      <c r="R31" s="22"/>
      <c r="S31" s="22"/>
      <c r="T31" s="23"/>
      <c r="U31" s="24"/>
      <c r="V31" s="24">
        <f>SUM(V32:V35)</f>
        <v>0</v>
      </c>
      <c r="W31" s="24"/>
      <c r="X31" s="24"/>
      <c r="AG31" t="s">
        <v>39</v>
      </c>
    </row>
    <row r="32" spans="1:60" outlineLevel="1" x14ac:dyDescent="0.25">
      <c r="A32" s="25">
        <v>26</v>
      </c>
      <c r="B32" s="26" t="s">
        <v>99</v>
      </c>
      <c r="C32" s="27" t="s">
        <v>170</v>
      </c>
      <c r="D32" s="28" t="s">
        <v>100</v>
      </c>
      <c r="E32" s="29">
        <v>8</v>
      </c>
      <c r="F32" s="30"/>
      <c r="G32" s="31">
        <f t="shared" ref="G32:G35" si="0">ROUND(E32*F32,2)</f>
        <v>0</v>
      </c>
      <c r="H32" s="30">
        <v>0</v>
      </c>
      <c r="I32" s="31">
        <f>ROUND(E32*H32,2)</f>
        <v>0</v>
      </c>
      <c r="J32" s="30">
        <v>350</v>
      </c>
      <c r="K32" s="31">
        <f>ROUND(E32*J32,2)</f>
        <v>2800</v>
      </c>
      <c r="L32" s="31">
        <v>21</v>
      </c>
      <c r="M32" s="31">
        <f>G32*(1+L32/100)</f>
        <v>0</v>
      </c>
      <c r="N32" s="31">
        <v>0</v>
      </c>
      <c r="O32" s="31">
        <f>ROUND(E32*N32,2)</f>
        <v>0</v>
      </c>
      <c r="P32" s="31">
        <v>0</v>
      </c>
      <c r="Q32" s="31">
        <f>ROUND(E32*P32,2)</f>
        <v>0</v>
      </c>
      <c r="R32" s="31"/>
      <c r="S32" s="31" t="s">
        <v>82</v>
      </c>
      <c r="T32" s="32" t="s">
        <v>42</v>
      </c>
      <c r="U32" s="33">
        <v>0</v>
      </c>
      <c r="V32" s="33">
        <f>ROUND(E32*U32,2)</f>
        <v>0</v>
      </c>
      <c r="W32" s="33"/>
      <c r="X32" s="33" t="s">
        <v>72</v>
      </c>
      <c r="Y32" s="34"/>
      <c r="Z32" s="34"/>
      <c r="AA32" s="34"/>
      <c r="AB32" s="34"/>
      <c r="AC32" s="34"/>
      <c r="AD32" s="34"/>
      <c r="AE32" s="34"/>
      <c r="AF32" s="34"/>
      <c r="AG32" s="34" t="s">
        <v>73</v>
      </c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0" outlineLevel="1" x14ac:dyDescent="0.25">
      <c r="A33" s="25">
        <v>27</v>
      </c>
      <c r="B33" s="26" t="s">
        <v>101</v>
      </c>
      <c r="C33" s="27" t="s">
        <v>169</v>
      </c>
      <c r="D33" s="28" t="s">
        <v>147</v>
      </c>
      <c r="E33" s="29">
        <v>1</v>
      </c>
      <c r="F33" s="30"/>
      <c r="G33" s="31">
        <f t="shared" si="0"/>
        <v>0</v>
      </c>
      <c r="H33" s="30">
        <v>0</v>
      </c>
      <c r="I33" s="31">
        <f>ROUND(E33*H33,2)</f>
        <v>0</v>
      </c>
      <c r="J33" s="30">
        <v>850</v>
      </c>
      <c r="K33" s="31">
        <f>ROUND(E33*J33,2)</f>
        <v>850</v>
      </c>
      <c r="L33" s="31">
        <v>21</v>
      </c>
      <c r="M33" s="31">
        <f>G33*(1+L33/100)</f>
        <v>0</v>
      </c>
      <c r="N33" s="31">
        <v>0</v>
      </c>
      <c r="O33" s="31">
        <f>ROUND(E33*N33,2)</f>
        <v>0</v>
      </c>
      <c r="P33" s="31">
        <v>0</v>
      </c>
      <c r="Q33" s="31">
        <f>ROUND(E33*P33,2)</f>
        <v>0</v>
      </c>
      <c r="R33" s="31"/>
      <c r="S33" s="31" t="s">
        <v>82</v>
      </c>
      <c r="T33" s="32" t="s">
        <v>42</v>
      </c>
      <c r="U33" s="33">
        <v>0</v>
      </c>
      <c r="V33" s="33">
        <f>ROUND(E33*U33,2)</f>
        <v>0</v>
      </c>
      <c r="W33" s="33"/>
      <c r="X33" s="33" t="s">
        <v>72</v>
      </c>
      <c r="Y33" s="34"/>
      <c r="Z33" s="34"/>
      <c r="AA33" s="34"/>
      <c r="AB33" s="34"/>
      <c r="AC33" s="34"/>
      <c r="AD33" s="34"/>
      <c r="AE33" s="34"/>
      <c r="AF33" s="34"/>
      <c r="AG33" s="34" t="s">
        <v>73</v>
      </c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0" outlineLevel="1" x14ac:dyDescent="0.25">
      <c r="A34" s="25">
        <v>30</v>
      </c>
      <c r="B34" s="26" t="s">
        <v>145</v>
      </c>
      <c r="C34" s="27" t="s">
        <v>102</v>
      </c>
      <c r="D34" s="28" t="s">
        <v>100</v>
      </c>
      <c r="E34" s="29">
        <v>10</v>
      </c>
      <c r="F34" s="30"/>
      <c r="G34" s="31">
        <f t="shared" si="0"/>
        <v>0</v>
      </c>
      <c r="H34" s="30">
        <v>0</v>
      </c>
      <c r="I34" s="31">
        <f>ROUND(E34*H34,2)</f>
        <v>0</v>
      </c>
      <c r="J34" s="30">
        <v>350</v>
      </c>
      <c r="K34" s="31">
        <f>ROUND(E34*J34,2)</f>
        <v>3500</v>
      </c>
      <c r="L34" s="31">
        <v>21</v>
      </c>
      <c r="M34" s="31">
        <f>G34*(1+L34/100)</f>
        <v>0</v>
      </c>
      <c r="N34" s="31">
        <v>0</v>
      </c>
      <c r="O34" s="31">
        <f>ROUND(E34*N34,2)</f>
        <v>0</v>
      </c>
      <c r="P34" s="31">
        <v>0</v>
      </c>
      <c r="Q34" s="31">
        <f>ROUND(E34*P34,2)</f>
        <v>0</v>
      </c>
      <c r="R34" s="31"/>
      <c r="S34" s="31" t="s">
        <v>82</v>
      </c>
      <c r="T34" s="32" t="s">
        <v>42</v>
      </c>
      <c r="U34" s="33">
        <v>0</v>
      </c>
      <c r="V34" s="33">
        <f>ROUND(E34*U34,2)</f>
        <v>0</v>
      </c>
      <c r="W34" s="33"/>
      <c r="X34" s="33" t="s">
        <v>72</v>
      </c>
      <c r="Y34" s="34"/>
      <c r="Z34" s="34"/>
      <c r="AA34" s="34"/>
      <c r="AB34" s="34"/>
      <c r="AC34" s="34"/>
      <c r="AD34" s="34"/>
      <c r="AE34" s="34"/>
      <c r="AF34" s="34"/>
      <c r="AG34" s="34" t="s">
        <v>73</v>
      </c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</row>
    <row r="35" spans="1:60" outlineLevel="1" x14ac:dyDescent="0.25">
      <c r="A35" s="35">
        <v>31</v>
      </c>
      <c r="B35" s="36" t="s">
        <v>146</v>
      </c>
      <c r="C35" s="37" t="s">
        <v>103</v>
      </c>
      <c r="D35" s="38" t="s">
        <v>100</v>
      </c>
      <c r="E35" s="39">
        <v>10</v>
      </c>
      <c r="F35" s="40"/>
      <c r="G35" s="41">
        <f t="shared" si="0"/>
        <v>0</v>
      </c>
      <c r="H35" s="40">
        <v>0</v>
      </c>
      <c r="I35" s="41">
        <f>ROUND(E35*H35,2)</f>
        <v>0</v>
      </c>
      <c r="J35" s="40">
        <v>400</v>
      </c>
      <c r="K35" s="41">
        <f>ROUND(E35*J35,2)</f>
        <v>4000</v>
      </c>
      <c r="L35" s="41">
        <v>21</v>
      </c>
      <c r="M35" s="41">
        <f>G35*(1+L35/100)</f>
        <v>0</v>
      </c>
      <c r="N35" s="41">
        <v>0</v>
      </c>
      <c r="O35" s="41">
        <f>ROUND(E35*N35,2)</f>
        <v>0</v>
      </c>
      <c r="P35" s="41">
        <v>0</v>
      </c>
      <c r="Q35" s="41">
        <f>ROUND(E35*P35,2)</f>
        <v>0</v>
      </c>
      <c r="R35" s="41"/>
      <c r="S35" s="41" t="s">
        <v>82</v>
      </c>
      <c r="T35" s="42" t="s">
        <v>42</v>
      </c>
      <c r="U35" s="33">
        <v>0</v>
      </c>
      <c r="V35" s="33">
        <f>ROUND(E35*U35,2)</f>
        <v>0</v>
      </c>
      <c r="W35" s="33"/>
      <c r="X35" s="33" t="s">
        <v>72</v>
      </c>
      <c r="Y35" s="34"/>
      <c r="Z35" s="34"/>
      <c r="AA35" s="34"/>
      <c r="AB35" s="34"/>
      <c r="AC35" s="34"/>
      <c r="AD35" s="34"/>
      <c r="AE35" s="34"/>
      <c r="AF35" s="34"/>
      <c r="AG35" s="34" t="s">
        <v>73</v>
      </c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</row>
    <row r="36" spans="1:60" x14ac:dyDescent="0.25">
      <c r="A36" s="12"/>
      <c r="B36" s="13"/>
      <c r="C36" s="45"/>
      <c r="D36" s="1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AE36">
        <v>15</v>
      </c>
      <c r="AF36">
        <v>21</v>
      </c>
      <c r="AG36" t="s">
        <v>23</v>
      </c>
    </row>
    <row r="37" spans="1:60" x14ac:dyDescent="0.25">
      <c r="A37" s="46"/>
      <c r="B37" s="47" t="s">
        <v>18</v>
      </c>
      <c r="C37" s="48"/>
      <c r="D37" s="49"/>
      <c r="E37" s="50"/>
      <c r="F37" s="50"/>
      <c r="G37" s="51">
        <f>G31+G26+G21+G8</f>
        <v>0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AE37">
        <f>SUMIF(L7:L35,AE36,G7:G35)</f>
        <v>0</v>
      </c>
      <c r="AF37">
        <f>SUMIF(L7:L35,AF36,G7:G35)</f>
        <v>0</v>
      </c>
      <c r="AG37" t="s">
        <v>63</v>
      </c>
    </row>
    <row r="38" spans="1:60" x14ac:dyDescent="0.25">
      <c r="A38" s="229" t="s">
        <v>64</v>
      </c>
      <c r="B38" s="229"/>
      <c r="C38" s="45"/>
      <c r="D38" s="14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60" ht="30" x14ac:dyDescent="0.25">
      <c r="A39" s="12"/>
      <c r="B39" s="13" t="s">
        <v>65</v>
      </c>
      <c r="C39" s="45" t="s">
        <v>66</v>
      </c>
      <c r="D39" s="1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AG39" t="s">
        <v>67</v>
      </c>
    </row>
    <row r="40" spans="1:60" x14ac:dyDescent="0.25">
      <c r="A40" s="12"/>
      <c r="B40" s="13"/>
      <c r="C40" s="45"/>
      <c r="D40" s="1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AG40" t="s">
        <v>68</v>
      </c>
    </row>
    <row r="41" spans="1:60" x14ac:dyDescent="0.25">
      <c r="A41" s="12"/>
      <c r="B41" s="13"/>
      <c r="C41" s="45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AG41" t="s">
        <v>69</v>
      </c>
    </row>
    <row r="42" spans="1:60" x14ac:dyDescent="0.25">
      <c r="A42" s="12"/>
      <c r="B42" s="13"/>
      <c r="C42" s="45"/>
      <c r="D42" s="1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60" x14ac:dyDescent="0.25">
      <c r="C43" s="52"/>
      <c r="D43" s="6"/>
      <c r="AG43" t="s">
        <v>70</v>
      </c>
    </row>
    <row r="44" spans="1:60" x14ac:dyDescent="0.25">
      <c r="D44" s="6"/>
    </row>
    <row r="45" spans="1:60" x14ac:dyDescent="0.25">
      <c r="D45" s="6"/>
    </row>
    <row r="46" spans="1:60" x14ac:dyDescent="0.25">
      <c r="D46" s="6"/>
    </row>
    <row r="47" spans="1:60" x14ac:dyDescent="0.25">
      <c r="D47" s="6"/>
    </row>
    <row r="48" spans="1:60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</sheetData>
  <sheetProtection algorithmName="SHA-512" hashValue="OGuHo6lMkzH/as/uzsUaTDqahITnXOK6QLuuCmybSkhEExLQROkrGxpkdYC6CnsO1so4mAxkuUbYI23+tVsZBw==" saltValue="WpzpLZozbkcHkvwTC66fDg==" spinCount="100000" sheet="1" selectLockedCells="1"/>
  <mergeCells count="5">
    <mergeCell ref="A1:G1"/>
    <mergeCell ref="C2:G2"/>
    <mergeCell ref="C3:G3"/>
    <mergeCell ref="C4:G4"/>
    <mergeCell ref="A38:B38"/>
  </mergeCells>
  <pageMargins left="0.7" right="0.7" top="0.78740157499999996" bottom="0.78740157499999996" header="0.3" footer="0.3"/>
  <pageSetup paperSize="9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FD55-8C7B-49D0-A679-B005116E8526}">
  <dimension ref="A1:X4985"/>
  <sheetViews>
    <sheetView workbookViewId="0">
      <selection activeCell="F19" sqref="F19"/>
    </sheetView>
  </sheetViews>
  <sheetFormatPr defaultRowHeight="15" outlineLevelRow="1" x14ac:dyDescent="0.25"/>
  <cols>
    <col min="1" max="1" width="3.42578125" customWidth="1"/>
    <col min="2" max="2" width="10.28515625" style="3" customWidth="1"/>
    <col min="3" max="3" width="55.140625" style="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5.85546875" customWidth="1"/>
    <col min="20" max="20" width="8.42578125" customWidth="1"/>
    <col min="21" max="24" width="0" hidden="1" customWidth="1"/>
  </cols>
  <sheetData>
    <row r="1" spans="1:24" ht="15.75" customHeight="1" x14ac:dyDescent="0.25">
      <c r="A1" s="222" t="s">
        <v>0</v>
      </c>
      <c r="B1" s="222"/>
      <c r="C1" s="222"/>
      <c r="D1" s="222"/>
      <c r="E1" s="222"/>
      <c r="F1" s="222"/>
      <c r="G1" s="222"/>
    </row>
    <row r="2" spans="1:24" ht="24.95" customHeight="1" x14ac:dyDescent="0.25">
      <c r="A2" s="1" t="s">
        <v>2</v>
      </c>
      <c r="B2" s="2" t="s">
        <v>3</v>
      </c>
      <c r="C2" s="223" t="s">
        <v>151</v>
      </c>
      <c r="D2" s="224"/>
      <c r="E2" s="224"/>
      <c r="F2" s="224"/>
      <c r="G2" s="225"/>
    </row>
    <row r="3" spans="1:24" ht="24.95" customHeight="1" x14ac:dyDescent="0.25">
      <c r="A3" s="1" t="s">
        <v>5</v>
      </c>
      <c r="B3" s="2" t="s">
        <v>6</v>
      </c>
      <c r="C3" s="223" t="s">
        <v>171</v>
      </c>
      <c r="D3" s="224"/>
      <c r="E3" s="224"/>
      <c r="F3" s="224"/>
      <c r="G3" s="225"/>
    </row>
    <row r="4" spans="1:24" ht="24.95" customHeight="1" x14ac:dyDescent="0.25">
      <c r="A4" s="4" t="s">
        <v>8</v>
      </c>
      <c r="B4" s="5" t="s">
        <v>9</v>
      </c>
      <c r="C4" s="226" t="s">
        <v>10</v>
      </c>
      <c r="D4" s="227"/>
      <c r="E4" s="227"/>
      <c r="F4" s="227"/>
      <c r="G4" s="228"/>
    </row>
    <row r="5" spans="1:24" ht="60" x14ac:dyDescent="0.25">
      <c r="A5" s="7" t="s">
        <v>12</v>
      </c>
      <c r="B5" s="8" t="s">
        <v>13</v>
      </c>
      <c r="C5" s="8" t="s">
        <v>14</v>
      </c>
      <c r="D5" s="9" t="s">
        <v>15</v>
      </c>
      <c r="E5" s="7" t="s">
        <v>16</v>
      </c>
      <c r="F5" s="10" t="s">
        <v>17</v>
      </c>
      <c r="G5" s="7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  <c r="W5" s="11" t="s">
        <v>34</v>
      </c>
      <c r="X5" s="11" t="s">
        <v>35</v>
      </c>
    </row>
    <row r="6" spans="1:24" hidden="1" x14ac:dyDescent="0.25">
      <c r="A6" s="12"/>
      <c r="B6" s="13"/>
      <c r="C6" s="13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x14ac:dyDescent="0.25">
      <c r="A7" s="17" t="s">
        <v>36</v>
      </c>
      <c r="B7" s="18" t="s">
        <v>37</v>
      </c>
      <c r="C7" s="19" t="s">
        <v>38</v>
      </c>
      <c r="D7" s="20"/>
      <c r="E7" s="21"/>
      <c r="F7" s="22"/>
      <c r="G7" s="22">
        <f>G8</f>
        <v>0</v>
      </c>
      <c r="H7" s="22"/>
      <c r="I7" s="22">
        <f>SUM(I8:I9)</f>
        <v>0</v>
      </c>
      <c r="J7" s="22"/>
      <c r="K7" s="22">
        <f>SUM(K8:K9)</f>
        <v>49553</v>
      </c>
      <c r="L7" s="22"/>
      <c r="M7" s="22">
        <f>SUM(M8:M9)</f>
        <v>0</v>
      </c>
      <c r="N7" s="22"/>
      <c r="O7" s="22">
        <f>SUM(O8:O9)</f>
        <v>0</v>
      </c>
      <c r="P7" s="22"/>
      <c r="Q7" s="22">
        <f>SUM(Q8:Q9)</f>
        <v>0</v>
      </c>
      <c r="R7" s="22"/>
      <c r="S7" s="22"/>
      <c r="T7" s="23"/>
      <c r="U7" s="24"/>
      <c r="V7" s="24">
        <f>SUM(V8:V9)</f>
        <v>0</v>
      </c>
      <c r="W7" s="24"/>
      <c r="X7" s="24"/>
    </row>
    <row r="8" spans="1:24" outlineLevel="1" x14ac:dyDescent="0.25">
      <c r="A8" s="35">
        <v>2</v>
      </c>
      <c r="B8" s="36" t="s">
        <v>44</v>
      </c>
      <c r="C8" s="37" t="s">
        <v>45</v>
      </c>
      <c r="D8" s="38" t="s">
        <v>40</v>
      </c>
      <c r="E8" s="39">
        <v>1</v>
      </c>
      <c r="F8" s="40"/>
      <c r="G8" s="41">
        <f>F8*E8</f>
        <v>0</v>
      </c>
      <c r="H8" s="40">
        <v>0</v>
      </c>
      <c r="I8" s="41">
        <f>ROUND(E8*H8,2)</f>
        <v>0</v>
      </c>
      <c r="J8" s="40">
        <v>49553</v>
      </c>
      <c r="K8" s="41">
        <f>ROUND(E8*J8,2)</f>
        <v>49553</v>
      </c>
      <c r="L8" s="41">
        <v>21</v>
      </c>
      <c r="M8" s="41">
        <f>G8*(1+L8/100)</f>
        <v>0</v>
      </c>
      <c r="N8" s="41">
        <v>0</v>
      </c>
      <c r="O8" s="41">
        <f>ROUND(E8*N8,2)</f>
        <v>0</v>
      </c>
      <c r="P8" s="41">
        <v>0</v>
      </c>
      <c r="Q8" s="41">
        <f>ROUND(E8*P8,2)</f>
        <v>0</v>
      </c>
      <c r="R8" s="41"/>
      <c r="S8" s="41" t="s">
        <v>41</v>
      </c>
      <c r="T8" s="42" t="s">
        <v>42</v>
      </c>
      <c r="U8" s="33">
        <v>0</v>
      </c>
      <c r="V8" s="33">
        <f>ROUND(E8*U8,2)</f>
        <v>0</v>
      </c>
      <c r="W8" s="33"/>
      <c r="X8" s="33" t="s">
        <v>43</v>
      </c>
    </row>
    <row r="9" spans="1:24" outlineLevel="1" x14ac:dyDescent="0.25">
      <c r="A9" s="43"/>
      <c r="B9" s="44"/>
      <c r="C9" s="230" t="s">
        <v>46</v>
      </c>
      <c r="D9" s="231"/>
      <c r="E9" s="231"/>
      <c r="F9" s="231"/>
      <c r="G9" s="231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x14ac:dyDescent="0.25">
      <c r="A10" s="17" t="s">
        <v>36</v>
      </c>
      <c r="B10" s="18" t="s">
        <v>47</v>
      </c>
      <c r="C10" s="19" t="s">
        <v>48</v>
      </c>
      <c r="D10" s="20"/>
      <c r="E10" s="21"/>
      <c r="F10" s="22"/>
      <c r="G10" s="22">
        <f>G11+G13+G15+G17+G19</f>
        <v>0</v>
      </c>
      <c r="H10" s="22"/>
      <c r="I10" s="22">
        <f>SUM(I11:I20)</f>
        <v>0</v>
      </c>
      <c r="J10" s="22"/>
      <c r="K10" s="22">
        <f>SUM(K11:K20)</f>
        <v>13000</v>
      </c>
      <c r="L10" s="22"/>
      <c r="M10" s="22">
        <f>SUM(M11:M20)</f>
        <v>0</v>
      </c>
      <c r="N10" s="22"/>
      <c r="O10" s="22">
        <f>SUM(O11:O20)</f>
        <v>0</v>
      </c>
      <c r="P10" s="22"/>
      <c r="Q10" s="22">
        <f>SUM(Q11:Q20)</f>
        <v>0</v>
      </c>
      <c r="R10" s="22"/>
      <c r="S10" s="22"/>
      <c r="T10" s="23"/>
      <c r="U10" s="24"/>
      <c r="V10" s="24">
        <f>SUM(V11:V20)</f>
        <v>0</v>
      </c>
      <c r="W10" s="24"/>
      <c r="X10" s="24"/>
    </row>
    <row r="11" spans="1:24" outlineLevel="1" x14ac:dyDescent="0.25">
      <c r="A11" s="35">
        <v>4</v>
      </c>
      <c r="B11" s="36" t="s">
        <v>49</v>
      </c>
      <c r="C11" s="37" t="s">
        <v>50</v>
      </c>
      <c r="D11" s="38" t="s">
        <v>40</v>
      </c>
      <c r="E11" s="39">
        <v>1</v>
      </c>
      <c r="F11" s="40"/>
      <c r="G11" s="41">
        <f>ROUND(E11*F11,2)</f>
        <v>0</v>
      </c>
      <c r="H11" s="40">
        <v>0</v>
      </c>
      <c r="I11" s="41">
        <f>ROUND(E11*H11,2)</f>
        <v>0</v>
      </c>
      <c r="J11" s="40">
        <v>1000</v>
      </c>
      <c r="K11" s="41">
        <f>ROUND(E11*J11,2)</f>
        <v>1000</v>
      </c>
      <c r="L11" s="41">
        <v>21</v>
      </c>
      <c r="M11" s="41">
        <f>G11*(1+L11/100)</f>
        <v>0</v>
      </c>
      <c r="N11" s="41">
        <v>0</v>
      </c>
      <c r="O11" s="41">
        <f>ROUND(E11*N11,2)</f>
        <v>0</v>
      </c>
      <c r="P11" s="41">
        <v>0</v>
      </c>
      <c r="Q11" s="41">
        <f>ROUND(E11*P11,2)</f>
        <v>0</v>
      </c>
      <c r="R11" s="41"/>
      <c r="S11" s="41" t="s">
        <v>41</v>
      </c>
      <c r="T11" s="42" t="s">
        <v>42</v>
      </c>
      <c r="U11" s="33">
        <v>0</v>
      </c>
      <c r="V11" s="33">
        <f>ROUND(E11*U11,2)</f>
        <v>0</v>
      </c>
      <c r="W11" s="33"/>
      <c r="X11" s="33" t="s">
        <v>43</v>
      </c>
    </row>
    <row r="12" spans="1:24" outlineLevel="1" x14ac:dyDescent="0.25">
      <c r="A12" s="43"/>
      <c r="B12" s="44"/>
      <c r="C12" s="230" t="s">
        <v>51</v>
      </c>
      <c r="D12" s="231"/>
      <c r="E12" s="231"/>
      <c r="F12" s="231"/>
      <c r="G12" s="231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outlineLevel="1" x14ac:dyDescent="0.25">
      <c r="A13" s="35">
        <v>5</v>
      </c>
      <c r="B13" s="36" t="s">
        <v>52</v>
      </c>
      <c r="C13" s="37" t="s">
        <v>53</v>
      </c>
      <c r="D13" s="38" t="s">
        <v>40</v>
      </c>
      <c r="E13" s="39">
        <v>1</v>
      </c>
      <c r="F13" s="40"/>
      <c r="G13" s="41">
        <f>ROUND(E13*F13,2)</f>
        <v>0</v>
      </c>
      <c r="H13" s="40">
        <v>0</v>
      </c>
      <c r="I13" s="41">
        <f>ROUND(E13*H13,2)</f>
        <v>0</v>
      </c>
      <c r="J13" s="40">
        <v>4000</v>
      </c>
      <c r="K13" s="41">
        <f>ROUND(E13*J13,2)</f>
        <v>4000</v>
      </c>
      <c r="L13" s="41">
        <v>21</v>
      </c>
      <c r="M13" s="41">
        <f>G13*(1+L13/100)</f>
        <v>0</v>
      </c>
      <c r="N13" s="41">
        <v>0</v>
      </c>
      <c r="O13" s="41">
        <f>ROUND(E13*N13,2)</f>
        <v>0</v>
      </c>
      <c r="P13" s="41">
        <v>0</v>
      </c>
      <c r="Q13" s="41">
        <f>ROUND(E13*P13,2)</f>
        <v>0</v>
      </c>
      <c r="R13" s="41"/>
      <c r="S13" s="41" t="s">
        <v>41</v>
      </c>
      <c r="T13" s="42" t="s">
        <v>42</v>
      </c>
      <c r="U13" s="33">
        <v>0</v>
      </c>
      <c r="V13" s="33">
        <f>ROUND(E13*U13,2)</f>
        <v>0</v>
      </c>
      <c r="W13" s="33"/>
      <c r="X13" s="33" t="s">
        <v>43</v>
      </c>
    </row>
    <row r="14" spans="1:24" outlineLevel="1" x14ac:dyDescent="0.25">
      <c r="A14" s="43"/>
      <c r="B14" s="44"/>
      <c r="C14" s="230" t="s">
        <v>54</v>
      </c>
      <c r="D14" s="231"/>
      <c r="E14" s="231"/>
      <c r="F14" s="231"/>
      <c r="G14" s="23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22.5" outlineLevel="1" x14ac:dyDescent="0.25">
      <c r="A15" s="35">
        <v>6</v>
      </c>
      <c r="B15" s="36" t="s">
        <v>55</v>
      </c>
      <c r="C15" s="37" t="s">
        <v>172</v>
      </c>
      <c r="D15" s="38" t="s">
        <v>40</v>
      </c>
      <c r="E15" s="39">
        <v>1</v>
      </c>
      <c r="F15" s="40"/>
      <c r="G15" s="41">
        <f>ROUND(E15*F15,2)</f>
        <v>0</v>
      </c>
      <c r="H15" s="40">
        <v>0</v>
      </c>
      <c r="I15" s="41">
        <f>ROUND(E15*H15,2)</f>
        <v>0</v>
      </c>
      <c r="J15" s="40">
        <v>4000</v>
      </c>
      <c r="K15" s="41">
        <f>ROUND(E15*J15,2)</f>
        <v>4000</v>
      </c>
      <c r="L15" s="41">
        <v>21</v>
      </c>
      <c r="M15" s="41">
        <f>G15*(1+L15/100)</f>
        <v>0</v>
      </c>
      <c r="N15" s="41">
        <v>0</v>
      </c>
      <c r="O15" s="41">
        <f>ROUND(E15*N15,2)</f>
        <v>0</v>
      </c>
      <c r="P15" s="41">
        <v>0</v>
      </c>
      <c r="Q15" s="41">
        <f>ROUND(E15*P15,2)</f>
        <v>0</v>
      </c>
      <c r="R15" s="41"/>
      <c r="S15" s="41" t="s">
        <v>41</v>
      </c>
      <c r="T15" s="42" t="s">
        <v>42</v>
      </c>
      <c r="U15" s="33">
        <v>0</v>
      </c>
      <c r="V15" s="33">
        <f>ROUND(E15*U15,2)</f>
        <v>0</v>
      </c>
      <c r="W15" s="33"/>
      <c r="X15" s="33" t="s">
        <v>43</v>
      </c>
    </row>
    <row r="16" spans="1:24" outlineLevel="1" x14ac:dyDescent="0.25">
      <c r="A16" s="43"/>
      <c r="B16" s="44"/>
      <c r="C16" s="232" t="s">
        <v>56</v>
      </c>
      <c r="D16" s="232"/>
      <c r="E16" s="232"/>
      <c r="F16" s="232"/>
      <c r="G16" s="232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outlineLevel="1" x14ac:dyDescent="0.25">
      <c r="A17" s="35">
        <v>7</v>
      </c>
      <c r="B17" s="36" t="s">
        <v>57</v>
      </c>
      <c r="C17" s="37" t="s">
        <v>58</v>
      </c>
      <c r="D17" s="38" t="s">
        <v>40</v>
      </c>
      <c r="E17" s="39">
        <v>1</v>
      </c>
      <c r="F17" s="40"/>
      <c r="G17" s="41">
        <f>ROUND(E17*F17,2)</f>
        <v>0</v>
      </c>
      <c r="H17" s="40">
        <v>0</v>
      </c>
      <c r="I17" s="41">
        <f>ROUND(E17*H17,2)</f>
        <v>0</v>
      </c>
      <c r="J17" s="40">
        <v>1000</v>
      </c>
      <c r="K17" s="41">
        <f>ROUND(E17*J17,2)</f>
        <v>1000</v>
      </c>
      <c r="L17" s="41">
        <v>21</v>
      </c>
      <c r="M17" s="41">
        <f>G17*(1+L17/100)</f>
        <v>0</v>
      </c>
      <c r="N17" s="41">
        <v>0</v>
      </c>
      <c r="O17" s="41">
        <f>ROUND(E17*N17,2)</f>
        <v>0</v>
      </c>
      <c r="P17" s="41">
        <v>0</v>
      </c>
      <c r="Q17" s="41">
        <f>ROUND(E17*P17,2)</f>
        <v>0</v>
      </c>
      <c r="R17" s="41"/>
      <c r="S17" s="41" t="s">
        <v>41</v>
      </c>
      <c r="T17" s="42" t="s">
        <v>42</v>
      </c>
      <c r="U17" s="33">
        <v>0</v>
      </c>
      <c r="V17" s="33">
        <f>ROUND(E17*U17,2)</f>
        <v>0</v>
      </c>
      <c r="W17" s="33"/>
      <c r="X17" s="33" t="s">
        <v>43</v>
      </c>
    </row>
    <row r="18" spans="1:24" outlineLevel="1" x14ac:dyDescent="0.25">
      <c r="A18" s="43"/>
      <c r="B18" s="44"/>
      <c r="C18" s="230" t="s">
        <v>59</v>
      </c>
      <c r="D18" s="231"/>
      <c r="E18" s="231"/>
      <c r="F18" s="231"/>
      <c r="G18" s="2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outlineLevel="1" x14ac:dyDescent="0.25">
      <c r="A19" s="35">
        <v>8</v>
      </c>
      <c r="B19" s="36" t="s">
        <v>60</v>
      </c>
      <c r="C19" s="37" t="s">
        <v>61</v>
      </c>
      <c r="D19" s="38" t="s">
        <v>40</v>
      </c>
      <c r="E19" s="39">
        <v>1</v>
      </c>
      <c r="F19" s="40"/>
      <c r="G19" s="41">
        <f>ROUND(E19*F19,2)</f>
        <v>0</v>
      </c>
      <c r="H19" s="40">
        <v>0</v>
      </c>
      <c r="I19" s="41">
        <f>ROUND(E19*H19,2)</f>
        <v>0</v>
      </c>
      <c r="J19" s="40">
        <v>3000</v>
      </c>
      <c r="K19" s="41">
        <f>ROUND(E19*J19,2)</f>
        <v>3000</v>
      </c>
      <c r="L19" s="41">
        <v>21</v>
      </c>
      <c r="M19" s="41">
        <f>G19*(1+L19/100)</f>
        <v>0</v>
      </c>
      <c r="N19" s="41">
        <v>0</v>
      </c>
      <c r="O19" s="41">
        <f>ROUND(E19*N19,2)</f>
        <v>0</v>
      </c>
      <c r="P19" s="41">
        <v>0</v>
      </c>
      <c r="Q19" s="41">
        <f>ROUND(E19*P19,2)</f>
        <v>0</v>
      </c>
      <c r="R19" s="41"/>
      <c r="S19" s="41" t="s">
        <v>41</v>
      </c>
      <c r="T19" s="42" t="s">
        <v>42</v>
      </c>
      <c r="U19" s="33">
        <v>0</v>
      </c>
      <c r="V19" s="33">
        <f>ROUND(E19*U19,2)</f>
        <v>0</v>
      </c>
      <c r="W19" s="33"/>
      <c r="X19" s="33" t="s">
        <v>43</v>
      </c>
    </row>
    <row r="20" spans="1:24" outlineLevel="1" x14ac:dyDescent="0.25">
      <c r="A20" s="43"/>
      <c r="B20" s="44"/>
      <c r="C20" s="230" t="s">
        <v>62</v>
      </c>
      <c r="D20" s="231"/>
      <c r="E20" s="231"/>
      <c r="F20" s="231"/>
      <c r="G20" s="23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46"/>
      <c r="B21" s="47" t="s">
        <v>18</v>
      </c>
      <c r="C21" s="48"/>
      <c r="D21" s="49"/>
      <c r="E21" s="50"/>
      <c r="F21" s="50"/>
      <c r="G21" s="51">
        <f>G7+G10</f>
        <v>0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 x14ac:dyDescent="0.25">
      <c r="A22" s="229" t="s">
        <v>64</v>
      </c>
      <c r="B22" s="229"/>
      <c r="C22" s="45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 ht="30" x14ac:dyDescent="0.25">
      <c r="A23" s="12"/>
      <c r="B23" s="13" t="s">
        <v>65</v>
      </c>
      <c r="C23" s="45" t="s">
        <v>66</v>
      </c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 x14ac:dyDescent="0.25">
      <c r="A24" s="12"/>
      <c r="B24" s="13"/>
      <c r="C24" s="45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 x14ac:dyDescent="0.25">
      <c r="A25" s="12"/>
      <c r="B25" s="13"/>
      <c r="C25" s="45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 x14ac:dyDescent="0.25">
      <c r="A26" s="12"/>
      <c r="B26" s="13"/>
      <c r="C26" s="45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 x14ac:dyDescent="0.25">
      <c r="D27" s="6"/>
    </row>
    <row r="28" spans="1:24" x14ac:dyDescent="0.25">
      <c r="D28" s="6"/>
    </row>
    <row r="29" spans="1:24" x14ac:dyDescent="0.25">
      <c r="D29" s="6"/>
    </row>
    <row r="30" spans="1:24" x14ac:dyDescent="0.25">
      <c r="D30" s="6"/>
    </row>
    <row r="31" spans="1:24" x14ac:dyDescent="0.25">
      <c r="D31" s="6"/>
    </row>
    <row r="32" spans="1:2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</sheetData>
  <sheetProtection algorithmName="SHA-512" hashValue="9bRxV7HSWnx7Vqa6NPL3bchz7fq8WTO1tVbu+hg1Lp4pH74oETckP8Rd7TR5/5v+poQcCo/RNwilEqBgPppxgA==" saltValue="HEZHk1CQLUnbHXsbZkJZLw==" spinCount="100000" sheet="1" selectLockedCells="1"/>
  <mergeCells count="11">
    <mergeCell ref="A22:B22"/>
    <mergeCell ref="A1:G1"/>
    <mergeCell ref="C2:G2"/>
    <mergeCell ref="C3:G3"/>
    <mergeCell ref="C4:G4"/>
    <mergeCell ref="C9:G9"/>
    <mergeCell ref="C12:G12"/>
    <mergeCell ref="C14:G14"/>
    <mergeCell ref="C16:G16"/>
    <mergeCell ref="C18:G18"/>
    <mergeCell ref="C20:G20"/>
  </mergeCells>
  <pageMargins left="0.7" right="0.7" top="0.78740157499999996" bottom="0.78740157499999996" header="0.3" footer="0.3"/>
  <pageSetup paperSize="9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11</vt:i4>
      </vt:variant>
    </vt:vector>
  </HeadingPairs>
  <TitlesOfParts>
    <vt:vector size="14" baseType="lpstr">
      <vt:lpstr>Stavba</vt:lpstr>
      <vt:lpstr>01 01 - EL Pol</vt:lpstr>
      <vt:lpstr>01 01 - VRN Pol</vt:lpstr>
      <vt:lpstr>CenaCelkem</vt:lpstr>
      <vt:lpstr>Stavba!CenaCelkemVypocet</vt:lpstr>
      <vt:lpstr>DPHSni</vt:lpstr>
      <vt:lpstr>DPHZakl</vt:lpstr>
      <vt:lpstr>Mena</vt:lpstr>
      <vt:lpstr>Stavba!SazbaDPH1</vt:lpstr>
      <vt:lpstr>Stavba!SazbaDPH2</vt:lpstr>
      <vt:lpstr>ZakladDPHSni</vt:lpstr>
      <vt:lpstr>Stavba!ZakladDPHSniVypocet</vt:lpstr>
      <vt:lpstr>ZakladDPHZakl</vt:lpstr>
      <vt:lpstr>Stavba!ZakladDPHZaklVypocet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dokulilova</dc:creator>
  <cp:lastModifiedBy>admin</cp:lastModifiedBy>
  <cp:lastPrinted>2023-02-16T09:34:14Z</cp:lastPrinted>
  <dcterms:created xsi:type="dcterms:W3CDTF">2021-05-10T10:34:03Z</dcterms:created>
  <dcterms:modified xsi:type="dcterms:W3CDTF">2023-03-09T09:48:21Z</dcterms:modified>
</cp:coreProperties>
</file>