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3"/>
  </bookViews>
  <sheets>
    <sheet name="Pokyny pro vyplnění" sheetId="1" r:id="rId1"/>
    <sheet name="Stavba" sheetId="2" r:id="rId2"/>
    <sheet name="VzorPolozky" sheetId="3" state="hidden" r:id="rId3"/>
    <sheet name="01 2023032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20230321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20230321 Pol'!$A$1:$Y$79</definedName>
    <definedName name="_xlnm.Print_Area" localSheetId="1">'Stavba'!$A$1:$J$60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<sst xmlns="http://schemas.openxmlformats.org/spreadsheetml/2006/main" count="416" uniqueCount="199">
  <si>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</si>
  <si>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</si>
  <si>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</si>
  <si>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</si>
  <si>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</si>
  <si>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</si>
  <si>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</si>
  <si>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</si>
  <si>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</si>
  <si>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</si>
  <si>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</si>
  <si>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</si>
  <si>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</si>
  <si>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</si>
  <si>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</si>
  <si>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</si>
  <si>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</si>
  <si>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</si>
  <si>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</si>
  <si>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</si>
  <si>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</si>
  <si>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</si>
  <si>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</si>
  <si>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</si>
  <si>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</si>
  <si>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</si>
  <si>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</si>
  <si>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</si>
  <si>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</si>
  <si>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</si>
  <si>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</si>
  <si>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</si>
  <si>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</si>
  <si>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</si>
  <si>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</si>
  <si>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</si>
  <si>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</si>
  <si>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</si>
  <si>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</si>
  <si>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</si>
  <si>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</si>
  <si>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</si>
  <si>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</si>
  <si>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20230321</t>
  </si>
  <si>
    <t>REPASE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</si>
  <si>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</si>
  <si>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</si>
  <si>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</si>
  <si>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</si>
  <si>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</si>
  <si>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</si>
  <si>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</si>
  <si>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</si>
  <si>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Popis stavby: 01 - Stavba</t>
  </si>
  <si>
    <t>#POPO</t>
  </si>
  <si>
    <t>Popis objektu: 01 - Objekt</t>
  </si>
  <si>
    <t>#POPR</t>
  </si>
  <si>
    <t>Popis rozpočtu: 20230321 - REPASE</t>
  </si>
  <si>
    <t>Rekapitulace dílů</t>
  </si>
  <si>
    <t>Typ dílu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</si>
  <si>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</si>
  <si>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</si>
  <si>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</si>
  <si>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</si>
  <si>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</si>
  <si>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</si>
  <si>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</si>
  <si>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</si>
  <si>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766</t>
  </si>
  <si>
    <t>Konstrukce truhlářské</t>
  </si>
  <si>
    <t>767</t>
  </si>
  <si>
    <t>Konstrukce zámečnické</t>
  </si>
  <si>
    <t>783</t>
  </si>
  <si>
    <t>Nátěry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</si>
  <si>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</si>
  <si>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</si>
  <si>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</si>
  <si>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</si>
  <si>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</si>
  <si>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</si>
  <si>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</si>
  <si>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</si>
  <si>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</si>
  <si>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</si>
  <si>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</si>
  <si>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</si>
  <si>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</si>
  <si>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</si>
  <si>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</si>
  <si>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</si>
  <si>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</si>
  <si>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</si>
  <si>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</si>
  <si>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</si>
  <si>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</si>
  <si>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</si>
  <si>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</si>
  <si>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</si>
  <si>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</si>
  <si>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</si>
  <si>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</si>
  <si>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</si>
  <si>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</si>
  <si>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</si>
  <si>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62-01</t>
  </si>
  <si>
    <t>Zakrývání, případná oprava špalet interiér, exteriér</t>
  </si>
  <si>
    <t>m</t>
  </si>
  <si>
    <t>Vlastní</t>
  </si>
  <si>
    <t>Indiv</t>
  </si>
  <si>
    <t>Specifikace</t>
  </si>
  <si>
    <t>Běžná</t>
  </si>
  <si>
    <t>POL3_0</t>
  </si>
  <si>
    <t>interiér : (1,5+2,86*2)+(1,52+2,65*2)+(1,35+1,89*2)+(1,45+2,19*2)</t>
  </si>
  <si>
    <t>VV</t>
  </si>
  <si>
    <t>exteriér : 25,00</t>
  </si>
  <si>
    <t>941955001R00</t>
  </si>
  <si>
    <t>Lešení lehké pomocné, výška podlahy do 1,2 m</t>
  </si>
  <si>
    <t>m2</t>
  </si>
  <si>
    <t>RTS 23/ I</t>
  </si>
  <si>
    <t>Práce</t>
  </si>
  <si>
    <t>POL1_1</t>
  </si>
  <si>
    <t>952901103U00</t>
  </si>
  <si>
    <t>Omytí okno, balkonové dveře -2,5m2</t>
  </si>
  <si>
    <t>1,49*2,86   *2</t>
  </si>
  <si>
    <t>1,52*2,65   *2</t>
  </si>
  <si>
    <t>1,35*1,89   *2</t>
  </si>
  <si>
    <t>1,45*2,19   *2</t>
  </si>
  <si>
    <t>952901111R00</t>
  </si>
  <si>
    <t>Vyčištění budov o výšce podlaží do 4 m</t>
  </si>
  <si>
    <t>interiér : 1,20*1,49</t>
  </si>
  <si>
    <t>1,20*1,52</t>
  </si>
  <si>
    <t>1,20*1,35</t>
  </si>
  <si>
    <t>1,20*1,45</t>
  </si>
  <si>
    <t>Mezisoučet</t>
  </si>
  <si>
    <t>exteriér : +6,9720</t>
  </si>
  <si>
    <t>968061126R00</t>
  </si>
  <si>
    <t>Vyvěšení dřevěných a plastových dveřních křídel pl. nad 2 m2</t>
  </si>
  <si>
    <t>kus</t>
  </si>
  <si>
    <t>vyvěšení : 1</t>
  </si>
  <si>
    <t>zavěšení : 1</t>
  </si>
  <si>
    <t>766-01</t>
  </si>
  <si>
    <t>Výměna nejvíce poškozených okopnic na R1</t>
  </si>
  <si>
    <t>kompl.</t>
  </si>
  <si>
    <t>POL1_7</t>
  </si>
  <si>
    <t>1</t>
  </si>
  <si>
    <t xml:space="preserve">pozn. : </t>
  </si>
  <si>
    <t xml:space="preserve">viz pd : </t>
  </si>
  <si>
    <t>766-02</t>
  </si>
  <si>
    <t>Tmelení sikon apod.</t>
  </si>
  <si>
    <t>767-01</t>
  </si>
  <si>
    <t>Mazání, seřízení kování apod. na dveře , označ. dle tabulky pd R1</t>
  </si>
  <si>
    <t>783601813R00</t>
  </si>
  <si>
    <t>Odstranění nátěrů truhlářských, dveří oškrábáním</t>
  </si>
  <si>
    <t>interiér : 1,49*2,86</t>
  </si>
  <si>
    <t>1,52*2,65</t>
  </si>
  <si>
    <t>1,35*1,89</t>
  </si>
  <si>
    <t>1,45*2,19</t>
  </si>
  <si>
    <t>exteriér : 14,0164</t>
  </si>
  <si>
    <t>783626028RT1</t>
  </si>
  <si>
    <t>Tmelení defektů povrchu truhl. výrobků, Paulín tmel Lampostucco in pasta 1 x</t>
  </si>
  <si>
    <t>28,8328</t>
  </si>
  <si>
    <t xml:space="preserve">tmel musí být použitelný k nátěru..... : </t>
  </si>
  <si>
    <t>783-01</t>
  </si>
  <si>
    <t>Přípl. za odstranění nátěrů mechanicky pomocí ručního nářadí</t>
  </si>
  <si>
    <t>783-02</t>
  </si>
  <si>
    <t>Napuštění, 2x PU</t>
  </si>
  <si>
    <t xml:space="preserve">odstín dle konzultace s OŠK a PP : </t>
  </si>
  <si>
    <t xml:space="preserve">vzorky...... : </t>
  </si>
  <si>
    <t>barevnost : světle hnědá</t>
  </si>
  <si>
    <t>VRN0</t>
  </si>
  <si>
    <t>Ztížené výrobní podmínky</t>
  </si>
  <si>
    <t>Soubor</t>
  </si>
  <si>
    <t>VRN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</si>
  <si>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</si>
  <si>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</si>
  <si>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</si>
  <si>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</si>
  <si>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</si>
  <si>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</si>
  <si>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</si>
  <si>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 R</t>
  </si>
  <si>
    <t>Zařízení staveniště</t>
  </si>
  <si>
    <t>POL99_2</t>
  </si>
  <si>
    <t>VRN5</t>
  </si>
  <si>
    <t>Provoz investora</t>
  </si>
  <si>
    <t>VRN6</t>
  </si>
  <si>
    <t>Kompletační činnost (IČD)</t>
  </si>
  <si>
    <t>VRN7</t>
  </si>
  <si>
    <t>Rezerva rozpočtu</t>
  </si>
  <si>
    <t>VRN8</t>
  </si>
  <si>
    <t>Ostatní nespecifikované VRN</t>
  </si>
  <si>
    <t>SUM</t>
  </si>
  <si>
    <t>Poznámky uchazeče k zadání</t>
  </si>
  <si>
    <t>POPUZIV</t>
  </si>
  <si>
    <t>END</t>
  </si>
  <si>
    <t>Stavba - OBROKOVA 272/7, ZNOJMO</t>
  </si>
  <si>
    <t>Objekt - I.N.P. - PRODEJNA</t>
  </si>
  <si>
    <t>REPASE VÝLOHY+VSTUPNÍ DVEŘE</t>
  </si>
  <si>
    <t>Město Znojmo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</si>
</sst>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166" fontId="3" fillId="33" borderId="34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7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7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167" fontId="14" fillId="0" borderId="0" xfId="0" applyNumberFormat="1" applyFont="1" applyBorder="1" applyAlignment="1">
      <alignment horizontal="center" vertical="top" wrapText="1" shrinkToFit="1"/>
    </xf>
    <xf numFmtId="167" fontId="14" fillId="0" borderId="0" xfId="0" applyNumberFormat="1" applyFont="1" applyBorder="1" applyAlignment="1">
      <alignment vertical="top" wrapText="1" shrinkToFit="1"/>
    </xf>
    <xf numFmtId="167" fontId="49" fillId="0" borderId="0" xfId="0" applyNumberFormat="1" applyFont="1" applyBorder="1" applyAlignment="1">
      <alignment horizontal="center" vertical="top" wrapText="1" shrinkToFit="1"/>
    </xf>
    <xf numFmtId="167" fontId="49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7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167" fontId="13" fillId="0" borderId="44" xfId="0" applyNumberFormat="1" applyFont="1" applyBorder="1" applyAlignment="1">
      <alignment vertical="top" shrinkToFit="1"/>
    </xf>
    <xf numFmtId="4" fontId="13" fillId="34" borderId="44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4" fontId="13" fillId="0" borderId="45" xfId="0" applyNumberFormat="1" applyFont="1" applyBorder="1" applyAlignment="1">
      <alignment vertical="top" shrinkToFit="1"/>
    </xf>
    <xf numFmtId="0" fontId="13" fillId="0" borderId="46" xfId="0" applyFont="1" applyBorder="1" applyAlignment="1">
      <alignment vertical="top"/>
    </xf>
    <xf numFmtId="49" fontId="13" fillId="0" borderId="47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167" fontId="13" fillId="0" borderId="47" xfId="0" applyNumberFormat="1" applyFont="1" applyBorder="1" applyAlignment="1">
      <alignment vertical="top" shrinkToFit="1"/>
    </xf>
    <xf numFmtId="4" fontId="13" fillId="34" borderId="47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13" fillId="0" borderId="48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167" fontId="14" fillId="0" borderId="0" xfId="0" applyNumberFormat="1" applyFont="1" applyBorder="1" applyAlignment="1" quotePrefix="1">
      <alignment horizontal="left" vertical="top" wrapText="1"/>
    </xf>
    <xf numFmtId="49" fontId="13" fillId="0" borderId="47" xfId="0" applyNumberFormat="1" applyFont="1" applyBorder="1" applyAlignment="1">
      <alignment horizontal="left" vertical="top" wrapText="1"/>
    </xf>
    <xf numFmtId="167" fontId="49" fillId="0" borderId="0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2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42" xfId="0" applyNumberFormat="1" applyFont="1" applyBorder="1" applyAlignment="1">
      <alignment horizontal="right" vertical="center" indent="1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0" xfId="0" applyFont="1" applyFill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9" fillId="33" borderId="36" xfId="0" applyNumberFormat="1" applyFont="1" applyFill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 indent="1"/>
    </xf>
    <xf numFmtId="4" fontId="0" fillId="0" borderId="52" xfId="0" applyNumberFormat="1" applyBorder="1" applyAlignment="1">
      <alignment vertical="center" wrapText="1"/>
    </xf>
    <xf numFmtId="4" fontId="5" fillId="0" borderId="52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3" xfId="0" applyNumberFormat="1" applyFill="1" applyBorder="1" applyAlignment="1">
      <alignment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93" t="s">
        <v>41</v>
      </c>
      <c r="B2" s="193"/>
      <c r="C2" s="193"/>
      <c r="D2" s="193"/>
      <c r="E2" s="193"/>
      <c r="F2" s="193"/>
      <c r="G2" s="193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3"/>
  <sheetViews>
    <sheetView showGridLines="0" zoomScaleSheetLayoutView="75" zoomScalePageLayoutView="0" workbookViewId="0" topLeftCell="B4">
      <selection activeCell="D14" sqref="D14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201" t="s">
        <v>4</v>
      </c>
      <c r="C1" s="202"/>
      <c r="D1" s="202"/>
      <c r="E1" s="202"/>
      <c r="F1" s="202"/>
      <c r="G1" s="202"/>
      <c r="H1" s="202"/>
      <c r="I1" s="202"/>
      <c r="J1" s="203"/>
    </row>
    <row r="2" spans="1:15" ht="36" customHeight="1">
      <c r="A2" s="2"/>
      <c r="B2" s="77" t="s">
        <v>24</v>
      </c>
      <c r="C2" s="78"/>
      <c r="D2" s="79" t="s">
        <v>45</v>
      </c>
      <c r="E2" s="208" t="s">
        <v>195</v>
      </c>
      <c r="F2" s="209"/>
      <c r="G2" s="209"/>
      <c r="H2" s="209"/>
      <c r="I2" s="209"/>
      <c r="J2" s="210"/>
      <c r="O2" s="1"/>
    </row>
    <row r="3" spans="1:10" ht="27" customHeight="1">
      <c r="A3" s="2"/>
      <c r="B3" s="80" t="s">
        <v>47</v>
      </c>
      <c r="C3" s="78"/>
      <c r="D3" s="81" t="s">
        <v>45</v>
      </c>
      <c r="E3" s="211" t="s">
        <v>196</v>
      </c>
      <c r="F3" s="212"/>
      <c r="G3" s="212"/>
      <c r="H3" s="212"/>
      <c r="I3" s="212"/>
      <c r="J3" s="213"/>
    </row>
    <row r="4" spans="1:10" ht="23.25" customHeight="1">
      <c r="A4" s="76">
        <v>541</v>
      </c>
      <c r="B4" s="82" t="s">
        <v>48</v>
      </c>
      <c r="C4" s="83"/>
      <c r="D4" s="84" t="s">
        <v>43</v>
      </c>
      <c r="E4" s="216" t="s">
        <v>197</v>
      </c>
      <c r="F4" s="217"/>
      <c r="G4" s="217"/>
      <c r="H4" s="217"/>
      <c r="I4" s="217"/>
      <c r="J4" s="218"/>
    </row>
    <row r="5" spans="1:10" ht="24" customHeight="1">
      <c r="A5" s="2"/>
      <c r="B5" s="31" t="s">
        <v>23</v>
      </c>
      <c r="D5" s="221" t="s">
        <v>198</v>
      </c>
      <c r="E5" s="222"/>
      <c r="F5" s="222"/>
      <c r="G5" s="222"/>
      <c r="H5" s="18" t="s">
        <v>42</v>
      </c>
      <c r="I5" s="22">
        <v>293881</v>
      </c>
      <c r="J5" s="8"/>
    </row>
    <row r="6" spans="1:10" ht="15.75" customHeight="1">
      <c r="A6" s="2"/>
      <c r="B6" s="28"/>
      <c r="C6" s="55"/>
      <c r="D6" s="223"/>
      <c r="E6" s="224"/>
      <c r="F6" s="224"/>
      <c r="G6" s="224"/>
      <c r="H6" s="18" t="s">
        <v>36</v>
      </c>
      <c r="I6" s="22">
        <v>293881</v>
      </c>
      <c r="J6" s="8"/>
    </row>
    <row r="7" spans="1:10" ht="15.75" customHeight="1">
      <c r="A7" s="2"/>
      <c r="B7" s="29"/>
      <c r="C7" s="56"/>
      <c r="D7" s="53"/>
      <c r="E7" s="225"/>
      <c r="F7" s="226"/>
      <c r="G7" s="226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194"/>
      <c r="E11" s="194"/>
      <c r="F11" s="194"/>
      <c r="G11" s="194"/>
      <c r="H11" s="18" t="s">
        <v>42</v>
      </c>
      <c r="I11" s="86"/>
      <c r="J11" s="8"/>
    </row>
    <row r="12" spans="1:10" ht="15.75" customHeight="1">
      <c r="A12" s="2"/>
      <c r="B12" s="28"/>
      <c r="C12" s="55"/>
      <c r="D12" s="215"/>
      <c r="E12" s="215"/>
      <c r="F12" s="215"/>
      <c r="G12" s="215"/>
      <c r="H12" s="18" t="s">
        <v>36</v>
      </c>
      <c r="I12" s="86"/>
      <c r="J12" s="8"/>
    </row>
    <row r="13" spans="1:10" ht="15.75" customHeight="1">
      <c r="A13" s="2"/>
      <c r="B13" s="29"/>
      <c r="C13" s="56"/>
      <c r="D13" s="85"/>
      <c r="E13" s="219"/>
      <c r="F13" s="220"/>
      <c r="G13" s="220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14"/>
      <c r="F15" s="214"/>
      <c r="G15" s="195"/>
      <c r="H15" s="195"/>
      <c r="I15" s="195" t="s">
        <v>31</v>
      </c>
      <c r="J15" s="196"/>
    </row>
    <row r="16" spans="1:10" ht="23.25" customHeight="1">
      <c r="A16" s="139" t="s">
        <v>26</v>
      </c>
      <c r="B16" s="38" t="s">
        <v>26</v>
      </c>
      <c r="C16" s="62"/>
      <c r="D16" s="63"/>
      <c r="E16" s="197"/>
      <c r="F16" s="207"/>
      <c r="G16" s="197"/>
      <c r="H16" s="207"/>
      <c r="I16" s="197">
        <f>SUMIF(F52:F59,A16,I52:I59)+SUMIF(F52:F59,"PSU",I52:I59)</f>
        <v>0</v>
      </c>
      <c r="J16" s="198"/>
    </row>
    <row r="17" spans="1:10" ht="23.25" customHeight="1">
      <c r="A17" s="139" t="s">
        <v>27</v>
      </c>
      <c r="B17" s="38" t="s">
        <v>27</v>
      </c>
      <c r="C17" s="62"/>
      <c r="D17" s="63"/>
      <c r="E17" s="197"/>
      <c r="F17" s="207"/>
      <c r="G17" s="197"/>
      <c r="H17" s="207"/>
      <c r="I17" s="197">
        <f>SUMIF(F52:F59,A17,I52:I59)</f>
        <v>0</v>
      </c>
      <c r="J17" s="198"/>
    </row>
    <row r="18" spans="1:10" ht="23.25" customHeight="1">
      <c r="A18" s="139" t="s">
        <v>28</v>
      </c>
      <c r="B18" s="38" t="s">
        <v>28</v>
      </c>
      <c r="C18" s="62"/>
      <c r="D18" s="63"/>
      <c r="E18" s="197"/>
      <c r="F18" s="207"/>
      <c r="G18" s="197"/>
      <c r="H18" s="207"/>
      <c r="I18" s="197">
        <f>SUMIF(F52:F59,A18,I52:I59)</f>
        <v>0</v>
      </c>
      <c r="J18" s="198"/>
    </row>
    <row r="19" spans="1:10" ht="23.25" customHeight="1">
      <c r="A19" s="139" t="s">
        <v>74</v>
      </c>
      <c r="B19" s="38" t="s">
        <v>29</v>
      </c>
      <c r="C19" s="62"/>
      <c r="D19" s="63"/>
      <c r="E19" s="197"/>
      <c r="F19" s="207"/>
      <c r="G19" s="197"/>
      <c r="H19" s="207"/>
      <c r="I19" s="197">
        <f>SUMIF(F52:F59,A19,I52:I59)</f>
        <v>0</v>
      </c>
      <c r="J19" s="198"/>
    </row>
    <row r="20" spans="1:10" ht="23.25" customHeight="1">
      <c r="A20" s="139" t="s">
        <v>75</v>
      </c>
      <c r="B20" s="38" t="s">
        <v>30</v>
      </c>
      <c r="C20" s="62"/>
      <c r="D20" s="63"/>
      <c r="E20" s="197"/>
      <c r="F20" s="207"/>
      <c r="G20" s="197"/>
      <c r="H20" s="207"/>
      <c r="I20" s="197">
        <f>SUMIF(F52:F59,A20,I52:I59)</f>
        <v>0</v>
      </c>
      <c r="J20" s="198"/>
    </row>
    <row r="21" spans="1:10" ht="23.25" customHeight="1">
      <c r="A21" s="2"/>
      <c r="B21" s="48" t="s">
        <v>31</v>
      </c>
      <c r="C21" s="64"/>
      <c r="D21" s="65"/>
      <c r="E21" s="199"/>
      <c r="F21" s="200"/>
      <c r="G21" s="199"/>
      <c r="H21" s="200"/>
      <c r="I21" s="199">
        <f>SUM(I16:J20)</f>
        <v>0</v>
      </c>
      <c r="J21" s="237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28">
        <f>ZakladDPHSniVypocet</f>
        <v>0</v>
      </c>
      <c r="H23" s="229"/>
      <c r="I23" s="229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35">
        <f>A23</f>
        <v>0</v>
      </c>
      <c r="H24" s="236"/>
      <c r="I24" s="236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8">
        <f>ZakladDPHZaklVypocet</f>
        <v>0</v>
      </c>
      <c r="H25" s="229"/>
      <c r="I25" s="229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04">
        <f>A25</f>
        <v>0</v>
      </c>
      <c r="H26" s="205"/>
      <c r="I26" s="205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06">
        <f>CenaCelkem-(ZakladDPHSni+DPHSni+ZakladDPHZakl+DPHZakl)</f>
        <v>0</v>
      </c>
      <c r="H27" s="206"/>
      <c r="I27" s="206"/>
      <c r="J27" s="41" t="str">
        <f t="shared" si="0"/>
        <v>CZK</v>
      </c>
    </row>
    <row r="28" spans="1:10" ht="27.75" customHeight="1" hidden="1" thickBot="1">
      <c r="A28" s="2"/>
      <c r="B28" s="112" t="s">
        <v>25</v>
      </c>
      <c r="C28" s="113"/>
      <c r="D28" s="113"/>
      <c r="E28" s="114"/>
      <c r="F28" s="115"/>
      <c r="G28" s="227">
        <f>ZakladDPHSniVypocet+ZakladDPHZaklVypocet</f>
        <v>0</v>
      </c>
      <c r="H28" s="230"/>
      <c r="I28" s="230"/>
      <c r="J28" s="116" t="str">
        <f t="shared" si="0"/>
        <v>CZK</v>
      </c>
    </row>
    <row r="29" spans="1:10" ht="27.75" customHeight="1" thickBot="1">
      <c r="A29" s="2">
        <f>(A27-INT(A27))*100</f>
        <v>0</v>
      </c>
      <c r="B29" s="112" t="s">
        <v>37</v>
      </c>
      <c r="C29" s="117"/>
      <c r="D29" s="117"/>
      <c r="E29" s="117"/>
      <c r="F29" s="118"/>
      <c r="G29" s="227">
        <f>A27</f>
        <v>0</v>
      </c>
      <c r="H29" s="227"/>
      <c r="I29" s="227"/>
      <c r="J29" s="119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31"/>
      <c r="E34" s="232"/>
      <c r="G34" s="233"/>
      <c r="H34" s="234"/>
      <c r="I34" s="234"/>
      <c r="J34" s="25"/>
    </row>
    <row r="35" spans="1:10" ht="12.75" customHeight="1">
      <c r="A35" s="2"/>
      <c r="B35" s="2"/>
      <c r="D35" s="245" t="s">
        <v>2</v>
      </c>
      <c r="E35" s="245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hidden="1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customHeight="1" hidden="1">
      <c r="A39" s="88">
        <v>1</v>
      </c>
      <c r="B39" s="98" t="s">
        <v>49</v>
      </c>
      <c r="C39" s="238"/>
      <c r="D39" s="238"/>
      <c r="E39" s="238"/>
      <c r="F39" s="99">
        <f>'01 20230321 Pol'!AE69</f>
        <v>0</v>
      </c>
      <c r="G39" s="100">
        <f>'01 20230321 Pol'!AF69</f>
        <v>0</v>
      </c>
      <c r="H39" s="101">
        <f>(F39*SazbaDPH1/100)+(G39*SazbaDPH2/100)</f>
        <v>0</v>
      </c>
      <c r="I39" s="101">
        <f>F39+G39+H39</f>
        <v>0</v>
      </c>
      <c r="J39" s="102">
        <f>IF(CenaCelkemVypocet=0,"",I39/CenaCelkemVypocet*100)</f>
      </c>
    </row>
    <row r="40" spans="1:10" ht="25.5" customHeight="1" hidden="1">
      <c r="A40" s="88">
        <v>2</v>
      </c>
      <c r="B40" s="103" t="s">
        <v>45</v>
      </c>
      <c r="C40" s="239" t="s">
        <v>46</v>
      </c>
      <c r="D40" s="239"/>
      <c r="E40" s="239"/>
      <c r="F40" s="104">
        <f>'01 20230321 Pol'!AE69</f>
        <v>0</v>
      </c>
      <c r="G40" s="105">
        <f>'01 20230321 Pol'!AF69</f>
        <v>0</v>
      </c>
      <c r="H40" s="105">
        <f>(F40*SazbaDPH1/100)+(G40*SazbaDPH2/100)</f>
        <v>0</v>
      </c>
      <c r="I40" s="105">
        <f>F40+G40+H40</f>
        <v>0</v>
      </c>
      <c r="J40" s="106">
        <f>IF(CenaCelkemVypocet=0,"",I40/CenaCelkemVypocet*100)</f>
      </c>
    </row>
    <row r="41" spans="1:10" ht="25.5" customHeight="1" hidden="1">
      <c r="A41" s="88">
        <v>3</v>
      </c>
      <c r="B41" s="107" t="s">
        <v>43</v>
      </c>
      <c r="C41" s="238" t="s">
        <v>44</v>
      </c>
      <c r="D41" s="238"/>
      <c r="E41" s="238"/>
      <c r="F41" s="108">
        <f>'01 20230321 Pol'!AE69</f>
        <v>0</v>
      </c>
      <c r="G41" s="101">
        <f>'01 20230321 Pol'!AF69</f>
        <v>0</v>
      </c>
      <c r="H41" s="101">
        <f>(F41*SazbaDPH1/100)+(G41*SazbaDPH2/100)</f>
        <v>0</v>
      </c>
      <c r="I41" s="101">
        <f>F41+G41+H41</f>
        <v>0</v>
      </c>
      <c r="J41" s="102">
        <f>IF(CenaCelkemVypocet=0,"",I41/CenaCelkemVypocet*100)</f>
      </c>
    </row>
    <row r="42" spans="1:10" ht="25.5" customHeight="1" hidden="1">
      <c r="A42" s="88"/>
      <c r="B42" s="240" t="s">
        <v>50</v>
      </c>
      <c r="C42" s="241"/>
      <c r="D42" s="241"/>
      <c r="E42" s="242"/>
      <c r="F42" s="109">
        <f>SUMIF(A39:A41,"=1",F39:F41)</f>
        <v>0</v>
      </c>
      <c r="G42" s="110">
        <f>SUMIF(A39:A41,"=1",G39:G41)</f>
        <v>0</v>
      </c>
      <c r="H42" s="110">
        <f>SUMIF(A39:A41,"=1",H39:H41)</f>
        <v>0</v>
      </c>
      <c r="I42" s="110">
        <f>SUMIF(A39:A41,"=1",I39:I41)</f>
        <v>0</v>
      </c>
      <c r="J42" s="111">
        <f>SUMIF(A39:A41,"=1",J39:J41)</f>
        <v>0</v>
      </c>
    </row>
    <row r="44" spans="1:2" ht="12.75">
      <c r="A44" t="s">
        <v>52</v>
      </c>
      <c r="B44" t="s">
        <v>53</v>
      </c>
    </row>
    <row r="45" spans="1:2" ht="12.75">
      <c r="A45" t="s">
        <v>54</v>
      </c>
      <c r="B45" t="s">
        <v>55</v>
      </c>
    </row>
    <row r="46" spans="1:2" ht="12.75">
      <c r="A46" t="s">
        <v>56</v>
      </c>
      <c r="B46" t="s">
        <v>57</v>
      </c>
    </row>
    <row r="49" ht="15.75">
      <c r="B49" s="120" t="s">
        <v>58</v>
      </c>
    </row>
    <row r="51" spans="1:10" ht="25.5" customHeight="1">
      <c r="A51" s="122"/>
      <c r="B51" s="125" t="s">
        <v>18</v>
      </c>
      <c r="C51" s="125" t="s">
        <v>6</v>
      </c>
      <c r="D51" s="126"/>
      <c r="E51" s="126"/>
      <c r="F51" s="127" t="s">
        <v>59</v>
      </c>
      <c r="G51" s="127"/>
      <c r="H51" s="127"/>
      <c r="I51" s="127" t="s">
        <v>31</v>
      </c>
      <c r="J51" s="127" t="s">
        <v>0</v>
      </c>
    </row>
    <row r="52" spans="1:10" ht="36.75" customHeight="1">
      <c r="A52" s="123"/>
      <c r="B52" s="128" t="s">
        <v>60</v>
      </c>
      <c r="C52" s="243" t="s">
        <v>61</v>
      </c>
      <c r="D52" s="244"/>
      <c r="E52" s="244"/>
      <c r="F52" s="137" t="s">
        <v>26</v>
      </c>
      <c r="G52" s="129"/>
      <c r="H52" s="129"/>
      <c r="I52" s="129">
        <f>'01 20230321 Pol'!G8</f>
        <v>0</v>
      </c>
      <c r="J52" s="134">
        <f>IF(I60=0,"",I52/I60*100)</f>
      </c>
    </row>
    <row r="53" spans="1:10" ht="36.75" customHeight="1">
      <c r="A53" s="123"/>
      <c r="B53" s="128" t="s">
        <v>62</v>
      </c>
      <c r="C53" s="243" t="s">
        <v>63</v>
      </c>
      <c r="D53" s="244"/>
      <c r="E53" s="244"/>
      <c r="F53" s="137" t="s">
        <v>26</v>
      </c>
      <c r="G53" s="129"/>
      <c r="H53" s="129"/>
      <c r="I53" s="129">
        <f>'01 20230321 Pol'!G12</f>
        <v>0</v>
      </c>
      <c r="J53" s="134">
        <f>IF(I60=0,"",I53/I60*100)</f>
      </c>
    </row>
    <row r="54" spans="1:10" ht="36.75" customHeight="1">
      <c r="A54" s="123"/>
      <c r="B54" s="128" t="s">
        <v>64</v>
      </c>
      <c r="C54" s="243" t="s">
        <v>65</v>
      </c>
      <c r="D54" s="244"/>
      <c r="E54" s="244"/>
      <c r="F54" s="137" t="s">
        <v>26</v>
      </c>
      <c r="G54" s="129"/>
      <c r="H54" s="129"/>
      <c r="I54" s="129">
        <f>'01 20230321 Pol'!G14</f>
        <v>0</v>
      </c>
      <c r="J54" s="134">
        <f>IF(I60=0,"",I54/I60*100)</f>
      </c>
    </row>
    <row r="55" spans="1:10" ht="36.75" customHeight="1">
      <c r="A55" s="123"/>
      <c r="B55" s="128" t="s">
        <v>66</v>
      </c>
      <c r="C55" s="243" t="s">
        <v>67</v>
      </c>
      <c r="D55" s="244"/>
      <c r="E55" s="244"/>
      <c r="F55" s="137" t="s">
        <v>26</v>
      </c>
      <c r="G55" s="129"/>
      <c r="H55" s="129"/>
      <c r="I55" s="129">
        <f>'01 20230321 Pol'!G27</f>
        <v>0</v>
      </c>
      <c r="J55" s="134">
        <f>IF(I60=0,"",I55/I60*100)</f>
      </c>
    </row>
    <row r="56" spans="1:10" ht="36.75" customHeight="1">
      <c r="A56" s="123"/>
      <c r="B56" s="128" t="s">
        <v>68</v>
      </c>
      <c r="C56" s="243" t="s">
        <v>69</v>
      </c>
      <c r="D56" s="244"/>
      <c r="E56" s="244"/>
      <c r="F56" s="137" t="s">
        <v>27</v>
      </c>
      <c r="G56" s="129"/>
      <c r="H56" s="129"/>
      <c r="I56" s="129">
        <f>'01 20230321 Pol'!G31</f>
        <v>0</v>
      </c>
      <c r="J56" s="134">
        <f>IF(I60=0,"",I56/I60*100)</f>
      </c>
    </row>
    <row r="57" spans="1:10" ht="36.75" customHeight="1">
      <c r="A57" s="123"/>
      <c r="B57" s="128" t="s">
        <v>70</v>
      </c>
      <c r="C57" s="243" t="s">
        <v>71</v>
      </c>
      <c r="D57" s="244"/>
      <c r="E57" s="244"/>
      <c r="F57" s="137" t="s">
        <v>27</v>
      </c>
      <c r="G57" s="129"/>
      <c r="H57" s="129"/>
      <c r="I57" s="129">
        <f>'01 20230321 Pol'!G37</f>
        <v>0</v>
      </c>
      <c r="J57" s="134">
        <f>IF(I60=0,"",I57/I60*100)</f>
      </c>
    </row>
    <row r="58" spans="1:10" ht="36.75" customHeight="1">
      <c r="A58" s="123"/>
      <c r="B58" s="128" t="s">
        <v>72</v>
      </c>
      <c r="C58" s="243" t="s">
        <v>73</v>
      </c>
      <c r="D58" s="244"/>
      <c r="E58" s="244"/>
      <c r="F58" s="137" t="s">
        <v>27</v>
      </c>
      <c r="G58" s="129"/>
      <c r="H58" s="129"/>
      <c r="I58" s="129">
        <f>'01 20230321 Pol'!G39</f>
        <v>0</v>
      </c>
      <c r="J58" s="134">
        <f>IF(I60=0,"",I58/I60*100)</f>
      </c>
    </row>
    <row r="59" spans="1:10" ht="36.75" customHeight="1">
      <c r="A59" s="123"/>
      <c r="B59" s="128" t="s">
        <v>74</v>
      </c>
      <c r="C59" s="243" t="s">
        <v>29</v>
      </c>
      <c r="D59" s="244"/>
      <c r="E59" s="244"/>
      <c r="F59" s="137" t="s">
        <v>74</v>
      </c>
      <c r="G59" s="129"/>
      <c r="H59" s="129"/>
      <c r="I59" s="129">
        <f>'01 20230321 Pol'!G58</f>
        <v>0</v>
      </c>
      <c r="J59" s="134">
        <f>IF(I60=0,"",I59/I60*100)</f>
      </c>
    </row>
    <row r="60" spans="1:10" ht="25.5" customHeight="1">
      <c r="A60" s="124"/>
      <c r="B60" s="130" t="s">
        <v>1</v>
      </c>
      <c r="C60" s="131"/>
      <c r="D60" s="132"/>
      <c r="E60" s="132"/>
      <c r="F60" s="138"/>
      <c r="G60" s="133"/>
      <c r="H60" s="133"/>
      <c r="I60" s="133">
        <f>SUM(I52:I59)</f>
        <v>0</v>
      </c>
      <c r="J60" s="135">
        <f>SUM(J52:J59)</f>
        <v>0</v>
      </c>
    </row>
    <row r="61" spans="6:10" ht="12.75">
      <c r="F61" s="87"/>
      <c r="G61" s="87"/>
      <c r="H61" s="87"/>
      <c r="I61" s="87"/>
      <c r="J61" s="136"/>
    </row>
    <row r="62" spans="6:10" ht="12.75">
      <c r="F62" s="87"/>
      <c r="G62" s="87"/>
      <c r="H62" s="87"/>
      <c r="I62" s="87"/>
      <c r="J62" s="136"/>
    </row>
    <row r="63" spans="6:10" ht="12.75">
      <c r="F63" s="87"/>
      <c r="G63" s="87"/>
      <c r="H63" s="87"/>
      <c r="I63" s="87"/>
      <c r="J63" s="136"/>
    </row>
  </sheetData>
  <sheetProtection/>
  <mergeCells count="53">
    <mergeCell ref="C52:E52"/>
    <mergeCell ref="D35:E35"/>
    <mergeCell ref="C58:E58"/>
    <mergeCell ref="C59:E59"/>
    <mergeCell ref="C53:E53"/>
    <mergeCell ref="C54:E54"/>
    <mergeCell ref="C55:E55"/>
    <mergeCell ref="C56:E56"/>
    <mergeCell ref="C57:E57"/>
    <mergeCell ref="G19:H19"/>
    <mergeCell ref="G20:H20"/>
    <mergeCell ref="C39:E39"/>
    <mergeCell ref="C40:E40"/>
    <mergeCell ref="C41:E41"/>
    <mergeCell ref="B42:E42"/>
    <mergeCell ref="G29:I29"/>
    <mergeCell ref="G25:I25"/>
    <mergeCell ref="I19:J19"/>
    <mergeCell ref="G28:I28"/>
    <mergeCell ref="D34:E34"/>
    <mergeCell ref="G34:I34"/>
    <mergeCell ref="G24:I24"/>
    <mergeCell ref="G23:I23"/>
    <mergeCell ref="E19:F19"/>
    <mergeCell ref="E20:F20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I20:J20"/>
    <mergeCell ref="I21:J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6" t="s">
        <v>7</v>
      </c>
      <c r="B1" s="246"/>
      <c r="C1" s="247"/>
      <c r="D1" s="246"/>
      <c r="E1" s="246"/>
      <c r="F1" s="246"/>
      <c r="G1" s="246"/>
    </row>
    <row r="2" spans="1:7" ht="24.75" customHeight="1">
      <c r="A2" s="50" t="s">
        <v>8</v>
      </c>
      <c r="B2" s="49"/>
      <c r="C2" s="248"/>
      <c r="D2" s="248"/>
      <c r="E2" s="248"/>
      <c r="F2" s="248"/>
      <c r="G2" s="249"/>
    </row>
    <row r="3" spans="1:7" ht="24.75" customHeight="1">
      <c r="A3" s="50" t="s">
        <v>9</v>
      </c>
      <c r="B3" s="49"/>
      <c r="C3" s="248"/>
      <c r="D3" s="248"/>
      <c r="E3" s="248"/>
      <c r="F3" s="248"/>
      <c r="G3" s="249"/>
    </row>
    <row r="4" spans="1:7" ht="24.75" customHeight="1">
      <c r="A4" s="50" t="s">
        <v>10</v>
      </c>
      <c r="B4" s="49"/>
      <c r="C4" s="248"/>
      <c r="D4" s="248"/>
      <c r="E4" s="248"/>
      <c r="F4" s="248"/>
      <c r="G4" s="249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47" activePane="bottomLeft" state="frozen"/>
      <selection pane="topLeft" activeCell="A1" sqref="A1"/>
      <selection pane="bottomLeft" activeCell="F67" sqref="F67"/>
    </sheetView>
  </sheetViews>
  <sheetFormatPr defaultColWidth="9.00390625" defaultRowHeight="12.75" outlineLevelRow="3"/>
  <cols>
    <col min="1" max="1" width="3.375" style="0" customWidth="1"/>
    <col min="2" max="2" width="12.625" style="121" customWidth="1"/>
    <col min="3" max="3" width="38.25390625" style="12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0" width="0" style="0" hidden="1" customWidth="1"/>
    <col min="23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50" t="s">
        <v>7</v>
      </c>
      <c r="B1" s="250"/>
      <c r="C1" s="250"/>
      <c r="D1" s="250"/>
      <c r="E1" s="250"/>
      <c r="F1" s="250"/>
      <c r="G1" s="250"/>
      <c r="AG1" t="s">
        <v>76</v>
      </c>
    </row>
    <row r="2" spans="1:33" ht="24.75" customHeight="1">
      <c r="A2" s="140" t="s">
        <v>8</v>
      </c>
      <c r="B2" s="49" t="s">
        <v>45</v>
      </c>
      <c r="C2" s="251" t="s">
        <v>49</v>
      </c>
      <c r="D2" s="252"/>
      <c r="E2" s="252"/>
      <c r="F2" s="252"/>
      <c r="G2" s="253"/>
      <c r="AG2" t="s">
        <v>77</v>
      </c>
    </row>
    <row r="3" spans="1:33" ht="24.75" customHeight="1">
      <c r="A3" s="140" t="s">
        <v>9</v>
      </c>
      <c r="B3" s="49" t="s">
        <v>45</v>
      </c>
      <c r="C3" s="251" t="s">
        <v>46</v>
      </c>
      <c r="D3" s="252"/>
      <c r="E3" s="252"/>
      <c r="F3" s="252"/>
      <c r="G3" s="253"/>
      <c r="AC3" s="121" t="s">
        <v>77</v>
      </c>
      <c r="AG3" t="s">
        <v>78</v>
      </c>
    </row>
    <row r="4" spans="1:33" ht="24.75" customHeight="1">
      <c r="A4" s="141" t="s">
        <v>10</v>
      </c>
      <c r="B4" s="142" t="s">
        <v>43</v>
      </c>
      <c r="C4" s="254" t="s">
        <v>44</v>
      </c>
      <c r="D4" s="255"/>
      <c r="E4" s="255"/>
      <c r="F4" s="255"/>
      <c r="G4" s="256"/>
      <c r="AG4" t="s">
        <v>79</v>
      </c>
    </row>
    <row r="5" ht="12.75">
      <c r="D5" s="10"/>
    </row>
    <row r="6" spans="1:25" ht="318.75">
      <c r="A6" s="144" t="s">
        <v>80</v>
      </c>
      <c r="B6" s="146" t="s">
        <v>81</v>
      </c>
      <c r="C6" s="146" t="s">
        <v>82</v>
      </c>
      <c r="D6" s="145" t="s">
        <v>83</v>
      </c>
      <c r="E6" s="144" t="s">
        <v>84</v>
      </c>
      <c r="F6" s="143" t="s">
        <v>85</v>
      </c>
      <c r="G6" s="144" t="s">
        <v>31</v>
      </c>
      <c r="H6" s="147" t="s">
        <v>32</v>
      </c>
      <c r="I6" s="147" t="s">
        <v>86</v>
      </c>
      <c r="J6" s="147" t="s">
        <v>33</v>
      </c>
      <c r="K6" s="147" t="s">
        <v>87</v>
      </c>
      <c r="L6" s="147" t="s">
        <v>88</v>
      </c>
      <c r="M6" s="147" t="s">
        <v>89</v>
      </c>
      <c r="N6" s="147" t="s">
        <v>90</v>
      </c>
      <c r="O6" s="147" t="s">
        <v>91</v>
      </c>
      <c r="P6" s="147" t="s">
        <v>92</v>
      </c>
      <c r="Q6" s="147" t="s">
        <v>93</v>
      </c>
      <c r="R6" s="147" t="s">
        <v>94</v>
      </c>
      <c r="S6" s="147" t="s">
        <v>95</v>
      </c>
      <c r="T6" s="147" t="s">
        <v>96</v>
      </c>
      <c r="U6" s="147" t="s">
        <v>97</v>
      </c>
      <c r="V6" s="147" t="s">
        <v>98</v>
      </c>
      <c r="W6" s="147" t="s">
        <v>99</v>
      </c>
      <c r="X6" s="147" t="s">
        <v>100</v>
      </c>
      <c r="Y6" s="147" t="s">
        <v>101</v>
      </c>
    </row>
    <row r="7" spans="1:25" ht="12.75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33" ht="12.75">
      <c r="A8" s="164" t="s">
        <v>102</v>
      </c>
      <c r="B8" s="165" t="s">
        <v>60</v>
      </c>
      <c r="C8" s="185" t="s">
        <v>61</v>
      </c>
      <c r="D8" s="166"/>
      <c r="E8" s="167"/>
      <c r="F8" s="168"/>
      <c r="G8" s="168">
        <f>SUMIF(AG9:AG11,"&lt;&gt;NOR",G9:G11)</f>
        <v>0</v>
      </c>
      <c r="H8" s="168"/>
      <c r="I8" s="168">
        <f>SUM(I9:I11)</f>
        <v>10000</v>
      </c>
      <c r="J8" s="168"/>
      <c r="K8" s="168">
        <f>SUM(K9:K11)</f>
        <v>0</v>
      </c>
      <c r="L8" s="168"/>
      <c r="M8" s="168">
        <f>SUM(M9:M11)</f>
        <v>0</v>
      </c>
      <c r="N8" s="167"/>
      <c r="O8" s="167">
        <f>SUM(O9:O11)</f>
        <v>0</v>
      </c>
      <c r="P8" s="167"/>
      <c r="Q8" s="167">
        <f>SUM(Q9:Q11)</f>
        <v>0</v>
      </c>
      <c r="R8" s="168"/>
      <c r="S8" s="168"/>
      <c r="T8" s="168"/>
      <c r="U8" s="168"/>
      <c r="V8" s="169">
        <f>SUM(V9:V11)</f>
        <v>0</v>
      </c>
      <c r="W8" s="163"/>
      <c r="X8" s="163"/>
      <c r="Y8" s="163"/>
      <c r="AG8" t="s">
        <v>103</v>
      </c>
    </row>
    <row r="9" spans="1:60" ht="12.75" outlineLevel="1">
      <c r="A9" s="171">
        <v>1</v>
      </c>
      <c r="B9" s="172" t="s">
        <v>104</v>
      </c>
      <c r="C9" s="186" t="s">
        <v>105</v>
      </c>
      <c r="D9" s="173" t="s">
        <v>106</v>
      </c>
      <c r="E9" s="174">
        <v>50</v>
      </c>
      <c r="F9" s="175"/>
      <c r="G9" s="176">
        <f>ROUND(E9*F9,2)</f>
        <v>0</v>
      </c>
      <c r="H9" s="175">
        <v>200</v>
      </c>
      <c r="I9" s="176">
        <f>ROUND(E9*H9,2)</f>
        <v>10000</v>
      </c>
      <c r="J9" s="175">
        <v>0</v>
      </c>
      <c r="K9" s="176">
        <f>ROUND(E9*J9,2)</f>
        <v>0</v>
      </c>
      <c r="L9" s="176">
        <v>21</v>
      </c>
      <c r="M9" s="176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6"/>
      <c r="S9" s="176" t="s">
        <v>107</v>
      </c>
      <c r="T9" s="176" t="s">
        <v>108</v>
      </c>
      <c r="U9" s="176">
        <v>0</v>
      </c>
      <c r="V9" s="177">
        <f>ROUND(E9*U9,2)</f>
        <v>0</v>
      </c>
      <c r="W9" s="158"/>
      <c r="X9" s="158" t="s">
        <v>109</v>
      </c>
      <c r="Y9" s="158" t="s">
        <v>110</v>
      </c>
      <c r="Z9" s="148"/>
      <c r="AA9" s="148"/>
      <c r="AB9" s="148"/>
      <c r="AC9" s="148"/>
      <c r="AD9" s="148"/>
      <c r="AE9" s="148"/>
      <c r="AF9" s="148"/>
      <c r="AG9" s="148" t="s">
        <v>111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33.75" outlineLevel="2">
      <c r="A10" s="155"/>
      <c r="B10" s="156"/>
      <c r="C10" s="187" t="s">
        <v>112</v>
      </c>
      <c r="D10" s="159"/>
      <c r="E10" s="160">
        <v>25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58"/>
      <c r="Z10" s="148"/>
      <c r="AA10" s="148"/>
      <c r="AB10" s="148"/>
      <c r="AC10" s="148"/>
      <c r="AD10" s="148"/>
      <c r="AE10" s="148"/>
      <c r="AF10" s="148"/>
      <c r="AG10" s="148" t="s">
        <v>113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12.75" outlineLevel="3">
      <c r="A11" s="155"/>
      <c r="B11" s="156"/>
      <c r="C11" s="187" t="s">
        <v>114</v>
      </c>
      <c r="D11" s="159"/>
      <c r="E11" s="160">
        <v>25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58"/>
      <c r="Z11" s="148"/>
      <c r="AA11" s="148"/>
      <c r="AB11" s="148"/>
      <c r="AC11" s="148"/>
      <c r="AD11" s="148"/>
      <c r="AE11" s="148"/>
      <c r="AF11" s="148"/>
      <c r="AG11" s="148" t="s">
        <v>113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33" ht="12.75">
      <c r="A12" s="164" t="s">
        <v>102</v>
      </c>
      <c r="B12" s="165" t="s">
        <v>62</v>
      </c>
      <c r="C12" s="185" t="s">
        <v>63</v>
      </c>
      <c r="D12" s="166"/>
      <c r="E12" s="167"/>
      <c r="F12" s="168"/>
      <c r="G12" s="168">
        <f>SUMIF(AG13:AG13,"&lt;&gt;NOR",G13:G13)</f>
        <v>0</v>
      </c>
      <c r="H12" s="168"/>
      <c r="I12" s="168">
        <f>SUM(I13:I13)</f>
        <v>718.67</v>
      </c>
      <c r="J12" s="168"/>
      <c r="K12" s="168">
        <f>SUM(K13:K13)</f>
        <v>1177.71</v>
      </c>
      <c r="L12" s="168"/>
      <c r="M12" s="168">
        <f>SUM(M13:M13)</f>
        <v>0</v>
      </c>
      <c r="N12" s="167"/>
      <c r="O12" s="167">
        <f>SUM(O13:O13)</f>
        <v>0.02</v>
      </c>
      <c r="P12" s="167"/>
      <c r="Q12" s="167">
        <f>SUM(Q13:Q13)</f>
        <v>0</v>
      </c>
      <c r="R12" s="168"/>
      <c r="S12" s="168"/>
      <c r="T12" s="168"/>
      <c r="U12" s="168"/>
      <c r="V12" s="169">
        <f>SUM(V13:V13)</f>
        <v>2.47</v>
      </c>
      <c r="W12" s="163"/>
      <c r="X12" s="163"/>
      <c r="Y12" s="163"/>
      <c r="AG12" t="s">
        <v>103</v>
      </c>
    </row>
    <row r="13" spans="1:60" ht="12.75" outlineLevel="1">
      <c r="A13" s="178">
        <v>2</v>
      </c>
      <c r="B13" s="179" t="s">
        <v>115</v>
      </c>
      <c r="C13" s="188" t="s">
        <v>116</v>
      </c>
      <c r="D13" s="180" t="s">
        <v>117</v>
      </c>
      <c r="E13" s="181">
        <v>13.944</v>
      </c>
      <c r="F13" s="182"/>
      <c r="G13" s="183">
        <f>ROUND(E13*F13,2)</f>
        <v>0</v>
      </c>
      <c r="H13" s="182">
        <v>51.54</v>
      </c>
      <c r="I13" s="183">
        <f>ROUND(E13*H13,2)</f>
        <v>718.67</v>
      </c>
      <c r="J13" s="182">
        <v>84.46</v>
      </c>
      <c r="K13" s="183">
        <f>ROUND(E13*J13,2)</f>
        <v>1177.71</v>
      </c>
      <c r="L13" s="183">
        <v>21</v>
      </c>
      <c r="M13" s="183">
        <f>G13*(1+L13/100)</f>
        <v>0</v>
      </c>
      <c r="N13" s="181">
        <v>0.00121</v>
      </c>
      <c r="O13" s="181">
        <f>ROUND(E13*N13,2)</f>
        <v>0.02</v>
      </c>
      <c r="P13" s="181">
        <v>0</v>
      </c>
      <c r="Q13" s="181">
        <f>ROUND(E13*P13,2)</f>
        <v>0</v>
      </c>
      <c r="R13" s="183"/>
      <c r="S13" s="183" t="s">
        <v>118</v>
      </c>
      <c r="T13" s="183" t="s">
        <v>118</v>
      </c>
      <c r="U13" s="183">
        <v>0.177</v>
      </c>
      <c r="V13" s="184">
        <f>ROUND(E13*U13,2)</f>
        <v>2.47</v>
      </c>
      <c r="W13" s="158"/>
      <c r="X13" s="158" t="s">
        <v>119</v>
      </c>
      <c r="Y13" s="158" t="s">
        <v>110</v>
      </c>
      <c r="Z13" s="148"/>
      <c r="AA13" s="148"/>
      <c r="AB13" s="148"/>
      <c r="AC13" s="148"/>
      <c r="AD13" s="148"/>
      <c r="AE13" s="148"/>
      <c r="AF13" s="148"/>
      <c r="AG13" s="148" t="s">
        <v>120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33" ht="25.5">
      <c r="A14" s="164" t="s">
        <v>102</v>
      </c>
      <c r="B14" s="165" t="s">
        <v>64</v>
      </c>
      <c r="C14" s="185" t="s">
        <v>65</v>
      </c>
      <c r="D14" s="166"/>
      <c r="E14" s="167"/>
      <c r="F14" s="168"/>
      <c r="G14" s="168">
        <f>SUMIF(AG15:AG26,"&lt;&gt;NOR",G15:G26)</f>
        <v>0</v>
      </c>
      <c r="H14" s="168"/>
      <c r="I14" s="168">
        <f>SUM(I15:I26)</f>
        <v>25.38</v>
      </c>
      <c r="J14" s="168"/>
      <c r="K14" s="168">
        <f>SUM(K15:K26)</f>
        <v>2326.65</v>
      </c>
      <c r="L14" s="168"/>
      <c r="M14" s="168">
        <f>SUM(M15:M26)</f>
        <v>0</v>
      </c>
      <c r="N14" s="167"/>
      <c r="O14" s="167">
        <f>SUM(O15:O26)</f>
        <v>0</v>
      </c>
      <c r="P14" s="167"/>
      <c r="Q14" s="167">
        <f>SUM(Q15:Q26)</f>
        <v>0</v>
      </c>
      <c r="R14" s="168"/>
      <c r="S14" s="168"/>
      <c r="T14" s="168"/>
      <c r="U14" s="168"/>
      <c r="V14" s="169">
        <f>SUM(V15:V26)</f>
        <v>4.29</v>
      </c>
      <c r="W14" s="163"/>
      <c r="X14" s="163"/>
      <c r="Y14" s="163"/>
      <c r="AG14" t="s">
        <v>103</v>
      </c>
    </row>
    <row r="15" spans="1:60" ht="12.75" outlineLevel="1">
      <c r="A15" s="171">
        <v>3</v>
      </c>
      <c r="B15" s="172" t="s">
        <v>121</v>
      </c>
      <c r="C15" s="186" t="s">
        <v>122</v>
      </c>
      <c r="D15" s="173" t="s">
        <v>117</v>
      </c>
      <c r="E15" s="174">
        <v>28.0328</v>
      </c>
      <c r="F15" s="175"/>
      <c r="G15" s="176">
        <f>ROUND(E15*F15,2)</f>
        <v>0</v>
      </c>
      <c r="H15" s="175">
        <v>0</v>
      </c>
      <c r="I15" s="176">
        <f>ROUND(E15*H15,2)</f>
        <v>0</v>
      </c>
      <c r="J15" s="175">
        <v>17</v>
      </c>
      <c r="K15" s="176">
        <f>ROUND(E15*J15,2)</f>
        <v>476.56</v>
      </c>
      <c r="L15" s="176">
        <v>21</v>
      </c>
      <c r="M15" s="176">
        <f>G15*(1+L15/100)</f>
        <v>0</v>
      </c>
      <c r="N15" s="174">
        <v>1E-05</v>
      </c>
      <c r="O15" s="174">
        <f>ROUND(E15*N15,2)</f>
        <v>0</v>
      </c>
      <c r="P15" s="174">
        <v>0</v>
      </c>
      <c r="Q15" s="174">
        <f>ROUND(E15*P15,2)</f>
        <v>0</v>
      </c>
      <c r="R15" s="176"/>
      <c r="S15" s="176" t="s">
        <v>107</v>
      </c>
      <c r="T15" s="176" t="s">
        <v>108</v>
      </c>
      <c r="U15" s="176">
        <v>0</v>
      </c>
      <c r="V15" s="177">
        <f>ROUND(E15*U15,2)</f>
        <v>0</v>
      </c>
      <c r="W15" s="158"/>
      <c r="X15" s="158" t="s">
        <v>119</v>
      </c>
      <c r="Y15" s="158" t="s">
        <v>110</v>
      </c>
      <c r="Z15" s="148"/>
      <c r="AA15" s="148"/>
      <c r="AB15" s="148"/>
      <c r="AC15" s="148"/>
      <c r="AD15" s="148"/>
      <c r="AE15" s="148"/>
      <c r="AF15" s="148"/>
      <c r="AG15" s="148" t="s">
        <v>120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12.75" outlineLevel="2">
      <c r="A16" s="155"/>
      <c r="B16" s="156"/>
      <c r="C16" s="187" t="s">
        <v>123</v>
      </c>
      <c r="D16" s="159"/>
      <c r="E16" s="160">
        <v>8.52</v>
      </c>
      <c r="F16" s="158"/>
      <c r="G16" s="158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58"/>
      <c r="Z16" s="148"/>
      <c r="AA16" s="148"/>
      <c r="AB16" s="148"/>
      <c r="AC16" s="148"/>
      <c r="AD16" s="148"/>
      <c r="AE16" s="148"/>
      <c r="AF16" s="148"/>
      <c r="AG16" s="148" t="s">
        <v>113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12.75" outlineLevel="3">
      <c r="A17" s="155"/>
      <c r="B17" s="156"/>
      <c r="C17" s="187" t="s">
        <v>124</v>
      </c>
      <c r="D17" s="159"/>
      <c r="E17" s="160">
        <v>8.06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58"/>
      <c r="Z17" s="148"/>
      <c r="AA17" s="148"/>
      <c r="AB17" s="148"/>
      <c r="AC17" s="148"/>
      <c r="AD17" s="148"/>
      <c r="AE17" s="148"/>
      <c r="AF17" s="148"/>
      <c r="AG17" s="148" t="s">
        <v>113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12.75" outlineLevel="3">
      <c r="A18" s="155"/>
      <c r="B18" s="156"/>
      <c r="C18" s="187" t="s">
        <v>125</v>
      </c>
      <c r="D18" s="159"/>
      <c r="E18" s="160">
        <v>5.1</v>
      </c>
      <c r="F18" s="158"/>
      <c r="G18" s="158"/>
      <c r="H18" s="158"/>
      <c r="I18" s="158"/>
      <c r="J18" s="158"/>
      <c r="K18" s="158"/>
      <c r="L18" s="158"/>
      <c r="M18" s="158"/>
      <c r="N18" s="157"/>
      <c r="O18" s="157"/>
      <c r="P18" s="157"/>
      <c r="Q18" s="157"/>
      <c r="R18" s="158"/>
      <c r="S18" s="158"/>
      <c r="T18" s="158"/>
      <c r="U18" s="158"/>
      <c r="V18" s="158"/>
      <c r="W18" s="158"/>
      <c r="X18" s="158"/>
      <c r="Y18" s="158"/>
      <c r="Z18" s="148"/>
      <c r="AA18" s="148"/>
      <c r="AB18" s="148"/>
      <c r="AC18" s="148"/>
      <c r="AD18" s="148"/>
      <c r="AE18" s="148"/>
      <c r="AF18" s="148"/>
      <c r="AG18" s="148" t="s">
        <v>113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12.75" outlineLevel="3">
      <c r="A19" s="155"/>
      <c r="B19" s="156"/>
      <c r="C19" s="187" t="s">
        <v>126</v>
      </c>
      <c r="D19" s="159"/>
      <c r="E19" s="160">
        <v>6.35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58"/>
      <c r="Z19" s="148"/>
      <c r="AA19" s="148"/>
      <c r="AB19" s="148"/>
      <c r="AC19" s="148"/>
      <c r="AD19" s="148"/>
      <c r="AE19" s="148"/>
      <c r="AF19" s="148"/>
      <c r="AG19" s="148" t="s">
        <v>113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12.75" outlineLevel="1">
      <c r="A20" s="171">
        <v>4</v>
      </c>
      <c r="B20" s="172" t="s">
        <v>127</v>
      </c>
      <c r="C20" s="186" t="s">
        <v>128</v>
      </c>
      <c r="D20" s="173" t="s">
        <v>117</v>
      </c>
      <c r="E20" s="174">
        <v>13.944</v>
      </c>
      <c r="F20" s="175"/>
      <c r="G20" s="176">
        <f>ROUND(E20*F20,2)</f>
        <v>0</v>
      </c>
      <c r="H20" s="175">
        <v>1.82</v>
      </c>
      <c r="I20" s="176">
        <f>ROUND(E20*H20,2)</f>
        <v>25.38</v>
      </c>
      <c r="J20" s="175">
        <v>132.68</v>
      </c>
      <c r="K20" s="176">
        <f>ROUND(E20*J20,2)</f>
        <v>1850.09</v>
      </c>
      <c r="L20" s="176">
        <v>21</v>
      </c>
      <c r="M20" s="176">
        <f>G20*(1+L20/100)</f>
        <v>0</v>
      </c>
      <c r="N20" s="174">
        <v>4E-05</v>
      </c>
      <c r="O20" s="174">
        <f>ROUND(E20*N20,2)</f>
        <v>0</v>
      </c>
      <c r="P20" s="174">
        <v>0</v>
      </c>
      <c r="Q20" s="174">
        <f>ROUND(E20*P20,2)</f>
        <v>0</v>
      </c>
      <c r="R20" s="176"/>
      <c r="S20" s="176" t="s">
        <v>118</v>
      </c>
      <c r="T20" s="176" t="s">
        <v>118</v>
      </c>
      <c r="U20" s="176">
        <v>0.308</v>
      </c>
      <c r="V20" s="177">
        <f>ROUND(E20*U20,2)</f>
        <v>4.29</v>
      </c>
      <c r="W20" s="158"/>
      <c r="X20" s="158" t="s">
        <v>119</v>
      </c>
      <c r="Y20" s="158" t="s">
        <v>110</v>
      </c>
      <c r="Z20" s="148"/>
      <c r="AA20" s="148"/>
      <c r="AB20" s="148"/>
      <c r="AC20" s="148"/>
      <c r="AD20" s="148"/>
      <c r="AE20" s="148"/>
      <c r="AF20" s="148"/>
      <c r="AG20" s="148" t="s">
        <v>120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12.75" outlineLevel="2">
      <c r="A21" s="155"/>
      <c r="B21" s="156"/>
      <c r="C21" s="187" t="s">
        <v>129</v>
      </c>
      <c r="D21" s="159"/>
      <c r="E21" s="160">
        <v>1.79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58"/>
      <c r="Z21" s="148"/>
      <c r="AA21" s="148"/>
      <c r="AB21" s="148"/>
      <c r="AC21" s="148"/>
      <c r="AD21" s="148"/>
      <c r="AE21" s="148"/>
      <c r="AF21" s="148"/>
      <c r="AG21" s="148" t="s">
        <v>113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12.75" outlineLevel="3">
      <c r="A22" s="155"/>
      <c r="B22" s="156"/>
      <c r="C22" s="187" t="s">
        <v>130</v>
      </c>
      <c r="D22" s="159"/>
      <c r="E22" s="160">
        <v>1.82</v>
      </c>
      <c r="F22" s="158"/>
      <c r="G22" s="158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58"/>
      <c r="Z22" s="148"/>
      <c r="AA22" s="148"/>
      <c r="AB22" s="148"/>
      <c r="AC22" s="148"/>
      <c r="AD22" s="148"/>
      <c r="AE22" s="148"/>
      <c r="AF22" s="148"/>
      <c r="AG22" s="148" t="s">
        <v>113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12.75" outlineLevel="3">
      <c r="A23" s="155"/>
      <c r="B23" s="156"/>
      <c r="C23" s="187" t="s">
        <v>131</v>
      </c>
      <c r="D23" s="159"/>
      <c r="E23" s="160">
        <v>1.62</v>
      </c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58"/>
      <c r="Z23" s="148"/>
      <c r="AA23" s="148"/>
      <c r="AB23" s="148"/>
      <c r="AC23" s="148"/>
      <c r="AD23" s="148"/>
      <c r="AE23" s="148"/>
      <c r="AF23" s="148"/>
      <c r="AG23" s="148" t="s">
        <v>113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12.75" outlineLevel="3">
      <c r="A24" s="155"/>
      <c r="B24" s="156"/>
      <c r="C24" s="187" t="s">
        <v>132</v>
      </c>
      <c r="D24" s="159"/>
      <c r="E24" s="160">
        <v>1.74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58"/>
      <c r="Z24" s="148"/>
      <c r="AA24" s="148"/>
      <c r="AB24" s="148"/>
      <c r="AC24" s="148"/>
      <c r="AD24" s="148"/>
      <c r="AE24" s="148"/>
      <c r="AF24" s="148"/>
      <c r="AG24" s="148" t="s">
        <v>113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12.75" outlineLevel="3">
      <c r="A25" s="155"/>
      <c r="B25" s="156"/>
      <c r="C25" s="189" t="s">
        <v>133</v>
      </c>
      <c r="D25" s="161"/>
      <c r="E25" s="162">
        <v>6.97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58"/>
      <c r="Z25" s="148"/>
      <c r="AA25" s="148"/>
      <c r="AB25" s="148"/>
      <c r="AC25" s="148"/>
      <c r="AD25" s="148"/>
      <c r="AE25" s="148"/>
      <c r="AF25" s="148"/>
      <c r="AG25" s="148" t="s">
        <v>113</v>
      </c>
      <c r="AH25" s="148">
        <v>1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12.75" outlineLevel="3">
      <c r="A26" s="155"/>
      <c r="B26" s="156"/>
      <c r="C26" s="187" t="s">
        <v>134</v>
      </c>
      <c r="D26" s="159"/>
      <c r="E26" s="160">
        <v>6.97</v>
      </c>
      <c r="F26" s="158"/>
      <c r="G26" s="158"/>
      <c r="H26" s="158"/>
      <c r="I26" s="158"/>
      <c r="J26" s="158"/>
      <c r="K26" s="158"/>
      <c r="L26" s="158"/>
      <c r="M26" s="158"/>
      <c r="N26" s="157"/>
      <c r="O26" s="157"/>
      <c r="P26" s="157"/>
      <c r="Q26" s="157"/>
      <c r="R26" s="158"/>
      <c r="S26" s="158"/>
      <c r="T26" s="158"/>
      <c r="U26" s="158"/>
      <c r="V26" s="158"/>
      <c r="W26" s="158"/>
      <c r="X26" s="158"/>
      <c r="Y26" s="158"/>
      <c r="Z26" s="148"/>
      <c r="AA26" s="148"/>
      <c r="AB26" s="148"/>
      <c r="AC26" s="148"/>
      <c r="AD26" s="148"/>
      <c r="AE26" s="148"/>
      <c r="AF26" s="148"/>
      <c r="AG26" s="148" t="s">
        <v>113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33" ht="12.75">
      <c r="A27" s="164" t="s">
        <v>102</v>
      </c>
      <c r="B27" s="165" t="s">
        <v>66</v>
      </c>
      <c r="C27" s="185" t="s">
        <v>67</v>
      </c>
      <c r="D27" s="166"/>
      <c r="E27" s="167"/>
      <c r="F27" s="168"/>
      <c r="G27" s="168">
        <f>SUMIF(AG28:AG30,"&lt;&gt;NOR",G28:G30)</f>
        <v>0</v>
      </c>
      <c r="H27" s="168"/>
      <c r="I27" s="168">
        <f>SUM(I28:I30)</f>
        <v>0</v>
      </c>
      <c r="J27" s="168"/>
      <c r="K27" s="168">
        <f>SUM(K28:K30)</f>
        <v>70.6</v>
      </c>
      <c r="L27" s="168"/>
      <c r="M27" s="168">
        <f>SUM(M28:M30)</f>
        <v>0</v>
      </c>
      <c r="N27" s="167"/>
      <c r="O27" s="167">
        <f>SUM(O28:O30)</f>
        <v>0</v>
      </c>
      <c r="P27" s="167"/>
      <c r="Q27" s="167">
        <f>SUM(Q28:Q30)</f>
        <v>0</v>
      </c>
      <c r="R27" s="168"/>
      <c r="S27" s="168"/>
      <c r="T27" s="168"/>
      <c r="U27" s="168"/>
      <c r="V27" s="169">
        <f>SUM(V28:V30)</f>
        <v>0.18</v>
      </c>
      <c r="W27" s="163"/>
      <c r="X27" s="163"/>
      <c r="Y27" s="163"/>
      <c r="AG27" t="s">
        <v>103</v>
      </c>
    </row>
    <row r="28" spans="1:60" ht="22.5" outlineLevel="1">
      <c r="A28" s="171">
        <v>5</v>
      </c>
      <c r="B28" s="172" t="s">
        <v>135</v>
      </c>
      <c r="C28" s="186" t="s">
        <v>136</v>
      </c>
      <c r="D28" s="173" t="s">
        <v>137</v>
      </c>
      <c r="E28" s="174">
        <v>2</v>
      </c>
      <c r="F28" s="175"/>
      <c r="G28" s="176">
        <f>ROUND(E28*F28,2)</f>
        <v>0</v>
      </c>
      <c r="H28" s="175">
        <v>0</v>
      </c>
      <c r="I28" s="176">
        <f>ROUND(E28*H28,2)</f>
        <v>0</v>
      </c>
      <c r="J28" s="175">
        <v>35.3</v>
      </c>
      <c r="K28" s="176">
        <f>ROUND(E28*J28,2)</f>
        <v>70.6</v>
      </c>
      <c r="L28" s="176">
        <v>21</v>
      </c>
      <c r="M28" s="176">
        <f>G28*(1+L28/100)</f>
        <v>0</v>
      </c>
      <c r="N28" s="174">
        <v>0</v>
      </c>
      <c r="O28" s="174">
        <f>ROUND(E28*N28,2)</f>
        <v>0</v>
      </c>
      <c r="P28" s="174">
        <v>0</v>
      </c>
      <c r="Q28" s="174">
        <f>ROUND(E28*P28,2)</f>
        <v>0</v>
      </c>
      <c r="R28" s="176"/>
      <c r="S28" s="176" t="s">
        <v>118</v>
      </c>
      <c r="T28" s="176" t="s">
        <v>118</v>
      </c>
      <c r="U28" s="176">
        <v>0.09</v>
      </c>
      <c r="V28" s="177">
        <f>ROUND(E28*U28,2)</f>
        <v>0.18</v>
      </c>
      <c r="W28" s="158"/>
      <c r="X28" s="158" t="s">
        <v>119</v>
      </c>
      <c r="Y28" s="158" t="s">
        <v>110</v>
      </c>
      <c r="Z28" s="148"/>
      <c r="AA28" s="148"/>
      <c r="AB28" s="148"/>
      <c r="AC28" s="148"/>
      <c r="AD28" s="148"/>
      <c r="AE28" s="148"/>
      <c r="AF28" s="148"/>
      <c r="AG28" s="148" t="s">
        <v>120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12.75" outlineLevel="2">
      <c r="A29" s="155"/>
      <c r="B29" s="156"/>
      <c r="C29" s="187" t="s">
        <v>138</v>
      </c>
      <c r="D29" s="159"/>
      <c r="E29" s="160">
        <v>1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58"/>
      <c r="Z29" s="148"/>
      <c r="AA29" s="148"/>
      <c r="AB29" s="148"/>
      <c r="AC29" s="148"/>
      <c r="AD29" s="148"/>
      <c r="AE29" s="148"/>
      <c r="AF29" s="148"/>
      <c r="AG29" s="148" t="s">
        <v>113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12.75" outlineLevel="3">
      <c r="A30" s="155"/>
      <c r="B30" s="156"/>
      <c r="C30" s="187" t="s">
        <v>139</v>
      </c>
      <c r="D30" s="159"/>
      <c r="E30" s="160">
        <v>1</v>
      </c>
      <c r="F30" s="158"/>
      <c r="G30" s="158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58"/>
      <c r="Z30" s="148"/>
      <c r="AA30" s="148"/>
      <c r="AB30" s="148"/>
      <c r="AC30" s="148"/>
      <c r="AD30" s="148"/>
      <c r="AE30" s="148"/>
      <c r="AF30" s="148"/>
      <c r="AG30" s="148" t="s">
        <v>113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33" ht="12.75">
      <c r="A31" s="164" t="s">
        <v>102</v>
      </c>
      <c r="B31" s="165" t="s">
        <v>68</v>
      </c>
      <c r="C31" s="185" t="s">
        <v>69</v>
      </c>
      <c r="D31" s="166"/>
      <c r="E31" s="167"/>
      <c r="F31" s="168"/>
      <c r="G31" s="168">
        <f>SUMIF(AG32:AG36,"&lt;&gt;NOR",G32:G36)</f>
        <v>0</v>
      </c>
      <c r="H31" s="168"/>
      <c r="I31" s="168">
        <f>SUM(I32:I36)</f>
        <v>1000</v>
      </c>
      <c r="J31" s="168"/>
      <c r="K31" s="168">
        <f>SUM(K32:K36)</f>
        <v>1000</v>
      </c>
      <c r="L31" s="168"/>
      <c r="M31" s="168">
        <f>SUM(M32:M36)</f>
        <v>0</v>
      </c>
      <c r="N31" s="167"/>
      <c r="O31" s="167">
        <f>SUM(O32:O36)</f>
        <v>0</v>
      </c>
      <c r="P31" s="167"/>
      <c r="Q31" s="167">
        <f>SUM(Q32:Q36)</f>
        <v>0</v>
      </c>
      <c r="R31" s="168"/>
      <c r="S31" s="168"/>
      <c r="T31" s="168"/>
      <c r="U31" s="168"/>
      <c r="V31" s="169">
        <f>SUM(V32:V36)</f>
        <v>0</v>
      </c>
      <c r="W31" s="163"/>
      <c r="X31" s="163"/>
      <c r="Y31" s="163"/>
      <c r="AG31" t="s">
        <v>103</v>
      </c>
    </row>
    <row r="32" spans="1:60" ht="12.75" outlineLevel="1">
      <c r="A32" s="171">
        <v>6</v>
      </c>
      <c r="B32" s="172" t="s">
        <v>140</v>
      </c>
      <c r="C32" s="186" t="s">
        <v>141</v>
      </c>
      <c r="D32" s="173" t="s">
        <v>142</v>
      </c>
      <c r="E32" s="174">
        <v>1</v>
      </c>
      <c r="F32" s="175"/>
      <c r="G32" s="176">
        <f>ROUND(E32*F32,2)</f>
        <v>0</v>
      </c>
      <c r="H32" s="175">
        <v>0</v>
      </c>
      <c r="I32" s="176">
        <f>ROUND(E32*H32,2)</f>
        <v>0</v>
      </c>
      <c r="J32" s="175">
        <v>1000</v>
      </c>
      <c r="K32" s="176">
        <f>ROUND(E32*J32,2)</f>
        <v>1000</v>
      </c>
      <c r="L32" s="176">
        <v>21</v>
      </c>
      <c r="M32" s="176">
        <f>G32*(1+L32/100)</f>
        <v>0</v>
      </c>
      <c r="N32" s="174">
        <v>0</v>
      </c>
      <c r="O32" s="174">
        <f>ROUND(E32*N32,2)</f>
        <v>0</v>
      </c>
      <c r="P32" s="174">
        <v>0</v>
      </c>
      <c r="Q32" s="174">
        <f>ROUND(E32*P32,2)</f>
        <v>0</v>
      </c>
      <c r="R32" s="176"/>
      <c r="S32" s="176" t="s">
        <v>107</v>
      </c>
      <c r="T32" s="176" t="s">
        <v>108</v>
      </c>
      <c r="U32" s="176">
        <v>0</v>
      </c>
      <c r="V32" s="177">
        <f>ROUND(E32*U32,2)</f>
        <v>0</v>
      </c>
      <c r="W32" s="158"/>
      <c r="X32" s="158" t="s">
        <v>119</v>
      </c>
      <c r="Y32" s="158" t="s">
        <v>110</v>
      </c>
      <c r="Z32" s="148"/>
      <c r="AA32" s="148"/>
      <c r="AB32" s="148"/>
      <c r="AC32" s="148"/>
      <c r="AD32" s="148"/>
      <c r="AE32" s="148"/>
      <c r="AF32" s="148"/>
      <c r="AG32" s="148" t="s">
        <v>143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12.75" outlineLevel="2">
      <c r="A33" s="155"/>
      <c r="B33" s="156"/>
      <c r="C33" s="187" t="s">
        <v>144</v>
      </c>
      <c r="D33" s="159"/>
      <c r="E33" s="160">
        <v>1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58"/>
      <c r="Z33" s="148"/>
      <c r="AA33" s="148"/>
      <c r="AB33" s="148"/>
      <c r="AC33" s="148"/>
      <c r="AD33" s="148"/>
      <c r="AE33" s="148"/>
      <c r="AF33" s="148"/>
      <c r="AG33" s="148" t="s">
        <v>113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12.75" outlineLevel="3">
      <c r="A34" s="155"/>
      <c r="B34" s="156"/>
      <c r="C34" s="187" t="s">
        <v>145</v>
      </c>
      <c r="D34" s="159"/>
      <c r="E34" s="160"/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58"/>
      <c r="Z34" s="148"/>
      <c r="AA34" s="148"/>
      <c r="AB34" s="148"/>
      <c r="AC34" s="148"/>
      <c r="AD34" s="148"/>
      <c r="AE34" s="148"/>
      <c r="AF34" s="148"/>
      <c r="AG34" s="148" t="s">
        <v>113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12.75" outlineLevel="3">
      <c r="A35" s="155"/>
      <c r="B35" s="156"/>
      <c r="C35" s="187" t="s">
        <v>146</v>
      </c>
      <c r="D35" s="159"/>
      <c r="E35" s="160"/>
      <c r="F35" s="158"/>
      <c r="G35" s="158"/>
      <c r="H35" s="158"/>
      <c r="I35" s="158"/>
      <c r="J35" s="158"/>
      <c r="K35" s="158"/>
      <c r="L35" s="158"/>
      <c r="M35" s="158"/>
      <c r="N35" s="157"/>
      <c r="O35" s="157"/>
      <c r="P35" s="157"/>
      <c r="Q35" s="157"/>
      <c r="R35" s="158"/>
      <c r="S35" s="158"/>
      <c r="T35" s="158"/>
      <c r="U35" s="158"/>
      <c r="V35" s="158"/>
      <c r="W35" s="158"/>
      <c r="X35" s="158"/>
      <c r="Y35" s="158"/>
      <c r="Z35" s="148"/>
      <c r="AA35" s="148"/>
      <c r="AB35" s="148"/>
      <c r="AC35" s="148"/>
      <c r="AD35" s="148"/>
      <c r="AE35" s="148"/>
      <c r="AF35" s="148"/>
      <c r="AG35" s="148" t="s">
        <v>113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12.75" outlineLevel="1">
      <c r="A36" s="178">
        <v>7</v>
      </c>
      <c r="B36" s="179" t="s">
        <v>147</v>
      </c>
      <c r="C36" s="188" t="s">
        <v>148</v>
      </c>
      <c r="D36" s="180" t="s">
        <v>142</v>
      </c>
      <c r="E36" s="181">
        <v>1</v>
      </c>
      <c r="F36" s="182"/>
      <c r="G36" s="183">
        <f>ROUND(E36*F36,2)</f>
        <v>0</v>
      </c>
      <c r="H36" s="182">
        <v>1000</v>
      </c>
      <c r="I36" s="183">
        <f>ROUND(E36*H36,2)</f>
        <v>1000</v>
      </c>
      <c r="J36" s="182">
        <v>0</v>
      </c>
      <c r="K36" s="183">
        <f>ROUND(E36*J36,2)</f>
        <v>0</v>
      </c>
      <c r="L36" s="183">
        <v>21</v>
      </c>
      <c r="M36" s="183">
        <f>G36*(1+L36/100)</f>
        <v>0</v>
      </c>
      <c r="N36" s="181">
        <v>0</v>
      </c>
      <c r="O36" s="181">
        <f>ROUND(E36*N36,2)</f>
        <v>0</v>
      </c>
      <c r="P36" s="181">
        <v>0</v>
      </c>
      <c r="Q36" s="181">
        <f>ROUND(E36*P36,2)</f>
        <v>0</v>
      </c>
      <c r="R36" s="183"/>
      <c r="S36" s="183" t="s">
        <v>107</v>
      </c>
      <c r="T36" s="183" t="s">
        <v>108</v>
      </c>
      <c r="U36" s="183">
        <v>0</v>
      </c>
      <c r="V36" s="184">
        <f>ROUND(E36*U36,2)</f>
        <v>0</v>
      </c>
      <c r="W36" s="158"/>
      <c r="X36" s="158" t="s">
        <v>109</v>
      </c>
      <c r="Y36" s="158" t="s">
        <v>110</v>
      </c>
      <c r="Z36" s="148"/>
      <c r="AA36" s="148"/>
      <c r="AB36" s="148"/>
      <c r="AC36" s="148"/>
      <c r="AD36" s="148"/>
      <c r="AE36" s="148"/>
      <c r="AF36" s="148"/>
      <c r="AG36" s="148" t="s">
        <v>111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33" ht="12.75">
      <c r="A37" s="164" t="s">
        <v>102</v>
      </c>
      <c r="B37" s="165" t="s">
        <v>70</v>
      </c>
      <c r="C37" s="185" t="s">
        <v>71</v>
      </c>
      <c r="D37" s="166"/>
      <c r="E37" s="167"/>
      <c r="F37" s="168"/>
      <c r="G37" s="168">
        <f>SUMIF(AG38:AG38,"&lt;&gt;NOR",G38:G38)</f>
        <v>0</v>
      </c>
      <c r="H37" s="168"/>
      <c r="I37" s="168">
        <f>SUM(I38:I38)</f>
        <v>1000</v>
      </c>
      <c r="J37" s="168"/>
      <c r="K37" s="168">
        <f>SUM(K38:K38)</f>
        <v>0</v>
      </c>
      <c r="L37" s="168"/>
      <c r="M37" s="168">
        <f>SUM(M38:M38)</f>
        <v>0</v>
      </c>
      <c r="N37" s="167"/>
      <c r="O37" s="167">
        <f>SUM(O38:O38)</f>
        <v>0</v>
      </c>
      <c r="P37" s="167"/>
      <c r="Q37" s="167">
        <f>SUM(Q38:Q38)</f>
        <v>0</v>
      </c>
      <c r="R37" s="168"/>
      <c r="S37" s="168"/>
      <c r="T37" s="168"/>
      <c r="U37" s="168"/>
      <c r="V37" s="169">
        <f>SUM(V38:V38)</f>
        <v>0</v>
      </c>
      <c r="W37" s="163"/>
      <c r="X37" s="163"/>
      <c r="Y37" s="163"/>
      <c r="AG37" t="s">
        <v>103</v>
      </c>
    </row>
    <row r="38" spans="1:60" ht="22.5" outlineLevel="1">
      <c r="A38" s="178">
        <v>8</v>
      </c>
      <c r="B38" s="179" t="s">
        <v>149</v>
      </c>
      <c r="C38" s="188" t="s">
        <v>150</v>
      </c>
      <c r="D38" s="180" t="s">
        <v>137</v>
      </c>
      <c r="E38" s="181">
        <v>1</v>
      </c>
      <c r="F38" s="182"/>
      <c r="G38" s="183">
        <f>ROUND(E38*F38,2)</f>
        <v>0</v>
      </c>
      <c r="H38" s="182">
        <v>1000</v>
      </c>
      <c r="I38" s="183">
        <f>ROUND(E38*H38,2)</f>
        <v>1000</v>
      </c>
      <c r="J38" s="182">
        <v>0</v>
      </c>
      <c r="K38" s="183">
        <f>ROUND(E38*J38,2)</f>
        <v>0</v>
      </c>
      <c r="L38" s="183">
        <v>21</v>
      </c>
      <c r="M38" s="183">
        <f>G38*(1+L38/100)</f>
        <v>0</v>
      </c>
      <c r="N38" s="181">
        <v>0</v>
      </c>
      <c r="O38" s="181">
        <f>ROUND(E38*N38,2)</f>
        <v>0</v>
      </c>
      <c r="P38" s="181">
        <v>0</v>
      </c>
      <c r="Q38" s="181">
        <f>ROUND(E38*P38,2)</f>
        <v>0</v>
      </c>
      <c r="R38" s="183"/>
      <c r="S38" s="183" t="s">
        <v>107</v>
      </c>
      <c r="T38" s="183" t="s">
        <v>108</v>
      </c>
      <c r="U38" s="183">
        <v>0</v>
      </c>
      <c r="V38" s="184">
        <f>ROUND(E38*U38,2)</f>
        <v>0</v>
      </c>
      <c r="W38" s="158"/>
      <c r="X38" s="158" t="s">
        <v>109</v>
      </c>
      <c r="Y38" s="158" t="s">
        <v>110</v>
      </c>
      <c r="Z38" s="148"/>
      <c r="AA38" s="148"/>
      <c r="AB38" s="148"/>
      <c r="AC38" s="148"/>
      <c r="AD38" s="148"/>
      <c r="AE38" s="148"/>
      <c r="AF38" s="148"/>
      <c r="AG38" s="148" t="s">
        <v>111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33" ht="12.75">
      <c r="A39" s="164" t="s">
        <v>102</v>
      </c>
      <c r="B39" s="165" t="s">
        <v>72</v>
      </c>
      <c r="C39" s="185" t="s">
        <v>73</v>
      </c>
      <c r="D39" s="166"/>
      <c r="E39" s="167"/>
      <c r="F39" s="168"/>
      <c r="G39" s="168">
        <f>SUMIF(AG40:AG57,"&lt;&gt;NOR",G40:G57)</f>
        <v>0</v>
      </c>
      <c r="H39" s="168"/>
      <c r="I39" s="168">
        <f>SUM(I40:I57)</f>
        <v>21820.769999999997</v>
      </c>
      <c r="J39" s="168"/>
      <c r="K39" s="168">
        <f>SUM(K40:K57)</f>
        <v>5244.22</v>
      </c>
      <c r="L39" s="168"/>
      <c r="M39" s="168">
        <f>SUM(M40:M57)</f>
        <v>0</v>
      </c>
      <c r="N39" s="167"/>
      <c r="O39" s="167">
        <f>SUM(O40:O57)</f>
        <v>0</v>
      </c>
      <c r="P39" s="167"/>
      <c r="Q39" s="167">
        <f>SUM(Q40:Q57)</f>
        <v>0</v>
      </c>
      <c r="R39" s="168"/>
      <c r="S39" s="168"/>
      <c r="T39" s="168"/>
      <c r="U39" s="168"/>
      <c r="V39" s="169">
        <f>SUM(V40:V57)</f>
        <v>7.61</v>
      </c>
      <c r="W39" s="163"/>
      <c r="X39" s="163"/>
      <c r="Y39" s="163"/>
      <c r="AG39" t="s">
        <v>103</v>
      </c>
    </row>
    <row r="40" spans="1:60" ht="12.75" outlineLevel="1">
      <c r="A40" s="171">
        <v>9</v>
      </c>
      <c r="B40" s="172" t="s">
        <v>151</v>
      </c>
      <c r="C40" s="186" t="s">
        <v>152</v>
      </c>
      <c r="D40" s="173" t="s">
        <v>117</v>
      </c>
      <c r="E40" s="174">
        <v>28.0328</v>
      </c>
      <c r="F40" s="175"/>
      <c r="G40" s="176">
        <f>ROUND(E40*F40,2)</f>
        <v>0</v>
      </c>
      <c r="H40" s="175">
        <v>1.3</v>
      </c>
      <c r="I40" s="176">
        <f>ROUND(E40*H40,2)</f>
        <v>36.44</v>
      </c>
      <c r="J40" s="175">
        <v>46</v>
      </c>
      <c r="K40" s="176">
        <f>ROUND(E40*J40,2)</f>
        <v>1289.51</v>
      </c>
      <c r="L40" s="176">
        <v>21</v>
      </c>
      <c r="M40" s="176">
        <f>G40*(1+L40/100)</f>
        <v>0</v>
      </c>
      <c r="N40" s="174">
        <v>1E-05</v>
      </c>
      <c r="O40" s="174">
        <f>ROUND(E40*N40,2)</f>
        <v>0</v>
      </c>
      <c r="P40" s="174">
        <v>0</v>
      </c>
      <c r="Q40" s="174">
        <f>ROUND(E40*P40,2)</f>
        <v>0</v>
      </c>
      <c r="R40" s="176"/>
      <c r="S40" s="176" t="s">
        <v>118</v>
      </c>
      <c r="T40" s="176" t="s">
        <v>118</v>
      </c>
      <c r="U40" s="176">
        <v>0.107</v>
      </c>
      <c r="V40" s="177">
        <f>ROUND(E40*U40,2)</f>
        <v>3</v>
      </c>
      <c r="W40" s="158"/>
      <c r="X40" s="158" t="s">
        <v>119</v>
      </c>
      <c r="Y40" s="158" t="s">
        <v>110</v>
      </c>
      <c r="Z40" s="148"/>
      <c r="AA40" s="148"/>
      <c r="AB40" s="148"/>
      <c r="AC40" s="148"/>
      <c r="AD40" s="148"/>
      <c r="AE40" s="148"/>
      <c r="AF40" s="148"/>
      <c r="AG40" s="148" t="s">
        <v>143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12.75" outlineLevel="2">
      <c r="A41" s="155"/>
      <c r="B41" s="156"/>
      <c r="C41" s="187" t="s">
        <v>153</v>
      </c>
      <c r="D41" s="159"/>
      <c r="E41" s="160">
        <v>4.26</v>
      </c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58"/>
      <c r="Z41" s="148"/>
      <c r="AA41" s="148"/>
      <c r="AB41" s="148"/>
      <c r="AC41" s="148"/>
      <c r="AD41" s="148"/>
      <c r="AE41" s="148"/>
      <c r="AF41" s="148"/>
      <c r="AG41" s="148" t="s">
        <v>113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12.75" outlineLevel="3">
      <c r="A42" s="155"/>
      <c r="B42" s="156"/>
      <c r="C42" s="187" t="s">
        <v>154</v>
      </c>
      <c r="D42" s="159"/>
      <c r="E42" s="160">
        <v>4.03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58"/>
      <c r="Z42" s="148"/>
      <c r="AA42" s="148"/>
      <c r="AB42" s="148"/>
      <c r="AC42" s="148"/>
      <c r="AD42" s="148"/>
      <c r="AE42" s="148"/>
      <c r="AF42" s="148"/>
      <c r="AG42" s="148" t="s">
        <v>113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12.75" outlineLevel="3">
      <c r="A43" s="155"/>
      <c r="B43" s="156"/>
      <c r="C43" s="187" t="s">
        <v>155</v>
      </c>
      <c r="D43" s="159"/>
      <c r="E43" s="160">
        <v>2.55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58"/>
      <c r="Z43" s="148"/>
      <c r="AA43" s="148"/>
      <c r="AB43" s="148"/>
      <c r="AC43" s="148"/>
      <c r="AD43" s="148"/>
      <c r="AE43" s="148"/>
      <c r="AF43" s="148"/>
      <c r="AG43" s="148" t="s">
        <v>113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12.75" outlineLevel="3">
      <c r="A44" s="155"/>
      <c r="B44" s="156"/>
      <c r="C44" s="187" t="s">
        <v>156</v>
      </c>
      <c r="D44" s="159"/>
      <c r="E44" s="160">
        <v>3.18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58"/>
      <c r="Z44" s="148"/>
      <c r="AA44" s="148"/>
      <c r="AB44" s="148"/>
      <c r="AC44" s="148"/>
      <c r="AD44" s="148"/>
      <c r="AE44" s="148"/>
      <c r="AF44" s="148"/>
      <c r="AG44" s="148" t="s">
        <v>113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12.75" outlineLevel="3">
      <c r="A45" s="155"/>
      <c r="B45" s="156"/>
      <c r="C45" s="189" t="s">
        <v>133</v>
      </c>
      <c r="D45" s="161"/>
      <c r="E45" s="162">
        <v>14.02</v>
      </c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58"/>
      <c r="Z45" s="148"/>
      <c r="AA45" s="148"/>
      <c r="AB45" s="148"/>
      <c r="AC45" s="148"/>
      <c r="AD45" s="148"/>
      <c r="AE45" s="148"/>
      <c r="AF45" s="148"/>
      <c r="AG45" s="148" t="s">
        <v>113</v>
      </c>
      <c r="AH45" s="148">
        <v>1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12.75" outlineLevel="3">
      <c r="A46" s="155"/>
      <c r="B46" s="156"/>
      <c r="C46" s="187" t="s">
        <v>157</v>
      </c>
      <c r="D46" s="159"/>
      <c r="E46" s="160">
        <v>14.02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58"/>
      <c r="Z46" s="148"/>
      <c r="AA46" s="148"/>
      <c r="AB46" s="148"/>
      <c r="AC46" s="148"/>
      <c r="AD46" s="148"/>
      <c r="AE46" s="148"/>
      <c r="AF46" s="148"/>
      <c r="AG46" s="148" t="s">
        <v>113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22.5" outlineLevel="1">
      <c r="A47" s="171">
        <v>10</v>
      </c>
      <c r="B47" s="172" t="s">
        <v>158</v>
      </c>
      <c r="C47" s="186" t="s">
        <v>159</v>
      </c>
      <c r="D47" s="173" t="s">
        <v>117</v>
      </c>
      <c r="E47" s="174">
        <v>28.8328</v>
      </c>
      <c r="F47" s="175"/>
      <c r="G47" s="176">
        <f>ROUND(E47*F47,2)</f>
        <v>0</v>
      </c>
      <c r="H47" s="175">
        <v>5.54</v>
      </c>
      <c r="I47" s="176">
        <f>ROUND(E47*H47,2)</f>
        <v>159.73</v>
      </c>
      <c r="J47" s="175">
        <v>87.16</v>
      </c>
      <c r="K47" s="176">
        <f>ROUND(E47*J47,2)</f>
        <v>2513.07</v>
      </c>
      <c r="L47" s="176">
        <v>21</v>
      </c>
      <c r="M47" s="176">
        <f>G47*(1+L47/100)</f>
        <v>0</v>
      </c>
      <c r="N47" s="174">
        <v>6E-05</v>
      </c>
      <c r="O47" s="174">
        <f>ROUND(E47*N47,2)</f>
        <v>0</v>
      </c>
      <c r="P47" s="174">
        <v>0</v>
      </c>
      <c r="Q47" s="174">
        <f>ROUND(E47*P47,2)</f>
        <v>0</v>
      </c>
      <c r="R47" s="176"/>
      <c r="S47" s="176" t="s">
        <v>118</v>
      </c>
      <c r="T47" s="176" t="s">
        <v>118</v>
      </c>
      <c r="U47" s="176">
        <v>0.16</v>
      </c>
      <c r="V47" s="177">
        <f>ROUND(E47*U47,2)</f>
        <v>4.61</v>
      </c>
      <c r="W47" s="158"/>
      <c r="X47" s="158" t="s">
        <v>119</v>
      </c>
      <c r="Y47" s="158" t="s">
        <v>110</v>
      </c>
      <c r="Z47" s="148"/>
      <c r="AA47" s="148"/>
      <c r="AB47" s="148"/>
      <c r="AC47" s="148"/>
      <c r="AD47" s="148"/>
      <c r="AE47" s="148"/>
      <c r="AF47" s="148"/>
      <c r="AG47" s="148" t="s">
        <v>143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12.75" outlineLevel="2">
      <c r="A48" s="155"/>
      <c r="B48" s="156"/>
      <c r="C48" s="187" t="s">
        <v>160</v>
      </c>
      <c r="D48" s="159"/>
      <c r="E48" s="160">
        <v>28.83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58"/>
      <c r="Z48" s="148"/>
      <c r="AA48" s="148"/>
      <c r="AB48" s="148"/>
      <c r="AC48" s="148"/>
      <c r="AD48" s="148"/>
      <c r="AE48" s="148"/>
      <c r="AF48" s="148"/>
      <c r="AG48" s="148" t="s">
        <v>113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12.75" outlineLevel="3">
      <c r="A49" s="155"/>
      <c r="B49" s="156"/>
      <c r="C49" s="187" t="s">
        <v>145</v>
      </c>
      <c r="D49" s="159"/>
      <c r="E49" s="160"/>
      <c r="F49" s="158"/>
      <c r="G49" s="158"/>
      <c r="H49" s="158"/>
      <c r="I49" s="158"/>
      <c r="J49" s="158"/>
      <c r="K49" s="158"/>
      <c r="L49" s="158"/>
      <c r="M49" s="158"/>
      <c r="N49" s="157"/>
      <c r="O49" s="157"/>
      <c r="P49" s="157"/>
      <c r="Q49" s="157"/>
      <c r="R49" s="158"/>
      <c r="S49" s="158"/>
      <c r="T49" s="158"/>
      <c r="U49" s="158"/>
      <c r="V49" s="158"/>
      <c r="W49" s="158"/>
      <c r="X49" s="158"/>
      <c r="Y49" s="158"/>
      <c r="Z49" s="148"/>
      <c r="AA49" s="148"/>
      <c r="AB49" s="148"/>
      <c r="AC49" s="148"/>
      <c r="AD49" s="148"/>
      <c r="AE49" s="148"/>
      <c r="AF49" s="148"/>
      <c r="AG49" s="148" t="s">
        <v>113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12.75" outlineLevel="3">
      <c r="A50" s="155"/>
      <c r="B50" s="156"/>
      <c r="C50" s="187" t="s">
        <v>161</v>
      </c>
      <c r="D50" s="159"/>
      <c r="E50" s="160"/>
      <c r="F50" s="158"/>
      <c r="G50" s="158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58"/>
      <c r="Z50" s="148"/>
      <c r="AA50" s="148"/>
      <c r="AB50" s="148"/>
      <c r="AC50" s="148"/>
      <c r="AD50" s="148"/>
      <c r="AE50" s="148"/>
      <c r="AF50" s="148"/>
      <c r="AG50" s="148" t="s">
        <v>113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2.5" outlineLevel="1">
      <c r="A51" s="178">
        <v>11</v>
      </c>
      <c r="B51" s="179" t="s">
        <v>162</v>
      </c>
      <c r="C51" s="188" t="s">
        <v>163</v>
      </c>
      <c r="D51" s="180" t="s">
        <v>117</v>
      </c>
      <c r="E51" s="181">
        <v>28.8328</v>
      </c>
      <c r="F51" s="182"/>
      <c r="G51" s="183">
        <f>ROUND(E51*F51,2)</f>
        <v>0</v>
      </c>
      <c r="H51" s="182">
        <v>0</v>
      </c>
      <c r="I51" s="183">
        <f>ROUND(E51*H51,2)</f>
        <v>0</v>
      </c>
      <c r="J51" s="182">
        <v>50</v>
      </c>
      <c r="K51" s="183">
        <f>ROUND(E51*J51,2)</f>
        <v>1441.64</v>
      </c>
      <c r="L51" s="183">
        <v>21</v>
      </c>
      <c r="M51" s="183">
        <f>G51*(1+L51/100)</f>
        <v>0</v>
      </c>
      <c r="N51" s="181">
        <v>0</v>
      </c>
      <c r="O51" s="181">
        <f>ROUND(E51*N51,2)</f>
        <v>0</v>
      </c>
      <c r="P51" s="181">
        <v>0</v>
      </c>
      <c r="Q51" s="181">
        <f>ROUND(E51*P51,2)</f>
        <v>0</v>
      </c>
      <c r="R51" s="183"/>
      <c r="S51" s="183" t="s">
        <v>107</v>
      </c>
      <c r="T51" s="183" t="s">
        <v>108</v>
      </c>
      <c r="U51" s="183">
        <v>0</v>
      </c>
      <c r="V51" s="184">
        <f>ROUND(E51*U51,2)</f>
        <v>0</v>
      </c>
      <c r="W51" s="158"/>
      <c r="X51" s="158" t="s">
        <v>119</v>
      </c>
      <c r="Y51" s="158" t="s">
        <v>110</v>
      </c>
      <c r="Z51" s="148"/>
      <c r="AA51" s="148"/>
      <c r="AB51" s="148"/>
      <c r="AC51" s="148"/>
      <c r="AD51" s="148"/>
      <c r="AE51" s="148"/>
      <c r="AF51" s="148"/>
      <c r="AG51" s="148" t="s">
        <v>143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ht="12.75" outlineLevel="1">
      <c r="A52" s="171">
        <v>12</v>
      </c>
      <c r="B52" s="172" t="s">
        <v>164</v>
      </c>
      <c r="C52" s="186" t="s">
        <v>165</v>
      </c>
      <c r="D52" s="173" t="s">
        <v>117</v>
      </c>
      <c r="E52" s="174">
        <v>28.8328</v>
      </c>
      <c r="F52" s="175"/>
      <c r="G52" s="176">
        <f>ROUND(E52*F52,2)</f>
        <v>0</v>
      </c>
      <c r="H52" s="175">
        <v>750</v>
      </c>
      <c r="I52" s="176">
        <f>ROUND(E52*H52,2)</f>
        <v>21624.6</v>
      </c>
      <c r="J52" s="175">
        <v>0</v>
      </c>
      <c r="K52" s="176">
        <f>ROUND(E52*J52,2)</f>
        <v>0</v>
      </c>
      <c r="L52" s="176">
        <v>21</v>
      </c>
      <c r="M52" s="176">
        <f>G52*(1+L52/100)</f>
        <v>0</v>
      </c>
      <c r="N52" s="174">
        <v>0</v>
      </c>
      <c r="O52" s="174">
        <f>ROUND(E52*N52,2)</f>
        <v>0</v>
      </c>
      <c r="P52" s="174">
        <v>0</v>
      </c>
      <c r="Q52" s="174">
        <f>ROUND(E52*P52,2)</f>
        <v>0</v>
      </c>
      <c r="R52" s="176"/>
      <c r="S52" s="176" t="s">
        <v>107</v>
      </c>
      <c r="T52" s="176" t="s">
        <v>108</v>
      </c>
      <c r="U52" s="176">
        <v>0</v>
      </c>
      <c r="V52" s="177">
        <f>ROUND(E52*U52,2)</f>
        <v>0</v>
      </c>
      <c r="W52" s="158"/>
      <c r="X52" s="158" t="s">
        <v>109</v>
      </c>
      <c r="Y52" s="158" t="s">
        <v>110</v>
      </c>
      <c r="Z52" s="148"/>
      <c r="AA52" s="148"/>
      <c r="AB52" s="148"/>
      <c r="AC52" s="148"/>
      <c r="AD52" s="148"/>
      <c r="AE52" s="148"/>
      <c r="AF52" s="148"/>
      <c r="AG52" s="148" t="s">
        <v>111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12.75" outlineLevel="2">
      <c r="A53" s="155"/>
      <c r="B53" s="156"/>
      <c r="C53" s="187" t="s">
        <v>160</v>
      </c>
      <c r="D53" s="159"/>
      <c r="E53" s="160">
        <v>28.83</v>
      </c>
      <c r="F53" s="158"/>
      <c r="G53" s="158"/>
      <c r="H53" s="158"/>
      <c r="I53" s="158"/>
      <c r="J53" s="158"/>
      <c r="K53" s="158"/>
      <c r="L53" s="158"/>
      <c r="M53" s="158"/>
      <c r="N53" s="157"/>
      <c r="O53" s="157"/>
      <c r="P53" s="157"/>
      <c r="Q53" s="157"/>
      <c r="R53" s="158"/>
      <c r="S53" s="158"/>
      <c r="T53" s="158"/>
      <c r="U53" s="158"/>
      <c r="V53" s="158"/>
      <c r="W53" s="158"/>
      <c r="X53" s="158"/>
      <c r="Y53" s="158"/>
      <c r="Z53" s="148"/>
      <c r="AA53" s="148"/>
      <c r="AB53" s="148"/>
      <c r="AC53" s="148"/>
      <c r="AD53" s="148"/>
      <c r="AE53" s="148"/>
      <c r="AF53" s="148"/>
      <c r="AG53" s="148" t="s">
        <v>113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12.75" outlineLevel="3">
      <c r="A54" s="155"/>
      <c r="B54" s="156"/>
      <c r="C54" s="187" t="s">
        <v>145</v>
      </c>
      <c r="D54" s="159"/>
      <c r="E54" s="160"/>
      <c r="F54" s="158"/>
      <c r="G54" s="158"/>
      <c r="H54" s="158"/>
      <c r="I54" s="158"/>
      <c r="J54" s="158"/>
      <c r="K54" s="158"/>
      <c r="L54" s="158"/>
      <c r="M54" s="158"/>
      <c r="N54" s="157"/>
      <c r="O54" s="157"/>
      <c r="P54" s="157"/>
      <c r="Q54" s="157"/>
      <c r="R54" s="158"/>
      <c r="S54" s="158"/>
      <c r="T54" s="158"/>
      <c r="U54" s="158"/>
      <c r="V54" s="158"/>
      <c r="W54" s="158"/>
      <c r="X54" s="158"/>
      <c r="Y54" s="158"/>
      <c r="Z54" s="148"/>
      <c r="AA54" s="148"/>
      <c r="AB54" s="148"/>
      <c r="AC54" s="148"/>
      <c r="AD54" s="148"/>
      <c r="AE54" s="148"/>
      <c r="AF54" s="148"/>
      <c r="AG54" s="148" t="s">
        <v>113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12.75" outlineLevel="3">
      <c r="A55" s="155"/>
      <c r="B55" s="156"/>
      <c r="C55" s="187" t="s">
        <v>166</v>
      </c>
      <c r="D55" s="159"/>
      <c r="E55" s="160"/>
      <c r="F55" s="158"/>
      <c r="G55" s="158"/>
      <c r="H55" s="158"/>
      <c r="I55" s="158"/>
      <c r="J55" s="158"/>
      <c r="K55" s="158"/>
      <c r="L55" s="158"/>
      <c r="M55" s="158"/>
      <c r="N55" s="157"/>
      <c r="O55" s="157"/>
      <c r="P55" s="157"/>
      <c r="Q55" s="157"/>
      <c r="R55" s="158"/>
      <c r="S55" s="158"/>
      <c r="T55" s="158"/>
      <c r="U55" s="158"/>
      <c r="V55" s="158"/>
      <c r="W55" s="158"/>
      <c r="X55" s="158"/>
      <c r="Y55" s="158"/>
      <c r="Z55" s="148"/>
      <c r="AA55" s="148"/>
      <c r="AB55" s="148"/>
      <c r="AC55" s="148"/>
      <c r="AD55" s="148"/>
      <c r="AE55" s="148"/>
      <c r="AF55" s="148"/>
      <c r="AG55" s="148" t="s">
        <v>113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12.75" outlineLevel="3">
      <c r="A56" s="155"/>
      <c r="B56" s="156"/>
      <c r="C56" s="187" t="s">
        <v>167</v>
      </c>
      <c r="D56" s="159"/>
      <c r="E56" s="160"/>
      <c r="F56" s="158"/>
      <c r="G56" s="158"/>
      <c r="H56" s="158"/>
      <c r="I56" s="158"/>
      <c r="J56" s="158"/>
      <c r="K56" s="158"/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58"/>
      <c r="Z56" s="148"/>
      <c r="AA56" s="148"/>
      <c r="AB56" s="148"/>
      <c r="AC56" s="148"/>
      <c r="AD56" s="148"/>
      <c r="AE56" s="148"/>
      <c r="AF56" s="148"/>
      <c r="AG56" s="148" t="s">
        <v>113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12.75" outlineLevel="3">
      <c r="A57" s="155"/>
      <c r="B57" s="156"/>
      <c r="C57" s="187" t="s">
        <v>168</v>
      </c>
      <c r="D57" s="159"/>
      <c r="E57" s="160"/>
      <c r="F57" s="158"/>
      <c r="G57" s="158"/>
      <c r="H57" s="158"/>
      <c r="I57" s="158"/>
      <c r="J57" s="158"/>
      <c r="K57" s="158"/>
      <c r="L57" s="158"/>
      <c r="M57" s="158"/>
      <c r="N57" s="157"/>
      <c r="O57" s="157"/>
      <c r="P57" s="157"/>
      <c r="Q57" s="157"/>
      <c r="R57" s="158"/>
      <c r="S57" s="158"/>
      <c r="T57" s="158"/>
      <c r="U57" s="158"/>
      <c r="V57" s="158"/>
      <c r="W57" s="158"/>
      <c r="X57" s="158"/>
      <c r="Y57" s="158"/>
      <c r="Z57" s="148"/>
      <c r="AA57" s="148"/>
      <c r="AB57" s="148"/>
      <c r="AC57" s="148"/>
      <c r="AD57" s="148"/>
      <c r="AE57" s="148"/>
      <c r="AF57" s="148"/>
      <c r="AG57" s="148" t="s">
        <v>113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33" ht="12.75">
      <c r="A58" s="164" t="s">
        <v>102</v>
      </c>
      <c r="B58" s="165" t="s">
        <v>74</v>
      </c>
      <c r="C58" s="185" t="s">
        <v>29</v>
      </c>
      <c r="D58" s="166"/>
      <c r="E58" s="167"/>
      <c r="F58" s="168"/>
      <c r="G58" s="168">
        <f>SUMIF(AG59:AG67,"&lt;&gt;NOR",G59:G67)</f>
        <v>0</v>
      </c>
      <c r="H58" s="168"/>
      <c r="I58" s="168">
        <f>SUM(I59:I67)</f>
        <v>0</v>
      </c>
      <c r="J58" s="168"/>
      <c r="K58" s="168">
        <f>SUM(K59:K67)</f>
        <v>3224.0600000000004</v>
      </c>
      <c r="L58" s="168"/>
      <c r="M58" s="168">
        <f>SUM(M59:M67)</f>
        <v>0</v>
      </c>
      <c r="N58" s="167"/>
      <c r="O58" s="167">
        <f>SUM(O59:O67)</f>
        <v>0</v>
      </c>
      <c r="P58" s="167"/>
      <c r="Q58" s="167">
        <f>SUM(Q59:Q67)</f>
        <v>0</v>
      </c>
      <c r="R58" s="168"/>
      <c r="S58" s="168"/>
      <c r="T58" s="168"/>
      <c r="U58" s="168"/>
      <c r="V58" s="169">
        <f>SUM(V59:V67)</f>
        <v>0</v>
      </c>
      <c r="W58" s="163"/>
      <c r="X58" s="163"/>
      <c r="Y58" s="163"/>
      <c r="AG58" t="s">
        <v>103</v>
      </c>
    </row>
    <row r="59" spans="1:60" ht="12.75" outlineLevel="1">
      <c r="A59" s="178">
        <v>13</v>
      </c>
      <c r="B59" s="179" t="s">
        <v>169</v>
      </c>
      <c r="C59" s="188" t="s">
        <v>170</v>
      </c>
      <c r="D59" s="180" t="s">
        <v>171</v>
      </c>
      <c r="E59" s="181">
        <v>1</v>
      </c>
      <c r="F59" s="182">
        <v>0</v>
      </c>
      <c r="G59" s="183">
        <f aca="true" t="shared" si="0" ref="G59:G67">ROUND(E59*F59,2)</f>
        <v>0</v>
      </c>
      <c r="H59" s="182">
        <v>0</v>
      </c>
      <c r="I59" s="183">
        <f aca="true" t="shared" si="1" ref="I59:I67">ROUND(E59*H59,2)</f>
        <v>0</v>
      </c>
      <c r="J59" s="182">
        <v>0</v>
      </c>
      <c r="K59" s="183">
        <f aca="true" t="shared" si="2" ref="K59:K67">ROUND(E59*J59,2)</f>
        <v>0</v>
      </c>
      <c r="L59" s="183">
        <v>21</v>
      </c>
      <c r="M59" s="183">
        <f aca="true" t="shared" si="3" ref="M59:M67">G59*(1+L59/100)</f>
        <v>0</v>
      </c>
      <c r="N59" s="181">
        <v>0</v>
      </c>
      <c r="O59" s="181">
        <f aca="true" t="shared" si="4" ref="O59:O67">ROUND(E59*N59,2)</f>
        <v>0</v>
      </c>
      <c r="P59" s="181">
        <v>0</v>
      </c>
      <c r="Q59" s="181">
        <f aca="true" t="shared" si="5" ref="Q59:Q67">ROUND(E59*P59,2)</f>
        <v>0</v>
      </c>
      <c r="R59" s="183"/>
      <c r="S59" s="183" t="s">
        <v>107</v>
      </c>
      <c r="T59" s="183" t="s">
        <v>108</v>
      </c>
      <c r="U59" s="183">
        <v>0</v>
      </c>
      <c r="V59" s="184">
        <f aca="true" t="shared" si="6" ref="V59:V67">ROUND(E59*U59,2)</f>
        <v>0</v>
      </c>
      <c r="W59" s="158"/>
      <c r="X59" s="158" t="s">
        <v>172</v>
      </c>
      <c r="Y59" s="158" t="s">
        <v>110</v>
      </c>
      <c r="Z59" s="148"/>
      <c r="AA59" s="148"/>
      <c r="AB59" s="148"/>
      <c r="AC59" s="148"/>
      <c r="AD59" s="148"/>
      <c r="AE59" s="148"/>
      <c r="AF59" s="148"/>
      <c r="AG59" s="148" t="s">
        <v>173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12.75" outlineLevel="1">
      <c r="A60" s="178">
        <v>14</v>
      </c>
      <c r="B60" s="179" t="s">
        <v>174</v>
      </c>
      <c r="C60" s="188" t="s">
        <v>175</v>
      </c>
      <c r="D60" s="180" t="s">
        <v>171</v>
      </c>
      <c r="E60" s="181">
        <v>1</v>
      </c>
      <c r="F60" s="182">
        <v>0</v>
      </c>
      <c r="G60" s="183">
        <f t="shared" si="0"/>
        <v>0</v>
      </c>
      <c r="H60" s="182">
        <v>0</v>
      </c>
      <c r="I60" s="183">
        <f t="shared" si="1"/>
        <v>0</v>
      </c>
      <c r="J60" s="182">
        <v>0</v>
      </c>
      <c r="K60" s="183">
        <f t="shared" si="2"/>
        <v>0</v>
      </c>
      <c r="L60" s="183">
        <v>21</v>
      </c>
      <c r="M60" s="183">
        <f t="shared" si="3"/>
        <v>0</v>
      </c>
      <c r="N60" s="181">
        <v>0</v>
      </c>
      <c r="O60" s="181">
        <f t="shared" si="4"/>
        <v>0</v>
      </c>
      <c r="P60" s="181">
        <v>0</v>
      </c>
      <c r="Q60" s="181">
        <f t="shared" si="5"/>
        <v>0</v>
      </c>
      <c r="R60" s="183"/>
      <c r="S60" s="183" t="s">
        <v>107</v>
      </c>
      <c r="T60" s="183" t="s">
        <v>108</v>
      </c>
      <c r="U60" s="183">
        <v>0</v>
      </c>
      <c r="V60" s="184">
        <f t="shared" si="6"/>
        <v>0</v>
      </c>
      <c r="W60" s="158"/>
      <c r="X60" s="158" t="s">
        <v>172</v>
      </c>
      <c r="Y60" s="158" t="s">
        <v>110</v>
      </c>
      <c r="Z60" s="148"/>
      <c r="AA60" s="148"/>
      <c r="AB60" s="148"/>
      <c r="AC60" s="148"/>
      <c r="AD60" s="148"/>
      <c r="AE60" s="148"/>
      <c r="AF60" s="148"/>
      <c r="AG60" s="148" t="s">
        <v>173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12.75" outlineLevel="1">
      <c r="A61" s="178">
        <v>15</v>
      </c>
      <c r="B61" s="179" t="s">
        <v>176</v>
      </c>
      <c r="C61" s="188" t="s">
        <v>177</v>
      </c>
      <c r="D61" s="180" t="s">
        <v>171</v>
      </c>
      <c r="E61" s="181">
        <v>1</v>
      </c>
      <c r="F61" s="182">
        <v>0</v>
      </c>
      <c r="G61" s="183">
        <f t="shared" si="0"/>
        <v>0</v>
      </c>
      <c r="H61" s="182">
        <v>0</v>
      </c>
      <c r="I61" s="183">
        <f t="shared" si="1"/>
        <v>0</v>
      </c>
      <c r="J61" s="182">
        <v>0</v>
      </c>
      <c r="K61" s="183">
        <f t="shared" si="2"/>
        <v>0</v>
      </c>
      <c r="L61" s="183">
        <v>21</v>
      </c>
      <c r="M61" s="183">
        <f t="shared" si="3"/>
        <v>0</v>
      </c>
      <c r="N61" s="181">
        <v>0</v>
      </c>
      <c r="O61" s="181">
        <f t="shared" si="4"/>
        <v>0</v>
      </c>
      <c r="P61" s="181">
        <v>0</v>
      </c>
      <c r="Q61" s="181">
        <f t="shared" si="5"/>
        <v>0</v>
      </c>
      <c r="R61" s="183"/>
      <c r="S61" s="183" t="s">
        <v>107</v>
      </c>
      <c r="T61" s="183" t="s">
        <v>108</v>
      </c>
      <c r="U61" s="183">
        <v>0</v>
      </c>
      <c r="V61" s="184">
        <f t="shared" si="6"/>
        <v>0</v>
      </c>
      <c r="W61" s="158"/>
      <c r="X61" s="158" t="s">
        <v>172</v>
      </c>
      <c r="Y61" s="158" t="s">
        <v>110</v>
      </c>
      <c r="Z61" s="148"/>
      <c r="AA61" s="148"/>
      <c r="AB61" s="148"/>
      <c r="AC61" s="148"/>
      <c r="AD61" s="148"/>
      <c r="AE61" s="148"/>
      <c r="AF61" s="148"/>
      <c r="AG61" s="148" t="s">
        <v>173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ht="12.75" outlineLevel="1">
      <c r="A62" s="178">
        <v>16</v>
      </c>
      <c r="B62" s="179" t="s">
        <v>178</v>
      </c>
      <c r="C62" s="188" t="s">
        <v>179</v>
      </c>
      <c r="D62" s="180" t="s">
        <v>171</v>
      </c>
      <c r="E62" s="181">
        <v>1</v>
      </c>
      <c r="F62" s="182">
        <v>0</v>
      </c>
      <c r="G62" s="183">
        <f t="shared" si="0"/>
        <v>0</v>
      </c>
      <c r="H62" s="182">
        <v>0</v>
      </c>
      <c r="I62" s="183">
        <f t="shared" si="1"/>
        <v>0</v>
      </c>
      <c r="J62" s="182">
        <v>0</v>
      </c>
      <c r="K62" s="183">
        <f t="shared" si="2"/>
        <v>0</v>
      </c>
      <c r="L62" s="183">
        <v>21</v>
      </c>
      <c r="M62" s="183">
        <f t="shared" si="3"/>
        <v>0</v>
      </c>
      <c r="N62" s="181">
        <v>0</v>
      </c>
      <c r="O62" s="181">
        <f t="shared" si="4"/>
        <v>0</v>
      </c>
      <c r="P62" s="181">
        <v>0</v>
      </c>
      <c r="Q62" s="181">
        <f t="shared" si="5"/>
        <v>0</v>
      </c>
      <c r="R62" s="183"/>
      <c r="S62" s="183" t="s">
        <v>107</v>
      </c>
      <c r="T62" s="183" t="s">
        <v>108</v>
      </c>
      <c r="U62" s="183">
        <v>0</v>
      </c>
      <c r="V62" s="184">
        <f t="shared" si="6"/>
        <v>0</v>
      </c>
      <c r="W62" s="158"/>
      <c r="X62" s="158" t="s">
        <v>172</v>
      </c>
      <c r="Y62" s="158" t="s">
        <v>110</v>
      </c>
      <c r="Z62" s="148"/>
      <c r="AA62" s="148"/>
      <c r="AB62" s="148"/>
      <c r="AC62" s="148"/>
      <c r="AD62" s="148"/>
      <c r="AE62" s="148"/>
      <c r="AF62" s="148"/>
      <c r="AG62" s="148" t="s">
        <v>173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12.75" outlineLevel="1">
      <c r="A63" s="178">
        <v>17</v>
      </c>
      <c r="B63" s="179" t="s">
        <v>180</v>
      </c>
      <c r="C63" s="188" t="s">
        <v>181</v>
      </c>
      <c r="D63" s="180" t="s">
        <v>171</v>
      </c>
      <c r="E63" s="181">
        <v>1</v>
      </c>
      <c r="F63" s="182"/>
      <c r="G63" s="183">
        <f t="shared" si="0"/>
        <v>0</v>
      </c>
      <c r="H63" s="182">
        <v>0</v>
      </c>
      <c r="I63" s="183">
        <f t="shared" si="1"/>
        <v>0</v>
      </c>
      <c r="J63" s="182">
        <v>1065.22</v>
      </c>
      <c r="K63" s="183">
        <f t="shared" si="2"/>
        <v>1065.22</v>
      </c>
      <c r="L63" s="183">
        <v>21</v>
      </c>
      <c r="M63" s="183">
        <f t="shared" si="3"/>
        <v>0</v>
      </c>
      <c r="N63" s="181">
        <v>0</v>
      </c>
      <c r="O63" s="181">
        <f t="shared" si="4"/>
        <v>0</v>
      </c>
      <c r="P63" s="181">
        <v>0</v>
      </c>
      <c r="Q63" s="181">
        <f t="shared" si="5"/>
        <v>0</v>
      </c>
      <c r="R63" s="183"/>
      <c r="S63" s="183" t="s">
        <v>118</v>
      </c>
      <c r="T63" s="183" t="s">
        <v>108</v>
      </c>
      <c r="U63" s="183">
        <v>0</v>
      </c>
      <c r="V63" s="184">
        <f t="shared" si="6"/>
        <v>0</v>
      </c>
      <c r="W63" s="158"/>
      <c r="X63" s="158" t="s">
        <v>172</v>
      </c>
      <c r="Y63" s="158" t="s">
        <v>110</v>
      </c>
      <c r="Z63" s="148"/>
      <c r="AA63" s="148"/>
      <c r="AB63" s="148"/>
      <c r="AC63" s="148"/>
      <c r="AD63" s="148"/>
      <c r="AE63" s="148"/>
      <c r="AF63" s="148"/>
      <c r="AG63" s="148" t="s">
        <v>182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ht="12.75" outlineLevel="1">
      <c r="A64" s="178">
        <v>18</v>
      </c>
      <c r="B64" s="179" t="s">
        <v>183</v>
      </c>
      <c r="C64" s="188" t="s">
        <v>184</v>
      </c>
      <c r="D64" s="180" t="s">
        <v>171</v>
      </c>
      <c r="E64" s="181">
        <v>1</v>
      </c>
      <c r="F64" s="182">
        <v>0</v>
      </c>
      <c r="G64" s="183">
        <f t="shared" si="0"/>
        <v>0</v>
      </c>
      <c r="H64" s="182">
        <v>0</v>
      </c>
      <c r="I64" s="183">
        <f t="shared" si="1"/>
        <v>0</v>
      </c>
      <c r="J64" s="182">
        <v>0</v>
      </c>
      <c r="K64" s="183">
        <f t="shared" si="2"/>
        <v>0</v>
      </c>
      <c r="L64" s="183">
        <v>21</v>
      </c>
      <c r="M64" s="183">
        <f t="shared" si="3"/>
        <v>0</v>
      </c>
      <c r="N64" s="181">
        <v>0</v>
      </c>
      <c r="O64" s="181">
        <f t="shared" si="4"/>
        <v>0</v>
      </c>
      <c r="P64" s="181">
        <v>0</v>
      </c>
      <c r="Q64" s="181">
        <f t="shared" si="5"/>
        <v>0</v>
      </c>
      <c r="R64" s="183"/>
      <c r="S64" s="183" t="s">
        <v>107</v>
      </c>
      <c r="T64" s="183" t="s">
        <v>108</v>
      </c>
      <c r="U64" s="183">
        <v>0</v>
      </c>
      <c r="V64" s="184">
        <f t="shared" si="6"/>
        <v>0</v>
      </c>
      <c r="W64" s="158"/>
      <c r="X64" s="158" t="s">
        <v>172</v>
      </c>
      <c r="Y64" s="158" t="s">
        <v>110</v>
      </c>
      <c r="Z64" s="148"/>
      <c r="AA64" s="148"/>
      <c r="AB64" s="148"/>
      <c r="AC64" s="148"/>
      <c r="AD64" s="148"/>
      <c r="AE64" s="148"/>
      <c r="AF64" s="148"/>
      <c r="AG64" s="148" t="s">
        <v>173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12.75" outlineLevel="1">
      <c r="A65" s="178">
        <v>19</v>
      </c>
      <c r="B65" s="179" t="s">
        <v>185</v>
      </c>
      <c r="C65" s="188" t="s">
        <v>186</v>
      </c>
      <c r="D65" s="180" t="s">
        <v>171</v>
      </c>
      <c r="E65" s="181">
        <v>1</v>
      </c>
      <c r="F65" s="182">
        <v>0</v>
      </c>
      <c r="G65" s="183">
        <f t="shared" si="0"/>
        <v>0</v>
      </c>
      <c r="H65" s="182">
        <v>0</v>
      </c>
      <c r="I65" s="183">
        <f t="shared" si="1"/>
        <v>0</v>
      </c>
      <c r="J65" s="182">
        <v>0</v>
      </c>
      <c r="K65" s="183">
        <f t="shared" si="2"/>
        <v>0</v>
      </c>
      <c r="L65" s="183">
        <v>21</v>
      </c>
      <c r="M65" s="183">
        <f t="shared" si="3"/>
        <v>0</v>
      </c>
      <c r="N65" s="181">
        <v>0</v>
      </c>
      <c r="O65" s="181">
        <f t="shared" si="4"/>
        <v>0</v>
      </c>
      <c r="P65" s="181">
        <v>0</v>
      </c>
      <c r="Q65" s="181">
        <f t="shared" si="5"/>
        <v>0</v>
      </c>
      <c r="R65" s="183"/>
      <c r="S65" s="183" t="s">
        <v>107</v>
      </c>
      <c r="T65" s="183" t="s">
        <v>108</v>
      </c>
      <c r="U65" s="183">
        <v>0</v>
      </c>
      <c r="V65" s="184">
        <f t="shared" si="6"/>
        <v>0</v>
      </c>
      <c r="W65" s="158"/>
      <c r="X65" s="158" t="s">
        <v>172</v>
      </c>
      <c r="Y65" s="158" t="s">
        <v>110</v>
      </c>
      <c r="Z65" s="148"/>
      <c r="AA65" s="148"/>
      <c r="AB65" s="148"/>
      <c r="AC65" s="148"/>
      <c r="AD65" s="148"/>
      <c r="AE65" s="148"/>
      <c r="AF65" s="148"/>
      <c r="AG65" s="148" t="s">
        <v>173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12.75" outlineLevel="1">
      <c r="A66" s="178">
        <v>20</v>
      </c>
      <c r="B66" s="179" t="s">
        <v>187</v>
      </c>
      <c r="C66" s="188" t="s">
        <v>188</v>
      </c>
      <c r="D66" s="180" t="s">
        <v>171</v>
      </c>
      <c r="E66" s="181">
        <v>1</v>
      </c>
      <c r="F66" s="182">
        <v>0</v>
      </c>
      <c r="G66" s="183">
        <f t="shared" si="0"/>
        <v>0</v>
      </c>
      <c r="H66" s="182">
        <v>0</v>
      </c>
      <c r="I66" s="183">
        <f t="shared" si="1"/>
        <v>0</v>
      </c>
      <c r="J66" s="182">
        <v>0</v>
      </c>
      <c r="K66" s="183">
        <f t="shared" si="2"/>
        <v>0</v>
      </c>
      <c r="L66" s="183">
        <v>21</v>
      </c>
      <c r="M66" s="183">
        <f t="shared" si="3"/>
        <v>0</v>
      </c>
      <c r="N66" s="181">
        <v>0</v>
      </c>
      <c r="O66" s="181">
        <f t="shared" si="4"/>
        <v>0</v>
      </c>
      <c r="P66" s="181">
        <v>0</v>
      </c>
      <c r="Q66" s="181">
        <f t="shared" si="5"/>
        <v>0</v>
      </c>
      <c r="R66" s="183"/>
      <c r="S66" s="183" t="s">
        <v>107</v>
      </c>
      <c r="T66" s="183" t="s">
        <v>108</v>
      </c>
      <c r="U66" s="183">
        <v>0</v>
      </c>
      <c r="V66" s="184">
        <f t="shared" si="6"/>
        <v>0</v>
      </c>
      <c r="W66" s="158"/>
      <c r="X66" s="158" t="s">
        <v>172</v>
      </c>
      <c r="Y66" s="158" t="s">
        <v>110</v>
      </c>
      <c r="Z66" s="148"/>
      <c r="AA66" s="148"/>
      <c r="AB66" s="148"/>
      <c r="AC66" s="148"/>
      <c r="AD66" s="148"/>
      <c r="AE66" s="148"/>
      <c r="AF66" s="148"/>
      <c r="AG66" s="148" t="s">
        <v>173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12.75" outlineLevel="1">
      <c r="A67" s="171">
        <v>21</v>
      </c>
      <c r="B67" s="172" t="s">
        <v>189</v>
      </c>
      <c r="C67" s="186" t="s">
        <v>190</v>
      </c>
      <c r="D67" s="173" t="s">
        <v>171</v>
      </c>
      <c r="E67" s="174">
        <v>1</v>
      </c>
      <c r="F67" s="175"/>
      <c r="G67" s="176">
        <f t="shared" si="0"/>
        <v>0</v>
      </c>
      <c r="H67" s="175">
        <v>0</v>
      </c>
      <c r="I67" s="176">
        <f t="shared" si="1"/>
        <v>0</v>
      </c>
      <c r="J67" s="175">
        <v>2158.84</v>
      </c>
      <c r="K67" s="176">
        <f t="shared" si="2"/>
        <v>2158.84</v>
      </c>
      <c r="L67" s="176">
        <v>21</v>
      </c>
      <c r="M67" s="176">
        <f t="shared" si="3"/>
        <v>0</v>
      </c>
      <c r="N67" s="174">
        <v>0</v>
      </c>
      <c r="O67" s="174">
        <f t="shared" si="4"/>
        <v>0</v>
      </c>
      <c r="P67" s="174">
        <v>0</v>
      </c>
      <c r="Q67" s="174">
        <f t="shared" si="5"/>
        <v>0</v>
      </c>
      <c r="R67" s="176"/>
      <c r="S67" s="176" t="s">
        <v>107</v>
      </c>
      <c r="T67" s="176" t="s">
        <v>108</v>
      </c>
      <c r="U67" s="176">
        <v>0</v>
      </c>
      <c r="V67" s="177">
        <f t="shared" si="6"/>
        <v>0</v>
      </c>
      <c r="W67" s="158"/>
      <c r="X67" s="158" t="s">
        <v>172</v>
      </c>
      <c r="Y67" s="158" t="s">
        <v>110</v>
      </c>
      <c r="Z67" s="148"/>
      <c r="AA67" s="148"/>
      <c r="AB67" s="148"/>
      <c r="AC67" s="148"/>
      <c r="AD67" s="148"/>
      <c r="AE67" s="148"/>
      <c r="AF67" s="148"/>
      <c r="AG67" s="148" t="s">
        <v>173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33" ht="12.75">
      <c r="A68" s="3"/>
      <c r="B68" s="4"/>
      <c r="C68" s="190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E68">
        <v>15</v>
      </c>
      <c r="AF68">
        <v>21</v>
      </c>
      <c r="AG68" t="s">
        <v>88</v>
      </c>
    </row>
    <row r="69" spans="1:33" ht="12.75">
      <c r="A69" s="151"/>
      <c r="B69" s="152" t="s">
        <v>31</v>
      </c>
      <c r="C69" s="191"/>
      <c r="D69" s="153"/>
      <c r="E69" s="154"/>
      <c r="F69" s="154"/>
      <c r="G69" s="170">
        <f>G8+G12+G14+G27+G31+G37+G39+G58</f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E69">
        <f>SUMIF(L7:L67,AE68,G7:G67)</f>
        <v>0</v>
      </c>
      <c r="AF69">
        <f>SUMIF(L7:L67,AF68,G7:G67)</f>
        <v>0</v>
      </c>
      <c r="AG69" t="s">
        <v>191</v>
      </c>
    </row>
    <row r="70" spans="1:25" ht="12.75">
      <c r="A70" s="3"/>
      <c r="B70" s="4"/>
      <c r="C70" s="190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>
      <c r="A71" s="3"/>
      <c r="B71" s="4"/>
      <c r="C71" s="190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>
      <c r="A72" s="257" t="s">
        <v>192</v>
      </c>
      <c r="B72" s="257"/>
      <c r="C72" s="258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33" ht="12.75">
      <c r="A73" s="259"/>
      <c r="B73" s="260"/>
      <c r="C73" s="261"/>
      <c r="D73" s="260"/>
      <c r="E73" s="260"/>
      <c r="F73" s="260"/>
      <c r="G73" s="26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G73" t="s">
        <v>193</v>
      </c>
    </row>
    <row r="74" spans="1:25" ht="12.75">
      <c r="A74" s="263"/>
      <c r="B74" s="264"/>
      <c r="C74" s="265"/>
      <c r="D74" s="264"/>
      <c r="E74" s="264"/>
      <c r="F74" s="264"/>
      <c r="G74" s="26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>
      <c r="A75" s="263"/>
      <c r="B75" s="264"/>
      <c r="C75" s="265"/>
      <c r="D75" s="264"/>
      <c r="E75" s="264"/>
      <c r="F75" s="264"/>
      <c r="G75" s="26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>
      <c r="A76" s="263"/>
      <c r="B76" s="264"/>
      <c r="C76" s="265"/>
      <c r="D76" s="264"/>
      <c r="E76" s="264"/>
      <c r="F76" s="264"/>
      <c r="G76" s="26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>
      <c r="A77" s="267"/>
      <c r="B77" s="268"/>
      <c r="C77" s="269"/>
      <c r="D77" s="268"/>
      <c r="E77" s="268"/>
      <c r="F77" s="268"/>
      <c r="G77" s="27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>
      <c r="A78" s="3"/>
      <c r="B78" s="4"/>
      <c r="C78" s="190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3:33" ht="12.75">
      <c r="C79" s="192"/>
      <c r="D79" s="10"/>
      <c r="AG79" t="s">
        <v>194</v>
      </c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6">
    <mergeCell ref="A1:G1"/>
    <mergeCell ref="C2:G2"/>
    <mergeCell ref="C3:G3"/>
    <mergeCell ref="C4:G4"/>
    <mergeCell ref="A72:C72"/>
    <mergeCell ref="A73:G77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Štancl</cp:lastModifiedBy>
  <cp:lastPrinted>2019-03-19T12:27:02Z</cp:lastPrinted>
  <dcterms:created xsi:type="dcterms:W3CDTF">2009-04-08T07:15:50Z</dcterms:created>
  <dcterms:modified xsi:type="dcterms:W3CDTF">2023-03-22T10:51:11Z</dcterms:modified>
  <cp:category/>
  <cp:version/>
  <cp:contentType/>
  <cp:contentStatus/>
</cp:coreProperties>
</file>