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BOR PREVADZKY\GTMnaUsekochDialnicArychlostnychCiestVspraveNDS\SutaznePodklady\DMS II\"/>
    </mc:Choice>
  </mc:AlternateContent>
  <bookViews>
    <workbookView xWindow="0" yWindow="900" windowWidth="28800" windowHeight="11840" tabRatio="685" activeTab="1"/>
  </bookViews>
  <sheets>
    <sheet name="Príloha č.1 k A.2-časť 3" sheetId="17" r:id="rId1"/>
    <sheet name="Príloha č.1 k B.2-časť 3" sheetId="20" r:id="rId2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20" l="1"/>
  <c r="N55" i="20" s="1"/>
  <c r="J54" i="20"/>
  <c r="N54" i="20" s="1"/>
  <c r="J53" i="20"/>
  <c r="N53" i="20" s="1"/>
  <c r="J52" i="20"/>
  <c r="N52" i="20" s="1"/>
  <c r="J51" i="20"/>
  <c r="N51" i="20" s="1"/>
  <c r="J50" i="20"/>
  <c r="N50" i="20" s="1"/>
  <c r="I49" i="20"/>
  <c r="M49" i="20" s="1"/>
  <c r="H49" i="20"/>
  <c r="L49" i="20" s="1"/>
  <c r="I48" i="20"/>
  <c r="M48" i="20" s="1"/>
  <c r="H48" i="20"/>
  <c r="L48" i="20" s="1"/>
  <c r="I47" i="20"/>
  <c r="M47" i="20" s="1"/>
  <c r="E47" i="20"/>
  <c r="H47" i="20" s="1"/>
  <c r="L47" i="20" s="1"/>
  <c r="I46" i="20"/>
  <c r="M46" i="20" s="1"/>
  <c r="H46" i="20"/>
  <c r="L46" i="20" s="1"/>
  <c r="I45" i="20"/>
  <c r="M45" i="20" s="1"/>
  <c r="H45" i="20"/>
  <c r="L45" i="20" s="1"/>
  <c r="I44" i="20"/>
  <c r="M44" i="20" s="1"/>
  <c r="H44" i="20"/>
  <c r="L44" i="20" s="1"/>
  <c r="J36" i="20"/>
  <c r="N36" i="20" s="1"/>
  <c r="J35" i="20"/>
  <c r="N35" i="20" s="1"/>
  <c r="J34" i="20"/>
  <c r="N34" i="20" s="1"/>
  <c r="J33" i="20"/>
  <c r="N33" i="20" s="1"/>
  <c r="J32" i="20"/>
  <c r="N32" i="20" s="1"/>
  <c r="J31" i="20"/>
  <c r="N31" i="20" s="1"/>
  <c r="I30" i="20"/>
  <c r="M30" i="20" s="1"/>
  <c r="H30" i="20"/>
  <c r="L30" i="20" s="1"/>
  <c r="I29" i="20"/>
  <c r="M29" i="20" s="1"/>
  <c r="H29" i="20"/>
  <c r="L29" i="20" s="1"/>
  <c r="I28" i="20"/>
  <c r="M28" i="20" s="1"/>
  <c r="H28" i="20"/>
  <c r="L28" i="20" s="1"/>
  <c r="I27" i="20"/>
  <c r="M27" i="20" s="1"/>
  <c r="H27" i="20"/>
  <c r="L27" i="20" s="1"/>
  <c r="C26" i="20"/>
  <c r="I26" i="20" s="1"/>
  <c r="M26" i="20" s="1"/>
  <c r="I25" i="20"/>
  <c r="M25" i="20" s="1"/>
  <c r="C24" i="20"/>
  <c r="I24" i="20" s="1"/>
  <c r="M24" i="20" s="1"/>
  <c r="C23" i="20"/>
  <c r="H23" i="20" s="1"/>
  <c r="L23" i="20" s="1"/>
  <c r="I22" i="20"/>
  <c r="M22" i="20" s="1"/>
  <c r="H22" i="20"/>
  <c r="L22" i="20" s="1"/>
  <c r="E21" i="20"/>
  <c r="C21" i="20"/>
  <c r="I21" i="20" s="1"/>
  <c r="M21" i="20" s="1"/>
  <c r="E20" i="20"/>
  <c r="C20" i="20"/>
  <c r="I20" i="20" s="1"/>
  <c r="M20" i="20" s="1"/>
  <c r="C19" i="20"/>
  <c r="I19" i="20" s="1"/>
  <c r="M19" i="20" s="1"/>
  <c r="C18" i="20"/>
  <c r="I18" i="20" s="1"/>
  <c r="M18" i="20" s="1"/>
  <c r="I17" i="20"/>
  <c r="M17" i="20" s="1"/>
  <c r="H17" i="20"/>
  <c r="L17" i="20" s="1"/>
  <c r="I16" i="20"/>
  <c r="M16" i="20" s="1"/>
  <c r="H16" i="20"/>
  <c r="L16" i="20" s="1"/>
  <c r="C15" i="20"/>
  <c r="I15" i="20" s="1"/>
  <c r="M15" i="20" s="1"/>
  <c r="C14" i="20"/>
  <c r="I14" i="20" s="1"/>
  <c r="M14" i="20" s="1"/>
  <c r="C13" i="20"/>
  <c r="H13" i="20" s="1"/>
  <c r="L13" i="20" s="1"/>
  <c r="C12" i="20"/>
  <c r="H12" i="20" s="1"/>
  <c r="L12" i="20" s="1"/>
  <c r="C11" i="20"/>
  <c r="I11" i="20" s="1"/>
  <c r="M11" i="20" s="1"/>
  <c r="H18" i="20" l="1"/>
  <c r="L18" i="20" s="1"/>
  <c r="L56" i="20"/>
  <c r="I23" i="20"/>
  <c r="M23" i="20" s="1"/>
  <c r="I13" i="20"/>
  <c r="M13" i="20" s="1"/>
  <c r="H14" i="20"/>
  <c r="L14" i="20" s="1"/>
  <c r="H25" i="20"/>
  <c r="L25" i="20" s="1"/>
  <c r="I12" i="20"/>
  <c r="M12" i="20" s="1"/>
  <c r="N37" i="20"/>
  <c r="M56" i="20"/>
  <c r="N56" i="20"/>
  <c r="H19" i="20"/>
  <c r="L19" i="20" s="1"/>
  <c r="H21" i="20"/>
  <c r="L21" i="20" s="1"/>
  <c r="H26" i="20"/>
  <c r="L26" i="20" s="1"/>
  <c r="H11" i="20"/>
  <c r="L11" i="20" s="1"/>
  <c r="H24" i="20"/>
  <c r="L24" i="20" s="1"/>
  <c r="H15" i="20"/>
  <c r="L15" i="20" s="1"/>
  <c r="H20" i="20"/>
  <c r="L20" i="20" s="1"/>
  <c r="M57" i="20" l="1"/>
  <c r="M60" i="20" s="1"/>
  <c r="M37" i="20"/>
  <c r="L37" i="20"/>
  <c r="M38" i="20" l="1"/>
  <c r="M59" i="20" s="1"/>
  <c r="M61" i="20" s="1"/>
  <c r="B11" i="17" s="1"/>
  <c r="M62" i="20" l="1"/>
  <c r="M63" i="20" s="1"/>
</calcChain>
</file>

<file path=xl/sharedStrings.xml><?xml version="1.0" encoding="utf-8"?>
<sst xmlns="http://schemas.openxmlformats.org/spreadsheetml/2006/main" count="139" uniqueCount="72">
  <si>
    <t>roky</t>
  </si>
  <si>
    <t>por. č.</t>
  </si>
  <si>
    <t>spolu</t>
  </si>
  <si>
    <t>m.j.</t>
  </si>
  <si>
    <t>jednotková cena</t>
  </si>
  <si>
    <t>EUR bez DPH</t>
  </si>
  <si>
    <t>vertikálne inklinometre</t>
  </si>
  <si>
    <t>m</t>
  </si>
  <si>
    <t>horizontálne inklinometre</t>
  </si>
  <si>
    <t>pórové tlaky</t>
  </si>
  <si>
    <t>ks</t>
  </si>
  <si>
    <t>geodetické body</t>
  </si>
  <si>
    <t>bod</t>
  </si>
  <si>
    <t>podzemné vody - hladina</t>
  </si>
  <si>
    <t>dynamometer</t>
  </si>
  <si>
    <t>Čiastková správa (tlačené 2 ks + CD/DVD 2 ks)</t>
  </si>
  <si>
    <t>kpl.</t>
  </si>
  <si>
    <t>Záverečná správa (tlačené 5 ks + CD/DVD 10 ks)</t>
  </si>
  <si>
    <t>DPH</t>
  </si>
  <si>
    <t>frekvencia meraní za
1. rok</t>
  </si>
  <si>
    <t>frekvencia meraní za
ostatné roky</t>
  </si>
  <si>
    <t>počet meraní za 1. rok</t>
  </si>
  <si>
    <t>počet meraní za ost. roky</t>
  </si>
  <si>
    <t>vertikálne inklinometre - zhustené sledovanie</t>
  </si>
  <si>
    <t>ost. roky:</t>
  </si>
  <si>
    <t>horizontálne odvodňovacie vrty</t>
  </si>
  <si>
    <t>cena za merania za    ost. roky</t>
  </si>
  <si>
    <t>cena SPOLU za obidva úseky s DPH</t>
  </si>
  <si>
    <t>cena SPOLU za obidva úseky bez DPH</t>
  </si>
  <si>
    <t>Oprava geodetických bodov</t>
  </si>
  <si>
    <t>Prenájom vysokozdvižnej plošiny</t>
  </si>
  <si>
    <t>Vystrojenie vertikálnych inklinometrov</t>
  </si>
  <si>
    <t>Súvisiaca inžinierska činnosť</t>
  </si>
  <si>
    <t>deň</t>
  </si>
  <si>
    <t>frekvencia opráv počas obdobia GTM</t>
  </si>
  <si>
    <t>počet opráv počas obdobia GTM</t>
  </si>
  <si>
    <t>cena za opravy počas obdobia GTM</t>
  </si>
  <si>
    <t>Čiastková správa o dobudovaní siete GTM</t>
  </si>
  <si>
    <t>Záverečná správa o dobudovaní siete GTM</t>
  </si>
  <si>
    <t>cena za merania za
1. rok</t>
  </si>
  <si>
    <t xml:space="preserve">Návrh na plnenie kritéria </t>
  </si>
  <si>
    <t>Kritérium</t>
  </si>
  <si>
    <t>Uchádzač uvedie skutočnosť či je/nie je platcom DPH:  som / nie som platcom DPH.</t>
  </si>
  <si>
    <t>V .................................., dňa ..........................</t>
  </si>
  <si>
    <t>Príloha č.1 k časti A.2</t>
  </si>
  <si>
    <t>Návrh uchádzača v € bez DPH</t>
  </si>
  <si>
    <t>...............................................</t>
  </si>
  <si>
    <t>Pečiatka a podpis
oprávnenej osoby uchádzača</t>
  </si>
  <si>
    <t>Príloha č. 1 k časti B.2</t>
  </si>
  <si>
    <t>Špecifikácia ceny</t>
  </si>
  <si>
    <t>cena bez DPH</t>
  </si>
  <si>
    <t>Pečiatka a podpis</t>
  </si>
  <si>
    <t xml:space="preserve">
oprávnenej osoby uchádzača</t>
  </si>
  <si>
    <t>monitorovací objekt</t>
  </si>
  <si>
    <t>Časť 3: D1 Hričovské Podhradie – Lietavská Lúčka – Žilina, privádzač</t>
  </si>
  <si>
    <r>
      <t>C</t>
    </r>
    <r>
      <rPr>
        <sz val="10"/>
        <rFont val="Arial"/>
        <family val="2"/>
        <charset val="238"/>
      </rPr>
      <t>elková cena za uskutočnenie predmetu  zákazky pre Časť 3: D1 Hričovské Podhradie – Lietavská Lúčka – Žilina, privádzač</t>
    </r>
  </si>
  <si>
    <t>Rozpočet GTM "D1 Hričovské Podhradie - Lietavská Lúčka počas prevádzky"</t>
  </si>
  <si>
    <t>geodetické body - zhustené sledovanie</t>
  </si>
  <si>
    <t>dynamometer - zhustené sledovanie</t>
  </si>
  <si>
    <t>podzemné vody - hladina - zhustené sledovanie</t>
  </si>
  <si>
    <t xml:space="preserve">kontrola účinnosti drenážneho systému </t>
  </si>
  <si>
    <t>horizontálne odvodňovacie vrty - zhustené sledovanie</t>
  </si>
  <si>
    <t>inklinodeformeter</t>
  </si>
  <si>
    <t>horizontálne inklinometre - zhustené sledovanie</t>
  </si>
  <si>
    <t>pórové tlaky - zhustené sledovanie</t>
  </si>
  <si>
    <t>Merania dlhodobého pretvorenia výstužných geomreží</t>
  </si>
  <si>
    <t>Meranie zemných tlakov</t>
  </si>
  <si>
    <t>Rozpočet GTM "Diaľničný privádzač Lietavská Lúčka - Žilina, II. etapa počas prevádzky"</t>
  </si>
  <si>
    <t>Celková cena bez DPH za úsek D1 Hričovské Podhradie - Lietavská Lúčka</t>
  </si>
  <si>
    <t>Celková cena bez DPH za úsek Diaľničný privádzač Lietavská Lúčka - Žilina, II. Etapa</t>
  </si>
  <si>
    <t>„Geotechnický monitoring na úsekoch diaľnic a rýchlostných ciest v správe Národnej diaľničnej spoločnosti, a.s.“</t>
  </si>
  <si>
    <t>(zároveň Príloha č. 1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</si>
</sst>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DashDotDot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DashDotDot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 style="hair">
        <color auto="1"/>
      </left>
      <right style="hair">
        <color auto="1"/>
      </right>
      <top/>
      <bottom style="dashed">
        <color auto="1"/>
      </bottom>
      <diagonal/>
    </border>
    <border>
      <left style="hair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DashDotDot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DashDotDot">
        <color auto="1"/>
      </bottom>
      <diagonal/>
    </border>
    <border>
      <left style="hair">
        <color auto="1"/>
      </left>
      <right/>
      <top style="hair">
        <color auto="1"/>
      </top>
      <bottom style="mediumDashDotDot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0" fillId="0" borderId="0"/>
  </cellStyleXfs>
  <cellXfs count="186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15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justify" vertical="center"/>
    </xf>
    <xf numFmtId="0" fontId="8" fillId="0" borderId="27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4" fontId="9" fillId="0" borderId="45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5" fillId="0" borderId="0" xfId="0" applyFont="1" applyProtection="1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49" xfId="0" applyFont="1" applyBorder="1" applyAlignment="1" applyProtection="1">
      <alignment vertical="center"/>
    </xf>
    <xf numFmtId="4" fontId="0" fillId="0" borderId="50" xfId="0" applyNumberFormat="1" applyFont="1" applyFill="1" applyBorder="1" applyAlignment="1" applyProtection="1">
      <alignment vertical="center"/>
    </xf>
    <xf numFmtId="1" fontId="0" fillId="0" borderId="56" xfId="0" applyNumberFormat="1" applyFont="1" applyBorder="1" applyAlignment="1" applyProtection="1">
      <alignment vertical="center"/>
    </xf>
    <xf numFmtId="0" fontId="0" fillId="0" borderId="57" xfId="0" applyFont="1" applyBorder="1" applyAlignment="1" applyProtection="1">
      <alignment vertical="center"/>
    </xf>
    <xf numFmtId="1" fontId="0" fillId="0" borderId="57" xfId="0" applyNumberFormat="1" applyFont="1" applyBorder="1" applyAlignment="1" applyProtection="1">
      <alignment vertical="center"/>
    </xf>
    <xf numFmtId="1" fontId="0" fillId="0" borderId="58" xfId="0" applyNumberFormat="1" applyFont="1" applyBorder="1" applyAlignment="1" applyProtection="1">
      <alignment vertical="center"/>
    </xf>
    <xf numFmtId="0" fontId="0" fillId="0" borderId="59" xfId="0" applyFont="1" applyBorder="1" applyAlignment="1" applyProtection="1">
      <alignment vertical="center"/>
    </xf>
    <xf numFmtId="4" fontId="0" fillId="0" borderId="60" xfId="0" applyNumberFormat="1" applyFont="1" applyFill="1" applyBorder="1" applyAlignment="1" applyProtection="1">
      <alignment vertical="center"/>
    </xf>
    <xf numFmtId="1" fontId="12" fillId="0" borderId="61" xfId="0" applyNumberFormat="1" applyFont="1" applyBorder="1" applyAlignment="1" applyProtection="1">
      <alignment vertical="center"/>
    </xf>
    <xf numFmtId="0" fontId="12" fillId="0" borderId="62" xfId="0" applyFont="1" applyBorder="1" applyAlignment="1" applyProtection="1">
      <alignment vertical="center"/>
    </xf>
    <xf numFmtId="1" fontId="12" fillId="0" borderId="62" xfId="0" applyNumberFormat="1" applyFont="1" applyBorder="1" applyAlignment="1" applyProtection="1">
      <alignment vertical="center"/>
    </xf>
    <xf numFmtId="1" fontId="12" fillId="0" borderId="63" xfId="0" applyNumberFormat="1" applyFont="1" applyBorder="1" applyAlignment="1" applyProtection="1">
      <alignment vertical="center"/>
    </xf>
    <xf numFmtId="9" fontId="12" fillId="0" borderId="64" xfId="0" applyNumberFormat="1" applyFont="1" applyBorder="1" applyAlignment="1" applyProtection="1">
      <alignment vertical="center"/>
    </xf>
    <xf numFmtId="4" fontId="13" fillId="0" borderId="65" xfId="0" applyNumberFormat="1" applyFont="1" applyFill="1" applyBorder="1" applyAlignment="1" applyProtection="1">
      <alignment vertical="center"/>
    </xf>
    <xf numFmtId="1" fontId="0" fillId="0" borderId="51" xfId="0" applyNumberFormat="1" applyBorder="1" applyAlignment="1" applyProtection="1">
      <alignment vertical="center"/>
    </xf>
    <xf numFmtId="0" fontId="0" fillId="0" borderId="52" xfId="0" applyBorder="1" applyAlignment="1" applyProtection="1">
      <alignment vertical="center"/>
    </xf>
    <xf numFmtId="1" fontId="0" fillId="0" borderId="52" xfId="0" applyNumberFormat="1" applyBorder="1" applyAlignment="1" applyProtection="1">
      <alignment vertical="center"/>
    </xf>
    <xf numFmtId="1" fontId="0" fillId="0" borderId="53" xfId="0" applyNumberFormat="1" applyBorder="1" applyAlignment="1" applyProtection="1">
      <alignment vertical="center"/>
    </xf>
    <xf numFmtId="9" fontId="0" fillId="0" borderId="54" xfId="0" applyNumberFormat="1" applyBorder="1" applyAlignment="1" applyProtection="1">
      <alignment vertical="center"/>
    </xf>
    <xf numFmtId="4" fontId="0" fillId="0" borderId="55" xfId="0" applyNumberFormat="1" applyFill="1" applyBorder="1" applyAlignment="1" applyProtection="1">
      <alignment vertical="center"/>
    </xf>
    <xf numFmtId="9" fontId="0" fillId="0" borderId="59" xfId="0" applyNumberFormat="1" applyBorder="1" applyAlignment="1" applyProtection="1">
      <alignment vertical="center"/>
    </xf>
    <xf numFmtId="4" fontId="0" fillId="0" borderId="60" xfId="0" applyNumberFormat="1" applyBorder="1" applyAlignment="1" applyProtection="1">
      <alignment vertical="center"/>
    </xf>
    <xf numFmtId="1" fontId="0" fillId="0" borderId="46" xfId="0" applyNumberFormat="1" applyFont="1" applyBorder="1" applyAlignment="1" applyProtection="1">
      <alignment vertical="center"/>
    </xf>
    <xf numFmtId="1" fontId="0" fillId="0" borderId="47" xfId="0" applyNumberFormat="1" applyFont="1" applyBorder="1" applyAlignment="1" applyProtection="1">
      <alignment vertical="center"/>
    </xf>
    <xf numFmtId="1" fontId="0" fillId="0" borderId="48" xfId="0" applyNumberFormat="1" applyFont="1" applyBorder="1" applyAlignment="1" applyProtection="1">
      <alignment vertical="center"/>
    </xf>
    <xf numFmtId="1" fontId="0" fillId="0" borderId="56" xfId="0" applyNumberFormat="1" applyBorder="1" applyAlignment="1" applyProtection="1">
      <alignment vertical="center"/>
    </xf>
    <xf numFmtId="1" fontId="0" fillId="0" borderId="57" xfId="0" applyNumberFormat="1" applyBorder="1" applyAlignment="1" applyProtection="1">
      <alignment vertical="center"/>
    </xf>
    <xf numFmtId="1" fontId="0" fillId="0" borderId="58" xfId="0" applyNumberFormat="1" applyBorder="1" applyAlignment="1" applyProtection="1">
      <alignment vertical="center"/>
    </xf>
    <xf numFmtId="0" fontId="0" fillId="0" borderId="47" xfId="0" applyBorder="1" applyAlignment="1" applyProtection="1">
      <alignment vertical="center"/>
    </xf>
    <xf numFmtId="0" fontId="0" fillId="0" borderId="57" xfId="0" applyBorder="1" applyAlignment="1" applyProtection="1">
      <alignment vertical="center"/>
    </xf>
    <xf numFmtId="0" fontId="0" fillId="0" borderId="62" xfId="0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 wrapText="1"/>
    </xf>
    <xf numFmtId="1" fontId="0" fillId="0" borderId="0" xfId="0" applyNumberFormat="1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horizontal="right" vertical="center"/>
    </xf>
    <xf numFmtId="9" fontId="0" fillId="0" borderId="0" xfId="0" applyNumberForma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</xf>
    <xf numFmtId="0" fontId="2" fillId="0" borderId="14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right" vertical="center" indent="1"/>
    </xf>
    <xf numFmtId="0" fontId="1" fillId="0" borderId="7" xfId="0" applyFont="1" applyBorder="1" applyAlignment="1" applyProtection="1">
      <alignment horizontal="right" vertical="center" indent="1"/>
    </xf>
    <xf numFmtId="0" fontId="1" fillId="0" borderId="5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horizontal="right" vertical="center"/>
    </xf>
    <xf numFmtId="1" fontId="0" fillId="0" borderId="19" xfId="0" applyNumberFormat="1" applyFont="1" applyBorder="1" applyAlignment="1" applyProtection="1">
      <alignment vertical="center"/>
    </xf>
    <xf numFmtId="4" fontId="0" fillId="0" borderId="19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horizontal="right" vertical="center"/>
    </xf>
    <xf numFmtId="1" fontId="0" fillId="0" borderId="21" xfId="0" applyNumberFormat="1" applyFont="1" applyBorder="1" applyAlignment="1" applyProtection="1">
      <alignment vertical="center"/>
    </xf>
    <xf numFmtId="4" fontId="0" fillId="0" borderId="21" xfId="0" applyNumberFormat="1" applyFont="1" applyBorder="1" applyAlignment="1" applyProtection="1">
      <alignment vertical="center"/>
    </xf>
    <xf numFmtId="4" fontId="0" fillId="0" borderId="26" xfId="0" applyNumberFormat="1" applyFont="1" applyBorder="1" applyAlignment="1" applyProtection="1">
      <alignment vertical="center"/>
    </xf>
    <xf numFmtId="1" fontId="0" fillId="0" borderId="21" xfId="0" applyNumberFormat="1" applyFont="1" applyBorder="1" applyAlignment="1" applyProtection="1">
      <alignment horizontal="right" vertical="center"/>
    </xf>
    <xf numFmtId="0" fontId="0" fillId="0" borderId="21" xfId="0" applyFont="1" applyBorder="1" applyAlignment="1" applyProtection="1">
      <alignment horizontal="left" vertical="top" wrapText="1"/>
    </xf>
    <xf numFmtId="2" fontId="0" fillId="0" borderId="21" xfId="0" applyNumberFormat="1" applyFont="1" applyBorder="1" applyAlignment="1" applyProtection="1">
      <alignment horizontal="right" vertical="center"/>
    </xf>
    <xf numFmtId="0" fontId="0" fillId="0" borderId="20" xfId="0" applyFont="1" applyBorder="1" applyAlignment="1" applyProtection="1">
      <alignment horizontal="left" vertical="center" wrapText="1" indent="1"/>
    </xf>
    <xf numFmtId="0" fontId="0" fillId="0" borderId="21" xfId="0" applyFont="1" applyBorder="1" applyAlignment="1" applyProtection="1">
      <alignment horizontal="left" vertical="top"/>
    </xf>
    <xf numFmtId="0" fontId="0" fillId="0" borderId="21" xfId="0" applyFont="1" applyBorder="1" applyAlignment="1" applyProtection="1">
      <alignment horizontal="right" vertical="top"/>
    </xf>
    <xf numFmtId="1" fontId="0" fillId="0" borderId="21" xfId="0" applyNumberFormat="1" applyFont="1" applyBorder="1" applyAlignment="1" applyProtection="1">
      <alignment horizontal="right" vertical="top" wrapText="1"/>
    </xf>
    <xf numFmtId="0" fontId="0" fillId="0" borderId="66" xfId="0" applyFont="1" applyBorder="1" applyAlignment="1" applyProtection="1">
      <alignment horizontal="left" vertical="center" indent="1"/>
    </xf>
    <xf numFmtId="0" fontId="0" fillId="0" borderId="67" xfId="0" applyFont="1" applyBorder="1" applyAlignment="1" applyProtection="1">
      <alignment vertical="center"/>
    </xf>
    <xf numFmtId="1" fontId="0" fillId="0" borderId="67" xfId="0" applyNumberFormat="1" applyFont="1" applyBorder="1" applyAlignment="1" applyProtection="1">
      <alignment horizontal="right" vertical="center"/>
    </xf>
    <xf numFmtId="0" fontId="0" fillId="0" borderId="67" xfId="0" applyFont="1" applyBorder="1" applyAlignment="1" applyProtection="1">
      <alignment horizontal="center" vertical="center"/>
    </xf>
    <xf numFmtId="1" fontId="0" fillId="0" borderId="67" xfId="0" applyNumberFormat="1" applyFont="1" applyBorder="1" applyAlignment="1" applyProtection="1">
      <alignment vertical="center"/>
    </xf>
    <xf numFmtId="4" fontId="0" fillId="0" borderId="67" xfId="0" applyNumberFormat="1" applyFont="1" applyBorder="1" applyAlignment="1" applyProtection="1">
      <alignment vertical="center"/>
    </xf>
    <xf numFmtId="4" fontId="0" fillId="0" borderId="68" xfId="0" applyNumberFormat="1" applyFont="1" applyBorder="1" applyAlignment="1" applyProtection="1">
      <alignment vertical="center"/>
    </xf>
    <xf numFmtId="0" fontId="0" fillId="0" borderId="31" xfId="0" applyFont="1" applyBorder="1" applyAlignment="1" applyProtection="1">
      <alignment horizontal="left" vertical="center" indent="1"/>
    </xf>
    <xf numFmtId="0" fontId="0" fillId="0" borderId="32" xfId="0" applyFont="1" applyBorder="1" applyAlignment="1" applyProtection="1">
      <alignment vertical="center"/>
    </xf>
    <xf numFmtId="1" fontId="0" fillId="0" borderId="32" xfId="0" applyNumberFormat="1" applyFont="1" applyBorder="1" applyAlignment="1" applyProtection="1">
      <alignment horizontal="right" vertical="center"/>
    </xf>
    <xf numFmtId="0" fontId="0" fillId="0" borderId="32" xfId="0" applyFont="1" applyBorder="1" applyAlignment="1" applyProtection="1">
      <alignment horizontal="center" vertical="center"/>
    </xf>
    <xf numFmtId="1" fontId="0" fillId="0" borderId="32" xfId="0" applyNumberFormat="1" applyFont="1" applyBorder="1" applyAlignment="1" applyProtection="1">
      <alignment vertical="center"/>
    </xf>
    <xf numFmtId="4" fontId="0" fillId="0" borderId="32" xfId="0" applyNumberFormat="1" applyFont="1" applyBorder="1" applyAlignment="1" applyProtection="1">
      <alignment vertical="center"/>
    </xf>
    <xf numFmtId="4" fontId="0" fillId="0" borderId="33" xfId="0" applyNumberFormat="1" applyBorder="1" applyAlignment="1" applyProtection="1">
      <alignment vertical="center"/>
    </xf>
    <xf numFmtId="16" fontId="0" fillId="0" borderId="20" xfId="0" applyNumberFormat="1" applyFont="1" applyBorder="1" applyAlignment="1" applyProtection="1">
      <alignment horizontal="left" vertical="center" indent="1"/>
    </xf>
    <xf numFmtId="4" fontId="0" fillId="0" borderId="22" xfId="0" applyNumberFormat="1" applyBorder="1" applyAlignment="1" applyProtection="1">
      <alignment vertical="center"/>
    </xf>
    <xf numFmtId="0" fontId="0" fillId="0" borderId="23" xfId="0" applyFont="1" applyBorder="1" applyAlignment="1" applyProtection="1">
      <alignment horizontal="left" vertical="center" indent="1"/>
    </xf>
    <xf numFmtId="0" fontId="0" fillId="0" borderId="24" xfId="0" applyFont="1" applyBorder="1" applyAlignment="1" applyProtection="1">
      <alignment vertical="center"/>
    </xf>
    <xf numFmtId="1" fontId="0" fillId="0" borderId="24" xfId="0" applyNumberFormat="1" applyFont="1" applyBorder="1" applyAlignment="1" applyProtection="1">
      <alignment horizontal="right" vertical="center"/>
    </xf>
    <xf numFmtId="0" fontId="0" fillId="0" borderId="24" xfId="0" applyFont="1" applyBorder="1" applyAlignment="1" applyProtection="1">
      <alignment horizontal="center" vertical="center"/>
    </xf>
    <xf numFmtId="1" fontId="0" fillId="0" borderId="24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4" fontId="0" fillId="0" borderId="25" xfId="0" applyNumberFormat="1" applyBorder="1" applyAlignment="1" applyProtection="1">
      <alignment vertical="center"/>
    </xf>
    <xf numFmtId="4" fontId="0" fillId="0" borderId="12" xfId="0" applyNumberFormat="1" applyBorder="1" applyAlignment="1" applyProtection="1">
      <alignment vertical="center"/>
    </xf>
    <xf numFmtId="4" fontId="0" fillId="0" borderId="17" xfId="0" applyNumberFormat="1" applyFont="1" applyFill="1" applyBorder="1" applyAlignment="1" applyProtection="1">
      <alignment vertical="center"/>
    </xf>
    <xf numFmtId="4" fontId="0" fillId="0" borderId="27" xfId="0" applyNumberFormat="1" applyBorder="1" applyAlignment="1" applyProtection="1">
      <alignment vertical="center"/>
    </xf>
    <xf numFmtId="1" fontId="1" fillId="0" borderId="0" xfId="0" applyNumberFormat="1" applyFont="1" applyBorder="1" applyAlignment="1" applyProtection="1">
      <alignment vertical="center"/>
    </xf>
    <xf numFmtId="1" fontId="1" fillId="0" borderId="0" xfId="0" applyNumberFormat="1" applyFont="1" applyBorder="1" applyAlignment="1" applyProtection="1">
      <alignment horizontal="right" vertical="center"/>
    </xf>
    <xf numFmtId="4" fontId="1" fillId="0" borderId="0" xfId="0" applyNumberFormat="1" applyFont="1" applyBorder="1" applyAlignment="1" applyProtection="1">
      <alignment vertical="center"/>
    </xf>
    <xf numFmtId="4" fontId="1" fillId="0" borderId="27" xfId="0" applyNumberFormat="1" applyFont="1" applyFill="1" applyBorder="1" applyAlignment="1" applyProtection="1">
      <alignment vertical="center"/>
    </xf>
    <xf numFmtId="0" fontId="0" fillId="0" borderId="7" xfId="0" applyBorder="1" applyAlignment="1" applyProtection="1">
      <alignment horizontal="right" vertical="center" indent="1"/>
    </xf>
    <xf numFmtId="4" fontId="0" fillId="0" borderId="0" xfId="0" applyNumberFormat="1" applyBorder="1" applyAlignment="1" applyProtection="1">
      <alignment vertical="center"/>
    </xf>
    <xf numFmtId="4" fontId="0" fillId="2" borderId="67" xfId="0" applyNumberFormat="1" applyFont="1" applyFill="1" applyBorder="1" applyAlignment="1" applyProtection="1">
      <alignment horizontal="right" vertical="center"/>
      <protection locked="0"/>
    </xf>
    <xf numFmtId="4" fontId="0" fillId="2" borderId="32" xfId="0" applyNumberFormat="1" applyFont="1" applyFill="1" applyBorder="1" applyAlignment="1" applyProtection="1">
      <alignment horizontal="right" vertical="center"/>
      <protection locked="0"/>
    </xf>
    <xf numFmtId="4" fontId="0" fillId="2" borderId="24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 indent="4"/>
    </xf>
    <xf numFmtId="0" fontId="7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left" vertical="center" indent="1"/>
    </xf>
    <xf numFmtId="0" fontId="0" fillId="0" borderId="18" xfId="0" applyFont="1" applyBorder="1" applyAlignment="1" applyProtection="1">
      <alignment horizontal="left" vertical="center" indent="1"/>
    </xf>
    <xf numFmtId="0" fontId="0" fillId="0" borderId="19" xfId="0" applyFont="1" applyBorder="1" applyAlignment="1" applyProtection="1">
      <alignment horizontal="center" vertical="center"/>
    </xf>
    <xf numFmtId="4" fontId="0" fillId="2" borderId="19" xfId="0" applyNumberFormat="1" applyFont="1" applyFill="1" applyBorder="1" applyAlignment="1" applyProtection="1">
      <alignment horizontal="right" vertical="center"/>
      <protection locked="0"/>
    </xf>
    <xf numFmtId="4" fontId="0" fillId="2" borderId="21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3" fillId="0" borderId="30" xfId="0" applyFont="1" applyBorder="1" applyAlignment="1" applyProtection="1">
      <alignment horizontal="center" vertical="top" wrapText="1"/>
    </xf>
    <xf numFmtId="0" fontId="3" fillId="0" borderId="43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 indent="1"/>
    </xf>
    <xf numFmtId="0" fontId="0" fillId="0" borderId="11" xfId="0" applyBorder="1" applyAlignment="1" applyProtection="1">
      <alignment horizontal="left" vertical="center" inden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center" vertical="top"/>
    </xf>
    <xf numFmtId="1" fontId="1" fillId="0" borderId="3" xfId="0" applyNumberFormat="1" applyFont="1" applyBorder="1" applyAlignment="1" applyProtection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top" wrapText="1"/>
    </xf>
    <xf numFmtId="1" fontId="1" fillId="0" borderId="5" xfId="0" applyNumberFormat="1" applyFont="1" applyBorder="1" applyAlignment="1" applyProtection="1">
      <alignment horizontal="center" vertical="top" wrapText="1"/>
    </xf>
    <xf numFmtId="1" fontId="1" fillId="0" borderId="8" xfId="0" applyNumberFormat="1" applyFont="1" applyBorder="1" applyAlignment="1" applyProtection="1">
      <alignment horizontal="center" vertical="top" wrapText="1"/>
    </xf>
    <xf numFmtId="1" fontId="1" fillId="0" borderId="10" xfId="0" applyNumberFormat="1" applyFont="1" applyBorder="1" applyAlignment="1" applyProtection="1">
      <alignment horizontal="center" vertical="top" wrapText="1"/>
    </xf>
    <xf numFmtId="1" fontId="1" fillId="0" borderId="28" xfId="0" applyNumberFormat="1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42" xfId="0" applyFont="1" applyBorder="1" applyAlignment="1" applyProtection="1">
      <alignment horizontal="center" vertical="top" wrapText="1"/>
    </xf>
    <xf numFmtId="0" fontId="0" fillId="0" borderId="3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left" vertical="center" indent="1"/>
    </xf>
    <xf numFmtId="0" fontId="0" fillId="0" borderId="21" xfId="0" applyFont="1" applyBorder="1" applyAlignment="1" applyProtection="1">
      <alignment horizontal="center" vertical="center"/>
    </xf>
    <xf numFmtId="4" fontId="0" fillId="2" borderId="69" xfId="0" applyNumberFormat="1" applyFont="1" applyFill="1" applyBorder="1" applyAlignment="1" applyProtection="1">
      <alignment horizontal="right" vertical="center"/>
      <protection locked="0"/>
    </xf>
    <xf numFmtId="4" fontId="0" fillId="2" borderId="70" xfId="0" applyNumberFormat="1" applyFont="1" applyFill="1" applyBorder="1" applyAlignment="1" applyProtection="1">
      <alignment horizontal="right" vertical="center"/>
      <protection locked="0"/>
    </xf>
    <xf numFmtId="0" fontId="0" fillId="0" borderId="18" xfId="0" applyFont="1" applyBorder="1" applyAlignment="1" applyProtection="1">
      <alignment horizontal="left" vertical="center" indent="1"/>
    </xf>
    <xf numFmtId="0" fontId="0" fillId="0" borderId="19" xfId="0" applyFont="1" applyBorder="1" applyAlignment="1" applyProtection="1">
      <alignment horizontal="center" vertical="center"/>
    </xf>
    <xf numFmtId="1" fontId="0" fillId="0" borderId="40" xfId="0" applyNumberFormat="1" applyFont="1" applyBorder="1" applyAlignment="1" applyProtection="1">
      <alignment horizontal="center" vertical="center"/>
    </xf>
    <xf numFmtId="1" fontId="0" fillId="0" borderId="35" xfId="0" applyNumberFormat="1" applyFont="1" applyBorder="1" applyAlignment="1" applyProtection="1">
      <alignment horizontal="center" vertical="center"/>
    </xf>
    <xf numFmtId="1" fontId="0" fillId="0" borderId="41" xfId="0" applyNumberFormat="1" applyFont="1" applyBorder="1" applyAlignment="1" applyProtection="1">
      <alignment horizontal="center" vertical="center"/>
    </xf>
    <xf numFmtId="4" fontId="0" fillId="0" borderId="40" xfId="0" applyNumberFormat="1" applyFont="1" applyBorder="1" applyAlignment="1" applyProtection="1">
      <alignment horizontal="center" vertical="center"/>
    </xf>
    <xf numFmtId="4" fontId="0" fillId="0" borderId="35" xfId="0" applyNumberFormat="1" applyFont="1" applyBorder="1" applyAlignment="1" applyProtection="1">
      <alignment horizontal="center" vertical="center"/>
    </xf>
    <xf numFmtId="4" fontId="0" fillId="0" borderId="41" xfId="0" applyNumberFormat="1" applyFont="1" applyBorder="1" applyAlignment="1" applyProtection="1">
      <alignment horizontal="center" vertical="center"/>
    </xf>
    <xf numFmtId="4" fontId="0" fillId="2" borderId="19" xfId="0" applyNumberFormat="1" applyFont="1" applyFill="1" applyBorder="1" applyAlignment="1" applyProtection="1">
      <alignment horizontal="right" vertical="center"/>
      <protection locked="0"/>
    </xf>
    <xf numFmtId="4" fontId="0" fillId="2" borderId="21" xfId="0" applyNumberFormat="1" applyFont="1" applyFill="1" applyBorder="1" applyAlignment="1" applyProtection="1">
      <alignment horizontal="right" vertical="center"/>
      <protection locked="0"/>
    </xf>
    <xf numFmtId="4" fontId="0" fillId="0" borderId="34" xfId="0" applyNumberFormat="1" applyFont="1" applyBorder="1" applyAlignment="1" applyProtection="1">
      <alignment horizontal="center" vertical="center"/>
    </xf>
    <xf numFmtId="4" fontId="0" fillId="0" borderId="36" xfId="0" applyNumberFormat="1" applyFont="1" applyBorder="1" applyAlignment="1" applyProtection="1">
      <alignment horizontal="center" vertical="center"/>
    </xf>
    <xf numFmtId="1" fontId="0" fillId="0" borderId="13" xfId="0" applyNumberFormat="1" applyBorder="1" applyAlignment="1" applyProtection="1">
      <alignment horizontal="right" vertical="center" indent="1"/>
    </xf>
    <xf numFmtId="1" fontId="0" fillId="0" borderId="0" xfId="0" applyNumberFormat="1" applyBorder="1" applyAlignment="1" applyProtection="1">
      <alignment horizontal="right" vertical="center" indent="1"/>
    </xf>
    <xf numFmtId="1" fontId="0" fillId="0" borderId="15" xfId="0" applyNumberFormat="1" applyBorder="1" applyAlignment="1" applyProtection="1">
      <alignment horizontal="right" vertical="center" indent="1"/>
    </xf>
    <xf numFmtId="1" fontId="0" fillId="0" borderId="0" xfId="0" applyNumberFormat="1" applyAlignment="1" applyProtection="1">
      <alignment horizontal="right" vertical="center" indent="1"/>
    </xf>
    <xf numFmtId="1" fontId="0" fillId="0" borderId="34" xfId="0" applyNumberFormat="1" applyFont="1" applyBorder="1" applyAlignment="1" applyProtection="1">
      <alignment horizontal="center" vertical="center"/>
    </xf>
    <xf numFmtId="1" fontId="0" fillId="0" borderId="36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indent="4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99"/>
      <color rgb="FFFF00FF"/>
      <color rgb="FF0DFF7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>
      <selection activeCell="C11" sqref="C11"/>
    </sheetView>
  </sheetViews>
  <sheetFormatPr defaultColWidth="8.7265625" defaultRowHeight="14.5" x14ac:dyDescent="0.35"/>
  <cols>
    <col min="1" max="2" width="51" style="4" customWidth="1"/>
    <col min="3" max="4" width="42.1796875" style="4" customWidth="1"/>
    <col min="5" max="16384" width="8.7265625" style="4"/>
  </cols>
  <sheetData>
    <row r="1" spans="1:3" ht="15.5" x14ac:dyDescent="0.35">
      <c r="A1" s="2"/>
      <c r="B1" s="3" t="s">
        <v>44</v>
      </c>
    </row>
    <row r="2" spans="1:3" ht="15.5" x14ac:dyDescent="0.35">
      <c r="A2" s="2"/>
    </row>
    <row r="3" spans="1:3" ht="15.5" x14ac:dyDescent="0.35">
      <c r="A3" s="5"/>
    </row>
    <row r="4" spans="1:3" ht="20" x14ac:dyDescent="0.35">
      <c r="A4" s="125" t="s">
        <v>40</v>
      </c>
      <c r="B4" s="125"/>
      <c r="C4" s="6"/>
    </row>
    <row r="5" spans="1:3" ht="18.5" x14ac:dyDescent="0.45">
      <c r="A5" s="118"/>
      <c r="B5" s="14"/>
    </row>
    <row r="6" spans="1:3" ht="45" customHeight="1" x14ac:dyDescent="0.35">
      <c r="A6" s="126" t="s">
        <v>70</v>
      </c>
      <c r="B6" s="126"/>
      <c r="C6" s="7"/>
    </row>
    <row r="7" spans="1:3" ht="20" x14ac:dyDescent="0.35">
      <c r="A7" s="125" t="s">
        <v>54</v>
      </c>
      <c r="B7" s="125"/>
      <c r="C7" s="6"/>
    </row>
    <row r="8" spans="1:3" ht="15.5" x14ac:dyDescent="0.35">
      <c r="A8" s="5"/>
    </row>
    <row r="9" spans="1:3" ht="15" thickBot="1" x14ac:dyDescent="0.4">
      <c r="A9" s="8"/>
    </row>
    <row r="10" spans="1:3" ht="15" thickBot="1" x14ac:dyDescent="0.4">
      <c r="A10" s="9" t="s">
        <v>41</v>
      </c>
      <c r="B10" s="10" t="s">
        <v>45</v>
      </c>
    </row>
    <row r="11" spans="1:3" ht="52" customHeight="1" thickBot="1" x14ac:dyDescent="0.4">
      <c r="A11" s="11" t="s">
        <v>55</v>
      </c>
      <c r="B11" s="12">
        <f>'Príloha č.1 k B.2-časť 3'!M61</f>
        <v>0</v>
      </c>
    </row>
    <row r="12" spans="1:3" x14ac:dyDescent="0.35">
      <c r="A12" s="13"/>
    </row>
    <row r="13" spans="1:3" x14ac:dyDescent="0.35">
      <c r="A13" s="127" t="s">
        <v>42</v>
      </c>
      <c r="B13" s="127"/>
    </row>
    <row r="14" spans="1:3" x14ac:dyDescent="0.35">
      <c r="A14" s="116"/>
    </row>
    <row r="15" spans="1:3" x14ac:dyDescent="0.35">
      <c r="A15" s="116"/>
    </row>
    <row r="16" spans="1:3" x14ac:dyDescent="0.35">
      <c r="A16" s="116"/>
    </row>
    <row r="17" spans="1:2" x14ac:dyDescent="0.35">
      <c r="A17" s="184"/>
      <c r="B17" s="179"/>
    </row>
    <row r="18" spans="1:2" x14ac:dyDescent="0.35">
      <c r="A18" s="184"/>
      <c r="B18" s="179"/>
    </row>
    <row r="19" spans="1:2" x14ac:dyDescent="0.35">
      <c r="A19" s="1" t="s">
        <v>43</v>
      </c>
      <c r="B19" s="181" t="s">
        <v>46</v>
      </c>
    </row>
    <row r="20" spans="1:2" ht="28" x14ac:dyDescent="0.35">
      <c r="A20" s="1"/>
      <c r="B20" s="185" t="s">
        <v>47</v>
      </c>
    </row>
    <row r="21" spans="1:2" x14ac:dyDescent="0.35">
      <c r="A21" s="117"/>
    </row>
    <row r="22" spans="1:2" x14ac:dyDescent="0.35">
      <c r="A22" s="117"/>
      <c r="B22" s="3"/>
    </row>
    <row r="23" spans="1:2" x14ac:dyDescent="0.35">
      <c r="A23" s="117"/>
    </row>
    <row r="24" spans="1:2" x14ac:dyDescent="0.35">
      <c r="A24" s="117"/>
    </row>
    <row r="25" spans="1:2" x14ac:dyDescent="0.35">
      <c r="A25" s="8"/>
    </row>
    <row r="26" spans="1:2" x14ac:dyDescent="0.35">
      <c r="A26" s="8"/>
    </row>
  </sheetData>
  <sheetProtection algorithmName="SHA-512" hashValue="vSPGSdE+57JsK6R+2XHtmzUh2vLbx8rymx/h4Xugqn5xoisWuGSJiSL6gjGDuBOiyjnlh0SVQWE3lxypFuYwsA==" saltValue="JDSxxG+zFA/L04BEio+3Dg==" spinCount="100000" sheet="1" formatCells="0" formatColumns="0" formatRows="0" insertColumns="0" insertRows="0" insertHyperlinks="0" deleteColumns="0" deleteRows="0" sort="0" autoFilter="0" pivotTables="0"/>
  <mergeCells count="4">
    <mergeCell ref="A4:B4"/>
    <mergeCell ref="A6:B6"/>
    <mergeCell ref="A7:B7"/>
    <mergeCell ref="A13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69"/>
  <sheetViews>
    <sheetView tabSelected="1" zoomScale="85" zoomScaleNormal="85" workbookViewId="0">
      <selection activeCell="G11" sqref="G11:G30"/>
    </sheetView>
  </sheetViews>
  <sheetFormatPr defaultColWidth="9.1796875" defaultRowHeight="14.5" x14ac:dyDescent="0.35"/>
  <cols>
    <col min="1" max="1" width="6.7265625" style="17" customWidth="1"/>
    <col min="2" max="2" width="58.54296875" style="17" customWidth="1" collapsed="1"/>
    <col min="3" max="3" width="7.7265625" style="17" customWidth="1"/>
    <col min="4" max="4" width="5.7265625" style="17" customWidth="1"/>
    <col min="5" max="5" width="10.26953125" style="18" customWidth="1"/>
    <col min="6" max="6" width="12.26953125" style="18" customWidth="1"/>
    <col min="7" max="7" width="12.7265625" style="18" customWidth="1"/>
    <col min="8" max="9" width="9.7265625" style="18" customWidth="1"/>
    <col min="10" max="10" width="12.7265625" style="18" customWidth="1"/>
    <col min="11" max="14" width="12.7265625" style="17" customWidth="1"/>
    <col min="15" max="16384" width="9.1796875" style="17"/>
  </cols>
  <sheetData>
    <row r="1" spans="1:14" s="53" customForma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48</v>
      </c>
    </row>
    <row r="2" spans="1:14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 t="s">
        <v>71</v>
      </c>
    </row>
    <row r="3" spans="1:14" s="53" customFormat="1" ht="18" x14ac:dyDescent="0.35">
      <c r="A3" s="125" t="s">
        <v>49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4" s="53" customFormat="1" ht="18" x14ac:dyDescent="0.35">
      <c r="A4" s="126" t="s">
        <v>70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s="53" customFormat="1" ht="18" x14ac:dyDescent="0.35">
      <c r="A5" s="125" t="s">
        <v>54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s="53" customFormat="1" ht="15" customHeight="1" thickBot="1" x14ac:dyDescent="0.4">
      <c r="A6" s="54"/>
      <c r="B6" s="54"/>
      <c r="E6" s="55"/>
      <c r="F6" s="55"/>
      <c r="G6" s="55"/>
      <c r="H6" s="55"/>
      <c r="I6" s="56"/>
      <c r="J6" s="56"/>
      <c r="K6" s="56"/>
      <c r="L6" s="57"/>
      <c r="M6" s="58"/>
    </row>
    <row r="7" spans="1:14" ht="15" thickBot="1" x14ac:dyDescent="0.4">
      <c r="A7" s="130" t="s">
        <v>56</v>
      </c>
      <c r="B7" s="131"/>
      <c r="C7" s="131"/>
      <c r="D7" s="131"/>
      <c r="E7" s="131"/>
      <c r="F7" s="131"/>
      <c r="G7" s="131"/>
      <c r="H7" s="131"/>
      <c r="I7" s="131"/>
      <c r="J7" s="59"/>
      <c r="K7" s="60" t="s">
        <v>24</v>
      </c>
      <c r="L7" s="61">
        <v>2</v>
      </c>
      <c r="M7" s="132" t="s">
        <v>0</v>
      </c>
      <c r="N7" s="133"/>
    </row>
    <row r="8" spans="1:14" ht="20.149999999999999" customHeight="1" x14ac:dyDescent="0.35">
      <c r="A8" s="134" t="s">
        <v>1</v>
      </c>
      <c r="B8" s="137" t="s">
        <v>53</v>
      </c>
      <c r="C8" s="140" t="s">
        <v>2</v>
      </c>
      <c r="D8" s="140" t="s">
        <v>3</v>
      </c>
      <c r="E8" s="143" t="s">
        <v>19</v>
      </c>
      <c r="F8" s="143" t="s">
        <v>20</v>
      </c>
      <c r="G8" s="146" t="s">
        <v>34</v>
      </c>
      <c r="H8" s="143" t="s">
        <v>21</v>
      </c>
      <c r="I8" s="146" t="s">
        <v>22</v>
      </c>
      <c r="J8" s="146" t="s">
        <v>35</v>
      </c>
      <c r="K8" s="149" t="s">
        <v>4</v>
      </c>
      <c r="L8" s="151" t="s">
        <v>39</v>
      </c>
      <c r="M8" s="151" t="s">
        <v>26</v>
      </c>
      <c r="N8" s="128" t="s">
        <v>36</v>
      </c>
    </row>
    <row r="9" spans="1:14" ht="20.149999999999999" customHeight="1" x14ac:dyDescent="0.35">
      <c r="A9" s="135"/>
      <c r="B9" s="138"/>
      <c r="C9" s="141"/>
      <c r="D9" s="141"/>
      <c r="E9" s="144"/>
      <c r="F9" s="144"/>
      <c r="G9" s="147"/>
      <c r="H9" s="144"/>
      <c r="I9" s="147"/>
      <c r="J9" s="147"/>
      <c r="K9" s="150"/>
      <c r="L9" s="152"/>
      <c r="M9" s="152"/>
      <c r="N9" s="129"/>
    </row>
    <row r="10" spans="1:14" ht="15" customHeight="1" thickBot="1" x14ac:dyDescent="0.4">
      <c r="A10" s="136"/>
      <c r="B10" s="139"/>
      <c r="C10" s="142"/>
      <c r="D10" s="142"/>
      <c r="E10" s="145"/>
      <c r="F10" s="145"/>
      <c r="G10" s="148"/>
      <c r="H10" s="145"/>
      <c r="I10" s="147"/>
      <c r="J10" s="148"/>
      <c r="K10" s="62" t="s">
        <v>5</v>
      </c>
      <c r="L10" s="62" t="s">
        <v>5</v>
      </c>
      <c r="M10" s="62" t="s">
        <v>5</v>
      </c>
      <c r="N10" s="63" t="s">
        <v>5</v>
      </c>
    </row>
    <row r="11" spans="1:14" x14ac:dyDescent="0.35">
      <c r="A11" s="160">
        <v>1</v>
      </c>
      <c r="B11" s="64" t="s">
        <v>11</v>
      </c>
      <c r="C11" s="65">
        <f>9+16+25+4+1+2+1+6+20+2+3+2+2+2+8+11</f>
        <v>114</v>
      </c>
      <c r="D11" s="161" t="s">
        <v>12</v>
      </c>
      <c r="E11" s="66">
        <v>2</v>
      </c>
      <c r="F11" s="66">
        <v>2</v>
      </c>
      <c r="G11" s="162"/>
      <c r="H11" s="67">
        <f t="shared" ref="H11:H30" si="0">C11*E11</f>
        <v>228</v>
      </c>
      <c r="I11" s="67">
        <f t="shared" ref="I11:I29" si="1">C11*F11*$L$7</f>
        <v>456</v>
      </c>
      <c r="J11" s="165"/>
      <c r="K11" s="168"/>
      <c r="L11" s="67">
        <f>H11*K11</f>
        <v>0</v>
      </c>
      <c r="M11" s="68">
        <f>I11*K11</f>
        <v>0</v>
      </c>
      <c r="N11" s="153"/>
    </row>
    <row r="12" spans="1:14" x14ac:dyDescent="0.35">
      <c r="A12" s="156"/>
      <c r="B12" s="69" t="s">
        <v>57</v>
      </c>
      <c r="C12" s="70">
        <f>2+16+12+9+1+1</f>
        <v>41</v>
      </c>
      <c r="D12" s="157"/>
      <c r="E12" s="71">
        <v>4</v>
      </c>
      <c r="F12" s="71">
        <v>2</v>
      </c>
      <c r="G12" s="163"/>
      <c r="H12" s="72">
        <f t="shared" si="0"/>
        <v>164</v>
      </c>
      <c r="I12" s="72">
        <f t="shared" si="1"/>
        <v>164</v>
      </c>
      <c r="J12" s="166"/>
      <c r="K12" s="169"/>
      <c r="L12" s="72">
        <f>H12*K11</f>
        <v>0</v>
      </c>
      <c r="M12" s="73">
        <f>I12*K11</f>
        <v>0</v>
      </c>
      <c r="N12" s="154"/>
    </row>
    <row r="13" spans="1:14" x14ac:dyDescent="0.35">
      <c r="A13" s="156">
        <v>2</v>
      </c>
      <c r="B13" s="69" t="s">
        <v>14</v>
      </c>
      <c r="C13" s="74">
        <f>7+2</f>
        <v>9</v>
      </c>
      <c r="D13" s="157" t="s">
        <v>10</v>
      </c>
      <c r="E13" s="71">
        <v>2</v>
      </c>
      <c r="F13" s="71">
        <v>2</v>
      </c>
      <c r="G13" s="163"/>
      <c r="H13" s="72">
        <f t="shared" si="0"/>
        <v>18</v>
      </c>
      <c r="I13" s="72">
        <f t="shared" si="1"/>
        <v>36</v>
      </c>
      <c r="J13" s="166"/>
      <c r="K13" s="158"/>
      <c r="L13" s="72">
        <f>H13*K13</f>
        <v>0</v>
      </c>
      <c r="M13" s="73">
        <f>I13*K13</f>
        <v>0</v>
      </c>
      <c r="N13" s="154"/>
    </row>
    <row r="14" spans="1:14" x14ac:dyDescent="0.35">
      <c r="A14" s="156"/>
      <c r="B14" s="69" t="s">
        <v>58</v>
      </c>
      <c r="C14" s="74">
        <f>16+7</f>
        <v>23</v>
      </c>
      <c r="D14" s="157"/>
      <c r="E14" s="71">
        <v>4</v>
      </c>
      <c r="F14" s="71">
        <v>2</v>
      </c>
      <c r="G14" s="163"/>
      <c r="H14" s="72">
        <f t="shared" si="0"/>
        <v>92</v>
      </c>
      <c r="I14" s="72">
        <f t="shared" si="1"/>
        <v>92</v>
      </c>
      <c r="J14" s="166"/>
      <c r="K14" s="159"/>
      <c r="L14" s="72">
        <f>H14*K13</f>
        <v>0</v>
      </c>
      <c r="M14" s="73">
        <f>I14*K13</f>
        <v>0</v>
      </c>
      <c r="N14" s="154"/>
    </row>
    <row r="15" spans="1:14" x14ac:dyDescent="0.35">
      <c r="A15" s="156">
        <v>3</v>
      </c>
      <c r="B15" s="69" t="s">
        <v>13</v>
      </c>
      <c r="C15" s="74">
        <f>14+17+2+2</f>
        <v>35</v>
      </c>
      <c r="D15" s="157" t="s">
        <v>10</v>
      </c>
      <c r="E15" s="71">
        <v>2</v>
      </c>
      <c r="F15" s="71">
        <v>2</v>
      </c>
      <c r="G15" s="163"/>
      <c r="H15" s="72">
        <f t="shared" si="0"/>
        <v>70</v>
      </c>
      <c r="I15" s="72">
        <f t="shared" si="1"/>
        <v>140</v>
      </c>
      <c r="J15" s="166"/>
      <c r="K15" s="158"/>
      <c r="L15" s="72">
        <f>H15*K15</f>
        <v>0</v>
      </c>
      <c r="M15" s="73">
        <f>I15*K15</f>
        <v>0</v>
      </c>
      <c r="N15" s="154"/>
    </row>
    <row r="16" spans="1:14" x14ac:dyDescent="0.35">
      <c r="A16" s="156"/>
      <c r="B16" s="69" t="s">
        <v>59</v>
      </c>
      <c r="C16" s="74">
        <v>6</v>
      </c>
      <c r="D16" s="157"/>
      <c r="E16" s="71">
        <v>4</v>
      </c>
      <c r="F16" s="71">
        <v>2</v>
      </c>
      <c r="G16" s="163"/>
      <c r="H16" s="72">
        <f t="shared" si="0"/>
        <v>24</v>
      </c>
      <c r="I16" s="72">
        <f t="shared" si="1"/>
        <v>24</v>
      </c>
      <c r="J16" s="166"/>
      <c r="K16" s="159"/>
      <c r="L16" s="72">
        <f>H16*K15</f>
        <v>0</v>
      </c>
      <c r="M16" s="73">
        <f>I16*K15</f>
        <v>0</v>
      </c>
      <c r="N16" s="154"/>
    </row>
    <row r="17" spans="1:14" x14ac:dyDescent="0.35">
      <c r="A17" s="120">
        <v>4</v>
      </c>
      <c r="B17" s="75" t="s">
        <v>60</v>
      </c>
      <c r="C17" s="74">
        <v>1</v>
      </c>
      <c r="D17" s="119" t="s">
        <v>10</v>
      </c>
      <c r="E17" s="71">
        <v>4</v>
      </c>
      <c r="F17" s="71">
        <v>2</v>
      </c>
      <c r="G17" s="163"/>
      <c r="H17" s="72">
        <f t="shared" si="0"/>
        <v>4</v>
      </c>
      <c r="I17" s="72">
        <f t="shared" si="1"/>
        <v>4</v>
      </c>
      <c r="J17" s="166"/>
      <c r="K17" s="124"/>
      <c r="L17" s="72">
        <f>H17*K17</f>
        <v>0</v>
      </c>
      <c r="M17" s="73">
        <f>I17*K17</f>
        <v>0</v>
      </c>
      <c r="N17" s="154"/>
    </row>
    <row r="18" spans="1:14" x14ac:dyDescent="0.35">
      <c r="A18" s="156">
        <v>5</v>
      </c>
      <c r="B18" s="69" t="s">
        <v>25</v>
      </c>
      <c r="C18" s="74">
        <f>51+17+6</f>
        <v>74</v>
      </c>
      <c r="D18" s="157" t="s">
        <v>10</v>
      </c>
      <c r="E18" s="71">
        <v>2</v>
      </c>
      <c r="F18" s="71">
        <v>2</v>
      </c>
      <c r="G18" s="163"/>
      <c r="H18" s="72">
        <f t="shared" si="0"/>
        <v>148</v>
      </c>
      <c r="I18" s="72">
        <f t="shared" si="1"/>
        <v>296</v>
      </c>
      <c r="J18" s="166"/>
      <c r="K18" s="158"/>
      <c r="L18" s="72">
        <f>H18*K18</f>
        <v>0</v>
      </c>
      <c r="M18" s="73">
        <f>I18*K18</f>
        <v>0</v>
      </c>
      <c r="N18" s="154"/>
    </row>
    <row r="19" spans="1:14" x14ac:dyDescent="0.35">
      <c r="A19" s="156"/>
      <c r="B19" s="69" t="s">
        <v>61</v>
      </c>
      <c r="C19" s="74">
        <f>17</f>
        <v>17</v>
      </c>
      <c r="D19" s="157"/>
      <c r="E19" s="71">
        <v>4</v>
      </c>
      <c r="F19" s="71">
        <v>2</v>
      </c>
      <c r="G19" s="163"/>
      <c r="H19" s="72">
        <f t="shared" si="0"/>
        <v>68</v>
      </c>
      <c r="I19" s="72">
        <f t="shared" si="1"/>
        <v>68</v>
      </c>
      <c r="J19" s="166"/>
      <c r="K19" s="159"/>
      <c r="L19" s="72">
        <f>H19*K18</f>
        <v>0</v>
      </c>
      <c r="M19" s="73">
        <f>I19*K18</f>
        <v>0</v>
      </c>
      <c r="N19" s="154"/>
    </row>
    <row r="20" spans="1:14" x14ac:dyDescent="0.35">
      <c r="A20" s="156">
        <v>6</v>
      </c>
      <c r="B20" s="69" t="s">
        <v>6</v>
      </c>
      <c r="C20" s="76">
        <f>278.5+479.1+68.5</f>
        <v>826.1</v>
      </c>
      <c r="D20" s="157" t="s">
        <v>7</v>
      </c>
      <c r="E20" s="71">
        <f>2+1</f>
        <v>3</v>
      </c>
      <c r="F20" s="71">
        <v>2</v>
      </c>
      <c r="G20" s="163"/>
      <c r="H20" s="72">
        <f t="shared" si="0"/>
        <v>2478.3000000000002</v>
      </c>
      <c r="I20" s="72">
        <f t="shared" si="1"/>
        <v>3304.4</v>
      </c>
      <c r="J20" s="166"/>
      <c r="K20" s="158"/>
      <c r="L20" s="72">
        <f>H20*K20</f>
        <v>0</v>
      </c>
      <c r="M20" s="73">
        <f>I20*K20</f>
        <v>0</v>
      </c>
      <c r="N20" s="154"/>
    </row>
    <row r="21" spans="1:14" x14ac:dyDescent="0.35">
      <c r="A21" s="156"/>
      <c r="B21" s="69" t="s">
        <v>23</v>
      </c>
      <c r="C21" s="76">
        <f>181.5</f>
        <v>181.5</v>
      </c>
      <c r="D21" s="157"/>
      <c r="E21" s="71">
        <f>4+1</f>
        <v>5</v>
      </c>
      <c r="F21" s="71">
        <v>2</v>
      </c>
      <c r="G21" s="163"/>
      <c r="H21" s="72">
        <f t="shared" si="0"/>
        <v>907.5</v>
      </c>
      <c r="I21" s="72">
        <f t="shared" si="1"/>
        <v>726</v>
      </c>
      <c r="J21" s="166"/>
      <c r="K21" s="159"/>
      <c r="L21" s="72">
        <f>H21*K20</f>
        <v>0</v>
      </c>
      <c r="M21" s="73">
        <f>I21*K20</f>
        <v>0</v>
      </c>
      <c r="N21" s="154"/>
    </row>
    <row r="22" spans="1:14" x14ac:dyDescent="0.35">
      <c r="A22" s="120">
        <v>7</v>
      </c>
      <c r="B22" s="69" t="s">
        <v>62</v>
      </c>
      <c r="C22" s="76">
        <v>20</v>
      </c>
      <c r="D22" s="119" t="s">
        <v>7</v>
      </c>
      <c r="E22" s="71">
        <v>4</v>
      </c>
      <c r="F22" s="71">
        <v>2</v>
      </c>
      <c r="G22" s="163"/>
      <c r="H22" s="72">
        <f t="shared" si="0"/>
        <v>80</v>
      </c>
      <c r="I22" s="72">
        <f t="shared" si="1"/>
        <v>80</v>
      </c>
      <c r="J22" s="166"/>
      <c r="K22" s="124"/>
      <c r="L22" s="72">
        <f>H22*K22</f>
        <v>0</v>
      </c>
      <c r="M22" s="73">
        <f>I22*K22</f>
        <v>0</v>
      </c>
      <c r="N22" s="154"/>
    </row>
    <row r="23" spans="1:14" x14ac:dyDescent="0.35">
      <c r="A23" s="156">
        <v>8</v>
      </c>
      <c r="B23" s="69" t="s">
        <v>8</v>
      </c>
      <c r="C23" s="76">
        <f>323+113+68+58+90</f>
        <v>652</v>
      </c>
      <c r="D23" s="157" t="s">
        <v>7</v>
      </c>
      <c r="E23" s="71">
        <v>2</v>
      </c>
      <c r="F23" s="71">
        <v>2</v>
      </c>
      <c r="G23" s="163"/>
      <c r="H23" s="72">
        <f t="shared" si="0"/>
        <v>1304</v>
      </c>
      <c r="I23" s="72">
        <f t="shared" si="1"/>
        <v>2608</v>
      </c>
      <c r="J23" s="166"/>
      <c r="K23" s="158"/>
      <c r="L23" s="72">
        <f>H23*K23</f>
        <v>0</v>
      </c>
      <c r="M23" s="73">
        <f>I23*K23</f>
        <v>0</v>
      </c>
      <c r="N23" s="154"/>
    </row>
    <row r="24" spans="1:14" x14ac:dyDescent="0.35">
      <c r="A24" s="156"/>
      <c r="B24" s="69" t="s">
        <v>63</v>
      </c>
      <c r="C24" s="76">
        <f>49</f>
        <v>49</v>
      </c>
      <c r="D24" s="157"/>
      <c r="E24" s="71">
        <v>4</v>
      </c>
      <c r="F24" s="71">
        <v>2</v>
      </c>
      <c r="G24" s="163"/>
      <c r="H24" s="72">
        <f t="shared" si="0"/>
        <v>196</v>
      </c>
      <c r="I24" s="72">
        <f t="shared" si="1"/>
        <v>196</v>
      </c>
      <c r="J24" s="166"/>
      <c r="K24" s="159"/>
      <c r="L24" s="72">
        <f>H24*K23</f>
        <v>0</v>
      </c>
      <c r="M24" s="73">
        <f>I24*K23</f>
        <v>0</v>
      </c>
      <c r="N24" s="154"/>
    </row>
    <row r="25" spans="1:14" x14ac:dyDescent="0.35">
      <c r="A25" s="156">
        <v>9</v>
      </c>
      <c r="B25" s="69" t="s">
        <v>9</v>
      </c>
      <c r="C25" s="74">
        <v>44</v>
      </c>
      <c r="D25" s="157" t="s">
        <v>10</v>
      </c>
      <c r="E25" s="71">
        <v>2</v>
      </c>
      <c r="F25" s="71">
        <v>2</v>
      </c>
      <c r="G25" s="163"/>
      <c r="H25" s="72">
        <f t="shared" si="0"/>
        <v>88</v>
      </c>
      <c r="I25" s="72">
        <f t="shared" si="1"/>
        <v>176</v>
      </c>
      <c r="J25" s="166"/>
      <c r="K25" s="158"/>
      <c r="L25" s="72">
        <f>H25*K25</f>
        <v>0</v>
      </c>
      <c r="M25" s="73">
        <f>I25*K25</f>
        <v>0</v>
      </c>
      <c r="N25" s="154"/>
    </row>
    <row r="26" spans="1:14" x14ac:dyDescent="0.35">
      <c r="A26" s="156"/>
      <c r="B26" s="69" t="s">
        <v>64</v>
      </c>
      <c r="C26" s="74">
        <f>6</f>
        <v>6</v>
      </c>
      <c r="D26" s="157"/>
      <c r="E26" s="71">
        <v>4</v>
      </c>
      <c r="F26" s="71">
        <v>2</v>
      </c>
      <c r="G26" s="163"/>
      <c r="H26" s="72">
        <f t="shared" si="0"/>
        <v>24</v>
      </c>
      <c r="I26" s="72">
        <f t="shared" si="1"/>
        <v>24</v>
      </c>
      <c r="J26" s="166"/>
      <c r="K26" s="159"/>
      <c r="L26" s="72">
        <f>H26*K25</f>
        <v>0</v>
      </c>
      <c r="M26" s="73">
        <f>I26*K25</f>
        <v>0</v>
      </c>
      <c r="N26" s="154"/>
    </row>
    <row r="27" spans="1:14" ht="18" customHeight="1" x14ac:dyDescent="0.35">
      <c r="A27" s="77">
        <v>10</v>
      </c>
      <c r="B27" s="78" t="s">
        <v>65</v>
      </c>
      <c r="C27" s="79">
        <v>21</v>
      </c>
      <c r="D27" s="119" t="s">
        <v>10</v>
      </c>
      <c r="E27" s="80">
        <v>2</v>
      </c>
      <c r="F27" s="80">
        <v>2</v>
      </c>
      <c r="G27" s="163"/>
      <c r="H27" s="72">
        <f t="shared" si="0"/>
        <v>42</v>
      </c>
      <c r="I27" s="72">
        <f t="shared" si="1"/>
        <v>84</v>
      </c>
      <c r="J27" s="166"/>
      <c r="K27" s="124"/>
      <c r="L27" s="72">
        <f>H27*K27</f>
        <v>0</v>
      </c>
      <c r="M27" s="73">
        <f>I27*K27</f>
        <v>0</v>
      </c>
      <c r="N27" s="154"/>
    </row>
    <row r="28" spans="1:14" ht="18" customHeight="1" x14ac:dyDescent="0.35">
      <c r="A28" s="77">
        <v>11</v>
      </c>
      <c r="B28" s="78" t="s">
        <v>66</v>
      </c>
      <c r="C28" s="79">
        <v>8</v>
      </c>
      <c r="D28" s="119" t="s">
        <v>10</v>
      </c>
      <c r="E28" s="80">
        <v>2</v>
      </c>
      <c r="F28" s="80">
        <v>2</v>
      </c>
      <c r="G28" s="163"/>
      <c r="H28" s="72">
        <f t="shared" si="0"/>
        <v>16</v>
      </c>
      <c r="I28" s="72">
        <f t="shared" si="1"/>
        <v>32</v>
      </c>
      <c r="J28" s="166"/>
      <c r="K28" s="124"/>
      <c r="L28" s="72">
        <f>H28*K28</f>
        <v>0</v>
      </c>
      <c r="M28" s="73">
        <f>I28*K28</f>
        <v>0</v>
      </c>
      <c r="N28" s="154"/>
    </row>
    <row r="29" spans="1:14" collapsed="1" x14ac:dyDescent="0.35">
      <c r="A29" s="120">
        <v>12</v>
      </c>
      <c r="B29" s="69" t="s">
        <v>15</v>
      </c>
      <c r="C29" s="74">
        <v>1</v>
      </c>
      <c r="D29" s="119" t="s">
        <v>16</v>
      </c>
      <c r="E29" s="71">
        <v>2</v>
      </c>
      <c r="F29" s="71">
        <v>2</v>
      </c>
      <c r="G29" s="163"/>
      <c r="H29" s="72">
        <f t="shared" si="0"/>
        <v>2</v>
      </c>
      <c r="I29" s="72">
        <f t="shared" si="1"/>
        <v>4</v>
      </c>
      <c r="J29" s="166"/>
      <c r="K29" s="124"/>
      <c r="L29" s="72">
        <f>H29*K29</f>
        <v>0</v>
      </c>
      <c r="M29" s="73">
        <f>I29*K29</f>
        <v>0</v>
      </c>
      <c r="N29" s="154"/>
    </row>
    <row r="30" spans="1:14" ht="15" thickBot="1" x14ac:dyDescent="0.4">
      <c r="A30" s="81">
        <v>13</v>
      </c>
      <c r="B30" s="82" t="s">
        <v>17</v>
      </c>
      <c r="C30" s="83">
        <v>1</v>
      </c>
      <c r="D30" s="84" t="s">
        <v>16</v>
      </c>
      <c r="E30" s="85">
        <v>0</v>
      </c>
      <c r="F30" s="85">
        <v>1</v>
      </c>
      <c r="G30" s="164"/>
      <c r="H30" s="86">
        <f t="shared" si="0"/>
        <v>0</v>
      </c>
      <c r="I30" s="86">
        <f>C30*F30</f>
        <v>1</v>
      </c>
      <c r="J30" s="167"/>
      <c r="K30" s="113"/>
      <c r="L30" s="86">
        <f>H30*K30</f>
        <v>0</v>
      </c>
      <c r="M30" s="87">
        <f>I30*K30</f>
        <v>0</v>
      </c>
      <c r="N30" s="155"/>
    </row>
    <row r="31" spans="1:14" x14ac:dyDescent="0.35">
      <c r="A31" s="88">
        <v>14</v>
      </c>
      <c r="B31" s="89" t="s">
        <v>29</v>
      </c>
      <c r="C31" s="90">
        <v>50</v>
      </c>
      <c r="D31" s="91" t="s">
        <v>12</v>
      </c>
      <c r="E31" s="176"/>
      <c r="F31" s="176"/>
      <c r="G31" s="92">
        <v>1</v>
      </c>
      <c r="H31" s="170"/>
      <c r="I31" s="170"/>
      <c r="J31" s="93">
        <f>C31*G31</f>
        <v>50</v>
      </c>
      <c r="K31" s="114"/>
      <c r="L31" s="170"/>
      <c r="M31" s="170"/>
      <c r="N31" s="94">
        <f t="shared" ref="N31:N36" si="2">J31*K31</f>
        <v>0</v>
      </c>
    </row>
    <row r="32" spans="1:14" x14ac:dyDescent="0.35">
      <c r="A32" s="95">
        <v>44575</v>
      </c>
      <c r="B32" s="69" t="s">
        <v>30</v>
      </c>
      <c r="C32" s="74">
        <v>1</v>
      </c>
      <c r="D32" s="119" t="s">
        <v>33</v>
      </c>
      <c r="E32" s="163"/>
      <c r="F32" s="163"/>
      <c r="G32" s="71">
        <v>4</v>
      </c>
      <c r="H32" s="166"/>
      <c r="I32" s="166"/>
      <c r="J32" s="72">
        <f t="shared" ref="J32:J36" si="3">C32*G32</f>
        <v>4</v>
      </c>
      <c r="K32" s="124"/>
      <c r="L32" s="166"/>
      <c r="M32" s="166"/>
      <c r="N32" s="96">
        <f t="shared" si="2"/>
        <v>0</v>
      </c>
    </row>
    <row r="33" spans="1:14" x14ac:dyDescent="0.35">
      <c r="A33" s="120">
        <v>15</v>
      </c>
      <c r="B33" s="69" t="s">
        <v>31</v>
      </c>
      <c r="C33" s="74">
        <v>150</v>
      </c>
      <c r="D33" s="119" t="s">
        <v>7</v>
      </c>
      <c r="E33" s="163"/>
      <c r="F33" s="163"/>
      <c r="G33" s="71">
        <v>1</v>
      </c>
      <c r="H33" s="166"/>
      <c r="I33" s="166"/>
      <c r="J33" s="72">
        <f t="shared" si="3"/>
        <v>150</v>
      </c>
      <c r="K33" s="124"/>
      <c r="L33" s="166"/>
      <c r="M33" s="166"/>
      <c r="N33" s="96">
        <f t="shared" si="2"/>
        <v>0</v>
      </c>
    </row>
    <row r="34" spans="1:14" x14ac:dyDescent="0.35">
      <c r="A34" s="95">
        <v>44576</v>
      </c>
      <c r="B34" s="69" t="s">
        <v>32</v>
      </c>
      <c r="C34" s="74">
        <v>1</v>
      </c>
      <c r="D34" s="119" t="s">
        <v>16</v>
      </c>
      <c r="E34" s="163"/>
      <c r="F34" s="163"/>
      <c r="G34" s="71">
        <v>4</v>
      </c>
      <c r="H34" s="166"/>
      <c r="I34" s="166"/>
      <c r="J34" s="72">
        <f t="shared" si="3"/>
        <v>4</v>
      </c>
      <c r="K34" s="124"/>
      <c r="L34" s="166"/>
      <c r="M34" s="166"/>
      <c r="N34" s="96">
        <f t="shared" si="2"/>
        <v>0</v>
      </c>
    </row>
    <row r="35" spans="1:14" x14ac:dyDescent="0.35">
      <c r="A35" s="120">
        <v>16</v>
      </c>
      <c r="B35" s="69" t="s">
        <v>37</v>
      </c>
      <c r="C35" s="74">
        <v>1</v>
      </c>
      <c r="D35" s="119" t="s">
        <v>16</v>
      </c>
      <c r="E35" s="163"/>
      <c r="F35" s="163"/>
      <c r="G35" s="71">
        <v>4</v>
      </c>
      <c r="H35" s="166"/>
      <c r="I35" s="166"/>
      <c r="J35" s="72">
        <f t="shared" si="3"/>
        <v>4</v>
      </c>
      <c r="K35" s="124"/>
      <c r="L35" s="166"/>
      <c r="M35" s="166"/>
      <c r="N35" s="96">
        <f t="shared" si="2"/>
        <v>0</v>
      </c>
    </row>
    <row r="36" spans="1:14" ht="15" thickBot="1" x14ac:dyDescent="0.4">
      <c r="A36" s="97">
        <v>17</v>
      </c>
      <c r="B36" s="98" t="s">
        <v>38</v>
      </c>
      <c r="C36" s="99">
        <v>1</v>
      </c>
      <c r="D36" s="100" t="s">
        <v>16</v>
      </c>
      <c r="E36" s="177"/>
      <c r="F36" s="177"/>
      <c r="G36" s="101">
        <v>1</v>
      </c>
      <c r="H36" s="171"/>
      <c r="I36" s="171"/>
      <c r="J36" s="102">
        <f t="shared" si="3"/>
        <v>1</v>
      </c>
      <c r="K36" s="115"/>
      <c r="L36" s="171"/>
      <c r="M36" s="171"/>
      <c r="N36" s="103">
        <f t="shared" si="2"/>
        <v>0</v>
      </c>
    </row>
    <row r="37" spans="1:14" ht="15" thickBot="1" x14ac:dyDescent="0.4">
      <c r="I37" s="172" t="s">
        <v>50</v>
      </c>
      <c r="J37" s="173"/>
      <c r="K37" s="174"/>
      <c r="L37" s="104">
        <f>SUM(L11:L30)</f>
        <v>0</v>
      </c>
      <c r="M37" s="105">
        <f>SUM(M11:M30)</f>
        <v>0</v>
      </c>
      <c r="N37" s="106">
        <f>SUM(N31:N36)</f>
        <v>0</v>
      </c>
    </row>
    <row r="38" spans="1:14" s="21" customFormat="1" ht="15" thickBot="1" x14ac:dyDescent="0.4">
      <c r="E38" s="20"/>
      <c r="F38" s="20"/>
      <c r="G38" s="20"/>
      <c r="H38" s="20"/>
      <c r="J38" s="107"/>
      <c r="K38" s="108" t="s">
        <v>68</v>
      </c>
      <c r="L38" s="109"/>
      <c r="M38" s="110">
        <f>SUM(L37:N37)</f>
        <v>0</v>
      </c>
    </row>
    <row r="39" spans="1:14" ht="15" thickBot="1" x14ac:dyDescent="0.4">
      <c r="I39" s="175"/>
      <c r="J39" s="175"/>
      <c r="K39" s="175"/>
    </row>
    <row r="40" spans="1:14" ht="15" thickBot="1" x14ac:dyDescent="0.4">
      <c r="A40" s="130" t="s">
        <v>67</v>
      </c>
      <c r="B40" s="131"/>
      <c r="C40" s="131"/>
      <c r="D40" s="131"/>
      <c r="E40" s="131"/>
      <c r="F40" s="131"/>
      <c r="G40" s="131"/>
      <c r="H40" s="131"/>
      <c r="I40" s="131"/>
      <c r="J40" s="59"/>
      <c r="K40" s="111" t="s">
        <v>24</v>
      </c>
      <c r="L40" s="61">
        <v>2</v>
      </c>
      <c r="M40" s="132" t="s">
        <v>0</v>
      </c>
      <c r="N40" s="133"/>
    </row>
    <row r="41" spans="1:14" ht="20.149999999999999" customHeight="1" x14ac:dyDescent="0.35">
      <c r="A41" s="134" t="s">
        <v>1</v>
      </c>
      <c r="B41" s="137" t="s">
        <v>53</v>
      </c>
      <c r="C41" s="140" t="s">
        <v>2</v>
      </c>
      <c r="D41" s="140" t="s">
        <v>3</v>
      </c>
      <c r="E41" s="143" t="s">
        <v>19</v>
      </c>
      <c r="F41" s="143" t="s">
        <v>20</v>
      </c>
      <c r="G41" s="146" t="s">
        <v>34</v>
      </c>
      <c r="H41" s="143" t="s">
        <v>21</v>
      </c>
      <c r="I41" s="146" t="s">
        <v>22</v>
      </c>
      <c r="J41" s="146" t="s">
        <v>35</v>
      </c>
      <c r="K41" s="149" t="s">
        <v>4</v>
      </c>
      <c r="L41" s="151" t="s">
        <v>39</v>
      </c>
      <c r="M41" s="151" t="s">
        <v>26</v>
      </c>
      <c r="N41" s="128" t="s">
        <v>36</v>
      </c>
    </row>
    <row r="42" spans="1:14" ht="20.149999999999999" customHeight="1" x14ac:dyDescent="0.35">
      <c r="A42" s="135"/>
      <c r="B42" s="138"/>
      <c r="C42" s="141"/>
      <c r="D42" s="141"/>
      <c r="E42" s="144"/>
      <c r="F42" s="144"/>
      <c r="G42" s="147"/>
      <c r="H42" s="144"/>
      <c r="I42" s="147"/>
      <c r="J42" s="147"/>
      <c r="K42" s="150"/>
      <c r="L42" s="152"/>
      <c r="M42" s="152"/>
      <c r="N42" s="129"/>
    </row>
    <row r="43" spans="1:14" ht="15" customHeight="1" thickBot="1" x14ac:dyDescent="0.4">
      <c r="A43" s="136"/>
      <c r="B43" s="139"/>
      <c r="C43" s="142"/>
      <c r="D43" s="142"/>
      <c r="E43" s="145"/>
      <c r="F43" s="145"/>
      <c r="G43" s="148"/>
      <c r="H43" s="145"/>
      <c r="I43" s="147"/>
      <c r="J43" s="148"/>
      <c r="K43" s="62" t="s">
        <v>5</v>
      </c>
      <c r="L43" s="62" t="s">
        <v>5</v>
      </c>
      <c r="M43" s="62" t="s">
        <v>5</v>
      </c>
      <c r="N43" s="63" t="s">
        <v>5</v>
      </c>
    </row>
    <row r="44" spans="1:14" x14ac:dyDescent="0.35">
      <c r="A44" s="121">
        <v>1</v>
      </c>
      <c r="B44" s="64" t="s">
        <v>11</v>
      </c>
      <c r="C44" s="65">
        <v>10</v>
      </c>
      <c r="D44" s="122" t="s">
        <v>12</v>
      </c>
      <c r="E44" s="66">
        <v>2</v>
      </c>
      <c r="F44" s="66">
        <v>2</v>
      </c>
      <c r="G44" s="162"/>
      <c r="H44" s="67">
        <f t="shared" ref="H44:H49" si="4">C44*E44</f>
        <v>20</v>
      </c>
      <c r="I44" s="67">
        <f t="shared" ref="I44:I49" si="5">C44*F44*$L$7</f>
        <v>40</v>
      </c>
      <c r="J44" s="162"/>
      <c r="K44" s="123"/>
      <c r="L44" s="67">
        <f t="shared" ref="L44:L49" si="6">H44*K44</f>
        <v>0</v>
      </c>
      <c r="M44" s="68">
        <f t="shared" ref="M44:M49" si="7">I44*K44</f>
        <v>0</v>
      </c>
      <c r="N44" s="153"/>
    </row>
    <row r="45" spans="1:14" x14ac:dyDescent="0.35">
      <c r="A45" s="120">
        <v>2</v>
      </c>
      <c r="B45" s="69" t="s">
        <v>13</v>
      </c>
      <c r="C45" s="74">
        <v>3</v>
      </c>
      <c r="D45" s="119" t="s">
        <v>10</v>
      </c>
      <c r="E45" s="71">
        <v>2</v>
      </c>
      <c r="F45" s="71">
        <v>2</v>
      </c>
      <c r="G45" s="163"/>
      <c r="H45" s="72">
        <f t="shared" si="4"/>
        <v>6</v>
      </c>
      <c r="I45" s="72">
        <f t="shared" si="5"/>
        <v>12</v>
      </c>
      <c r="J45" s="163"/>
      <c r="K45" s="124"/>
      <c r="L45" s="72">
        <f t="shared" si="6"/>
        <v>0</v>
      </c>
      <c r="M45" s="73">
        <f t="shared" si="7"/>
        <v>0</v>
      </c>
      <c r="N45" s="154"/>
    </row>
    <row r="46" spans="1:14" x14ac:dyDescent="0.35">
      <c r="A46" s="120">
        <v>3</v>
      </c>
      <c r="B46" s="69" t="s">
        <v>25</v>
      </c>
      <c r="C46" s="74">
        <v>4</v>
      </c>
      <c r="D46" s="119" t="s">
        <v>10</v>
      </c>
      <c r="E46" s="71">
        <v>2</v>
      </c>
      <c r="F46" s="71">
        <v>2</v>
      </c>
      <c r="G46" s="163"/>
      <c r="H46" s="72">
        <f t="shared" si="4"/>
        <v>8</v>
      </c>
      <c r="I46" s="72">
        <f t="shared" si="5"/>
        <v>16</v>
      </c>
      <c r="J46" s="163"/>
      <c r="K46" s="124"/>
      <c r="L46" s="72">
        <f t="shared" si="6"/>
        <v>0</v>
      </c>
      <c r="M46" s="73">
        <f t="shared" si="7"/>
        <v>0</v>
      </c>
      <c r="N46" s="154"/>
    </row>
    <row r="47" spans="1:14" x14ac:dyDescent="0.35">
      <c r="A47" s="120">
        <v>4</v>
      </c>
      <c r="B47" s="69" t="s">
        <v>6</v>
      </c>
      <c r="C47" s="76">
        <v>84</v>
      </c>
      <c r="D47" s="119" t="s">
        <v>7</v>
      </c>
      <c r="E47" s="71">
        <f>2+1</f>
        <v>3</v>
      </c>
      <c r="F47" s="71">
        <v>2</v>
      </c>
      <c r="G47" s="163"/>
      <c r="H47" s="72">
        <f t="shared" si="4"/>
        <v>252</v>
      </c>
      <c r="I47" s="72">
        <f t="shared" si="5"/>
        <v>336</v>
      </c>
      <c r="J47" s="163"/>
      <c r="K47" s="124"/>
      <c r="L47" s="72">
        <f t="shared" si="6"/>
        <v>0</v>
      </c>
      <c r="M47" s="73">
        <f t="shared" si="7"/>
        <v>0</v>
      </c>
      <c r="N47" s="154"/>
    </row>
    <row r="48" spans="1:14" x14ac:dyDescent="0.35">
      <c r="A48" s="120">
        <v>5</v>
      </c>
      <c r="B48" s="69" t="s">
        <v>8</v>
      </c>
      <c r="C48" s="76">
        <v>107</v>
      </c>
      <c r="D48" s="119" t="s">
        <v>7</v>
      </c>
      <c r="E48" s="71">
        <v>2</v>
      </c>
      <c r="F48" s="71">
        <v>2</v>
      </c>
      <c r="G48" s="163"/>
      <c r="H48" s="72">
        <f t="shared" si="4"/>
        <v>214</v>
      </c>
      <c r="I48" s="72">
        <f t="shared" si="5"/>
        <v>428</v>
      </c>
      <c r="J48" s="163"/>
      <c r="K48" s="124"/>
      <c r="L48" s="72">
        <f t="shared" si="6"/>
        <v>0</v>
      </c>
      <c r="M48" s="73">
        <f t="shared" si="7"/>
        <v>0</v>
      </c>
      <c r="N48" s="154"/>
    </row>
    <row r="49" spans="1:14" ht="15" thickBot="1" x14ac:dyDescent="0.4">
      <c r="A49" s="81">
        <v>6</v>
      </c>
      <c r="B49" s="82" t="s">
        <v>9</v>
      </c>
      <c r="C49" s="83">
        <v>8</v>
      </c>
      <c r="D49" s="84" t="s">
        <v>10</v>
      </c>
      <c r="E49" s="85">
        <v>2</v>
      </c>
      <c r="F49" s="85">
        <v>2</v>
      </c>
      <c r="G49" s="164"/>
      <c r="H49" s="86">
        <f t="shared" si="4"/>
        <v>16</v>
      </c>
      <c r="I49" s="86">
        <f t="shared" si="5"/>
        <v>32</v>
      </c>
      <c r="J49" s="164"/>
      <c r="K49" s="113"/>
      <c r="L49" s="86">
        <f t="shared" si="6"/>
        <v>0</v>
      </c>
      <c r="M49" s="87">
        <f t="shared" si="7"/>
        <v>0</v>
      </c>
      <c r="N49" s="155"/>
    </row>
    <row r="50" spans="1:14" x14ac:dyDescent="0.35">
      <c r="A50" s="88">
        <v>7</v>
      </c>
      <c r="B50" s="89" t="s">
        <v>29</v>
      </c>
      <c r="C50" s="90">
        <v>10</v>
      </c>
      <c r="D50" s="91" t="s">
        <v>12</v>
      </c>
      <c r="E50" s="176"/>
      <c r="F50" s="176"/>
      <c r="G50" s="92">
        <v>1</v>
      </c>
      <c r="H50" s="170"/>
      <c r="I50" s="170"/>
      <c r="J50" s="93">
        <f>C50*G50</f>
        <v>10</v>
      </c>
      <c r="K50" s="114"/>
      <c r="L50" s="170"/>
      <c r="M50" s="170"/>
      <c r="N50" s="94">
        <f t="shared" ref="N50:N55" si="8">J50*K50</f>
        <v>0</v>
      </c>
    </row>
    <row r="51" spans="1:14" x14ac:dyDescent="0.35">
      <c r="A51" s="95">
        <v>44568</v>
      </c>
      <c r="B51" s="69" t="s">
        <v>30</v>
      </c>
      <c r="C51" s="74">
        <v>1</v>
      </c>
      <c r="D51" s="119" t="s">
        <v>33</v>
      </c>
      <c r="E51" s="163"/>
      <c r="F51" s="163"/>
      <c r="G51" s="71">
        <v>4</v>
      </c>
      <c r="H51" s="166"/>
      <c r="I51" s="166"/>
      <c r="J51" s="72">
        <f t="shared" ref="J51:J55" si="9">C51*G51</f>
        <v>4</v>
      </c>
      <c r="K51" s="124"/>
      <c r="L51" s="166"/>
      <c r="M51" s="166"/>
      <c r="N51" s="96">
        <f t="shared" si="8"/>
        <v>0</v>
      </c>
    </row>
    <row r="52" spans="1:14" x14ac:dyDescent="0.35">
      <c r="A52" s="120">
        <v>8</v>
      </c>
      <c r="B52" s="69" t="s">
        <v>31</v>
      </c>
      <c r="C52" s="74">
        <v>84</v>
      </c>
      <c r="D52" s="119" t="s">
        <v>7</v>
      </c>
      <c r="E52" s="163"/>
      <c r="F52" s="163"/>
      <c r="G52" s="71">
        <v>1</v>
      </c>
      <c r="H52" s="166"/>
      <c r="I52" s="166"/>
      <c r="J52" s="72">
        <f t="shared" si="9"/>
        <v>84</v>
      </c>
      <c r="K52" s="124"/>
      <c r="L52" s="166"/>
      <c r="M52" s="166"/>
      <c r="N52" s="96">
        <f t="shared" si="8"/>
        <v>0</v>
      </c>
    </row>
    <row r="53" spans="1:14" x14ac:dyDescent="0.35">
      <c r="A53" s="95">
        <v>44569</v>
      </c>
      <c r="B53" s="69" t="s">
        <v>32</v>
      </c>
      <c r="C53" s="74">
        <v>1</v>
      </c>
      <c r="D53" s="119" t="s">
        <v>16</v>
      </c>
      <c r="E53" s="163"/>
      <c r="F53" s="163"/>
      <c r="G53" s="71">
        <v>4</v>
      </c>
      <c r="H53" s="166"/>
      <c r="I53" s="166"/>
      <c r="J53" s="72">
        <f t="shared" si="9"/>
        <v>4</v>
      </c>
      <c r="K53" s="124"/>
      <c r="L53" s="166"/>
      <c r="M53" s="166"/>
      <c r="N53" s="96">
        <f t="shared" si="8"/>
        <v>0</v>
      </c>
    </row>
    <row r="54" spans="1:14" x14ac:dyDescent="0.35">
      <c r="A54" s="120">
        <v>9</v>
      </c>
      <c r="B54" s="69" t="s">
        <v>37</v>
      </c>
      <c r="C54" s="74">
        <v>1</v>
      </c>
      <c r="D54" s="119" t="s">
        <v>16</v>
      </c>
      <c r="E54" s="163"/>
      <c r="F54" s="163"/>
      <c r="G54" s="71">
        <v>4</v>
      </c>
      <c r="H54" s="166"/>
      <c r="I54" s="166"/>
      <c r="J54" s="72">
        <f t="shared" si="9"/>
        <v>4</v>
      </c>
      <c r="K54" s="124"/>
      <c r="L54" s="166"/>
      <c r="M54" s="166"/>
      <c r="N54" s="96">
        <f t="shared" si="8"/>
        <v>0</v>
      </c>
    </row>
    <row r="55" spans="1:14" ht="15" thickBot="1" x14ac:dyDescent="0.4">
      <c r="A55" s="97">
        <v>10</v>
      </c>
      <c r="B55" s="98" t="s">
        <v>38</v>
      </c>
      <c r="C55" s="99">
        <v>1</v>
      </c>
      <c r="D55" s="100" t="s">
        <v>16</v>
      </c>
      <c r="E55" s="177"/>
      <c r="F55" s="177"/>
      <c r="G55" s="101">
        <v>1</v>
      </c>
      <c r="H55" s="171"/>
      <c r="I55" s="171"/>
      <c r="J55" s="102">
        <f t="shared" si="9"/>
        <v>1</v>
      </c>
      <c r="K55" s="115"/>
      <c r="L55" s="171"/>
      <c r="M55" s="171"/>
      <c r="N55" s="103">
        <f t="shared" si="8"/>
        <v>0</v>
      </c>
    </row>
    <row r="56" spans="1:14" ht="15" thickBot="1" x14ac:dyDescent="0.4">
      <c r="I56" s="172" t="s">
        <v>50</v>
      </c>
      <c r="J56" s="173"/>
      <c r="K56" s="174"/>
      <c r="L56" s="104">
        <f>SUM(L44:L49)</f>
        <v>0</v>
      </c>
      <c r="M56" s="105">
        <f>SUM(M44:M49)</f>
        <v>0</v>
      </c>
      <c r="N56" s="106">
        <f>SUM(N50:N55)</f>
        <v>0</v>
      </c>
    </row>
    <row r="57" spans="1:14" ht="15" thickBot="1" x14ac:dyDescent="0.4">
      <c r="I57" s="21"/>
      <c r="J57" s="107"/>
      <c r="K57" s="108" t="s">
        <v>69</v>
      </c>
      <c r="L57" s="112"/>
      <c r="M57" s="110">
        <f>SUM(L56:N56)</f>
        <v>0</v>
      </c>
    </row>
    <row r="58" spans="1:14" ht="15" thickBot="1" x14ac:dyDescent="0.4">
      <c r="A58" s="15"/>
      <c r="B58" s="15"/>
      <c r="C58" s="15"/>
      <c r="D58" s="15"/>
      <c r="E58" s="19"/>
      <c r="F58" s="19"/>
      <c r="I58" s="20"/>
      <c r="J58" s="20"/>
      <c r="K58" s="21"/>
    </row>
    <row r="59" spans="1:14" x14ac:dyDescent="0.35">
      <c r="A59" s="178"/>
      <c r="B59" s="178"/>
      <c r="C59" s="15"/>
      <c r="D59" s="19"/>
      <c r="E59" s="19"/>
      <c r="F59" s="44" t="s">
        <v>68</v>
      </c>
      <c r="G59" s="50"/>
      <c r="H59" s="45"/>
      <c r="I59" s="45"/>
      <c r="J59" s="45"/>
      <c r="K59" s="46"/>
      <c r="L59" s="22"/>
      <c r="M59" s="23">
        <f>M38</f>
        <v>0</v>
      </c>
    </row>
    <row r="60" spans="1:14" ht="15" thickBot="1" x14ac:dyDescent="0.4">
      <c r="A60" s="178"/>
      <c r="B60" s="178"/>
      <c r="C60" s="15"/>
      <c r="D60" s="19"/>
      <c r="E60" s="19"/>
      <c r="F60" s="24" t="s">
        <v>69</v>
      </c>
      <c r="G60" s="51"/>
      <c r="H60" s="25"/>
      <c r="I60" s="26"/>
      <c r="J60" s="26"/>
      <c r="K60" s="27"/>
      <c r="L60" s="28"/>
      <c r="M60" s="29">
        <f>M57</f>
        <v>0</v>
      </c>
    </row>
    <row r="61" spans="1:14" ht="15.5" x14ac:dyDescent="0.35">
      <c r="A61" s="178"/>
      <c r="B61" s="178"/>
      <c r="C61" s="15"/>
      <c r="D61" s="19"/>
      <c r="E61" s="19"/>
      <c r="F61" s="30" t="s">
        <v>28</v>
      </c>
      <c r="G61" s="52"/>
      <c r="H61" s="31"/>
      <c r="I61" s="32"/>
      <c r="J61" s="32"/>
      <c r="K61" s="33"/>
      <c r="L61" s="34"/>
      <c r="M61" s="35">
        <f>SUM(M59:M60)</f>
        <v>0</v>
      </c>
    </row>
    <row r="62" spans="1:14" x14ac:dyDescent="0.35">
      <c r="A62" s="178"/>
      <c r="B62" s="178"/>
      <c r="C62" s="15"/>
      <c r="D62" s="19"/>
      <c r="E62" s="19"/>
      <c r="F62" s="36" t="s">
        <v>18</v>
      </c>
      <c r="G62" s="37"/>
      <c r="H62" s="37"/>
      <c r="I62" s="38"/>
      <c r="J62" s="38"/>
      <c r="K62" s="39"/>
      <c r="L62" s="40">
        <v>0.2</v>
      </c>
      <c r="M62" s="41">
        <f>M61*L62</f>
        <v>0</v>
      </c>
    </row>
    <row r="63" spans="1:14" ht="15" thickBot="1" x14ac:dyDescent="0.4">
      <c r="A63" s="178"/>
      <c r="B63" s="178"/>
      <c r="C63" s="15"/>
      <c r="D63" s="15"/>
      <c r="E63" s="15"/>
      <c r="F63" s="47" t="s">
        <v>27</v>
      </c>
      <c r="G63" s="51"/>
      <c r="H63" s="48"/>
      <c r="I63" s="48"/>
      <c r="J63" s="48"/>
      <c r="K63" s="49"/>
      <c r="L63" s="42"/>
      <c r="M63" s="43">
        <f>M61+M62</f>
        <v>0</v>
      </c>
    </row>
    <row r="64" spans="1:14" x14ac:dyDescent="0.35">
      <c r="A64" s="15"/>
      <c r="B64" s="15"/>
      <c r="C64" s="15"/>
      <c r="D64" s="15"/>
      <c r="E64" s="19"/>
      <c r="F64" s="19"/>
    </row>
    <row r="65" spans="1:15" x14ac:dyDescent="0.35">
      <c r="A65" s="15"/>
      <c r="B65" s="15"/>
      <c r="C65" s="15"/>
      <c r="D65" s="15"/>
      <c r="E65" s="19"/>
      <c r="F65" s="19"/>
      <c r="M65" s="179"/>
      <c r="N65" s="180"/>
      <c r="O65" s="180"/>
    </row>
    <row r="66" spans="1:15" x14ac:dyDescent="0.3">
      <c r="M66" s="180"/>
      <c r="N66" s="181" t="s">
        <v>46</v>
      </c>
      <c r="O66" s="180"/>
    </row>
    <row r="67" spans="1:15" x14ac:dyDescent="0.35">
      <c r="M67" s="182"/>
      <c r="N67" s="183" t="s">
        <v>51</v>
      </c>
      <c r="O67" s="182"/>
    </row>
    <row r="68" spans="1:15" x14ac:dyDescent="0.35">
      <c r="M68" s="182"/>
      <c r="N68" s="183" t="s">
        <v>52</v>
      </c>
      <c r="O68" s="182"/>
    </row>
    <row r="69" spans="1:15" x14ac:dyDescent="0.35">
      <c r="M69" s="180"/>
      <c r="N69" s="180"/>
      <c r="O69" s="180"/>
    </row>
  </sheetData>
  <sheetProtection algorithmName="SHA-512" hashValue="68436lHPZetm6IRNsB83eVKe/omSGkuP4KwDVE8ofmrH+yURfJhOaRmN4D0H983BkpVEIIJlPn9GKc9NNPbPyA==" saltValue="K/LbAnYZ8Sdqz3xIJ5w6qQ==" spinCount="100000" sheet="1" formatCells="0" formatColumns="0" formatRows="0" insertColumns="0" insertRows="0" insertHyperlinks="0" deleteColumns="0" deleteRows="0" sort="0" autoFilter="0" pivotTables="0"/>
  <mergeCells count="78">
    <mergeCell ref="A59:B63"/>
    <mergeCell ref="I56:K56"/>
    <mergeCell ref="A3:N3"/>
    <mergeCell ref="A4:N4"/>
    <mergeCell ref="A5:N5"/>
    <mergeCell ref="E50:E55"/>
    <mergeCell ref="F50:F55"/>
    <mergeCell ref="H50:H55"/>
    <mergeCell ref="I50:I55"/>
    <mergeCell ref="L50:L55"/>
    <mergeCell ref="M50:M55"/>
    <mergeCell ref="J41:J43"/>
    <mergeCell ref="K41:K42"/>
    <mergeCell ref="L41:L42"/>
    <mergeCell ref="M41:M42"/>
    <mergeCell ref="N41:N42"/>
    <mergeCell ref="G44:G49"/>
    <mergeCell ref="J44:J49"/>
    <mergeCell ref="N44:N49"/>
    <mergeCell ref="M40:N40"/>
    <mergeCell ref="A41:A43"/>
    <mergeCell ref="B41:B43"/>
    <mergeCell ref="C41:C43"/>
    <mergeCell ref="D41:D43"/>
    <mergeCell ref="E41:E43"/>
    <mergeCell ref="F41:F43"/>
    <mergeCell ref="G41:G43"/>
    <mergeCell ref="H41:H43"/>
    <mergeCell ref="I41:I43"/>
    <mergeCell ref="I37:K37"/>
    <mergeCell ref="I39:K39"/>
    <mergeCell ref="A40:I40"/>
    <mergeCell ref="E31:E36"/>
    <mergeCell ref="F31:F36"/>
    <mergeCell ref="H31:H36"/>
    <mergeCell ref="I31:I36"/>
    <mergeCell ref="D18:D19"/>
    <mergeCell ref="K18:K19"/>
    <mergeCell ref="L31:L36"/>
    <mergeCell ref="M31:M36"/>
    <mergeCell ref="A23:A24"/>
    <mergeCell ref="D23:D24"/>
    <mergeCell ref="K23:K24"/>
    <mergeCell ref="A25:A26"/>
    <mergeCell ref="D25:D26"/>
    <mergeCell ref="K25:K26"/>
    <mergeCell ref="N11:N30"/>
    <mergeCell ref="A13:A14"/>
    <mergeCell ref="D13:D14"/>
    <mergeCell ref="K13:K14"/>
    <mergeCell ref="A15:A16"/>
    <mergeCell ref="A20:A21"/>
    <mergeCell ref="D20:D21"/>
    <mergeCell ref="K20:K21"/>
    <mergeCell ref="A11:A12"/>
    <mergeCell ref="D11:D12"/>
    <mergeCell ref="G11:G30"/>
    <mergeCell ref="J11:J30"/>
    <mergeCell ref="K11:K12"/>
    <mergeCell ref="D15:D16"/>
    <mergeCell ref="K15:K16"/>
    <mergeCell ref="A18:A19"/>
    <mergeCell ref="N8:N9"/>
    <mergeCell ref="A7:I7"/>
    <mergeCell ref="M7:N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9"/>
    <mergeCell ref="L8:L9"/>
    <mergeCell ref="M8:M9"/>
  </mergeCells>
  <pageMargins left="0.25" right="0.25" top="0.75" bottom="0.75" header="0.3" footer="0.3"/>
  <pageSetup paperSize="9" scale="72" fitToHeight="0" orientation="landscape" r:id="rId1"/>
  <ignoredErrors>
    <ignoredError sqref="L13:M13 L16:M1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C65FBBE3A77642AC50BBAD1D6721B7" ma:contentTypeVersion="12" ma:contentTypeDescription="Umožňuje vytvoriť nový dokument." ma:contentTypeScope="" ma:versionID="d281c321ca1536a44747145c9ae6ce63">
  <xsd:schema xmlns:xsd="http://www.w3.org/2001/XMLSchema" xmlns:xs="http://www.w3.org/2001/XMLSchema" xmlns:p="http://schemas.microsoft.com/office/2006/metadata/properties" xmlns:ns3="3be7ea34-391e-4c7b-b349-1d8d28c79911" xmlns:ns4="ac6863a2-7b51-4217-bb72-f25460647f01" targetNamespace="http://schemas.microsoft.com/office/2006/metadata/properties" ma:root="true" ma:fieldsID="7b1db1abfada196441716d543518a199" ns3:_="" ns4:_="">
    <xsd:import namespace="3be7ea34-391e-4c7b-b349-1d8d28c79911"/>
    <xsd:import namespace="ac6863a2-7b51-4217-bb72-f25460647f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7ea34-391e-4c7b-b349-1d8d28c7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863a2-7b51-4217-bb72-f25460647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91B32F-D312-41E1-BACD-4C47768729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3AE21D-BFF2-44BB-BFB3-53405B15087E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3be7ea34-391e-4c7b-b349-1d8d28c79911"/>
    <ds:schemaRef ds:uri="http://purl.org/dc/dcmitype/"/>
    <ds:schemaRef ds:uri="ac6863a2-7b51-4217-bb72-f25460647f01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1D76DE-CA25-4A79-B13C-5DC4A7825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7ea34-391e-4c7b-b349-1d8d28c79911"/>
    <ds:schemaRef ds:uri="ac6863a2-7b51-4217-bb72-f25460647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A.2-časť 3</vt:lpstr>
      <vt:lpstr>Príloha č.1 k B.2-časť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Kostovský Peter</dc:creator>
  <cp:keywords/>
  <dc:description/>
  <cp:lastModifiedBy>Ághová Barbora</cp:lastModifiedBy>
  <cp:revision/>
  <cp:lastPrinted>2022-02-22T11:11:23Z</cp:lastPrinted>
  <dcterms:created xsi:type="dcterms:W3CDTF">2020-05-12T12:38:13Z</dcterms:created>
  <dcterms:modified xsi:type="dcterms:W3CDTF">2023-01-16T11:31:02Z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0x01010098C65FBBE3A77642AC50BBAD1D6721B7</vt:lpwstr>
  </property>
</Properties>
</file>