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filterPrivacy="1"/>
  <xr:revisionPtr revIDLastSave="0" documentId="13_ncr:1_{C791D93A-49BE-47ED-822C-899C233B4262}" xr6:coauthVersionLast="43" xr6:coauthVersionMax="43" xr10:uidLastSave="{00000000-0000-0000-0000-000000000000}"/>
  <bookViews>
    <workbookView xWindow="-120" yWindow="-120" windowWidth="29040" windowHeight="15840" activeTab="4" xr2:uid="{00000000-000D-0000-FFFF-FFFF00000000}"/>
  </bookViews>
  <sheets>
    <sheet name="Rekapitulácia stavby" sheetId="1" r:id="rId1"/>
    <sheet name="A - Zateplenie obvodového..." sheetId="2" r:id="rId2"/>
    <sheet name="B - Výmena výplňových kon..." sheetId="3" r:id="rId3"/>
    <sheet name="C - Zateplenie strechy" sheetId="4" r:id="rId4"/>
    <sheet name="D - Ochraný pás sokla" sheetId="5" r:id="rId5"/>
    <sheet name="E - Interiér" sheetId="6" r:id="rId6"/>
    <sheet name="EL - Elektroinštalácia os..." sheetId="7" r:id="rId7"/>
    <sheet name="FVE - Fotovoltická elektr..." sheetId="8" r:id="rId8"/>
    <sheet name="UK - Vykurovanie" sheetId="9" r:id="rId9"/>
    <sheet name="VZT - Lokálna rekuperácia" sheetId="10" r:id="rId10"/>
    <sheet name="Hárok1" sheetId="11" r:id="rId11"/>
  </sheets>
  <definedNames>
    <definedName name="_xlnm.Print_Titles" localSheetId="1">'A - Zateplenie obvodového...'!$130:$130</definedName>
    <definedName name="_xlnm.Print_Titles" localSheetId="2">'B - Výmena výplňových kon...'!$125:$125</definedName>
    <definedName name="_xlnm.Print_Titles" localSheetId="3">'C - Zateplenie strechy'!$125:$125</definedName>
    <definedName name="_xlnm.Print_Titles" localSheetId="4">'D - Ochraný pás sokla'!$123:$123</definedName>
    <definedName name="_xlnm.Print_Titles" localSheetId="5">'E - Interiér'!$122:$122</definedName>
    <definedName name="_xlnm.Print_Titles" localSheetId="6">'EL - Elektroinštalácia os...'!$134:$134</definedName>
    <definedName name="_xlnm.Print_Titles" localSheetId="7">'FVE - Fotovoltická elektr...'!$124:$124</definedName>
    <definedName name="_xlnm.Print_Titles" localSheetId="0">'Rekapitulácia stavby'!$85:$85</definedName>
    <definedName name="_xlnm.Print_Titles" localSheetId="8">'UK - Vykurovanie'!$125:$125</definedName>
    <definedName name="_xlnm.Print_Titles" localSheetId="9">'VZT - Lokálna rekuperácia'!$121:$121</definedName>
    <definedName name="_xlnm.Print_Area" localSheetId="1">'A - Zateplenie obvodového...'!$C$4:$Q$70,'A - Zateplenie obvodového...'!$C$76:$Q$113,'A - Zateplenie obvodového...'!$C$119:$Q$201</definedName>
    <definedName name="_xlnm.Print_Area" localSheetId="2">'B - Výmena výplňových kon...'!$C$4:$Q$70,'B - Výmena výplňových kon...'!$C$76:$Q$108,'B - Výmena výplňových kon...'!$C$114:$Q$183</definedName>
    <definedName name="_xlnm.Print_Area" localSheetId="3">'C - Zateplenie strechy'!$C$4:$Q$70,'C - Zateplenie strechy'!$C$76:$Q$108,'C - Zateplenie strechy'!$C$114:$Q$182</definedName>
    <definedName name="_xlnm.Print_Area" localSheetId="4">'D - Ochraný pás sokla'!$C$4:$Q$70,'D - Ochraný pás sokla'!$C$76:$Q$106,'D - Ochraný pás sokla'!$C$112:$Q$161</definedName>
    <definedName name="_xlnm.Print_Area" localSheetId="5">'E - Interiér'!$C$4:$Q$70,'E - Interiér'!$C$76:$Q$105,'E - Interiér'!$C$111:$Q$139</definedName>
    <definedName name="_xlnm.Print_Area" localSheetId="6">'EL - Elektroinštalácia os...'!$C$4:$Q$70,'EL - Elektroinštalácia os...'!$C$76:$Q$118,'EL - Elektroinštalácia os...'!$C$124:$Q$251</definedName>
    <definedName name="_xlnm.Print_Area" localSheetId="7">'FVE - Fotovoltická elektr...'!$C$4:$Q$70,'FVE - Fotovoltická elektr...'!$C$76:$Q$108,'FVE - Fotovoltická elektr...'!$C$114:$Q$171</definedName>
    <definedName name="_xlnm.Print_Area" localSheetId="0">'Rekapitulácia stavby'!$C$4:$AP$70,'Rekapitulácia stavby'!$C$76:$AP$105</definedName>
    <definedName name="_xlnm.Print_Area" localSheetId="8">'UK - Vykurovanie'!$C$4:$Q$70,'UK - Vykurovanie'!$C$76:$Q$109,'UK - Vykurovanie'!$C$115:$Q$265</definedName>
    <definedName name="_xlnm.Print_Area" localSheetId="9">'VZT - Lokálna rekuperácia'!$C$4:$Q$70,'VZT - Lokálna rekuperácia'!$C$76:$Q$105,'VZT - Lokálna rekuperácia'!$C$111:$Q$139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Y97" i="1" l="1"/>
  <c r="AX97" i="1"/>
  <c r="BI139" i="10"/>
  <c r="BH139" i="10"/>
  <c r="BG139" i="10"/>
  <c r="BE139" i="10"/>
  <c r="BK139" i="10"/>
  <c r="N139" i="10" s="1"/>
  <c r="BF139" i="10" s="1"/>
  <c r="BI138" i="10"/>
  <c r="BH138" i="10"/>
  <c r="BG138" i="10"/>
  <c r="BE138" i="10"/>
  <c r="N138" i="10"/>
  <c r="BF138" i="10" s="1"/>
  <c r="BK138" i="10"/>
  <c r="BI136" i="10"/>
  <c r="BH136" i="10"/>
  <c r="BG136" i="10"/>
  <c r="H34" i="10" s="1"/>
  <c r="BB97" i="1" s="1"/>
  <c r="BE136" i="10"/>
  <c r="AA136" i="10"/>
  <c r="AA135" i="10" s="1"/>
  <c r="AA134" i="10" s="1"/>
  <c r="Y136" i="10"/>
  <c r="Y135" i="10" s="1"/>
  <c r="Y134" i="10" s="1"/>
  <c r="W136" i="10"/>
  <c r="W135" i="10" s="1"/>
  <c r="W134" i="10" s="1"/>
  <c r="BK136" i="10"/>
  <c r="BK135" i="10" s="1"/>
  <c r="N135" i="10" s="1"/>
  <c r="N94" i="10" s="1"/>
  <c r="N136" i="10"/>
  <c r="BF136" i="10" s="1"/>
  <c r="BI132" i="10"/>
  <c r="BH132" i="10"/>
  <c r="BG132" i="10"/>
  <c r="BF132" i="10"/>
  <c r="BE132" i="10"/>
  <c r="AA132" i="10"/>
  <c r="Y132" i="10"/>
  <c r="W132" i="10"/>
  <c r="BK132" i="10"/>
  <c r="N132" i="10"/>
  <c r="BI131" i="10"/>
  <c r="BH131" i="10"/>
  <c r="BG131" i="10"/>
  <c r="BE131" i="10"/>
  <c r="AA131" i="10"/>
  <c r="AA130" i="10" s="1"/>
  <c r="AA129" i="10" s="1"/>
  <c r="Y131" i="10"/>
  <c r="W131" i="10"/>
  <c r="BK131" i="10"/>
  <c r="N131" i="10"/>
  <c r="BF131" i="10" s="1"/>
  <c r="BI128" i="10"/>
  <c r="BH128" i="10"/>
  <c r="BG128" i="10"/>
  <c r="BE128" i="10"/>
  <c r="AA128" i="10"/>
  <c r="Y128" i="10"/>
  <c r="W128" i="10"/>
  <c r="BK128" i="10"/>
  <c r="N128" i="10"/>
  <c r="BF128" i="10" s="1"/>
  <c r="BI127" i="10"/>
  <c r="BH127" i="10"/>
  <c r="BG127" i="10"/>
  <c r="BF127" i="10"/>
  <c r="BE127" i="10"/>
  <c r="AA127" i="10"/>
  <c r="Y127" i="10"/>
  <c r="W127" i="10"/>
  <c r="BK127" i="10"/>
  <c r="N127" i="10"/>
  <c r="BI126" i="10"/>
  <c r="BH126" i="10"/>
  <c r="BG126" i="10"/>
  <c r="BE126" i="10"/>
  <c r="AA126" i="10"/>
  <c r="Y126" i="10"/>
  <c r="W126" i="10"/>
  <c r="BK126" i="10"/>
  <c r="N126" i="10"/>
  <c r="BF126" i="10" s="1"/>
  <c r="BI125" i="10"/>
  <c r="BH125" i="10"/>
  <c r="BG125" i="10"/>
  <c r="BF125" i="10"/>
  <c r="BE125" i="10"/>
  <c r="AA125" i="10"/>
  <c r="Y125" i="10"/>
  <c r="Y124" i="10" s="1"/>
  <c r="Y123" i="10" s="1"/>
  <c r="W125" i="10"/>
  <c r="BK125" i="10"/>
  <c r="N125" i="10"/>
  <c r="M119" i="10"/>
  <c r="M118" i="10"/>
  <c r="F118" i="10"/>
  <c r="F116" i="10"/>
  <c r="F114" i="10"/>
  <c r="F113" i="10"/>
  <c r="BI103" i="10"/>
  <c r="BH103" i="10"/>
  <c r="BG103" i="10"/>
  <c r="BE103" i="10"/>
  <c r="BI102" i="10"/>
  <c r="BH102" i="10"/>
  <c r="BG102" i="10"/>
  <c r="BE102" i="10"/>
  <c r="BI101" i="10"/>
  <c r="BH101" i="10"/>
  <c r="BG101" i="10"/>
  <c r="BE101" i="10"/>
  <c r="BI100" i="10"/>
  <c r="BH100" i="10"/>
  <c r="BG100" i="10"/>
  <c r="BE100" i="10"/>
  <c r="BI99" i="10"/>
  <c r="BH99" i="10"/>
  <c r="BG99" i="10"/>
  <c r="BE99" i="10"/>
  <c r="BI98" i="10"/>
  <c r="BH98" i="10"/>
  <c r="BG98" i="10"/>
  <c r="BE98" i="10"/>
  <c r="M32" i="10" s="1"/>
  <c r="AV97" i="1" s="1"/>
  <c r="M84" i="10"/>
  <c r="M83" i="10"/>
  <c r="F83" i="10"/>
  <c r="F81" i="10"/>
  <c r="F79" i="10"/>
  <c r="F78" i="10"/>
  <c r="O15" i="10"/>
  <c r="E15" i="10"/>
  <c r="O14" i="10"/>
  <c r="O9" i="10"/>
  <c r="M116" i="10" s="1"/>
  <c r="F6" i="10"/>
  <c r="AY96" i="1"/>
  <c r="AX96" i="1"/>
  <c r="BI265" i="9"/>
  <c r="BH265" i="9"/>
  <c r="BG265" i="9"/>
  <c r="BE265" i="9"/>
  <c r="BK265" i="9"/>
  <c r="N265" i="9" s="1"/>
  <c r="BF265" i="9" s="1"/>
  <c r="BI264" i="9"/>
  <c r="BH264" i="9"/>
  <c r="BG264" i="9"/>
  <c r="BE264" i="9"/>
  <c r="BK264" i="9"/>
  <c r="BI262" i="9"/>
  <c r="BH262" i="9"/>
  <c r="BG262" i="9"/>
  <c r="BE262" i="9"/>
  <c r="AA262" i="9"/>
  <c r="Y262" i="9"/>
  <c r="W262" i="9"/>
  <c r="BK262" i="9"/>
  <c r="N262" i="9"/>
  <c r="BF262" i="9" s="1"/>
  <c r="BI261" i="9"/>
  <c r="BH261" i="9"/>
  <c r="BG261" i="9"/>
  <c r="BE261" i="9"/>
  <c r="AA261" i="9"/>
  <c r="Y261" i="9"/>
  <c r="W261" i="9"/>
  <c r="BK261" i="9"/>
  <c r="N261" i="9"/>
  <c r="BF261" i="9" s="1"/>
  <c r="BI260" i="9"/>
  <c r="BH260" i="9"/>
  <c r="BG260" i="9"/>
  <c r="BE260" i="9"/>
  <c r="AA260" i="9"/>
  <c r="Y260" i="9"/>
  <c r="W260" i="9"/>
  <c r="BK260" i="9"/>
  <c r="N260" i="9"/>
  <c r="BF260" i="9" s="1"/>
  <c r="BI259" i="9"/>
  <c r="BH259" i="9"/>
  <c r="BG259" i="9"/>
  <c r="BF259" i="9"/>
  <c r="BE259" i="9"/>
  <c r="AA259" i="9"/>
  <c r="Y259" i="9"/>
  <c r="W259" i="9"/>
  <c r="W257" i="9" s="1"/>
  <c r="BK259" i="9"/>
  <c r="N259" i="9"/>
  <c r="BI258" i="9"/>
  <c r="BH258" i="9"/>
  <c r="BG258" i="9"/>
  <c r="BE258" i="9"/>
  <c r="AA258" i="9"/>
  <c r="Y258" i="9"/>
  <c r="Y257" i="9" s="1"/>
  <c r="W258" i="9"/>
  <c r="BK258" i="9"/>
  <c r="N258" i="9"/>
  <c r="BF258" i="9" s="1"/>
  <c r="BI256" i="9"/>
  <c r="BH256" i="9"/>
  <c r="BG256" i="9"/>
  <c r="BE256" i="9"/>
  <c r="AA256" i="9"/>
  <c r="Y256" i="9"/>
  <c r="W256" i="9"/>
  <c r="BK256" i="9"/>
  <c r="N256" i="9"/>
  <c r="BF256" i="9" s="1"/>
  <c r="BI255" i="9"/>
  <c r="BH255" i="9"/>
  <c r="BG255" i="9"/>
  <c r="BF255" i="9"/>
  <c r="BE255" i="9"/>
  <c r="AA255" i="9"/>
  <c r="Y255" i="9"/>
  <c r="W255" i="9"/>
  <c r="BK255" i="9"/>
  <c r="N255" i="9"/>
  <c r="BI254" i="9"/>
  <c r="BH254" i="9"/>
  <c r="BG254" i="9"/>
  <c r="BE254" i="9"/>
  <c r="AA254" i="9"/>
  <c r="Y254" i="9"/>
  <c r="W254" i="9"/>
  <c r="BK254" i="9"/>
  <c r="N254" i="9"/>
  <c r="BF254" i="9" s="1"/>
  <c r="BI253" i="9"/>
  <c r="BH253" i="9"/>
  <c r="BG253" i="9"/>
  <c r="BF253" i="9"/>
  <c r="BE253" i="9"/>
  <c r="AA253" i="9"/>
  <c r="Y253" i="9"/>
  <c r="W253" i="9"/>
  <c r="BK253" i="9"/>
  <c r="N253" i="9"/>
  <c r="BI252" i="9"/>
  <c r="BH252" i="9"/>
  <c r="BG252" i="9"/>
  <c r="BE252" i="9"/>
  <c r="AA252" i="9"/>
  <c r="Y252" i="9"/>
  <c r="W252" i="9"/>
  <c r="BK252" i="9"/>
  <c r="N252" i="9"/>
  <c r="BF252" i="9" s="1"/>
  <c r="BI251" i="9"/>
  <c r="BH251" i="9"/>
  <c r="BG251" i="9"/>
  <c r="BE251" i="9"/>
  <c r="AA251" i="9"/>
  <c r="Y251" i="9"/>
  <c r="W251" i="9"/>
  <c r="BK251" i="9"/>
  <c r="N251" i="9"/>
  <c r="BF251" i="9" s="1"/>
  <c r="BI250" i="9"/>
  <c r="BH250" i="9"/>
  <c r="BG250" i="9"/>
  <c r="BE250" i="9"/>
  <c r="AA250" i="9"/>
  <c r="Y250" i="9"/>
  <c r="W250" i="9"/>
  <c r="BK250" i="9"/>
  <c r="N250" i="9"/>
  <c r="BF250" i="9" s="1"/>
  <c r="BI249" i="9"/>
  <c r="BH249" i="9"/>
  <c r="BG249" i="9"/>
  <c r="BE249" i="9"/>
  <c r="AA249" i="9"/>
  <c r="Y249" i="9"/>
  <c r="W249" i="9"/>
  <c r="BK249" i="9"/>
  <c r="N249" i="9"/>
  <c r="BF249" i="9" s="1"/>
  <c r="BI248" i="9"/>
  <c r="BH248" i="9"/>
  <c r="BG248" i="9"/>
  <c r="BE248" i="9"/>
  <c r="AA248" i="9"/>
  <c r="Y248" i="9"/>
  <c r="W248" i="9"/>
  <c r="BK248" i="9"/>
  <c r="N248" i="9"/>
  <c r="BF248" i="9" s="1"/>
  <c r="BI247" i="9"/>
  <c r="BH247" i="9"/>
  <c r="BG247" i="9"/>
  <c r="BF247" i="9"/>
  <c r="BE247" i="9"/>
  <c r="AA247" i="9"/>
  <c r="Y247" i="9"/>
  <c r="W247" i="9"/>
  <c r="BK247" i="9"/>
  <c r="N247" i="9"/>
  <c r="BI246" i="9"/>
  <c r="BH246" i="9"/>
  <c r="BG246" i="9"/>
  <c r="BE246" i="9"/>
  <c r="AA246" i="9"/>
  <c r="Y246" i="9"/>
  <c r="W246" i="9"/>
  <c r="BK246" i="9"/>
  <c r="N246" i="9"/>
  <c r="BF246" i="9" s="1"/>
  <c r="BI245" i="9"/>
  <c r="BH245" i="9"/>
  <c r="BG245" i="9"/>
  <c r="BF245" i="9"/>
  <c r="BE245" i="9"/>
  <c r="AA245" i="9"/>
  <c r="Y245" i="9"/>
  <c r="W245" i="9"/>
  <c r="BK245" i="9"/>
  <c r="N245" i="9"/>
  <c r="BI244" i="9"/>
  <c r="BH244" i="9"/>
  <c r="BG244" i="9"/>
  <c r="BE244" i="9"/>
  <c r="AA244" i="9"/>
  <c r="Y244" i="9"/>
  <c r="W244" i="9"/>
  <c r="BK244" i="9"/>
  <c r="N244" i="9"/>
  <c r="BF244" i="9" s="1"/>
  <c r="BI243" i="9"/>
  <c r="BH243" i="9"/>
  <c r="BG243" i="9"/>
  <c r="BE243" i="9"/>
  <c r="AA243" i="9"/>
  <c r="Y243" i="9"/>
  <c r="W243" i="9"/>
  <c r="BK243" i="9"/>
  <c r="N243" i="9"/>
  <c r="BF243" i="9" s="1"/>
  <c r="BI242" i="9"/>
  <c r="BH242" i="9"/>
  <c r="BG242" i="9"/>
  <c r="BE242" i="9"/>
  <c r="AA242" i="9"/>
  <c r="Y242" i="9"/>
  <c r="W242" i="9"/>
  <c r="BK242" i="9"/>
  <c r="N242" i="9"/>
  <c r="BF242" i="9" s="1"/>
  <c r="BI241" i="9"/>
  <c r="BH241" i="9"/>
  <c r="BG241" i="9"/>
  <c r="BE241" i="9"/>
  <c r="AA241" i="9"/>
  <c r="Y241" i="9"/>
  <c r="W241" i="9"/>
  <c r="BK241" i="9"/>
  <c r="N241" i="9"/>
  <c r="BF241" i="9" s="1"/>
  <c r="BI240" i="9"/>
  <c r="BH240" i="9"/>
  <c r="BG240" i="9"/>
  <c r="BE240" i="9"/>
  <c r="AA240" i="9"/>
  <c r="Y240" i="9"/>
  <c r="W240" i="9"/>
  <c r="BK240" i="9"/>
  <c r="N240" i="9"/>
  <c r="BF240" i="9" s="1"/>
  <c r="BI239" i="9"/>
  <c r="BH239" i="9"/>
  <c r="BG239" i="9"/>
  <c r="BE239" i="9"/>
  <c r="AA239" i="9"/>
  <c r="Y239" i="9"/>
  <c r="W239" i="9"/>
  <c r="BK239" i="9"/>
  <c r="N239" i="9"/>
  <c r="BF239" i="9" s="1"/>
  <c r="BI238" i="9"/>
  <c r="BH238" i="9"/>
  <c r="BG238" i="9"/>
  <c r="BE238" i="9"/>
  <c r="AA238" i="9"/>
  <c r="Y238" i="9"/>
  <c r="W238" i="9"/>
  <c r="BK238" i="9"/>
  <c r="N238" i="9"/>
  <c r="BF238" i="9" s="1"/>
  <c r="BI237" i="9"/>
  <c r="BH237" i="9"/>
  <c r="BG237" i="9"/>
  <c r="BF237" i="9"/>
  <c r="BE237" i="9"/>
  <c r="AA237" i="9"/>
  <c r="Y237" i="9"/>
  <c r="W237" i="9"/>
  <c r="BK237" i="9"/>
  <c r="N237" i="9"/>
  <c r="BI236" i="9"/>
  <c r="BH236" i="9"/>
  <c r="BG236" i="9"/>
  <c r="BE236" i="9"/>
  <c r="AA236" i="9"/>
  <c r="Y236" i="9"/>
  <c r="W236" i="9"/>
  <c r="BK236" i="9"/>
  <c r="N236" i="9"/>
  <c r="BF236" i="9" s="1"/>
  <c r="BI235" i="9"/>
  <c r="BH235" i="9"/>
  <c r="BG235" i="9"/>
  <c r="BF235" i="9"/>
  <c r="BE235" i="9"/>
  <c r="AA235" i="9"/>
  <c r="Y235" i="9"/>
  <c r="W235" i="9"/>
  <c r="BK235" i="9"/>
  <c r="N235" i="9"/>
  <c r="BI234" i="9"/>
  <c r="BH234" i="9"/>
  <c r="BG234" i="9"/>
  <c r="BE234" i="9"/>
  <c r="AA234" i="9"/>
  <c r="Y234" i="9"/>
  <c r="W234" i="9"/>
  <c r="BK234" i="9"/>
  <c r="N234" i="9"/>
  <c r="BF234" i="9" s="1"/>
  <c r="BI233" i="9"/>
  <c r="BH233" i="9"/>
  <c r="BG233" i="9"/>
  <c r="BE233" i="9"/>
  <c r="AA233" i="9"/>
  <c r="Y233" i="9"/>
  <c r="W233" i="9"/>
  <c r="BK233" i="9"/>
  <c r="N233" i="9"/>
  <c r="BF233" i="9" s="1"/>
  <c r="BI232" i="9"/>
  <c r="BH232" i="9"/>
  <c r="BG232" i="9"/>
  <c r="BE232" i="9"/>
  <c r="AA232" i="9"/>
  <c r="Y232" i="9"/>
  <c r="W232" i="9"/>
  <c r="BK232" i="9"/>
  <c r="N232" i="9"/>
  <c r="BF232" i="9" s="1"/>
  <c r="BI231" i="9"/>
  <c r="BH231" i="9"/>
  <c r="BG231" i="9"/>
  <c r="BE231" i="9"/>
  <c r="AA231" i="9"/>
  <c r="Y231" i="9"/>
  <c r="W231" i="9"/>
  <c r="BK231" i="9"/>
  <c r="N231" i="9"/>
  <c r="BF231" i="9" s="1"/>
  <c r="BI230" i="9"/>
  <c r="BH230" i="9"/>
  <c r="BG230" i="9"/>
  <c r="BE230" i="9"/>
  <c r="AA230" i="9"/>
  <c r="Y230" i="9"/>
  <c r="W230" i="9"/>
  <c r="BK230" i="9"/>
  <c r="N230" i="9"/>
  <c r="BF230" i="9" s="1"/>
  <c r="BI229" i="9"/>
  <c r="BH229" i="9"/>
  <c r="BG229" i="9"/>
  <c r="BF229" i="9"/>
  <c r="BE229" i="9"/>
  <c r="AA229" i="9"/>
  <c r="Y229" i="9"/>
  <c r="W229" i="9"/>
  <c r="BK229" i="9"/>
  <c r="N229" i="9"/>
  <c r="BI228" i="9"/>
  <c r="BH228" i="9"/>
  <c r="BG228" i="9"/>
  <c r="BE228" i="9"/>
  <c r="AA228" i="9"/>
  <c r="Y228" i="9"/>
  <c r="W228" i="9"/>
  <c r="BK228" i="9"/>
  <c r="N228" i="9"/>
  <c r="BF228" i="9" s="1"/>
  <c r="BI227" i="9"/>
  <c r="BH227" i="9"/>
  <c r="BG227" i="9"/>
  <c r="BF227" i="9"/>
  <c r="BE227" i="9"/>
  <c r="AA227" i="9"/>
  <c r="Y227" i="9"/>
  <c r="W227" i="9"/>
  <c r="BK227" i="9"/>
  <c r="N227" i="9"/>
  <c r="BI226" i="9"/>
  <c r="BH226" i="9"/>
  <c r="BG226" i="9"/>
  <c r="BE226" i="9"/>
  <c r="AA226" i="9"/>
  <c r="Y226" i="9"/>
  <c r="W226" i="9"/>
  <c r="BK226" i="9"/>
  <c r="N226" i="9"/>
  <c r="BF226" i="9" s="1"/>
  <c r="BI225" i="9"/>
  <c r="BH225" i="9"/>
  <c r="BG225" i="9"/>
  <c r="BE225" i="9"/>
  <c r="AA225" i="9"/>
  <c r="Y225" i="9"/>
  <c r="W225" i="9"/>
  <c r="BK225" i="9"/>
  <c r="N225" i="9"/>
  <c r="BF225" i="9" s="1"/>
  <c r="BI224" i="9"/>
  <c r="BH224" i="9"/>
  <c r="BG224" i="9"/>
  <c r="BE224" i="9"/>
  <c r="AA224" i="9"/>
  <c r="Y224" i="9"/>
  <c r="W224" i="9"/>
  <c r="BK224" i="9"/>
  <c r="N224" i="9"/>
  <c r="BF224" i="9" s="1"/>
  <c r="BI223" i="9"/>
  <c r="BH223" i="9"/>
  <c r="BG223" i="9"/>
  <c r="BF223" i="9"/>
  <c r="BE223" i="9"/>
  <c r="AA223" i="9"/>
  <c r="Y223" i="9"/>
  <c r="W223" i="9"/>
  <c r="BK223" i="9"/>
  <c r="N223" i="9"/>
  <c r="BI222" i="9"/>
  <c r="BH222" i="9"/>
  <c r="BG222" i="9"/>
  <c r="BE222" i="9"/>
  <c r="AA222" i="9"/>
  <c r="Y222" i="9"/>
  <c r="W222" i="9"/>
  <c r="BK222" i="9"/>
  <c r="N222" i="9"/>
  <c r="BF222" i="9" s="1"/>
  <c r="BI221" i="9"/>
  <c r="BH221" i="9"/>
  <c r="BG221" i="9"/>
  <c r="BF221" i="9"/>
  <c r="BE221" i="9"/>
  <c r="AA221" i="9"/>
  <c r="Y221" i="9"/>
  <c r="W221" i="9"/>
  <c r="BK221" i="9"/>
  <c r="N221" i="9"/>
  <c r="BI220" i="9"/>
  <c r="BH220" i="9"/>
  <c r="BG220" i="9"/>
  <c r="BE220" i="9"/>
  <c r="AA220" i="9"/>
  <c r="Y220" i="9"/>
  <c r="W220" i="9"/>
  <c r="BK220" i="9"/>
  <c r="N220" i="9"/>
  <c r="BF220" i="9" s="1"/>
  <c r="BI219" i="9"/>
  <c r="BH219" i="9"/>
  <c r="BG219" i="9"/>
  <c r="BE219" i="9"/>
  <c r="AA219" i="9"/>
  <c r="Y219" i="9"/>
  <c r="W219" i="9"/>
  <c r="BK219" i="9"/>
  <c r="N219" i="9"/>
  <c r="BF219" i="9" s="1"/>
  <c r="BI218" i="9"/>
  <c r="BH218" i="9"/>
  <c r="BG218" i="9"/>
  <c r="BE218" i="9"/>
  <c r="AA218" i="9"/>
  <c r="Y218" i="9"/>
  <c r="Y217" i="9" s="1"/>
  <c r="W218" i="9"/>
  <c r="BK218" i="9"/>
  <c r="BK217" i="9" s="1"/>
  <c r="N217" i="9" s="1"/>
  <c r="N97" i="9" s="1"/>
  <c r="N218" i="9"/>
  <c r="BF218" i="9" s="1"/>
  <c r="BI216" i="9"/>
  <c r="BH216" i="9"/>
  <c r="BG216" i="9"/>
  <c r="BE216" i="9"/>
  <c r="AA216" i="9"/>
  <c r="Y216" i="9"/>
  <c r="W216" i="9"/>
  <c r="BK216" i="9"/>
  <c r="N216" i="9"/>
  <c r="BF216" i="9" s="1"/>
  <c r="BI214" i="9"/>
  <c r="BH214" i="9"/>
  <c r="BG214" i="9"/>
  <c r="BE214" i="9"/>
  <c r="AA214" i="9"/>
  <c r="Y214" i="9"/>
  <c r="W214" i="9"/>
  <c r="BK214" i="9"/>
  <c r="N214" i="9"/>
  <c r="BF214" i="9" s="1"/>
  <c r="BI213" i="9"/>
  <c r="BH213" i="9"/>
  <c r="BG213" i="9"/>
  <c r="BE213" i="9"/>
  <c r="AA213" i="9"/>
  <c r="Y213" i="9"/>
  <c r="W213" i="9"/>
  <c r="BK213" i="9"/>
  <c r="N213" i="9"/>
  <c r="BF213" i="9" s="1"/>
  <c r="BI212" i="9"/>
  <c r="BH212" i="9"/>
  <c r="BG212" i="9"/>
  <c r="BE212" i="9"/>
  <c r="AA212" i="9"/>
  <c r="Y212" i="9"/>
  <c r="W212" i="9"/>
  <c r="BK212" i="9"/>
  <c r="N212" i="9"/>
  <c r="BF212" i="9" s="1"/>
  <c r="BI211" i="9"/>
  <c r="BH211" i="9"/>
  <c r="BG211" i="9"/>
  <c r="BE211" i="9"/>
  <c r="AA211" i="9"/>
  <c r="Y211" i="9"/>
  <c r="W211" i="9"/>
  <c r="BK211" i="9"/>
  <c r="N211" i="9"/>
  <c r="BF211" i="9" s="1"/>
  <c r="BI210" i="9"/>
  <c r="BH210" i="9"/>
  <c r="BG210" i="9"/>
  <c r="BE210" i="9"/>
  <c r="AA210" i="9"/>
  <c r="Y210" i="9"/>
  <c r="W210" i="9"/>
  <c r="BK210" i="9"/>
  <c r="N210" i="9"/>
  <c r="BF210" i="9" s="1"/>
  <c r="BI209" i="9"/>
  <c r="BH209" i="9"/>
  <c r="BG209" i="9"/>
  <c r="BE209" i="9"/>
  <c r="AA209" i="9"/>
  <c r="Y209" i="9"/>
  <c r="W209" i="9"/>
  <c r="BK209" i="9"/>
  <c r="N209" i="9"/>
  <c r="BF209" i="9" s="1"/>
  <c r="BI208" i="9"/>
  <c r="BH208" i="9"/>
  <c r="BG208" i="9"/>
  <c r="BE208" i="9"/>
  <c r="AA208" i="9"/>
  <c r="Y208" i="9"/>
  <c r="W208" i="9"/>
  <c r="BK208" i="9"/>
  <c r="N208" i="9"/>
  <c r="BF208" i="9" s="1"/>
  <c r="BI207" i="9"/>
  <c r="BH207" i="9"/>
  <c r="BG207" i="9"/>
  <c r="BE207" i="9"/>
  <c r="AA207" i="9"/>
  <c r="Y207" i="9"/>
  <c r="W207" i="9"/>
  <c r="BK207" i="9"/>
  <c r="N207" i="9"/>
  <c r="BF207" i="9" s="1"/>
  <c r="BI205" i="9"/>
  <c r="BH205" i="9"/>
  <c r="BG205" i="9"/>
  <c r="BE205" i="9"/>
  <c r="AA205" i="9"/>
  <c r="Y205" i="9"/>
  <c r="W205" i="9"/>
  <c r="BK205" i="9"/>
  <c r="N205" i="9"/>
  <c r="BF205" i="9" s="1"/>
  <c r="BI204" i="9"/>
  <c r="BH204" i="9"/>
  <c r="BG204" i="9"/>
  <c r="BF204" i="9"/>
  <c r="BE204" i="9"/>
  <c r="AA204" i="9"/>
  <c r="Y204" i="9"/>
  <c r="W204" i="9"/>
  <c r="BK204" i="9"/>
  <c r="N204" i="9"/>
  <c r="BI202" i="9"/>
  <c r="BH202" i="9"/>
  <c r="BG202" i="9"/>
  <c r="BE202" i="9"/>
  <c r="AA202" i="9"/>
  <c r="Y202" i="9"/>
  <c r="W202" i="9"/>
  <c r="BK202" i="9"/>
  <c r="N202" i="9"/>
  <c r="BF202" i="9" s="1"/>
  <c r="BI200" i="9"/>
  <c r="BH200" i="9"/>
  <c r="BG200" i="9"/>
  <c r="BF200" i="9"/>
  <c r="BE200" i="9"/>
  <c r="AA200" i="9"/>
  <c r="Y200" i="9"/>
  <c r="W200" i="9"/>
  <c r="BK200" i="9"/>
  <c r="N200" i="9"/>
  <c r="BI199" i="9"/>
  <c r="BH199" i="9"/>
  <c r="BG199" i="9"/>
  <c r="BE199" i="9"/>
  <c r="AA199" i="9"/>
  <c r="Y199" i="9"/>
  <c r="W199" i="9"/>
  <c r="BK199" i="9"/>
  <c r="N199" i="9"/>
  <c r="BF199" i="9" s="1"/>
  <c r="BI198" i="9"/>
  <c r="BH198" i="9"/>
  <c r="BG198" i="9"/>
  <c r="BE198" i="9"/>
  <c r="AA198" i="9"/>
  <c r="AA182" i="9" s="1"/>
  <c r="Y198" i="9"/>
  <c r="W198" i="9"/>
  <c r="BK198" i="9"/>
  <c r="N198" i="9"/>
  <c r="BF198" i="9" s="1"/>
  <c r="BI197" i="9"/>
  <c r="BH197" i="9"/>
  <c r="BG197" i="9"/>
  <c r="BE197" i="9"/>
  <c r="AA197" i="9"/>
  <c r="Y197" i="9"/>
  <c r="W197" i="9"/>
  <c r="BK197" i="9"/>
  <c r="N197" i="9"/>
  <c r="BF197" i="9" s="1"/>
  <c r="BI196" i="9"/>
  <c r="BH196" i="9"/>
  <c r="BG196" i="9"/>
  <c r="BE196" i="9"/>
  <c r="AA196" i="9"/>
  <c r="Y196" i="9"/>
  <c r="W196" i="9"/>
  <c r="BK196" i="9"/>
  <c r="N196" i="9"/>
  <c r="BF196" i="9" s="1"/>
  <c r="BI195" i="9"/>
  <c r="BH195" i="9"/>
  <c r="BG195" i="9"/>
  <c r="BE195" i="9"/>
  <c r="AA195" i="9"/>
  <c r="Y195" i="9"/>
  <c r="W195" i="9"/>
  <c r="BK195" i="9"/>
  <c r="N195" i="9"/>
  <c r="BF195" i="9" s="1"/>
  <c r="BI194" i="9"/>
  <c r="BH194" i="9"/>
  <c r="BG194" i="9"/>
  <c r="BF194" i="9"/>
  <c r="BE194" i="9"/>
  <c r="AA194" i="9"/>
  <c r="Y194" i="9"/>
  <c r="W194" i="9"/>
  <c r="BK194" i="9"/>
  <c r="N194" i="9"/>
  <c r="BI193" i="9"/>
  <c r="BH193" i="9"/>
  <c r="BG193" i="9"/>
  <c r="BE193" i="9"/>
  <c r="AA193" i="9"/>
  <c r="Y193" i="9"/>
  <c r="W193" i="9"/>
  <c r="BK193" i="9"/>
  <c r="N193" i="9"/>
  <c r="BF193" i="9" s="1"/>
  <c r="BI191" i="9"/>
  <c r="BH191" i="9"/>
  <c r="BG191" i="9"/>
  <c r="BF191" i="9"/>
  <c r="BE191" i="9"/>
  <c r="AA191" i="9"/>
  <c r="Y191" i="9"/>
  <c r="W191" i="9"/>
  <c r="BK191" i="9"/>
  <c r="N191" i="9"/>
  <c r="BI190" i="9"/>
  <c r="BH190" i="9"/>
  <c r="BG190" i="9"/>
  <c r="BE190" i="9"/>
  <c r="AA190" i="9"/>
  <c r="Y190" i="9"/>
  <c r="W190" i="9"/>
  <c r="BK190" i="9"/>
  <c r="N190" i="9"/>
  <c r="BF190" i="9" s="1"/>
  <c r="BI189" i="9"/>
  <c r="BH189" i="9"/>
  <c r="BG189" i="9"/>
  <c r="BE189" i="9"/>
  <c r="AA189" i="9"/>
  <c r="Y189" i="9"/>
  <c r="W189" i="9"/>
  <c r="BK189" i="9"/>
  <c r="N189" i="9"/>
  <c r="BF189" i="9" s="1"/>
  <c r="BI188" i="9"/>
  <c r="BH188" i="9"/>
  <c r="BG188" i="9"/>
  <c r="BE188" i="9"/>
  <c r="AA188" i="9"/>
  <c r="Y188" i="9"/>
  <c r="W188" i="9"/>
  <c r="BK188" i="9"/>
  <c r="N188" i="9"/>
  <c r="BF188" i="9" s="1"/>
  <c r="BI187" i="9"/>
  <c r="BH187" i="9"/>
  <c r="BG187" i="9"/>
  <c r="BE187" i="9"/>
  <c r="AA187" i="9"/>
  <c r="Y187" i="9"/>
  <c r="W187" i="9"/>
  <c r="BK187" i="9"/>
  <c r="N187" i="9"/>
  <c r="BF187" i="9" s="1"/>
  <c r="BI186" i="9"/>
  <c r="BH186" i="9"/>
  <c r="BG186" i="9"/>
  <c r="BE186" i="9"/>
  <c r="AA186" i="9"/>
  <c r="Y186" i="9"/>
  <c r="W186" i="9"/>
  <c r="BK186" i="9"/>
  <c r="N186" i="9"/>
  <c r="BF186" i="9" s="1"/>
  <c r="BI184" i="9"/>
  <c r="BH184" i="9"/>
  <c r="BG184" i="9"/>
  <c r="BE184" i="9"/>
  <c r="AA184" i="9"/>
  <c r="Y184" i="9"/>
  <c r="W184" i="9"/>
  <c r="BK184" i="9"/>
  <c r="N184" i="9"/>
  <c r="BF184" i="9" s="1"/>
  <c r="BI183" i="9"/>
  <c r="BH183" i="9"/>
  <c r="BG183" i="9"/>
  <c r="BE183" i="9"/>
  <c r="AA183" i="9"/>
  <c r="Y183" i="9"/>
  <c r="W183" i="9"/>
  <c r="BK183" i="9"/>
  <c r="N183" i="9"/>
  <c r="BF183" i="9" s="1"/>
  <c r="BI181" i="9"/>
  <c r="BH181" i="9"/>
  <c r="BG181" i="9"/>
  <c r="BE181" i="9"/>
  <c r="AA181" i="9"/>
  <c r="Y181" i="9"/>
  <c r="W181" i="9"/>
  <c r="BK181" i="9"/>
  <c r="N181" i="9"/>
  <c r="BF181" i="9" s="1"/>
  <c r="BI180" i="9"/>
  <c r="BH180" i="9"/>
  <c r="BG180" i="9"/>
  <c r="BE180" i="9"/>
  <c r="AA180" i="9"/>
  <c r="Y180" i="9"/>
  <c r="W180" i="9"/>
  <c r="BK180" i="9"/>
  <c r="N180" i="9"/>
  <c r="BF180" i="9" s="1"/>
  <c r="BI179" i="9"/>
  <c r="BH179" i="9"/>
  <c r="BG179" i="9"/>
  <c r="BE179" i="9"/>
  <c r="AA179" i="9"/>
  <c r="Y179" i="9"/>
  <c r="W179" i="9"/>
  <c r="BK179" i="9"/>
  <c r="N179" i="9"/>
  <c r="BF179" i="9" s="1"/>
  <c r="BI178" i="9"/>
  <c r="BH178" i="9"/>
  <c r="BG178" i="9"/>
  <c r="BE178" i="9"/>
  <c r="AA178" i="9"/>
  <c r="Y178" i="9"/>
  <c r="W178" i="9"/>
  <c r="BK178" i="9"/>
  <c r="N178" i="9"/>
  <c r="BF178" i="9" s="1"/>
  <c r="BI177" i="9"/>
  <c r="BH177" i="9"/>
  <c r="BG177" i="9"/>
  <c r="BE177" i="9"/>
  <c r="AA177" i="9"/>
  <c r="Y177" i="9"/>
  <c r="W177" i="9"/>
  <c r="BK177" i="9"/>
  <c r="N177" i="9"/>
  <c r="BF177" i="9" s="1"/>
  <c r="BI176" i="9"/>
  <c r="BH176" i="9"/>
  <c r="BG176" i="9"/>
  <c r="BE176" i="9"/>
  <c r="AA176" i="9"/>
  <c r="Y176" i="9"/>
  <c r="W176" i="9"/>
  <c r="BK176" i="9"/>
  <c r="N176" i="9"/>
  <c r="BF176" i="9" s="1"/>
  <c r="BI175" i="9"/>
  <c r="BH175" i="9"/>
  <c r="BG175" i="9"/>
  <c r="BE175" i="9"/>
  <c r="AA175" i="9"/>
  <c r="Y175" i="9"/>
  <c r="W175" i="9"/>
  <c r="BK175" i="9"/>
  <c r="N175" i="9"/>
  <c r="BF175" i="9" s="1"/>
  <c r="BI174" i="9"/>
  <c r="BH174" i="9"/>
  <c r="BG174" i="9"/>
  <c r="BF174" i="9"/>
  <c r="BE174" i="9"/>
  <c r="AA174" i="9"/>
  <c r="Y174" i="9"/>
  <c r="W174" i="9"/>
  <c r="BK174" i="9"/>
  <c r="N174" i="9"/>
  <c r="BI173" i="9"/>
  <c r="BH173" i="9"/>
  <c r="BG173" i="9"/>
  <c r="BE173" i="9"/>
  <c r="AA173" i="9"/>
  <c r="Y173" i="9"/>
  <c r="W173" i="9"/>
  <c r="BK173" i="9"/>
  <c r="N173" i="9"/>
  <c r="BF173" i="9" s="1"/>
  <c r="BI172" i="9"/>
  <c r="BH172" i="9"/>
  <c r="BG172" i="9"/>
  <c r="BF172" i="9"/>
  <c r="BE172" i="9"/>
  <c r="AA172" i="9"/>
  <c r="Y172" i="9"/>
  <c r="W172" i="9"/>
  <c r="BK172" i="9"/>
  <c r="N172" i="9"/>
  <c r="BI171" i="9"/>
  <c r="BH171" i="9"/>
  <c r="BG171" i="9"/>
  <c r="BE171" i="9"/>
  <c r="AA171" i="9"/>
  <c r="Y171" i="9"/>
  <c r="W171" i="9"/>
  <c r="BK171" i="9"/>
  <c r="N171" i="9"/>
  <c r="BF171" i="9" s="1"/>
  <c r="BI170" i="9"/>
  <c r="BH170" i="9"/>
  <c r="BG170" i="9"/>
  <c r="BE170" i="9"/>
  <c r="AA170" i="9"/>
  <c r="Y170" i="9"/>
  <c r="W170" i="9"/>
  <c r="BK170" i="9"/>
  <c r="N170" i="9"/>
  <c r="BF170" i="9" s="1"/>
  <c r="BI169" i="9"/>
  <c r="BH169" i="9"/>
  <c r="BG169" i="9"/>
  <c r="BE169" i="9"/>
  <c r="AA169" i="9"/>
  <c r="Y169" i="9"/>
  <c r="W169" i="9"/>
  <c r="BK169" i="9"/>
  <c r="N169" i="9"/>
  <c r="BF169" i="9" s="1"/>
  <c r="BI168" i="9"/>
  <c r="BH168" i="9"/>
  <c r="BG168" i="9"/>
  <c r="BE168" i="9"/>
  <c r="AA168" i="9"/>
  <c r="Y168" i="9"/>
  <c r="W168" i="9"/>
  <c r="BK168" i="9"/>
  <c r="N168" i="9"/>
  <c r="BF168" i="9" s="1"/>
  <c r="BI167" i="9"/>
  <c r="BH167" i="9"/>
  <c r="BG167" i="9"/>
  <c r="BE167" i="9"/>
  <c r="AA167" i="9"/>
  <c r="Y167" i="9"/>
  <c r="W167" i="9"/>
  <c r="BK167" i="9"/>
  <c r="N167" i="9"/>
  <c r="BF167" i="9" s="1"/>
  <c r="BI166" i="9"/>
  <c r="BH166" i="9"/>
  <c r="BG166" i="9"/>
  <c r="BF166" i="9"/>
  <c r="BE166" i="9"/>
  <c r="AA166" i="9"/>
  <c r="Y166" i="9"/>
  <c r="W166" i="9"/>
  <c r="BK166" i="9"/>
  <c r="N166" i="9"/>
  <c r="BI165" i="9"/>
  <c r="BH165" i="9"/>
  <c r="BG165" i="9"/>
  <c r="BE165" i="9"/>
  <c r="AA165" i="9"/>
  <c r="Y165" i="9"/>
  <c r="W165" i="9"/>
  <c r="BK165" i="9"/>
  <c r="N165" i="9"/>
  <c r="BF165" i="9" s="1"/>
  <c r="BI164" i="9"/>
  <c r="BH164" i="9"/>
  <c r="BG164" i="9"/>
  <c r="BF164" i="9"/>
  <c r="BE164" i="9"/>
  <c r="AA164" i="9"/>
  <c r="Y164" i="9"/>
  <c r="W164" i="9"/>
  <c r="BK164" i="9"/>
  <c r="N164" i="9"/>
  <c r="BI163" i="9"/>
  <c r="BH163" i="9"/>
  <c r="BG163" i="9"/>
  <c r="BE163" i="9"/>
  <c r="AA163" i="9"/>
  <c r="Y163" i="9"/>
  <c r="W163" i="9"/>
  <c r="BK163" i="9"/>
  <c r="N163" i="9"/>
  <c r="BF163" i="9" s="1"/>
  <c r="BI162" i="9"/>
  <c r="BH162" i="9"/>
  <c r="BG162" i="9"/>
  <c r="BE162" i="9"/>
  <c r="AA162" i="9"/>
  <c r="Y162" i="9"/>
  <c r="W162" i="9"/>
  <c r="BK162" i="9"/>
  <c r="N162" i="9"/>
  <c r="BF162" i="9" s="1"/>
  <c r="BI161" i="9"/>
  <c r="BH161" i="9"/>
  <c r="BG161" i="9"/>
  <c r="BE161" i="9"/>
  <c r="AA161" i="9"/>
  <c r="Y161" i="9"/>
  <c r="W161" i="9"/>
  <c r="BK161" i="9"/>
  <c r="N161" i="9"/>
  <c r="BF161" i="9" s="1"/>
  <c r="BI160" i="9"/>
  <c r="BH160" i="9"/>
  <c r="BG160" i="9"/>
  <c r="BF160" i="9"/>
  <c r="BE160" i="9"/>
  <c r="AA160" i="9"/>
  <c r="Y160" i="9"/>
  <c r="W160" i="9"/>
  <c r="BK160" i="9"/>
  <c r="N160" i="9"/>
  <c r="BI159" i="9"/>
  <c r="BH159" i="9"/>
  <c r="BG159" i="9"/>
  <c r="BE159" i="9"/>
  <c r="AA159" i="9"/>
  <c r="Y159" i="9"/>
  <c r="W159" i="9"/>
  <c r="BK159" i="9"/>
  <c r="N159" i="9"/>
  <c r="BF159" i="9" s="1"/>
  <c r="BI158" i="9"/>
  <c r="BH158" i="9"/>
  <c r="BG158" i="9"/>
  <c r="BF158" i="9"/>
  <c r="BE158" i="9"/>
  <c r="AA158" i="9"/>
  <c r="Y158" i="9"/>
  <c r="W158" i="9"/>
  <c r="BK158" i="9"/>
  <c r="N158" i="9"/>
  <c r="BI157" i="9"/>
  <c r="BH157" i="9"/>
  <c r="BG157" i="9"/>
  <c r="BE157" i="9"/>
  <c r="AA157" i="9"/>
  <c r="Y157" i="9"/>
  <c r="W157" i="9"/>
  <c r="BK157" i="9"/>
  <c r="N157" i="9"/>
  <c r="BF157" i="9" s="1"/>
  <c r="BI155" i="9"/>
  <c r="BH155" i="9"/>
  <c r="BG155" i="9"/>
  <c r="BE155" i="9"/>
  <c r="AA155" i="9"/>
  <c r="Y155" i="9"/>
  <c r="W155" i="9"/>
  <c r="BK155" i="9"/>
  <c r="N155" i="9"/>
  <c r="BF155" i="9" s="1"/>
  <c r="BI154" i="9"/>
  <c r="BH154" i="9"/>
  <c r="BG154" i="9"/>
  <c r="BF154" i="9"/>
  <c r="BE154" i="9"/>
  <c r="AA154" i="9"/>
  <c r="Y154" i="9"/>
  <c r="W154" i="9"/>
  <c r="BK154" i="9"/>
  <c r="N154" i="9"/>
  <c r="BI153" i="9"/>
  <c r="BH153" i="9"/>
  <c r="BG153" i="9"/>
  <c r="BE153" i="9"/>
  <c r="AA153" i="9"/>
  <c r="Y153" i="9"/>
  <c r="W153" i="9"/>
  <c r="BK153" i="9"/>
  <c r="N153" i="9"/>
  <c r="BF153" i="9" s="1"/>
  <c r="BI152" i="9"/>
  <c r="BH152" i="9"/>
  <c r="BG152" i="9"/>
  <c r="BE152" i="9"/>
  <c r="AA152" i="9"/>
  <c r="Y152" i="9"/>
  <c r="W152" i="9"/>
  <c r="BK152" i="9"/>
  <c r="N152" i="9"/>
  <c r="BF152" i="9" s="1"/>
  <c r="BI151" i="9"/>
  <c r="BH151" i="9"/>
  <c r="BG151" i="9"/>
  <c r="BE151" i="9"/>
  <c r="AA151" i="9"/>
  <c r="Y151" i="9"/>
  <c r="W151" i="9"/>
  <c r="BK151" i="9"/>
  <c r="N151" i="9"/>
  <c r="BF151" i="9" s="1"/>
  <c r="BI150" i="9"/>
  <c r="BH150" i="9"/>
  <c r="BG150" i="9"/>
  <c r="BE150" i="9"/>
  <c r="AA150" i="9"/>
  <c r="Y150" i="9"/>
  <c r="W150" i="9"/>
  <c r="BK150" i="9"/>
  <c r="N150" i="9"/>
  <c r="BF150" i="9" s="1"/>
  <c r="BI149" i="9"/>
  <c r="BH149" i="9"/>
  <c r="BG149" i="9"/>
  <c r="BE149" i="9"/>
  <c r="AA149" i="9"/>
  <c r="Y149" i="9"/>
  <c r="W149" i="9"/>
  <c r="BK149" i="9"/>
  <c r="N149" i="9"/>
  <c r="BF149" i="9" s="1"/>
  <c r="BI147" i="9"/>
  <c r="BH147" i="9"/>
  <c r="BG147" i="9"/>
  <c r="BF147" i="9"/>
  <c r="BE147" i="9"/>
  <c r="AA147" i="9"/>
  <c r="Y147" i="9"/>
  <c r="W147" i="9"/>
  <c r="BK147" i="9"/>
  <c r="N147" i="9"/>
  <c r="BI146" i="9"/>
  <c r="BH146" i="9"/>
  <c r="BG146" i="9"/>
  <c r="BE146" i="9"/>
  <c r="AA146" i="9"/>
  <c r="Y146" i="9"/>
  <c r="Y145" i="9" s="1"/>
  <c r="W146" i="9"/>
  <c r="BK146" i="9"/>
  <c r="BK145" i="9" s="1"/>
  <c r="N145" i="9" s="1"/>
  <c r="N93" i="9" s="1"/>
  <c r="N146" i="9"/>
  <c r="BF146" i="9" s="1"/>
  <c r="BI144" i="9"/>
  <c r="BH144" i="9"/>
  <c r="BG144" i="9"/>
  <c r="BE144" i="9"/>
  <c r="AA144" i="9"/>
  <c r="Y144" i="9"/>
  <c r="W144" i="9"/>
  <c r="BK144" i="9"/>
  <c r="N144" i="9"/>
  <c r="BF144" i="9" s="1"/>
  <c r="BI143" i="9"/>
  <c r="BH143" i="9"/>
  <c r="BG143" i="9"/>
  <c r="BF143" i="9"/>
  <c r="BE143" i="9"/>
  <c r="AA143" i="9"/>
  <c r="Y143" i="9"/>
  <c r="W143" i="9"/>
  <c r="BK143" i="9"/>
  <c r="N143" i="9"/>
  <c r="BI142" i="9"/>
  <c r="BH142" i="9"/>
  <c r="BG142" i="9"/>
  <c r="BE142" i="9"/>
  <c r="AA142" i="9"/>
  <c r="Y142" i="9"/>
  <c r="W142" i="9"/>
  <c r="BK142" i="9"/>
  <c r="N142" i="9"/>
  <c r="BF142" i="9" s="1"/>
  <c r="BI141" i="9"/>
  <c r="BH141" i="9"/>
  <c r="BG141" i="9"/>
  <c r="BF141" i="9"/>
  <c r="BE141" i="9"/>
  <c r="AA141" i="9"/>
  <c r="Y141" i="9"/>
  <c r="W141" i="9"/>
  <c r="BK141" i="9"/>
  <c r="N141" i="9"/>
  <c r="BI140" i="9"/>
  <c r="BH140" i="9"/>
  <c r="BG140" i="9"/>
  <c r="BE140" i="9"/>
  <c r="AA140" i="9"/>
  <c r="Y140" i="9"/>
  <c r="W140" i="9"/>
  <c r="BK140" i="9"/>
  <c r="N140" i="9"/>
  <c r="BF140" i="9" s="1"/>
  <c r="BI139" i="9"/>
  <c r="BH139" i="9"/>
  <c r="BG139" i="9"/>
  <c r="BE139" i="9"/>
  <c r="AA139" i="9"/>
  <c r="Y139" i="9"/>
  <c r="W139" i="9"/>
  <c r="BK139" i="9"/>
  <c r="N139" i="9"/>
  <c r="BF139" i="9" s="1"/>
  <c r="BI138" i="9"/>
  <c r="BH138" i="9"/>
  <c r="BG138" i="9"/>
  <c r="BE138" i="9"/>
  <c r="AA138" i="9"/>
  <c r="Y138" i="9"/>
  <c r="W138" i="9"/>
  <c r="BK138" i="9"/>
  <c r="N138" i="9"/>
  <c r="BF138" i="9" s="1"/>
  <c r="BI137" i="9"/>
  <c r="BH137" i="9"/>
  <c r="BG137" i="9"/>
  <c r="BE137" i="9"/>
  <c r="AA137" i="9"/>
  <c r="Y137" i="9"/>
  <c r="Y136" i="9" s="1"/>
  <c r="W137" i="9"/>
  <c r="BK137" i="9"/>
  <c r="BK136" i="9" s="1"/>
  <c r="N137" i="9"/>
  <c r="BF137" i="9" s="1"/>
  <c r="BI134" i="9"/>
  <c r="BH134" i="9"/>
  <c r="BG134" i="9"/>
  <c r="BF134" i="9"/>
  <c r="BE134" i="9"/>
  <c r="AA134" i="9"/>
  <c r="Y134" i="9"/>
  <c r="W134" i="9"/>
  <c r="BK134" i="9"/>
  <c r="N134" i="9"/>
  <c r="BI133" i="9"/>
  <c r="BH133" i="9"/>
  <c r="BG133" i="9"/>
  <c r="BE133" i="9"/>
  <c r="AA133" i="9"/>
  <c r="Y133" i="9"/>
  <c r="W133" i="9"/>
  <c r="BK133" i="9"/>
  <c r="N133" i="9"/>
  <c r="BF133" i="9" s="1"/>
  <c r="BI132" i="9"/>
  <c r="BH132" i="9"/>
  <c r="BG132" i="9"/>
  <c r="BF132" i="9"/>
  <c r="BE132" i="9"/>
  <c r="AA132" i="9"/>
  <c r="Y132" i="9"/>
  <c r="W132" i="9"/>
  <c r="BK132" i="9"/>
  <c r="N132" i="9"/>
  <c r="BI131" i="9"/>
  <c r="BH131" i="9"/>
  <c r="BG131" i="9"/>
  <c r="BE131" i="9"/>
  <c r="AA131" i="9"/>
  <c r="Y131" i="9"/>
  <c r="W131" i="9"/>
  <c r="BK131" i="9"/>
  <c r="N131" i="9"/>
  <c r="BF131" i="9" s="1"/>
  <c r="BI130" i="9"/>
  <c r="BH130" i="9"/>
  <c r="BG130" i="9"/>
  <c r="BE130" i="9"/>
  <c r="AA130" i="9"/>
  <c r="Y130" i="9"/>
  <c r="W130" i="9"/>
  <c r="BK130" i="9"/>
  <c r="N130" i="9"/>
  <c r="BF130" i="9" s="1"/>
  <c r="BI129" i="9"/>
  <c r="BH129" i="9"/>
  <c r="BG129" i="9"/>
  <c r="BE129" i="9"/>
  <c r="AA129" i="9"/>
  <c r="Y129" i="9"/>
  <c r="W129" i="9"/>
  <c r="BK129" i="9"/>
  <c r="N129" i="9"/>
  <c r="BF129" i="9" s="1"/>
  <c r="M123" i="9"/>
  <c r="M122" i="9"/>
  <c r="F122" i="9"/>
  <c r="F120" i="9"/>
  <c r="F118" i="9"/>
  <c r="BI107" i="9"/>
  <c r="BH107" i="9"/>
  <c r="BG107" i="9"/>
  <c r="BE107" i="9"/>
  <c r="BI106" i="9"/>
  <c r="BH106" i="9"/>
  <c r="BG106" i="9"/>
  <c r="BE106" i="9"/>
  <c r="BI105" i="9"/>
  <c r="BH105" i="9"/>
  <c r="BG105" i="9"/>
  <c r="BE105" i="9"/>
  <c r="BI104" i="9"/>
  <c r="BH104" i="9"/>
  <c r="BG104" i="9"/>
  <c r="BE104" i="9"/>
  <c r="BI103" i="9"/>
  <c r="BH103" i="9"/>
  <c r="BG103" i="9"/>
  <c r="BE103" i="9"/>
  <c r="BI102" i="9"/>
  <c r="BH102" i="9"/>
  <c r="BG102" i="9"/>
  <c r="BE102" i="9"/>
  <c r="M84" i="9"/>
  <c r="M83" i="9"/>
  <c r="F83" i="9"/>
  <c r="F81" i="9"/>
  <c r="F79" i="9"/>
  <c r="O15" i="9"/>
  <c r="E15" i="9"/>
  <c r="F123" i="9" s="1"/>
  <c r="O14" i="9"/>
  <c r="O9" i="9"/>
  <c r="M120" i="9" s="1"/>
  <c r="F6" i="9"/>
  <c r="F117" i="9" s="1"/>
  <c r="W163" i="8"/>
  <c r="W157" i="8"/>
  <c r="AY95" i="1"/>
  <c r="AX95" i="1"/>
  <c r="BI171" i="8"/>
  <c r="BH171" i="8"/>
  <c r="BG171" i="8"/>
  <c r="BE171" i="8"/>
  <c r="BK171" i="8"/>
  <c r="N171" i="8" s="1"/>
  <c r="BF171" i="8" s="1"/>
  <c r="BI170" i="8"/>
  <c r="BH170" i="8"/>
  <c r="BG170" i="8"/>
  <c r="BE170" i="8"/>
  <c r="BK170" i="8"/>
  <c r="N170" i="8" s="1"/>
  <c r="BF170" i="8" s="1"/>
  <c r="BI168" i="8"/>
  <c r="BH168" i="8"/>
  <c r="BG168" i="8"/>
  <c r="BE168" i="8"/>
  <c r="AA168" i="8"/>
  <c r="AA167" i="8" s="1"/>
  <c r="Y168" i="8"/>
  <c r="Y167" i="8" s="1"/>
  <c r="W168" i="8"/>
  <c r="W167" i="8" s="1"/>
  <c r="BK168" i="8"/>
  <c r="BK167" i="8" s="1"/>
  <c r="N167" i="8" s="1"/>
  <c r="N97" i="8" s="1"/>
  <c r="N168" i="8"/>
  <c r="BF168" i="8" s="1"/>
  <c r="BI166" i="8"/>
  <c r="BH166" i="8"/>
  <c r="BG166" i="8"/>
  <c r="BF166" i="8"/>
  <c r="BE166" i="8"/>
  <c r="AA166" i="8"/>
  <c r="AA165" i="8" s="1"/>
  <c r="Y166" i="8"/>
  <c r="Y165" i="8" s="1"/>
  <c r="W166" i="8"/>
  <c r="W165" i="8" s="1"/>
  <c r="BK166" i="8"/>
  <c r="BK165" i="8" s="1"/>
  <c r="N165" i="8" s="1"/>
  <c r="N96" i="8" s="1"/>
  <c r="N166" i="8"/>
  <c r="BI164" i="8"/>
  <c r="BH164" i="8"/>
  <c r="BG164" i="8"/>
  <c r="BE164" i="8"/>
  <c r="AA164" i="8"/>
  <c r="AA163" i="8" s="1"/>
  <c r="Y164" i="8"/>
  <c r="Y163" i="8" s="1"/>
  <c r="Y162" i="8" s="1"/>
  <c r="W164" i="8"/>
  <c r="BK164" i="8"/>
  <c r="BK163" i="8" s="1"/>
  <c r="N164" i="8"/>
  <c r="BF164" i="8" s="1"/>
  <c r="BI161" i="8"/>
  <c r="BH161" i="8"/>
  <c r="BG161" i="8"/>
  <c r="BE161" i="8"/>
  <c r="AA161" i="8"/>
  <c r="AA160" i="8" s="1"/>
  <c r="AA159" i="8" s="1"/>
  <c r="Y161" i="8"/>
  <c r="Y160" i="8" s="1"/>
  <c r="Y159" i="8" s="1"/>
  <c r="W161" i="8"/>
  <c r="W160" i="8" s="1"/>
  <c r="W159" i="8" s="1"/>
  <c r="BK161" i="8"/>
  <c r="BK160" i="8" s="1"/>
  <c r="BK159" i="8" s="1"/>
  <c r="N159" i="8" s="1"/>
  <c r="N92" i="8" s="1"/>
  <c r="N161" i="8"/>
  <c r="BF161" i="8" s="1"/>
  <c r="BI158" i="8"/>
  <c r="BH158" i="8"/>
  <c r="BG158" i="8"/>
  <c r="BE158" i="8"/>
  <c r="AA158" i="8"/>
  <c r="AA157" i="8" s="1"/>
  <c r="Y158" i="8"/>
  <c r="Y157" i="8" s="1"/>
  <c r="W158" i="8"/>
  <c r="BK158" i="8"/>
  <c r="BK157" i="8" s="1"/>
  <c r="N157" i="8" s="1"/>
  <c r="N91" i="8" s="1"/>
  <c r="N158" i="8"/>
  <c r="BF158" i="8" s="1"/>
  <c r="BI156" i="8"/>
  <c r="BH156" i="8"/>
  <c r="BG156" i="8"/>
  <c r="BE156" i="8"/>
  <c r="AA156" i="8"/>
  <c r="Y156" i="8"/>
  <c r="W156" i="8"/>
  <c r="BK156" i="8"/>
  <c r="N156" i="8"/>
  <c r="BF156" i="8" s="1"/>
  <c r="BI155" i="8"/>
  <c r="BH155" i="8"/>
  <c r="BG155" i="8"/>
  <c r="BE155" i="8"/>
  <c r="AA155" i="8"/>
  <c r="Y155" i="8"/>
  <c r="W155" i="8"/>
  <c r="BK155" i="8"/>
  <c r="N155" i="8"/>
  <c r="BF155" i="8" s="1"/>
  <c r="BI154" i="8"/>
  <c r="BH154" i="8"/>
  <c r="BG154" i="8"/>
  <c r="BE154" i="8"/>
  <c r="AA154" i="8"/>
  <c r="Y154" i="8"/>
  <c r="W154" i="8"/>
  <c r="BK154" i="8"/>
  <c r="N154" i="8"/>
  <c r="BF154" i="8" s="1"/>
  <c r="BI153" i="8"/>
  <c r="BH153" i="8"/>
  <c r="BG153" i="8"/>
  <c r="BE153" i="8"/>
  <c r="AA153" i="8"/>
  <c r="Y153" i="8"/>
  <c r="W153" i="8"/>
  <c r="BK153" i="8"/>
  <c r="N153" i="8"/>
  <c r="BF153" i="8" s="1"/>
  <c r="BI152" i="8"/>
  <c r="BH152" i="8"/>
  <c r="BG152" i="8"/>
  <c r="BE152" i="8"/>
  <c r="AA152" i="8"/>
  <c r="Y152" i="8"/>
  <c r="W152" i="8"/>
  <c r="BK152" i="8"/>
  <c r="N152" i="8"/>
  <c r="BF152" i="8" s="1"/>
  <c r="BI151" i="8"/>
  <c r="BH151" i="8"/>
  <c r="BG151" i="8"/>
  <c r="BE151" i="8"/>
  <c r="AA151" i="8"/>
  <c r="Y151" i="8"/>
  <c r="W151" i="8"/>
  <c r="BK151" i="8"/>
  <c r="N151" i="8"/>
  <c r="BF151" i="8" s="1"/>
  <c r="BI150" i="8"/>
  <c r="BH150" i="8"/>
  <c r="BG150" i="8"/>
  <c r="BE150" i="8"/>
  <c r="AA150" i="8"/>
  <c r="Y150" i="8"/>
  <c r="W150" i="8"/>
  <c r="BK150" i="8"/>
  <c r="N150" i="8"/>
  <c r="BF150" i="8" s="1"/>
  <c r="BI149" i="8"/>
  <c r="BH149" i="8"/>
  <c r="BG149" i="8"/>
  <c r="BF149" i="8"/>
  <c r="BE149" i="8"/>
  <c r="AA149" i="8"/>
  <c r="Y149" i="8"/>
  <c r="W149" i="8"/>
  <c r="BK149" i="8"/>
  <c r="N149" i="8"/>
  <c r="BI148" i="8"/>
  <c r="BH148" i="8"/>
  <c r="BG148" i="8"/>
  <c r="BE148" i="8"/>
  <c r="AA148" i="8"/>
  <c r="Y148" i="8"/>
  <c r="W148" i="8"/>
  <c r="BK148" i="8"/>
  <c r="N148" i="8"/>
  <c r="BF148" i="8" s="1"/>
  <c r="BI147" i="8"/>
  <c r="BH147" i="8"/>
  <c r="BG147" i="8"/>
  <c r="BF147" i="8"/>
  <c r="BE147" i="8"/>
  <c r="AA147" i="8"/>
  <c r="Y147" i="8"/>
  <c r="W147" i="8"/>
  <c r="BK147" i="8"/>
  <c r="N147" i="8"/>
  <c r="BI146" i="8"/>
  <c r="BH146" i="8"/>
  <c r="BG146" i="8"/>
  <c r="BE146" i="8"/>
  <c r="AA146" i="8"/>
  <c r="Y146" i="8"/>
  <c r="W146" i="8"/>
  <c r="BK146" i="8"/>
  <c r="N146" i="8"/>
  <c r="BF146" i="8" s="1"/>
  <c r="BI145" i="8"/>
  <c r="BH145" i="8"/>
  <c r="BG145" i="8"/>
  <c r="BE145" i="8"/>
  <c r="AA145" i="8"/>
  <c r="Y145" i="8"/>
  <c r="W145" i="8"/>
  <c r="BK145" i="8"/>
  <c r="N145" i="8"/>
  <c r="BF145" i="8" s="1"/>
  <c r="BI144" i="8"/>
  <c r="BH144" i="8"/>
  <c r="BG144" i="8"/>
  <c r="BE144" i="8"/>
  <c r="AA144" i="8"/>
  <c r="Y144" i="8"/>
  <c r="W144" i="8"/>
  <c r="BK144" i="8"/>
  <c r="N144" i="8"/>
  <c r="BF144" i="8" s="1"/>
  <c r="BI143" i="8"/>
  <c r="BH143" i="8"/>
  <c r="BG143" i="8"/>
  <c r="BE143" i="8"/>
  <c r="AA143" i="8"/>
  <c r="Y143" i="8"/>
  <c r="W143" i="8"/>
  <c r="BK143" i="8"/>
  <c r="N143" i="8"/>
  <c r="BF143" i="8" s="1"/>
  <c r="BI142" i="8"/>
  <c r="BH142" i="8"/>
  <c r="BG142" i="8"/>
  <c r="BE142" i="8"/>
  <c r="AA142" i="8"/>
  <c r="Y142" i="8"/>
  <c r="W142" i="8"/>
  <c r="BK142" i="8"/>
  <c r="N142" i="8"/>
  <c r="BF142" i="8" s="1"/>
  <c r="BI141" i="8"/>
  <c r="BH141" i="8"/>
  <c r="BG141" i="8"/>
  <c r="BF141" i="8"/>
  <c r="BE141" i="8"/>
  <c r="AA141" i="8"/>
  <c r="Y141" i="8"/>
  <c r="W141" i="8"/>
  <c r="BK141" i="8"/>
  <c r="N141" i="8"/>
  <c r="BI140" i="8"/>
  <c r="BH140" i="8"/>
  <c r="BG140" i="8"/>
  <c r="BE140" i="8"/>
  <c r="AA140" i="8"/>
  <c r="Y140" i="8"/>
  <c r="W140" i="8"/>
  <c r="BK140" i="8"/>
  <c r="N140" i="8"/>
  <c r="BF140" i="8" s="1"/>
  <c r="BI139" i="8"/>
  <c r="BH139" i="8"/>
  <c r="BG139" i="8"/>
  <c r="BF139" i="8"/>
  <c r="BE139" i="8"/>
  <c r="AA139" i="8"/>
  <c r="Y139" i="8"/>
  <c r="W139" i="8"/>
  <c r="BK139" i="8"/>
  <c r="N139" i="8"/>
  <c r="BI138" i="8"/>
  <c r="BH138" i="8"/>
  <c r="BG138" i="8"/>
  <c r="BE138" i="8"/>
  <c r="AA138" i="8"/>
  <c r="Y138" i="8"/>
  <c r="W138" i="8"/>
  <c r="BK138" i="8"/>
  <c r="N138" i="8"/>
  <c r="BF138" i="8" s="1"/>
  <c r="BI137" i="8"/>
  <c r="BH137" i="8"/>
  <c r="BG137" i="8"/>
  <c r="BE137" i="8"/>
  <c r="AA137" i="8"/>
  <c r="Y137" i="8"/>
  <c r="W137" i="8"/>
  <c r="BK137" i="8"/>
  <c r="N137" i="8"/>
  <c r="BF137" i="8" s="1"/>
  <c r="BI136" i="8"/>
  <c r="BH136" i="8"/>
  <c r="BG136" i="8"/>
  <c r="BE136" i="8"/>
  <c r="AA136" i="8"/>
  <c r="Y136" i="8"/>
  <c r="W136" i="8"/>
  <c r="BK136" i="8"/>
  <c r="N136" i="8"/>
  <c r="BF136" i="8" s="1"/>
  <c r="BI135" i="8"/>
  <c r="BH135" i="8"/>
  <c r="BG135" i="8"/>
  <c r="BF135" i="8"/>
  <c r="BE135" i="8"/>
  <c r="AA135" i="8"/>
  <c r="Y135" i="8"/>
  <c r="W135" i="8"/>
  <c r="BK135" i="8"/>
  <c r="N135" i="8"/>
  <c r="BI134" i="8"/>
  <c r="BH134" i="8"/>
  <c r="BG134" i="8"/>
  <c r="BE134" i="8"/>
  <c r="AA134" i="8"/>
  <c r="Y134" i="8"/>
  <c r="W134" i="8"/>
  <c r="BK134" i="8"/>
  <c r="N134" i="8"/>
  <c r="BF134" i="8" s="1"/>
  <c r="BI133" i="8"/>
  <c r="BH133" i="8"/>
  <c r="BG133" i="8"/>
  <c r="BF133" i="8"/>
  <c r="BE133" i="8"/>
  <c r="AA133" i="8"/>
  <c r="Y133" i="8"/>
  <c r="W133" i="8"/>
  <c r="BK133" i="8"/>
  <c r="N133" i="8"/>
  <c r="BI132" i="8"/>
  <c r="BH132" i="8"/>
  <c r="BG132" i="8"/>
  <c r="BE132" i="8"/>
  <c r="AA132" i="8"/>
  <c r="Y132" i="8"/>
  <c r="W132" i="8"/>
  <c r="BK132" i="8"/>
  <c r="N132" i="8"/>
  <c r="BF132" i="8" s="1"/>
  <c r="BI131" i="8"/>
  <c r="BH131" i="8"/>
  <c r="BG131" i="8"/>
  <c r="BE131" i="8"/>
  <c r="AA131" i="8"/>
  <c r="Y131" i="8"/>
  <c r="W131" i="8"/>
  <c r="BK131" i="8"/>
  <c r="N131" i="8"/>
  <c r="BF131" i="8" s="1"/>
  <c r="BI130" i="8"/>
  <c r="BH130" i="8"/>
  <c r="BG130" i="8"/>
  <c r="BE130" i="8"/>
  <c r="AA130" i="8"/>
  <c r="Y130" i="8"/>
  <c r="W130" i="8"/>
  <c r="BK130" i="8"/>
  <c r="N130" i="8"/>
  <c r="BF130" i="8" s="1"/>
  <c r="BI129" i="8"/>
  <c r="BH129" i="8"/>
  <c r="BG129" i="8"/>
  <c r="BE129" i="8"/>
  <c r="AA129" i="8"/>
  <c r="Y129" i="8"/>
  <c r="W129" i="8"/>
  <c r="BK129" i="8"/>
  <c r="N129" i="8"/>
  <c r="BF129" i="8" s="1"/>
  <c r="BI128" i="8"/>
  <c r="BH128" i="8"/>
  <c r="BG128" i="8"/>
  <c r="BE128" i="8"/>
  <c r="AA128" i="8"/>
  <c r="Y128" i="8"/>
  <c r="W128" i="8"/>
  <c r="BK128" i="8"/>
  <c r="N128" i="8"/>
  <c r="BF128" i="8" s="1"/>
  <c r="M122" i="8"/>
  <c r="M121" i="8"/>
  <c r="F121" i="8"/>
  <c r="F119" i="8"/>
  <c r="F117" i="8"/>
  <c r="BI106" i="8"/>
  <c r="BH106" i="8"/>
  <c r="BG106" i="8"/>
  <c r="BE106" i="8"/>
  <c r="BI105" i="8"/>
  <c r="BH105" i="8"/>
  <c r="BG105" i="8"/>
  <c r="BE105" i="8"/>
  <c r="BI104" i="8"/>
  <c r="BH104" i="8"/>
  <c r="BG104" i="8"/>
  <c r="BE104" i="8"/>
  <c r="BI103" i="8"/>
  <c r="BH103" i="8"/>
  <c r="BG103" i="8"/>
  <c r="BE103" i="8"/>
  <c r="BI102" i="8"/>
  <c r="BH102" i="8"/>
  <c r="BG102" i="8"/>
  <c r="BE102" i="8"/>
  <c r="BI101" i="8"/>
  <c r="BH101" i="8"/>
  <c r="BG101" i="8"/>
  <c r="BE101" i="8"/>
  <c r="M84" i="8"/>
  <c r="F84" i="8"/>
  <c r="M83" i="8"/>
  <c r="F83" i="8"/>
  <c r="F81" i="8"/>
  <c r="F79" i="8"/>
  <c r="O15" i="8"/>
  <c r="E15" i="8"/>
  <c r="F122" i="8" s="1"/>
  <c r="O14" i="8"/>
  <c r="O9" i="8"/>
  <c r="F6" i="8"/>
  <c r="N180" i="7"/>
  <c r="AA179" i="7"/>
  <c r="Y179" i="7"/>
  <c r="W179" i="7"/>
  <c r="BK179" i="7"/>
  <c r="N179" i="7" s="1"/>
  <c r="N98" i="7" s="1"/>
  <c r="AY94" i="1"/>
  <c r="AX94" i="1"/>
  <c r="BI251" i="7"/>
  <c r="BH251" i="7"/>
  <c r="BG251" i="7"/>
  <c r="BE251" i="7"/>
  <c r="BK251" i="7"/>
  <c r="N251" i="7" s="1"/>
  <c r="BF251" i="7" s="1"/>
  <c r="BI250" i="7"/>
  <c r="BH250" i="7"/>
  <c r="BG250" i="7"/>
  <c r="BE250" i="7"/>
  <c r="BK250" i="7"/>
  <c r="BI248" i="7"/>
  <c r="BH248" i="7"/>
  <c r="BG248" i="7"/>
  <c r="BE248" i="7"/>
  <c r="AA248" i="7"/>
  <c r="Y248" i="7"/>
  <c r="W248" i="7"/>
  <c r="BK248" i="7"/>
  <c r="N248" i="7"/>
  <c r="BF248" i="7" s="1"/>
  <c r="BI247" i="7"/>
  <c r="BH247" i="7"/>
  <c r="BG247" i="7"/>
  <c r="BE247" i="7"/>
  <c r="AA247" i="7"/>
  <c r="Y247" i="7"/>
  <c r="W247" i="7"/>
  <c r="BK247" i="7"/>
  <c r="N247" i="7"/>
  <c r="BF247" i="7" s="1"/>
  <c r="BI246" i="7"/>
  <c r="BH246" i="7"/>
  <c r="BG246" i="7"/>
  <c r="BE246" i="7"/>
  <c r="AA246" i="7"/>
  <c r="AA245" i="7" s="1"/>
  <c r="Y246" i="7"/>
  <c r="W246" i="7"/>
  <c r="BK246" i="7"/>
  <c r="N246" i="7"/>
  <c r="BF246" i="7" s="1"/>
  <c r="BI244" i="7"/>
  <c r="BH244" i="7"/>
  <c r="BG244" i="7"/>
  <c r="BE244" i="7"/>
  <c r="AA244" i="7"/>
  <c r="AA243" i="7" s="1"/>
  <c r="Y244" i="7"/>
  <c r="Y243" i="7" s="1"/>
  <c r="W244" i="7"/>
  <c r="W243" i="7" s="1"/>
  <c r="BK244" i="7"/>
  <c r="BK243" i="7" s="1"/>
  <c r="N244" i="7"/>
  <c r="BF244" i="7" s="1"/>
  <c r="BI241" i="7"/>
  <c r="BH241" i="7"/>
  <c r="BG241" i="7"/>
  <c r="BE241" i="7"/>
  <c r="AA241" i="7"/>
  <c r="Y241" i="7"/>
  <c r="W241" i="7"/>
  <c r="BK241" i="7"/>
  <c r="N241" i="7"/>
  <c r="BF241" i="7" s="1"/>
  <c r="BI240" i="7"/>
  <c r="BH240" i="7"/>
  <c r="BG240" i="7"/>
  <c r="BE240" i="7"/>
  <c r="AA240" i="7"/>
  <c r="Y240" i="7"/>
  <c r="W240" i="7"/>
  <c r="BK240" i="7"/>
  <c r="N240" i="7"/>
  <c r="BF240" i="7" s="1"/>
  <c r="BI239" i="7"/>
  <c r="BH239" i="7"/>
  <c r="BG239" i="7"/>
  <c r="BE239" i="7"/>
  <c r="AA239" i="7"/>
  <c r="AA238" i="7" s="1"/>
  <c r="AA237" i="7" s="1"/>
  <c r="Y239" i="7"/>
  <c r="W239" i="7"/>
  <c r="BK239" i="7"/>
  <c r="N239" i="7"/>
  <c r="BF239" i="7" s="1"/>
  <c r="BI236" i="7"/>
  <c r="BH236" i="7"/>
  <c r="BG236" i="7"/>
  <c r="BE236" i="7"/>
  <c r="AA236" i="7"/>
  <c r="AA235" i="7" s="1"/>
  <c r="Y236" i="7"/>
  <c r="Y235" i="7" s="1"/>
  <c r="W236" i="7"/>
  <c r="W235" i="7" s="1"/>
  <c r="BK236" i="7"/>
  <c r="BK235" i="7" s="1"/>
  <c r="N235" i="7" s="1"/>
  <c r="N102" i="7" s="1"/>
  <c r="N236" i="7"/>
  <c r="BF236" i="7" s="1"/>
  <c r="BI234" i="7"/>
  <c r="BH234" i="7"/>
  <c r="BG234" i="7"/>
  <c r="BE234" i="7"/>
  <c r="AA234" i="7"/>
  <c r="Y234" i="7"/>
  <c r="W234" i="7"/>
  <c r="BK234" i="7"/>
  <c r="N234" i="7"/>
  <c r="BF234" i="7" s="1"/>
  <c r="BI233" i="7"/>
  <c r="BH233" i="7"/>
  <c r="BG233" i="7"/>
  <c r="BE233" i="7"/>
  <c r="AA233" i="7"/>
  <c r="Y233" i="7"/>
  <c r="W233" i="7"/>
  <c r="BK233" i="7"/>
  <c r="N233" i="7"/>
  <c r="BF233" i="7" s="1"/>
  <c r="BI232" i="7"/>
  <c r="BH232" i="7"/>
  <c r="BG232" i="7"/>
  <c r="BE232" i="7"/>
  <c r="AA232" i="7"/>
  <c r="Y232" i="7"/>
  <c r="W232" i="7"/>
  <c r="BK232" i="7"/>
  <c r="N232" i="7"/>
  <c r="BF232" i="7" s="1"/>
  <c r="BI231" i="7"/>
  <c r="BH231" i="7"/>
  <c r="BG231" i="7"/>
  <c r="BE231" i="7"/>
  <c r="AA231" i="7"/>
  <c r="Y231" i="7"/>
  <c r="W231" i="7"/>
  <c r="BK231" i="7"/>
  <c r="N231" i="7"/>
  <c r="BF231" i="7" s="1"/>
  <c r="BI230" i="7"/>
  <c r="BH230" i="7"/>
  <c r="BG230" i="7"/>
  <c r="BE230" i="7"/>
  <c r="AA230" i="7"/>
  <c r="Y230" i="7"/>
  <c r="W230" i="7"/>
  <c r="BK230" i="7"/>
  <c r="N230" i="7"/>
  <c r="BF230" i="7" s="1"/>
  <c r="BI229" i="7"/>
  <c r="BH229" i="7"/>
  <c r="BG229" i="7"/>
  <c r="BE229" i="7"/>
  <c r="AA229" i="7"/>
  <c r="Y229" i="7"/>
  <c r="W229" i="7"/>
  <c r="BK229" i="7"/>
  <c r="N229" i="7"/>
  <c r="BF229" i="7" s="1"/>
  <c r="BI228" i="7"/>
  <c r="BH228" i="7"/>
  <c r="BG228" i="7"/>
  <c r="BE228" i="7"/>
  <c r="AA228" i="7"/>
  <c r="Y228" i="7"/>
  <c r="W228" i="7"/>
  <c r="BK228" i="7"/>
  <c r="N228" i="7"/>
  <c r="BF228" i="7" s="1"/>
  <c r="BI227" i="7"/>
  <c r="BH227" i="7"/>
  <c r="BG227" i="7"/>
  <c r="BF227" i="7"/>
  <c r="BE227" i="7"/>
  <c r="AA227" i="7"/>
  <c r="Y227" i="7"/>
  <c r="W227" i="7"/>
  <c r="BK227" i="7"/>
  <c r="N227" i="7"/>
  <c r="BI226" i="7"/>
  <c r="BH226" i="7"/>
  <c r="BG226" i="7"/>
  <c r="BE226" i="7"/>
  <c r="AA226" i="7"/>
  <c r="Y226" i="7"/>
  <c r="W226" i="7"/>
  <c r="BK226" i="7"/>
  <c r="N226" i="7"/>
  <c r="BF226" i="7" s="1"/>
  <c r="BI225" i="7"/>
  <c r="BH225" i="7"/>
  <c r="BG225" i="7"/>
  <c r="BF225" i="7"/>
  <c r="BE225" i="7"/>
  <c r="AA225" i="7"/>
  <c r="Y225" i="7"/>
  <c r="W225" i="7"/>
  <c r="BK225" i="7"/>
  <c r="N225" i="7"/>
  <c r="BI224" i="7"/>
  <c r="BH224" i="7"/>
  <c r="BG224" i="7"/>
  <c r="BE224" i="7"/>
  <c r="AA224" i="7"/>
  <c r="Y224" i="7"/>
  <c r="W224" i="7"/>
  <c r="BK224" i="7"/>
  <c r="N224" i="7"/>
  <c r="BF224" i="7" s="1"/>
  <c r="BI223" i="7"/>
  <c r="BH223" i="7"/>
  <c r="BG223" i="7"/>
  <c r="BE223" i="7"/>
  <c r="AA223" i="7"/>
  <c r="Y223" i="7"/>
  <c r="W223" i="7"/>
  <c r="BK223" i="7"/>
  <c r="N223" i="7"/>
  <c r="BF223" i="7" s="1"/>
  <c r="BI222" i="7"/>
  <c r="BH222" i="7"/>
  <c r="BG222" i="7"/>
  <c r="BE222" i="7"/>
  <c r="AA222" i="7"/>
  <c r="Y222" i="7"/>
  <c r="W222" i="7"/>
  <c r="BK222" i="7"/>
  <c r="N222" i="7"/>
  <c r="BF222" i="7" s="1"/>
  <c r="BI221" i="7"/>
  <c r="BH221" i="7"/>
  <c r="BG221" i="7"/>
  <c r="BE221" i="7"/>
  <c r="AA221" i="7"/>
  <c r="Y221" i="7"/>
  <c r="W221" i="7"/>
  <c r="BK221" i="7"/>
  <c r="N221" i="7"/>
  <c r="BF221" i="7" s="1"/>
  <c r="BI220" i="7"/>
  <c r="BH220" i="7"/>
  <c r="BG220" i="7"/>
  <c r="BE220" i="7"/>
  <c r="AA220" i="7"/>
  <c r="Y220" i="7"/>
  <c r="W220" i="7"/>
  <c r="BK220" i="7"/>
  <c r="N220" i="7"/>
  <c r="BF220" i="7" s="1"/>
  <c r="BI219" i="7"/>
  <c r="BH219" i="7"/>
  <c r="BG219" i="7"/>
  <c r="BF219" i="7"/>
  <c r="BE219" i="7"/>
  <c r="AA219" i="7"/>
  <c r="Y219" i="7"/>
  <c r="W219" i="7"/>
  <c r="BK219" i="7"/>
  <c r="N219" i="7"/>
  <c r="BI218" i="7"/>
  <c r="BH218" i="7"/>
  <c r="BG218" i="7"/>
  <c r="BE218" i="7"/>
  <c r="AA218" i="7"/>
  <c r="Y218" i="7"/>
  <c r="W218" i="7"/>
  <c r="BK218" i="7"/>
  <c r="N218" i="7"/>
  <c r="BF218" i="7" s="1"/>
  <c r="BI217" i="7"/>
  <c r="BH217" i="7"/>
  <c r="BG217" i="7"/>
  <c r="BF217" i="7"/>
  <c r="BE217" i="7"/>
  <c r="AA217" i="7"/>
  <c r="Y217" i="7"/>
  <c r="W217" i="7"/>
  <c r="BK217" i="7"/>
  <c r="N217" i="7"/>
  <c r="BI216" i="7"/>
  <c r="BH216" i="7"/>
  <c r="BG216" i="7"/>
  <c r="BE216" i="7"/>
  <c r="AA216" i="7"/>
  <c r="Y216" i="7"/>
  <c r="W216" i="7"/>
  <c r="BK216" i="7"/>
  <c r="N216" i="7"/>
  <c r="BF216" i="7" s="1"/>
  <c r="BI215" i="7"/>
  <c r="BH215" i="7"/>
  <c r="BG215" i="7"/>
  <c r="BE215" i="7"/>
  <c r="AA215" i="7"/>
  <c r="Y215" i="7"/>
  <c r="W215" i="7"/>
  <c r="BK215" i="7"/>
  <c r="N215" i="7"/>
  <c r="BF215" i="7" s="1"/>
  <c r="BI214" i="7"/>
  <c r="BH214" i="7"/>
  <c r="BG214" i="7"/>
  <c r="BE214" i="7"/>
  <c r="AA214" i="7"/>
  <c r="Y214" i="7"/>
  <c r="W214" i="7"/>
  <c r="BK214" i="7"/>
  <c r="N214" i="7"/>
  <c r="BF214" i="7" s="1"/>
  <c r="BI213" i="7"/>
  <c r="BH213" i="7"/>
  <c r="BG213" i="7"/>
  <c r="BF213" i="7"/>
  <c r="BE213" i="7"/>
  <c r="AA213" i="7"/>
  <c r="Y213" i="7"/>
  <c r="W213" i="7"/>
  <c r="BK213" i="7"/>
  <c r="N213" i="7"/>
  <c r="BI212" i="7"/>
  <c r="BH212" i="7"/>
  <c r="BG212" i="7"/>
  <c r="BE212" i="7"/>
  <c r="AA212" i="7"/>
  <c r="Y212" i="7"/>
  <c r="W212" i="7"/>
  <c r="BK212" i="7"/>
  <c r="N212" i="7"/>
  <c r="BF212" i="7" s="1"/>
  <c r="BI211" i="7"/>
  <c r="BH211" i="7"/>
  <c r="BG211" i="7"/>
  <c r="BE211" i="7"/>
  <c r="AA211" i="7"/>
  <c r="Y211" i="7"/>
  <c r="W211" i="7"/>
  <c r="BK211" i="7"/>
  <c r="N211" i="7"/>
  <c r="BF211" i="7" s="1"/>
  <c r="BI210" i="7"/>
  <c r="BH210" i="7"/>
  <c r="BG210" i="7"/>
  <c r="BE210" i="7"/>
  <c r="AA210" i="7"/>
  <c r="Y210" i="7"/>
  <c r="W210" i="7"/>
  <c r="BK210" i="7"/>
  <c r="N210" i="7"/>
  <c r="BF210" i="7" s="1"/>
  <c r="BI209" i="7"/>
  <c r="BH209" i="7"/>
  <c r="BG209" i="7"/>
  <c r="BE209" i="7"/>
  <c r="AA209" i="7"/>
  <c r="Y209" i="7"/>
  <c r="W209" i="7"/>
  <c r="BK209" i="7"/>
  <c r="N209" i="7"/>
  <c r="BF209" i="7" s="1"/>
  <c r="BI208" i="7"/>
  <c r="BH208" i="7"/>
  <c r="BG208" i="7"/>
  <c r="BE208" i="7"/>
  <c r="AA208" i="7"/>
  <c r="Y208" i="7"/>
  <c r="W208" i="7"/>
  <c r="BK208" i="7"/>
  <c r="N208" i="7"/>
  <c r="BF208" i="7" s="1"/>
  <c r="BI207" i="7"/>
  <c r="BH207" i="7"/>
  <c r="BG207" i="7"/>
  <c r="BF207" i="7"/>
  <c r="BE207" i="7"/>
  <c r="AA207" i="7"/>
  <c r="Y207" i="7"/>
  <c r="W207" i="7"/>
  <c r="BK207" i="7"/>
  <c r="N207" i="7"/>
  <c r="BI206" i="7"/>
  <c r="BH206" i="7"/>
  <c r="BG206" i="7"/>
  <c r="BE206" i="7"/>
  <c r="AA206" i="7"/>
  <c r="Y206" i="7"/>
  <c r="W206" i="7"/>
  <c r="BK206" i="7"/>
  <c r="N206" i="7"/>
  <c r="BF206" i="7" s="1"/>
  <c r="BI205" i="7"/>
  <c r="BH205" i="7"/>
  <c r="BG205" i="7"/>
  <c r="BF205" i="7"/>
  <c r="BE205" i="7"/>
  <c r="AA205" i="7"/>
  <c r="Y205" i="7"/>
  <c r="W205" i="7"/>
  <c r="BK205" i="7"/>
  <c r="N205" i="7"/>
  <c r="BI204" i="7"/>
  <c r="BH204" i="7"/>
  <c r="BG204" i="7"/>
  <c r="BE204" i="7"/>
  <c r="AA204" i="7"/>
  <c r="Y204" i="7"/>
  <c r="W204" i="7"/>
  <c r="BK204" i="7"/>
  <c r="N204" i="7"/>
  <c r="BF204" i="7" s="1"/>
  <c r="BI203" i="7"/>
  <c r="BH203" i="7"/>
  <c r="BG203" i="7"/>
  <c r="BE203" i="7"/>
  <c r="AA203" i="7"/>
  <c r="Y203" i="7"/>
  <c r="W203" i="7"/>
  <c r="BK203" i="7"/>
  <c r="N203" i="7"/>
  <c r="BF203" i="7" s="1"/>
  <c r="BI202" i="7"/>
  <c r="BH202" i="7"/>
  <c r="BG202" i="7"/>
  <c r="BE202" i="7"/>
  <c r="AA202" i="7"/>
  <c r="Y202" i="7"/>
  <c r="W202" i="7"/>
  <c r="BK202" i="7"/>
  <c r="N202" i="7"/>
  <c r="BF202" i="7" s="1"/>
  <c r="BI201" i="7"/>
  <c r="BH201" i="7"/>
  <c r="BG201" i="7"/>
  <c r="BE201" i="7"/>
  <c r="AA201" i="7"/>
  <c r="Y201" i="7"/>
  <c r="W201" i="7"/>
  <c r="BK201" i="7"/>
  <c r="N201" i="7"/>
  <c r="BF201" i="7" s="1"/>
  <c r="BI200" i="7"/>
  <c r="BH200" i="7"/>
  <c r="BG200" i="7"/>
  <c r="BE200" i="7"/>
  <c r="AA200" i="7"/>
  <c r="Y200" i="7"/>
  <c r="W200" i="7"/>
  <c r="BK200" i="7"/>
  <c r="N200" i="7"/>
  <c r="BF200" i="7" s="1"/>
  <c r="BI199" i="7"/>
  <c r="BH199" i="7"/>
  <c r="BG199" i="7"/>
  <c r="BE199" i="7"/>
  <c r="AA199" i="7"/>
  <c r="Y199" i="7"/>
  <c r="W199" i="7"/>
  <c r="BK199" i="7"/>
  <c r="N199" i="7"/>
  <c r="BF199" i="7" s="1"/>
  <c r="BI198" i="7"/>
  <c r="BH198" i="7"/>
  <c r="BG198" i="7"/>
  <c r="BE198" i="7"/>
  <c r="AA198" i="7"/>
  <c r="Y198" i="7"/>
  <c r="W198" i="7"/>
  <c r="BK198" i="7"/>
  <c r="N198" i="7"/>
  <c r="BF198" i="7" s="1"/>
  <c r="BI197" i="7"/>
  <c r="BH197" i="7"/>
  <c r="BG197" i="7"/>
  <c r="BF197" i="7"/>
  <c r="BE197" i="7"/>
  <c r="AA197" i="7"/>
  <c r="Y197" i="7"/>
  <c r="W197" i="7"/>
  <c r="BK197" i="7"/>
  <c r="N197" i="7"/>
  <c r="BI196" i="7"/>
  <c r="BH196" i="7"/>
  <c r="BG196" i="7"/>
  <c r="BE196" i="7"/>
  <c r="AA196" i="7"/>
  <c r="Y196" i="7"/>
  <c r="W196" i="7"/>
  <c r="BK196" i="7"/>
  <c r="N196" i="7"/>
  <c r="BF196" i="7" s="1"/>
  <c r="BI195" i="7"/>
  <c r="BH195" i="7"/>
  <c r="BG195" i="7"/>
  <c r="BE195" i="7"/>
  <c r="AA195" i="7"/>
  <c r="Y195" i="7"/>
  <c r="W195" i="7"/>
  <c r="BK195" i="7"/>
  <c r="N195" i="7"/>
  <c r="BF195" i="7" s="1"/>
  <c r="BI194" i="7"/>
  <c r="BH194" i="7"/>
  <c r="BG194" i="7"/>
  <c r="BE194" i="7"/>
  <c r="AA194" i="7"/>
  <c r="Y194" i="7"/>
  <c r="W194" i="7"/>
  <c r="BK194" i="7"/>
  <c r="N194" i="7"/>
  <c r="BF194" i="7" s="1"/>
  <c r="BI193" i="7"/>
  <c r="BH193" i="7"/>
  <c r="BG193" i="7"/>
  <c r="BE193" i="7"/>
  <c r="AA193" i="7"/>
  <c r="Y193" i="7"/>
  <c r="W193" i="7"/>
  <c r="BK193" i="7"/>
  <c r="N193" i="7"/>
  <c r="BF193" i="7" s="1"/>
  <c r="BI192" i="7"/>
  <c r="BH192" i="7"/>
  <c r="BG192" i="7"/>
  <c r="BE192" i="7"/>
  <c r="AA192" i="7"/>
  <c r="Y192" i="7"/>
  <c r="W192" i="7"/>
  <c r="BK192" i="7"/>
  <c r="N192" i="7"/>
  <c r="BF192" i="7" s="1"/>
  <c r="BI191" i="7"/>
  <c r="BH191" i="7"/>
  <c r="BG191" i="7"/>
  <c r="BF191" i="7"/>
  <c r="BE191" i="7"/>
  <c r="AA191" i="7"/>
  <c r="Y191" i="7"/>
  <c r="W191" i="7"/>
  <c r="BK191" i="7"/>
  <c r="N191" i="7"/>
  <c r="BI190" i="7"/>
  <c r="BH190" i="7"/>
  <c r="BG190" i="7"/>
  <c r="BE190" i="7"/>
  <c r="AA190" i="7"/>
  <c r="Y190" i="7"/>
  <c r="W190" i="7"/>
  <c r="BK190" i="7"/>
  <c r="N190" i="7"/>
  <c r="BF190" i="7" s="1"/>
  <c r="BI189" i="7"/>
  <c r="BH189" i="7"/>
  <c r="BG189" i="7"/>
  <c r="BF189" i="7"/>
  <c r="BE189" i="7"/>
  <c r="AA189" i="7"/>
  <c r="Y189" i="7"/>
  <c r="W189" i="7"/>
  <c r="BK189" i="7"/>
  <c r="N189" i="7"/>
  <c r="BI188" i="7"/>
  <c r="BH188" i="7"/>
  <c r="BG188" i="7"/>
  <c r="BE188" i="7"/>
  <c r="AA188" i="7"/>
  <c r="Y188" i="7"/>
  <c r="W188" i="7"/>
  <c r="BK188" i="7"/>
  <c r="N188" i="7"/>
  <c r="BF188" i="7" s="1"/>
  <c r="BI187" i="7"/>
  <c r="BH187" i="7"/>
  <c r="BG187" i="7"/>
  <c r="BE187" i="7"/>
  <c r="AA187" i="7"/>
  <c r="Y187" i="7"/>
  <c r="W187" i="7"/>
  <c r="BK187" i="7"/>
  <c r="N187" i="7"/>
  <c r="BF187" i="7" s="1"/>
  <c r="BI186" i="7"/>
  <c r="BH186" i="7"/>
  <c r="BG186" i="7"/>
  <c r="BE186" i="7"/>
  <c r="AA186" i="7"/>
  <c r="Y186" i="7"/>
  <c r="W186" i="7"/>
  <c r="BK186" i="7"/>
  <c r="N186" i="7"/>
  <c r="BF186" i="7" s="1"/>
  <c r="BI185" i="7"/>
  <c r="BH185" i="7"/>
  <c r="BG185" i="7"/>
  <c r="BE185" i="7"/>
  <c r="AA185" i="7"/>
  <c r="Y185" i="7"/>
  <c r="W185" i="7"/>
  <c r="BK185" i="7"/>
  <c r="N185" i="7"/>
  <c r="BF185" i="7" s="1"/>
  <c r="BI184" i="7"/>
  <c r="BH184" i="7"/>
  <c r="BG184" i="7"/>
  <c r="BE184" i="7"/>
  <c r="AA184" i="7"/>
  <c r="Y184" i="7"/>
  <c r="W184" i="7"/>
  <c r="BK184" i="7"/>
  <c r="N184" i="7"/>
  <c r="BF184" i="7" s="1"/>
  <c r="BI183" i="7"/>
  <c r="BH183" i="7"/>
  <c r="BG183" i="7"/>
  <c r="BE183" i="7"/>
  <c r="AA183" i="7"/>
  <c r="Y183" i="7"/>
  <c r="W183" i="7"/>
  <c r="BK183" i="7"/>
  <c r="N183" i="7"/>
  <c r="BF183" i="7" s="1"/>
  <c r="N99" i="7"/>
  <c r="BI178" i="7"/>
  <c r="BH178" i="7"/>
  <c r="BG178" i="7"/>
  <c r="BE178" i="7"/>
  <c r="AA178" i="7"/>
  <c r="AA177" i="7" s="1"/>
  <c r="AA176" i="7" s="1"/>
  <c r="Y178" i="7"/>
  <c r="Y177" i="7" s="1"/>
  <c r="Y176" i="7" s="1"/>
  <c r="W178" i="7"/>
  <c r="W177" i="7" s="1"/>
  <c r="W176" i="7" s="1"/>
  <c r="BK178" i="7"/>
  <c r="BK177" i="7" s="1"/>
  <c r="BK176" i="7" s="1"/>
  <c r="N176" i="7" s="1"/>
  <c r="N178" i="7"/>
  <c r="BF178" i="7" s="1"/>
  <c r="N96" i="7"/>
  <c r="BI175" i="7"/>
  <c r="BH175" i="7"/>
  <c r="BG175" i="7"/>
  <c r="BE175" i="7"/>
  <c r="AA175" i="7"/>
  <c r="Y175" i="7"/>
  <c r="W175" i="7"/>
  <c r="BK175" i="7"/>
  <c r="N175" i="7"/>
  <c r="BF175" i="7" s="1"/>
  <c r="BI174" i="7"/>
  <c r="BH174" i="7"/>
  <c r="BG174" i="7"/>
  <c r="BE174" i="7"/>
  <c r="AA174" i="7"/>
  <c r="Y174" i="7"/>
  <c r="Y173" i="7" s="1"/>
  <c r="W174" i="7"/>
  <c r="BK174" i="7"/>
  <c r="BK173" i="7" s="1"/>
  <c r="N173" i="7" s="1"/>
  <c r="N95" i="7" s="1"/>
  <c r="N174" i="7"/>
  <c r="BF174" i="7" s="1"/>
  <c r="BI172" i="7"/>
  <c r="BH172" i="7"/>
  <c r="BG172" i="7"/>
  <c r="BE172" i="7"/>
  <c r="AA172" i="7"/>
  <c r="AA171" i="7" s="1"/>
  <c r="Y172" i="7"/>
  <c r="Y171" i="7" s="1"/>
  <c r="W172" i="7"/>
  <c r="W171" i="7" s="1"/>
  <c r="BK172" i="7"/>
  <c r="BK171" i="7" s="1"/>
  <c r="N172" i="7"/>
  <c r="BF172" i="7" s="1"/>
  <c r="BI169" i="7"/>
  <c r="BH169" i="7"/>
  <c r="BG169" i="7"/>
  <c r="BE169" i="7"/>
  <c r="AA169" i="7"/>
  <c r="Y169" i="7"/>
  <c r="W169" i="7"/>
  <c r="BK169" i="7"/>
  <c r="N169" i="7"/>
  <c r="BF169" i="7" s="1"/>
  <c r="BI168" i="7"/>
  <c r="BH168" i="7"/>
  <c r="BG168" i="7"/>
  <c r="BE168" i="7"/>
  <c r="AA168" i="7"/>
  <c r="Y168" i="7"/>
  <c r="W168" i="7"/>
  <c r="BK168" i="7"/>
  <c r="N168" i="7"/>
  <c r="BF168" i="7" s="1"/>
  <c r="BI167" i="7"/>
  <c r="BH167" i="7"/>
  <c r="BG167" i="7"/>
  <c r="BE167" i="7"/>
  <c r="AA167" i="7"/>
  <c r="Y167" i="7"/>
  <c r="W167" i="7"/>
  <c r="BK167" i="7"/>
  <c r="N167" i="7"/>
  <c r="BF167" i="7" s="1"/>
  <c r="BI166" i="7"/>
  <c r="BH166" i="7"/>
  <c r="BG166" i="7"/>
  <c r="BE166" i="7"/>
  <c r="AA166" i="7"/>
  <c r="Y166" i="7"/>
  <c r="W166" i="7"/>
  <c r="BK166" i="7"/>
  <c r="N166" i="7"/>
  <c r="BF166" i="7" s="1"/>
  <c r="BI165" i="7"/>
  <c r="BH165" i="7"/>
  <c r="BG165" i="7"/>
  <c r="BE165" i="7"/>
  <c r="AA165" i="7"/>
  <c r="Y165" i="7"/>
  <c r="W165" i="7"/>
  <c r="BK165" i="7"/>
  <c r="N165" i="7"/>
  <c r="BF165" i="7" s="1"/>
  <c r="BI164" i="7"/>
  <c r="BH164" i="7"/>
  <c r="BG164" i="7"/>
  <c r="BF164" i="7"/>
  <c r="BE164" i="7"/>
  <c r="AA164" i="7"/>
  <c r="Y164" i="7"/>
  <c r="W164" i="7"/>
  <c r="BK164" i="7"/>
  <c r="N164" i="7"/>
  <c r="BI163" i="7"/>
  <c r="BH163" i="7"/>
  <c r="BG163" i="7"/>
  <c r="BE163" i="7"/>
  <c r="AA163" i="7"/>
  <c r="Y163" i="7"/>
  <c r="W163" i="7"/>
  <c r="BK163" i="7"/>
  <c r="N163" i="7"/>
  <c r="BF163" i="7" s="1"/>
  <c r="BI162" i="7"/>
  <c r="BH162" i="7"/>
  <c r="BG162" i="7"/>
  <c r="BE162" i="7"/>
  <c r="AA162" i="7"/>
  <c r="Y162" i="7"/>
  <c r="W162" i="7"/>
  <c r="BK162" i="7"/>
  <c r="N162" i="7"/>
  <c r="BF162" i="7" s="1"/>
  <c r="BI161" i="7"/>
  <c r="BH161" i="7"/>
  <c r="BG161" i="7"/>
  <c r="BE161" i="7"/>
  <c r="AA161" i="7"/>
  <c r="Y161" i="7"/>
  <c r="W161" i="7"/>
  <c r="BK161" i="7"/>
  <c r="N161" i="7"/>
  <c r="BF161" i="7" s="1"/>
  <c r="BI160" i="7"/>
  <c r="BH160" i="7"/>
  <c r="BG160" i="7"/>
  <c r="BE160" i="7"/>
  <c r="AA160" i="7"/>
  <c r="Y160" i="7"/>
  <c r="W160" i="7"/>
  <c r="BK160" i="7"/>
  <c r="N160" i="7"/>
  <c r="BF160" i="7" s="1"/>
  <c r="BI159" i="7"/>
  <c r="BH159" i="7"/>
  <c r="BG159" i="7"/>
  <c r="BE159" i="7"/>
  <c r="AA159" i="7"/>
  <c r="Y159" i="7"/>
  <c r="W159" i="7"/>
  <c r="BK159" i="7"/>
  <c r="N159" i="7"/>
  <c r="BF159" i="7" s="1"/>
  <c r="BI158" i="7"/>
  <c r="BH158" i="7"/>
  <c r="BG158" i="7"/>
  <c r="BE158" i="7"/>
  <c r="AA158" i="7"/>
  <c r="Y158" i="7"/>
  <c r="W158" i="7"/>
  <c r="BK158" i="7"/>
  <c r="N158" i="7"/>
  <c r="BF158" i="7" s="1"/>
  <c r="BI157" i="7"/>
  <c r="BH157" i="7"/>
  <c r="BG157" i="7"/>
  <c r="BE157" i="7"/>
  <c r="AA157" i="7"/>
  <c r="Y157" i="7"/>
  <c r="W157" i="7"/>
  <c r="BK157" i="7"/>
  <c r="N157" i="7"/>
  <c r="BF157" i="7" s="1"/>
  <c r="BI156" i="7"/>
  <c r="BH156" i="7"/>
  <c r="BG156" i="7"/>
  <c r="BE156" i="7"/>
  <c r="AA156" i="7"/>
  <c r="Y156" i="7"/>
  <c r="W156" i="7"/>
  <c r="BK156" i="7"/>
  <c r="N156" i="7"/>
  <c r="BF156" i="7" s="1"/>
  <c r="BI155" i="7"/>
  <c r="BH155" i="7"/>
  <c r="BG155" i="7"/>
  <c r="BE155" i="7"/>
  <c r="AA155" i="7"/>
  <c r="Y155" i="7"/>
  <c r="W155" i="7"/>
  <c r="BK155" i="7"/>
  <c r="N155" i="7"/>
  <c r="BF155" i="7" s="1"/>
  <c r="BI154" i="7"/>
  <c r="BH154" i="7"/>
  <c r="BG154" i="7"/>
  <c r="BF154" i="7"/>
  <c r="BE154" i="7"/>
  <c r="AA154" i="7"/>
  <c r="Y154" i="7"/>
  <c r="W154" i="7"/>
  <c r="BK154" i="7"/>
  <c r="N154" i="7"/>
  <c r="BI153" i="7"/>
  <c r="BH153" i="7"/>
  <c r="BG153" i="7"/>
  <c r="BE153" i="7"/>
  <c r="AA153" i="7"/>
  <c r="Y153" i="7"/>
  <c r="W153" i="7"/>
  <c r="BK153" i="7"/>
  <c r="N153" i="7"/>
  <c r="BF153" i="7" s="1"/>
  <c r="BI152" i="7"/>
  <c r="BH152" i="7"/>
  <c r="BG152" i="7"/>
  <c r="BE152" i="7"/>
  <c r="AA152" i="7"/>
  <c r="Y152" i="7"/>
  <c r="W152" i="7"/>
  <c r="BK152" i="7"/>
  <c r="N152" i="7"/>
  <c r="BF152" i="7" s="1"/>
  <c r="BI151" i="7"/>
  <c r="BH151" i="7"/>
  <c r="BG151" i="7"/>
  <c r="BE151" i="7"/>
  <c r="AA151" i="7"/>
  <c r="Y151" i="7"/>
  <c r="W151" i="7"/>
  <c r="BK151" i="7"/>
  <c r="N151" i="7"/>
  <c r="BF151" i="7" s="1"/>
  <c r="BI150" i="7"/>
  <c r="BH150" i="7"/>
  <c r="BG150" i="7"/>
  <c r="BF150" i="7"/>
  <c r="BE150" i="7"/>
  <c r="AA150" i="7"/>
  <c r="Y150" i="7"/>
  <c r="W150" i="7"/>
  <c r="BK150" i="7"/>
  <c r="N150" i="7"/>
  <c r="BI149" i="7"/>
  <c r="BH149" i="7"/>
  <c r="BG149" i="7"/>
  <c r="BE149" i="7"/>
  <c r="AA149" i="7"/>
  <c r="Y149" i="7"/>
  <c r="W149" i="7"/>
  <c r="BK149" i="7"/>
  <c r="N149" i="7"/>
  <c r="BF149" i="7" s="1"/>
  <c r="BI148" i="7"/>
  <c r="BH148" i="7"/>
  <c r="BG148" i="7"/>
  <c r="BF148" i="7"/>
  <c r="BE148" i="7"/>
  <c r="AA148" i="7"/>
  <c r="Y148" i="7"/>
  <c r="W148" i="7"/>
  <c r="BK148" i="7"/>
  <c r="N148" i="7"/>
  <c r="BI147" i="7"/>
  <c r="BH147" i="7"/>
  <c r="BG147" i="7"/>
  <c r="BE147" i="7"/>
  <c r="AA147" i="7"/>
  <c r="Y147" i="7"/>
  <c r="W147" i="7"/>
  <c r="BK147" i="7"/>
  <c r="N147" i="7"/>
  <c r="BF147" i="7" s="1"/>
  <c r="BI146" i="7"/>
  <c r="BH146" i="7"/>
  <c r="BG146" i="7"/>
  <c r="BE146" i="7"/>
  <c r="AA146" i="7"/>
  <c r="Y146" i="7"/>
  <c r="W146" i="7"/>
  <c r="BK146" i="7"/>
  <c r="N146" i="7"/>
  <c r="BF146" i="7" s="1"/>
  <c r="BI145" i="7"/>
  <c r="BH145" i="7"/>
  <c r="BG145" i="7"/>
  <c r="BE145" i="7"/>
  <c r="AA145" i="7"/>
  <c r="Y145" i="7"/>
  <c r="W145" i="7"/>
  <c r="BK145" i="7"/>
  <c r="N145" i="7"/>
  <c r="BF145" i="7" s="1"/>
  <c r="BI144" i="7"/>
  <c r="BH144" i="7"/>
  <c r="BG144" i="7"/>
  <c r="BE144" i="7"/>
  <c r="AA144" i="7"/>
  <c r="Y144" i="7"/>
  <c r="W144" i="7"/>
  <c r="BK144" i="7"/>
  <c r="N144" i="7"/>
  <c r="BF144" i="7" s="1"/>
  <c r="BI143" i="7"/>
  <c r="BH143" i="7"/>
  <c r="BG143" i="7"/>
  <c r="BE143" i="7"/>
  <c r="AA143" i="7"/>
  <c r="Y143" i="7"/>
  <c r="W143" i="7"/>
  <c r="BK143" i="7"/>
  <c r="N143" i="7"/>
  <c r="BF143" i="7" s="1"/>
  <c r="BI142" i="7"/>
  <c r="BH142" i="7"/>
  <c r="BG142" i="7"/>
  <c r="BE142" i="7"/>
  <c r="AA142" i="7"/>
  <c r="Y142" i="7"/>
  <c r="W142" i="7"/>
  <c r="BK142" i="7"/>
  <c r="N142" i="7"/>
  <c r="BF142" i="7" s="1"/>
  <c r="BI139" i="7"/>
  <c r="BH139" i="7"/>
  <c r="BG139" i="7"/>
  <c r="BE139" i="7"/>
  <c r="AA139" i="7"/>
  <c r="Y139" i="7"/>
  <c r="W139" i="7"/>
  <c r="BK139" i="7"/>
  <c r="N139" i="7"/>
  <c r="BF139" i="7" s="1"/>
  <c r="BI138" i="7"/>
  <c r="BH138" i="7"/>
  <c r="BG138" i="7"/>
  <c r="BE138" i="7"/>
  <c r="AA138" i="7"/>
  <c r="Y138" i="7"/>
  <c r="Y137" i="7" s="1"/>
  <c r="Y136" i="7" s="1"/>
  <c r="W138" i="7"/>
  <c r="BK138" i="7"/>
  <c r="BK137" i="7" s="1"/>
  <c r="N138" i="7"/>
  <c r="BF138" i="7" s="1"/>
  <c r="M132" i="7"/>
  <c r="M131" i="7"/>
  <c r="F131" i="7"/>
  <c r="F129" i="7"/>
  <c r="F127" i="7"/>
  <c r="BI116" i="7"/>
  <c r="BH116" i="7"/>
  <c r="BG116" i="7"/>
  <c r="BE116" i="7"/>
  <c r="BI115" i="7"/>
  <c r="BH115" i="7"/>
  <c r="BG115" i="7"/>
  <c r="BE115" i="7"/>
  <c r="BI114" i="7"/>
  <c r="BH114" i="7"/>
  <c r="BG114" i="7"/>
  <c r="BE114" i="7"/>
  <c r="BI113" i="7"/>
  <c r="BH113" i="7"/>
  <c r="BG113" i="7"/>
  <c r="BE113" i="7"/>
  <c r="BI112" i="7"/>
  <c r="BH112" i="7"/>
  <c r="BG112" i="7"/>
  <c r="BE112" i="7"/>
  <c r="BI111" i="7"/>
  <c r="BH111" i="7"/>
  <c r="BG111" i="7"/>
  <c r="BE111" i="7"/>
  <c r="M84" i="7"/>
  <c r="M83" i="7"/>
  <c r="F83" i="7"/>
  <c r="F81" i="7"/>
  <c r="F79" i="7"/>
  <c r="O15" i="7"/>
  <c r="E15" i="7"/>
  <c r="F132" i="7" s="1"/>
  <c r="O14" i="7"/>
  <c r="O9" i="7"/>
  <c r="M129" i="7" s="1"/>
  <c r="F6" i="7"/>
  <c r="F126" i="7" s="1"/>
  <c r="AY93" i="1"/>
  <c r="AX93" i="1"/>
  <c r="BI139" i="6"/>
  <c r="BH139" i="6"/>
  <c r="BG139" i="6"/>
  <c r="BE139" i="6"/>
  <c r="BK139" i="6"/>
  <c r="N139" i="6" s="1"/>
  <c r="BF139" i="6" s="1"/>
  <c r="BI138" i="6"/>
  <c r="BH138" i="6"/>
  <c r="BG138" i="6"/>
  <c r="BE138" i="6"/>
  <c r="N138" i="6"/>
  <c r="BF138" i="6" s="1"/>
  <c r="BK138" i="6"/>
  <c r="BK137" i="6" s="1"/>
  <c r="N137" i="6" s="1"/>
  <c r="N95" i="6" s="1"/>
  <c r="BI136" i="6"/>
  <c r="BH136" i="6"/>
  <c r="BG136" i="6"/>
  <c r="BE136" i="6"/>
  <c r="AA136" i="6"/>
  <c r="Y136" i="6"/>
  <c r="W136" i="6"/>
  <c r="BK136" i="6"/>
  <c r="N136" i="6"/>
  <c r="BF136" i="6" s="1"/>
  <c r="BI135" i="6"/>
  <c r="BH135" i="6"/>
  <c r="BG135" i="6"/>
  <c r="BE135" i="6"/>
  <c r="AA135" i="6"/>
  <c r="Y135" i="6"/>
  <c r="W135" i="6"/>
  <c r="BK135" i="6"/>
  <c r="N135" i="6"/>
  <c r="BF135" i="6" s="1"/>
  <c r="BI134" i="6"/>
  <c r="BH134" i="6"/>
  <c r="BG134" i="6"/>
  <c r="BE134" i="6"/>
  <c r="AA134" i="6"/>
  <c r="Y134" i="6"/>
  <c r="W134" i="6"/>
  <c r="W133" i="6" s="1"/>
  <c r="W132" i="6" s="1"/>
  <c r="BK134" i="6"/>
  <c r="N134" i="6"/>
  <c r="BF134" i="6" s="1"/>
  <c r="BI131" i="6"/>
  <c r="BH131" i="6"/>
  <c r="BG131" i="6"/>
  <c r="BE131" i="6"/>
  <c r="AA131" i="6"/>
  <c r="AA130" i="6" s="1"/>
  <c r="Y131" i="6"/>
  <c r="Y130" i="6" s="1"/>
  <c r="W131" i="6"/>
  <c r="W130" i="6" s="1"/>
  <c r="BK131" i="6"/>
  <c r="BK130" i="6" s="1"/>
  <c r="N130" i="6" s="1"/>
  <c r="N92" i="6" s="1"/>
  <c r="N131" i="6"/>
  <c r="BF131" i="6" s="1"/>
  <c r="BI128" i="6"/>
  <c r="BH128" i="6"/>
  <c r="BG128" i="6"/>
  <c r="BE128" i="6"/>
  <c r="AA128" i="6"/>
  <c r="Y128" i="6"/>
  <c r="W128" i="6"/>
  <c r="BK128" i="6"/>
  <c r="N128" i="6"/>
  <c r="BF128" i="6" s="1"/>
  <c r="BI126" i="6"/>
  <c r="BH126" i="6"/>
  <c r="BG126" i="6"/>
  <c r="BF126" i="6"/>
  <c r="BE126" i="6"/>
  <c r="AA126" i="6"/>
  <c r="Y126" i="6"/>
  <c r="Y125" i="6" s="1"/>
  <c r="W126" i="6"/>
  <c r="W125" i="6" s="1"/>
  <c r="W124" i="6" s="1"/>
  <c r="W123" i="6" s="1"/>
  <c r="AU93" i="1" s="1"/>
  <c r="BK126" i="6"/>
  <c r="N126" i="6"/>
  <c r="M119" i="6"/>
  <c r="F119" i="6"/>
  <c r="F117" i="6"/>
  <c r="F115" i="6"/>
  <c r="BI103" i="6"/>
  <c r="BH103" i="6"/>
  <c r="BG103" i="6"/>
  <c r="BE103" i="6"/>
  <c r="BI102" i="6"/>
  <c r="BH102" i="6"/>
  <c r="BG102" i="6"/>
  <c r="BE102" i="6"/>
  <c r="BI101" i="6"/>
  <c r="BH101" i="6"/>
  <c r="BG101" i="6"/>
  <c r="BE101" i="6"/>
  <c r="BI100" i="6"/>
  <c r="BH100" i="6"/>
  <c r="BG100" i="6"/>
  <c r="BE100" i="6"/>
  <c r="BI99" i="6"/>
  <c r="BH99" i="6"/>
  <c r="BG99" i="6"/>
  <c r="BE99" i="6"/>
  <c r="BI98" i="6"/>
  <c r="H37" i="6" s="1"/>
  <c r="BD93" i="1" s="1"/>
  <c r="BH98" i="6"/>
  <c r="BG98" i="6"/>
  <c r="BE98" i="6"/>
  <c r="M85" i="6"/>
  <c r="M84" i="6"/>
  <c r="F84" i="6"/>
  <c r="F82" i="6"/>
  <c r="F80" i="6"/>
  <c r="O16" i="6"/>
  <c r="E16" i="6"/>
  <c r="F120" i="6" s="1"/>
  <c r="O15" i="6"/>
  <c r="M117" i="6"/>
  <c r="F6" i="6"/>
  <c r="F113" i="6" s="1"/>
  <c r="AY92" i="1"/>
  <c r="AX92" i="1"/>
  <c r="BI161" i="5"/>
  <c r="BH161" i="5"/>
  <c r="BG161" i="5"/>
  <c r="BE161" i="5"/>
  <c r="BK161" i="5"/>
  <c r="N161" i="5" s="1"/>
  <c r="BF161" i="5" s="1"/>
  <c r="BI160" i="5"/>
  <c r="BH160" i="5"/>
  <c r="BG160" i="5"/>
  <c r="BE160" i="5"/>
  <c r="BK160" i="5"/>
  <c r="N160" i="5" s="1"/>
  <c r="BF160" i="5" s="1"/>
  <c r="BI158" i="5"/>
  <c r="BH158" i="5"/>
  <c r="BG158" i="5"/>
  <c r="BE158" i="5"/>
  <c r="AA158" i="5"/>
  <c r="AA157" i="5" s="1"/>
  <c r="Y158" i="5"/>
  <c r="Y157" i="5" s="1"/>
  <c r="W158" i="5"/>
  <c r="W157" i="5" s="1"/>
  <c r="BK158" i="5"/>
  <c r="BK157" i="5" s="1"/>
  <c r="N157" i="5" s="1"/>
  <c r="N95" i="5" s="1"/>
  <c r="N158" i="5"/>
  <c r="BF158" i="5" s="1"/>
  <c r="BI156" i="5"/>
  <c r="BH156" i="5"/>
  <c r="BG156" i="5"/>
  <c r="BE156" i="5"/>
  <c r="AA156" i="5"/>
  <c r="Y156" i="5"/>
  <c r="W156" i="5"/>
  <c r="BK156" i="5"/>
  <c r="N156" i="5"/>
  <c r="BF156" i="5" s="1"/>
  <c r="BI154" i="5"/>
  <c r="BH154" i="5"/>
  <c r="BG154" i="5"/>
  <c r="BE154" i="5"/>
  <c r="AA154" i="5"/>
  <c r="Y154" i="5"/>
  <c r="W154" i="5"/>
  <c r="BK154" i="5"/>
  <c r="N154" i="5"/>
  <c r="BF154" i="5" s="1"/>
  <c r="BI153" i="5"/>
  <c r="BH153" i="5"/>
  <c r="BG153" i="5"/>
  <c r="BE153" i="5"/>
  <c r="AA153" i="5"/>
  <c r="Y153" i="5"/>
  <c r="W153" i="5"/>
  <c r="BK153" i="5"/>
  <c r="N153" i="5"/>
  <c r="BF153" i="5" s="1"/>
  <c r="BI152" i="5"/>
  <c r="BH152" i="5"/>
  <c r="BG152" i="5"/>
  <c r="BE152" i="5"/>
  <c r="AA152" i="5"/>
  <c r="Y152" i="5"/>
  <c r="W152" i="5"/>
  <c r="BK152" i="5"/>
  <c r="N152" i="5"/>
  <c r="BF152" i="5" s="1"/>
  <c r="BI150" i="5"/>
  <c r="BH150" i="5"/>
  <c r="BG150" i="5"/>
  <c r="BE150" i="5"/>
  <c r="AA150" i="5"/>
  <c r="Y150" i="5"/>
  <c r="W150" i="5"/>
  <c r="BK150" i="5"/>
  <c r="N150" i="5"/>
  <c r="BF150" i="5" s="1"/>
  <c r="BI149" i="5"/>
  <c r="BH149" i="5"/>
  <c r="BG149" i="5"/>
  <c r="BE149" i="5"/>
  <c r="AA149" i="5"/>
  <c r="Y149" i="5"/>
  <c r="W149" i="5"/>
  <c r="BK149" i="5"/>
  <c r="N149" i="5"/>
  <c r="BF149" i="5" s="1"/>
  <c r="BI148" i="5"/>
  <c r="BH148" i="5"/>
  <c r="BG148" i="5"/>
  <c r="BE148" i="5"/>
  <c r="AA148" i="5"/>
  <c r="Y148" i="5"/>
  <c r="W148" i="5"/>
  <c r="BK148" i="5"/>
  <c r="N148" i="5"/>
  <c r="BF148" i="5" s="1"/>
  <c r="BI146" i="5"/>
  <c r="BH146" i="5"/>
  <c r="BG146" i="5"/>
  <c r="BE146" i="5"/>
  <c r="AA146" i="5"/>
  <c r="Y146" i="5"/>
  <c r="W146" i="5"/>
  <c r="BK146" i="5"/>
  <c r="BK145" i="5" s="1"/>
  <c r="N145" i="5" s="1"/>
  <c r="N94" i="5" s="1"/>
  <c r="N146" i="5"/>
  <c r="BF146" i="5" s="1"/>
  <c r="BI143" i="5"/>
  <c r="BH143" i="5"/>
  <c r="BG143" i="5"/>
  <c r="BE143" i="5"/>
  <c r="AA143" i="5"/>
  <c r="AA142" i="5" s="1"/>
  <c r="Y143" i="5"/>
  <c r="Y142" i="5" s="1"/>
  <c r="W143" i="5"/>
  <c r="W142" i="5" s="1"/>
  <c r="BK143" i="5"/>
  <c r="BK142" i="5" s="1"/>
  <c r="N142" i="5" s="1"/>
  <c r="N93" i="5" s="1"/>
  <c r="N143" i="5"/>
  <c r="BF143" i="5" s="1"/>
  <c r="BI141" i="5"/>
  <c r="BH141" i="5"/>
  <c r="BG141" i="5"/>
  <c r="BE141" i="5"/>
  <c r="AA141" i="5"/>
  <c r="Y141" i="5"/>
  <c r="W141" i="5"/>
  <c r="BK141" i="5"/>
  <c r="N141" i="5"/>
  <c r="BF141" i="5" s="1"/>
  <c r="BI139" i="5"/>
  <c r="BH139" i="5"/>
  <c r="BG139" i="5"/>
  <c r="BE139" i="5"/>
  <c r="AA139" i="5"/>
  <c r="Y139" i="5"/>
  <c r="W139" i="5"/>
  <c r="BK139" i="5"/>
  <c r="N139" i="5"/>
  <c r="BF139" i="5" s="1"/>
  <c r="BI137" i="5"/>
  <c r="BH137" i="5"/>
  <c r="BG137" i="5"/>
  <c r="BE137" i="5"/>
  <c r="AA137" i="5"/>
  <c r="Y137" i="5"/>
  <c r="W137" i="5"/>
  <c r="BK137" i="5"/>
  <c r="N137" i="5"/>
  <c r="BF137" i="5" s="1"/>
  <c r="BI135" i="5"/>
  <c r="BH135" i="5"/>
  <c r="BG135" i="5"/>
  <c r="BE135" i="5"/>
  <c r="AA135" i="5"/>
  <c r="Y135" i="5"/>
  <c r="W135" i="5"/>
  <c r="W134" i="5" s="1"/>
  <c r="BK135" i="5"/>
  <c r="N135" i="5"/>
  <c r="BF135" i="5" s="1"/>
  <c r="BI132" i="5"/>
  <c r="BH132" i="5"/>
  <c r="BG132" i="5"/>
  <c r="BE132" i="5"/>
  <c r="AA132" i="5"/>
  <c r="Y132" i="5"/>
  <c r="W132" i="5"/>
  <c r="BK132" i="5"/>
  <c r="N132" i="5"/>
  <c r="BF132" i="5" s="1"/>
  <c r="BI131" i="5"/>
  <c r="BH131" i="5"/>
  <c r="BG131" i="5"/>
  <c r="BE131" i="5"/>
  <c r="AA131" i="5"/>
  <c r="Y131" i="5"/>
  <c r="W131" i="5"/>
  <c r="BK131" i="5"/>
  <c r="N131" i="5"/>
  <c r="BF131" i="5" s="1"/>
  <c r="BI129" i="5"/>
  <c r="BH129" i="5"/>
  <c r="BG129" i="5"/>
  <c r="BE129" i="5"/>
  <c r="AA129" i="5"/>
  <c r="Y129" i="5"/>
  <c r="W129" i="5"/>
  <c r="BK129" i="5"/>
  <c r="N129" i="5"/>
  <c r="BF129" i="5" s="1"/>
  <c r="BI127" i="5"/>
  <c r="BH127" i="5"/>
  <c r="BG127" i="5"/>
  <c r="BE127" i="5"/>
  <c r="AA127" i="5"/>
  <c r="AA126" i="5" s="1"/>
  <c r="Y127" i="5"/>
  <c r="W127" i="5"/>
  <c r="W126" i="5" s="1"/>
  <c r="BK127" i="5"/>
  <c r="N127" i="5"/>
  <c r="BF127" i="5" s="1"/>
  <c r="M121" i="5"/>
  <c r="M120" i="5"/>
  <c r="F120" i="5"/>
  <c r="F118" i="5"/>
  <c r="F116" i="5"/>
  <c r="BI104" i="5"/>
  <c r="BH104" i="5"/>
  <c r="BG104" i="5"/>
  <c r="BE104" i="5"/>
  <c r="BI103" i="5"/>
  <c r="BH103" i="5"/>
  <c r="BG103" i="5"/>
  <c r="BE103" i="5"/>
  <c r="BI102" i="5"/>
  <c r="BH102" i="5"/>
  <c r="BG102" i="5"/>
  <c r="BE102" i="5"/>
  <c r="BI101" i="5"/>
  <c r="BH101" i="5"/>
  <c r="BG101" i="5"/>
  <c r="BE101" i="5"/>
  <c r="BI100" i="5"/>
  <c r="BH100" i="5"/>
  <c r="BG100" i="5"/>
  <c r="BE100" i="5"/>
  <c r="BI99" i="5"/>
  <c r="H37" i="5" s="1"/>
  <c r="BD92" i="1" s="1"/>
  <c r="BH99" i="5"/>
  <c r="BG99" i="5"/>
  <c r="BE99" i="5"/>
  <c r="M84" i="5"/>
  <c r="F84" i="5"/>
  <c r="F82" i="5"/>
  <c r="F80" i="5"/>
  <c r="F78" i="5"/>
  <c r="O16" i="5"/>
  <c r="E16" i="5"/>
  <c r="F121" i="5" s="1"/>
  <c r="O15" i="5"/>
  <c r="F6" i="5"/>
  <c r="F114" i="5" s="1"/>
  <c r="BK180" i="4"/>
  <c r="N180" i="4" s="1"/>
  <c r="N98" i="4" s="1"/>
  <c r="Y150" i="4"/>
  <c r="AY91" i="1"/>
  <c r="AX91" i="1"/>
  <c r="BI182" i="4"/>
  <c r="BH182" i="4"/>
  <c r="BG182" i="4"/>
  <c r="BE182" i="4"/>
  <c r="BK182" i="4"/>
  <c r="N182" i="4" s="1"/>
  <c r="BF182" i="4" s="1"/>
  <c r="BI181" i="4"/>
  <c r="BH181" i="4"/>
  <c r="BG181" i="4"/>
  <c r="BE181" i="4"/>
  <c r="BK181" i="4"/>
  <c r="N181" i="4" s="1"/>
  <c r="BF181" i="4" s="1"/>
  <c r="BI179" i="4"/>
  <c r="BH179" i="4"/>
  <c r="BG179" i="4"/>
  <c r="BE179" i="4"/>
  <c r="AA179" i="4"/>
  <c r="Y179" i="4"/>
  <c r="W179" i="4"/>
  <c r="BK179" i="4"/>
  <c r="N179" i="4"/>
  <c r="BF179" i="4" s="1"/>
  <c r="BI178" i="4"/>
  <c r="BH178" i="4"/>
  <c r="BG178" i="4"/>
  <c r="BE178" i="4"/>
  <c r="AA178" i="4"/>
  <c r="Y178" i="4"/>
  <c r="Y177" i="4" s="1"/>
  <c r="W178" i="4"/>
  <c r="BK178" i="4"/>
  <c r="BK177" i="4" s="1"/>
  <c r="N177" i="4" s="1"/>
  <c r="N97" i="4" s="1"/>
  <c r="N178" i="4"/>
  <c r="BF178" i="4" s="1"/>
  <c r="BI176" i="4"/>
  <c r="BH176" i="4"/>
  <c r="BG176" i="4"/>
  <c r="BE176" i="4"/>
  <c r="AA176" i="4"/>
  <c r="Y176" i="4"/>
  <c r="W176" i="4"/>
  <c r="BK176" i="4"/>
  <c r="N176" i="4"/>
  <c r="BF176" i="4" s="1"/>
  <c r="BI175" i="4"/>
  <c r="BH175" i="4"/>
  <c r="BG175" i="4"/>
  <c r="BE175" i="4"/>
  <c r="AA175" i="4"/>
  <c r="Y175" i="4"/>
  <c r="W175" i="4"/>
  <c r="BK175" i="4"/>
  <c r="N175" i="4"/>
  <c r="BF175" i="4" s="1"/>
  <c r="BI174" i="4"/>
  <c r="BH174" i="4"/>
  <c r="BG174" i="4"/>
  <c r="BE174" i="4"/>
  <c r="AA174" i="4"/>
  <c r="Y174" i="4"/>
  <c r="W174" i="4"/>
  <c r="BK174" i="4"/>
  <c r="N174" i="4"/>
  <c r="BF174" i="4" s="1"/>
  <c r="BI173" i="4"/>
  <c r="BH173" i="4"/>
  <c r="BG173" i="4"/>
  <c r="BE173" i="4"/>
  <c r="AA173" i="4"/>
  <c r="Y173" i="4"/>
  <c r="W173" i="4"/>
  <c r="BK173" i="4"/>
  <c r="N173" i="4"/>
  <c r="BF173" i="4" s="1"/>
  <c r="BI172" i="4"/>
  <c r="BH172" i="4"/>
  <c r="BG172" i="4"/>
  <c r="BE172" i="4"/>
  <c r="AA172" i="4"/>
  <c r="Y172" i="4"/>
  <c r="W172" i="4"/>
  <c r="BK172" i="4"/>
  <c r="N172" i="4"/>
  <c r="BF172" i="4" s="1"/>
  <c r="BI171" i="4"/>
  <c r="BH171" i="4"/>
  <c r="BG171" i="4"/>
  <c r="BE171" i="4"/>
  <c r="AA171" i="4"/>
  <c r="Y171" i="4"/>
  <c r="W171" i="4"/>
  <c r="BK171" i="4"/>
  <c r="N171" i="4"/>
  <c r="BF171" i="4" s="1"/>
  <c r="BI170" i="4"/>
  <c r="BH170" i="4"/>
  <c r="BG170" i="4"/>
  <c r="BE170" i="4"/>
  <c r="AA170" i="4"/>
  <c r="Y170" i="4"/>
  <c r="W170" i="4"/>
  <c r="BK170" i="4"/>
  <c r="N170" i="4"/>
  <c r="BF170" i="4" s="1"/>
  <c r="BI169" i="4"/>
  <c r="BH169" i="4"/>
  <c r="BG169" i="4"/>
  <c r="BE169" i="4"/>
  <c r="AA169" i="4"/>
  <c r="Y169" i="4"/>
  <c r="W169" i="4"/>
  <c r="BK169" i="4"/>
  <c r="N169" i="4"/>
  <c r="BF169" i="4" s="1"/>
  <c r="BI167" i="4"/>
  <c r="BH167" i="4"/>
  <c r="BG167" i="4"/>
  <c r="BE167" i="4"/>
  <c r="AA167" i="4"/>
  <c r="Y167" i="4"/>
  <c r="W167" i="4"/>
  <c r="BK167" i="4"/>
  <c r="N167" i="4"/>
  <c r="BF167" i="4" s="1"/>
  <c r="BI165" i="4"/>
  <c r="BH165" i="4"/>
  <c r="BG165" i="4"/>
  <c r="BE165" i="4"/>
  <c r="AA165" i="4"/>
  <c r="Y165" i="4"/>
  <c r="W165" i="4"/>
  <c r="BK165" i="4"/>
  <c r="N165" i="4"/>
  <c r="BF165" i="4" s="1"/>
  <c r="BI163" i="4"/>
  <c r="BH163" i="4"/>
  <c r="BG163" i="4"/>
  <c r="BE163" i="4"/>
  <c r="AA163" i="4"/>
  <c r="Y163" i="4"/>
  <c r="W163" i="4"/>
  <c r="BK163" i="4"/>
  <c r="N163" i="4"/>
  <c r="BF163" i="4" s="1"/>
  <c r="BI161" i="4"/>
  <c r="BH161" i="4"/>
  <c r="BG161" i="4"/>
  <c r="BE161" i="4"/>
  <c r="AA161" i="4"/>
  <c r="Y161" i="4"/>
  <c r="W161" i="4"/>
  <c r="BK161" i="4"/>
  <c r="N161" i="4"/>
  <c r="BF161" i="4" s="1"/>
  <c r="BI159" i="4"/>
  <c r="BH159" i="4"/>
  <c r="BG159" i="4"/>
  <c r="BE159" i="4"/>
  <c r="AA159" i="4"/>
  <c r="Y159" i="4"/>
  <c r="W159" i="4"/>
  <c r="W156" i="4" s="1"/>
  <c r="BK159" i="4"/>
  <c r="N159" i="4"/>
  <c r="BF159" i="4" s="1"/>
  <c r="BI157" i="4"/>
  <c r="BH157" i="4"/>
  <c r="BG157" i="4"/>
  <c r="BE157" i="4"/>
  <c r="AA157" i="4"/>
  <c r="Y157" i="4"/>
  <c r="W157" i="4"/>
  <c r="BK157" i="4"/>
  <c r="N157" i="4"/>
  <c r="BF157" i="4" s="1"/>
  <c r="BI155" i="4"/>
  <c r="BH155" i="4"/>
  <c r="BG155" i="4"/>
  <c r="BE155" i="4"/>
  <c r="AA155" i="4"/>
  <c r="Y155" i="4"/>
  <c r="W155" i="4"/>
  <c r="BK155" i="4"/>
  <c r="N155" i="4"/>
  <c r="BF155" i="4" s="1"/>
  <c r="BI154" i="4"/>
  <c r="BH154" i="4"/>
  <c r="BG154" i="4"/>
  <c r="BF154" i="4"/>
  <c r="BE154" i="4"/>
  <c r="AA154" i="4"/>
  <c r="Y154" i="4"/>
  <c r="W154" i="4"/>
  <c r="BK154" i="4"/>
  <c r="N154" i="4"/>
  <c r="BI153" i="4"/>
  <c r="BH153" i="4"/>
  <c r="BG153" i="4"/>
  <c r="BE153" i="4"/>
  <c r="AA153" i="4"/>
  <c r="Y153" i="4"/>
  <c r="W153" i="4"/>
  <c r="BK153" i="4"/>
  <c r="N153" i="4"/>
  <c r="BF153" i="4" s="1"/>
  <c r="BI152" i="4"/>
  <c r="BH152" i="4"/>
  <c r="BG152" i="4"/>
  <c r="BF152" i="4"/>
  <c r="BE152" i="4"/>
  <c r="AA152" i="4"/>
  <c r="Y152" i="4"/>
  <c r="W152" i="4"/>
  <c r="BK152" i="4"/>
  <c r="N152" i="4"/>
  <c r="BI151" i="4"/>
  <c r="BH151" i="4"/>
  <c r="BG151" i="4"/>
  <c r="BE151" i="4"/>
  <c r="AA151" i="4"/>
  <c r="Y151" i="4"/>
  <c r="W151" i="4"/>
  <c r="W150" i="4" s="1"/>
  <c r="BK151" i="4"/>
  <c r="N151" i="4"/>
  <c r="BF151" i="4" s="1"/>
  <c r="BI149" i="4"/>
  <c r="BH149" i="4"/>
  <c r="BG149" i="4"/>
  <c r="BE149" i="4"/>
  <c r="AA149" i="4"/>
  <c r="Y149" i="4"/>
  <c r="W149" i="4"/>
  <c r="BK149" i="4"/>
  <c r="N149" i="4"/>
  <c r="BF149" i="4" s="1"/>
  <c r="BI148" i="4"/>
  <c r="BH148" i="4"/>
  <c r="BG148" i="4"/>
  <c r="BE148" i="4"/>
  <c r="AA148" i="4"/>
  <c r="Y148" i="4"/>
  <c r="W148" i="4"/>
  <c r="BK148" i="4"/>
  <c r="N148" i="4"/>
  <c r="BF148" i="4" s="1"/>
  <c r="BI147" i="4"/>
  <c r="BH147" i="4"/>
  <c r="BG147" i="4"/>
  <c r="BE147" i="4"/>
  <c r="AA147" i="4"/>
  <c r="Y147" i="4"/>
  <c r="W147" i="4"/>
  <c r="BK147" i="4"/>
  <c r="N147" i="4"/>
  <c r="BF147" i="4" s="1"/>
  <c r="BI146" i="4"/>
  <c r="BH146" i="4"/>
  <c r="BG146" i="4"/>
  <c r="BE146" i="4"/>
  <c r="AA146" i="4"/>
  <c r="Y146" i="4"/>
  <c r="W146" i="4"/>
  <c r="BK146" i="4"/>
  <c r="N146" i="4"/>
  <c r="BF146" i="4" s="1"/>
  <c r="BI145" i="4"/>
  <c r="BH145" i="4"/>
  <c r="BG145" i="4"/>
  <c r="BE145" i="4"/>
  <c r="AA145" i="4"/>
  <c r="Y145" i="4"/>
  <c r="W145" i="4"/>
  <c r="BK145" i="4"/>
  <c r="N145" i="4"/>
  <c r="BF145" i="4" s="1"/>
  <c r="BI144" i="4"/>
  <c r="BH144" i="4"/>
  <c r="BG144" i="4"/>
  <c r="BE144" i="4"/>
  <c r="AA144" i="4"/>
  <c r="AA143" i="4" s="1"/>
  <c r="Y144" i="4"/>
  <c r="W144" i="4"/>
  <c r="BK144" i="4"/>
  <c r="N144" i="4"/>
  <c r="BF144" i="4" s="1"/>
  <c r="BI142" i="4"/>
  <c r="BH142" i="4"/>
  <c r="BG142" i="4"/>
  <c r="BE142" i="4"/>
  <c r="AA142" i="4"/>
  <c r="Y142" i="4"/>
  <c r="W142" i="4"/>
  <c r="BK142" i="4"/>
  <c r="N142" i="4"/>
  <c r="BF142" i="4" s="1"/>
  <c r="BI141" i="4"/>
  <c r="BH141" i="4"/>
  <c r="BG141" i="4"/>
  <c r="BE141" i="4"/>
  <c r="AA141" i="4"/>
  <c r="Y141" i="4"/>
  <c r="W141" i="4"/>
  <c r="BK141" i="4"/>
  <c r="N141" i="4"/>
  <c r="BF141" i="4" s="1"/>
  <c r="BI140" i="4"/>
  <c r="BH140" i="4"/>
  <c r="BG140" i="4"/>
  <c r="BE140" i="4"/>
  <c r="AA140" i="4"/>
  <c r="Y140" i="4"/>
  <c r="W140" i="4"/>
  <c r="BK140" i="4"/>
  <c r="N140" i="4"/>
  <c r="BF140" i="4" s="1"/>
  <c r="BI139" i="4"/>
  <c r="BH139" i="4"/>
  <c r="BG139" i="4"/>
  <c r="BE139" i="4"/>
  <c r="AA139" i="4"/>
  <c r="Y139" i="4"/>
  <c r="W139" i="4"/>
  <c r="BK139" i="4"/>
  <c r="N139" i="4"/>
  <c r="BF139" i="4" s="1"/>
  <c r="BI137" i="4"/>
  <c r="BH137" i="4"/>
  <c r="BG137" i="4"/>
  <c r="BE137" i="4"/>
  <c r="AA137" i="4"/>
  <c r="Y137" i="4"/>
  <c r="W137" i="4"/>
  <c r="BK137" i="4"/>
  <c r="N137" i="4"/>
  <c r="BF137" i="4" s="1"/>
  <c r="BI136" i="4"/>
  <c r="BH136" i="4"/>
  <c r="BG136" i="4"/>
  <c r="BF136" i="4"/>
  <c r="BE136" i="4"/>
  <c r="AA136" i="4"/>
  <c r="Y136" i="4"/>
  <c r="Y135" i="4" s="1"/>
  <c r="W136" i="4"/>
  <c r="BK136" i="4"/>
  <c r="N136" i="4"/>
  <c r="BI133" i="4"/>
  <c r="BH133" i="4"/>
  <c r="BG133" i="4"/>
  <c r="BE133" i="4"/>
  <c r="AA133" i="4"/>
  <c r="Y133" i="4"/>
  <c r="W133" i="4"/>
  <c r="BK133" i="4"/>
  <c r="N133" i="4"/>
  <c r="BF133" i="4" s="1"/>
  <c r="BI132" i="4"/>
  <c r="BH132" i="4"/>
  <c r="BG132" i="4"/>
  <c r="BE132" i="4"/>
  <c r="AA132" i="4"/>
  <c r="Y132" i="4"/>
  <c r="W132" i="4"/>
  <c r="BK132" i="4"/>
  <c r="N132" i="4"/>
  <c r="BF132" i="4" s="1"/>
  <c r="BI131" i="4"/>
  <c r="BH131" i="4"/>
  <c r="BG131" i="4"/>
  <c r="BE131" i="4"/>
  <c r="AA131" i="4"/>
  <c r="Y131" i="4"/>
  <c r="W131" i="4"/>
  <c r="BK131" i="4"/>
  <c r="N131" i="4"/>
  <c r="BF131" i="4" s="1"/>
  <c r="BI130" i="4"/>
  <c r="BH130" i="4"/>
  <c r="BG130" i="4"/>
  <c r="BE130" i="4"/>
  <c r="AA130" i="4"/>
  <c r="Y130" i="4"/>
  <c r="W130" i="4"/>
  <c r="BK130" i="4"/>
  <c r="N130" i="4"/>
  <c r="BF130" i="4" s="1"/>
  <c r="BI129" i="4"/>
  <c r="BH129" i="4"/>
  <c r="BG129" i="4"/>
  <c r="BF129" i="4"/>
  <c r="BE129" i="4"/>
  <c r="AA129" i="4"/>
  <c r="Y129" i="4"/>
  <c r="Y128" i="4" s="1"/>
  <c r="Y127" i="4" s="1"/>
  <c r="W129" i="4"/>
  <c r="BK129" i="4"/>
  <c r="N129" i="4"/>
  <c r="M123" i="4"/>
  <c r="M122" i="4"/>
  <c r="F122" i="4"/>
  <c r="F120" i="4"/>
  <c r="F118" i="4"/>
  <c r="BI106" i="4"/>
  <c r="BH106" i="4"/>
  <c r="BG106" i="4"/>
  <c r="BE106" i="4"/>
  <c r="BI105" i="4"/>
  <c r="BH105" i="4"/>
  <c r="BG105" i="4"/>
  <c r="BE105" i="4"/>
  <c r="BI104" i="4"/>
  <c r="BH104" i="4"/>
  <c r="BG104" i="4"/>
  <c r="BE104" i="4"/>
  <c r="BI103" i="4"/>
  <c r="BH103" i="4"/>
  <c r="BG103" i="4"/>
  <c r="BE103" i="4"/>
  <c r="BI102" i="4"/>
  <c r="BH102" i="4"/>
  <c r="BG102" i="4"/>
  <c r="BE102" i="4"/>
  <c r="BI101" i="4"/>
  <c r="BH101" i="4"/>
  <c r="BG101" i="4"/>
  <c r="BE101" i="4"/>
  <c r="M84" i="4"/>
  <c r="F84" i="4"/>
  <c r="F82" i="4"/>
  <c r="F80" i="4"/>
  <c r="F78" i="4"/>
  <c r="O16" i="4"/>
  <c r="E16" i="4"/>
  <c r="O15" i="4"/>
  <c r="F6" i="4"/>
  <c r="F116" i="4" s="1"/>
  <c r="AY90" i="1"/>
  <c r="AX90" i="1"/>
  <c r="BI183" i="3"/>
  <c r="BH183" i="3"/>
  <c r="BG183" i="3"/>
  <c r="BE183" i="3"/>
  <c r="BK183" i="3"/>
  <c r="N183" i="3" s="1"/>
  <c r="BF183" i="3" s="1"/>
  <c r="BI182" i="3"/>
  <c r="BH182" i="3"/>
  <c r="BG182" i="3"/>
  <c r="BE182" i="3"/>
  <c r="BK182" i="3"/>
  <c r="BI180" i="3"/>
  <c r="BH180" i="3"/>
  <c r="BG180" i="3"/>
  <c r="BE180" i="3"/>
  <c r="AA180" i="3"/>
  <c r="Y180" i="3"/>
  <c r="W180" i="3"/>
  <c r="BK180" i="3"/>
  <c r="N180" i="3"/>
  <c r="BF180" i="3" s="1"/>
  <c r="BI179" i="3"/>
  <c r="BH179" i="3"/>
  <c r="BG179" i="3"/>
  <c r="BE179" i="3"/>
  <c r="AA179" i="3"/>
  <c r="Y179" i="3"/>
  <c r="W179" i="3"/>
  <c r="BK179" i="3"/>
  <c r="N179" i="3"/>
  <c r="BF179" i="3" s="1"/>
  <c r="BI178" i="3"/>
  <c r="BH178" i="3"/>
  <c r="BG178" i="3"/>
  <c r="BF178" i="3"/>
  <c r="BE178" i="3"/>
  <c r="AA178" i="3"/>
  <c r="Y178" i="3"/>
  <c r="W178" i="3"/>
  <c r="W177" i="3" s="1"/>
  <c r="BK178" i="3"/>
  <c r="N178" i="3"/>
  <c r="BI176" i="3"/>
  <c r="BH176" i="3"/>
  <c r="BG176" i="3"/>
  <c r="BE176" i="3"/>
  <c r="AA176" i="3"/>
  <c r="Y176" i="3"/>
  <c r="W176" i="3"/>
  <c r="BK176" i="3"/>
  <c r="N176" i="3"/>
  <c r="BF176" i="3" s="1"/>
  <c r="BI175" i="3"/>
  <c r="BH175" i="3"/>
  <c r="BG175" i="3"/>
  <c r="BE175" i="3"/>
  <c r="AA175" i="3"/>
  <c r="Y175" i="3"/>
  <c r="W175" i="3"/>
  <c r="BK175" i="3"/>
  <c r="N175" i="3"/>
  <c r="BF175" i="3" s="1"/>
  <c r="BI174" i="3"/>
  <c r="BH174" i="3"/>
  <c r="BG174" i="3"/>
  <c r="BE174" i="3"/>
  <c r="AA174" i="3"/>
  <c r="Y174" i="3"/>
  <c r="Y173" i="3" s="1"/>
  <c r="W174" i="3"/>
  <c r="BK174" i="3"/>
  <c r="BK173" i="3" s="1"/>
  <c r="N173" i="3" s="1"/>
  <c r="N96" i="3" s="1"/>
  <c r="N174" i="3"/>
  <c r="BF174" i="3" s="1"/>
  <c r="BI172" i="3"/>
  <c r="BH172" i="3"/>
  <c r="BG172" i="3"/>
  <c r="BE172" i="3"/>
  <c r="AA172" i="3"/>
  <c r="Y172" i="3"/>
  <c r="W172" i="3"/>
  <c r="BK172" i="3"/>
  <c r="N172" i="3"/>
  <c r="BF172" i="3" s="1"/>
  <c r="BI171" i="3"/>
  <c r="BH171" i="3"/>
  <c r="BG171" i="3"/>
  <c r="BE171" i="3"/>
  <c r="AA171" i="3"/>
  <c r="Y171" i="3"/>
  <c r="W171" i="3"/>
  <c r="BK171" i="3"/>
  <c r="N171" i="3"/>
  <c r="BF171" i="3" s="1"/>
  <c r="BI169" i="3"/>
  <c r="BH169" i="3"/>
  <c r="BG169" i="3"/>
  <c r="BE169" i="3"/>
  <c r="AA169" i="3"/>
  <c r="Y169" i="3"/>
  <c r="W169" i="3"/>
  <c r="BK169" i="3"/>
  <c r="N169" i="3"/>
  <c r="BF169" i="3" s="1"/>
  <c r="BI168" i="3"/>
  <c r="BH168" i="3"/>
  <c r="BG168" i="3"/>
  <c r="BE168" i="3"/>
  <c r="AA168" i="3"/>
  <c r="Y168" i="3"/>
  <c r="W168" i="3"/>
  <c r="BK168" i="3"/>
  <c r="N168" i="3"/>
  <c r="BF168" i="3" s="1"/>
  <c r="BI166" i="3"/>
  <c r="BH166" i="3"/>
  <c r="BG166" i="3"/>
  <c r="BE166" i="3"/>
  <c r="AA166" i="3"/>
  <c r="Y166" i="3"/>
  <c r="W166" i="3"/>
  <c r="BK166" i="3"/>
  <c r="N166" i="3"/>
  <c r="BF166" i="3" s="1"/>
  <c r="BI165" i="3"/>
  <c r="BH165" i="3"/>
  <c r="BG165" i="3"/>
  <c r="BE165" i="3"/>
  <c r="AA165" i="3"/>
  <c r="Y165" i="3"/>
  <c r="W165" i="3"/>
  <c r="BK165" i="3"/>
  <c r="N165" i="3"/>
  <c r="BF165" i="3" s="1"/>
  <c r="BI163" i="3"/>
  <c r="BH163" i="3"/>
  <c r="BG163" i="3"/>
  <c r="BE163" i="3"/>
  <c r="AA163" i="3"/>
  <c r="Y163" i="3"/>
  <c r="W163" i="3"/>
  <c r="BK163" i="3"/>
  <c r="N163" i="3"/>
  <c r="BF163" i="3" s="1"/>
  <c r="BI162" i="3"/>
  <c r="BH162" i="3"/>
  <c r="BG162" i="3"/>
  <c r="BE162" i="3"/>
  <c r="AA162" i="3"/>
  <c r="Y162" i="3"/>
  <c r="W162" i="3"/>
  <c r="BK162" i="3"/>
  <c r="N162" i="3"/>
  <c r="BF162" i="3" s="1"/>
  <c r="BI161" i="3"/>
  <c r="BH161" i="3"/>
  <c r="BG161" i="3"/>
  <c r="BE161" i="3"/>
  <c r="AA161" i="3"/>
  <c r="Y161" i="3"/>
  <c r="W161" i="3"/>
  <c r="BK161" i="3"/>
  <c r="N161" i="3"/>
  <c r="BF161" i="3" s="1"/>
  <c r="BI160" i="3"/>
  <c r="BH160" i="3"/>
  <c r="BG160" i="3"/>
  <c r="BE160" i="3"/>
  <c r="AA160" i="3"/>
  <c r="Y160" i="3"/>
  <c r="W160" i="3"/>
  <c r="BK160" i="3"/>
  <c r="N160" i="3"/>
  <c r="BF160" i="3" s="1"/>
  <c r="BI159" i="3"/>
  <c r="BH159" i="3"/>
  <c r="BG159" i="3"/>
  <c r="BE159" i="3"/>
  <c r="AA159" i="3"/>
  <c r="Y159" i="3"/>
  <c r="W159" i="3"/>
  <c r="BK159" i="3"/>
  <c r="N159" i="3"/>
  <c r="BF159" i="3" s="1"/>
  <c r="BI158" i="3"/>
  <c r="BH158" i="3"/>
  <c r="BG158" i="3"/>
  <c r="BE158" i="3"/>
  <c r="AA158" i="3"/>
  <c r="Y158" i="3"/>
  <c r="W158" i="3"/>
  <c r="BK158" i="3"/>
  <c r="N158" i="3"/>
  <c r="BF158" i="3" s="1"/>
  <c r="BI157" i="3"/>
  <c r="BH157" i="3"/>
  <c r="BG157" i="3"/>
  <c r="BE157" i="3"/>
  <c r="AA157" i="3"/>
  <c r="Y157" i="3"/>
  <c r="W157" i="3"/>
  <c r="BK157" i="3"/>
  <c r="N157" i="3"/>
  <c r="BF157" i="3" s="1"/>
  <c r="BI156" i="3"/>
  <c r="BH156" i="3"/>
  <c r="BG156" i="3"/>
  <c r="BE156" i="3"/>
  <c r="AA156" i="3"/>
  <c r="Y156" i="3"/>
  <c r="W156" i="3"/>
  <c r="BK156" i="3"/>
  <c r="N156" i="3"/>
  <c r="BF156" i="3" s="1"/>
  <c r="BI155" i="3"/>
  <c r="BH155" i="3"/>
  <c r="BG155" i="3"/>
  <c r="BE155" i="3"/>
  <c r="AA155" i="3"/>
  <c r="Y155" i="3"/>
  <c r="W155" i="3"/>
  <c r="BK155" i="3"/>
  <c r="N155" i="3"/>
  <c r="BF155" i="3" s="1"/>
  <c r="BI154" i="3"/>
  <c r="BH154" i="3"/>
  <c r="BG154" i="3"/>
  <c r="BE154" i="3"/>
  <c r="AA154" i="3"/>
  <c r="Y154" i="3"/>
  <c r="W154" i="3"/>
  <c r="BK154" i="3"/>
  <c r="N154" i="3"/>
  <c r="BF154" i="3" s="1"/>
  <c r="BI153" i="3"/>
  <c r="BH153" i="3"/>
  <c r="BG153" i="3"/>
  <c r="BE153" i="3"/>
  <c r="AA153" i="3"/>
  <c r="Y153" i="3"/>
  <c r="W153" i="3"/>
  <c r="BK153" i="3"/>
  <c r="N153" i="3"/>
  <c r="BF153" i="3" s="1"/>
  <c r="BI152" i="3"/>
  <c r="BH152" i="3"/>
  <c r="BG152" i="3"/>
  <c r="BE152" i="3"/>
  <c r="AA152" i="3"/>
  <c r="Y152" i="3"/>
  <c r="W152" i="3"/>
  <c r="BK152" i="3"/>
  <c r="N152" i="3"/>
  <c r="BF152" i="3" s="1"/>
  <c r="BI151" i="3"/>
  <c r="BH151" i="3"/>
  <c r="BG151" i="3"/>
  <c r="BE151" i="3"/>
  <c r="AA151" i="3"/>
  <c r="Y151" i="3"/>
  <c r="W151" i="3"/>
  <c r="BK151" i="3"/>
  <c r="N151" i="3"/>
  <c r="BF151" i="3" s="1"/>
  <c r="BI150" i="3"/>
  <c r="BH150" i="3"/>
  <c r="BG150" i="3"/>
  <c r="BE150" i="3"/>
  <c r="AA150" i="3"/>
  <c r="Y150" i="3"/>
  <c r="W150" i="3"/>
  <c r="BK150" i="3"/>
  <c r="N150" i="3"/>
  <c r="BF150" i="3" s="1"/>
  <c r="BI149" i="3"/>
  <c r="BH149" i="3"/>
  <c r="BG149" i="3"/>
  <c r="BE149" i="3"/>
  <c r="AA149" i="3"/>
  <c r="Y149" i="3"/>
  <c r="W149" i="3"/>
  <c r="BK149" i="3"/>
  <c r="N149" i="3"/>
  <c r="BF149" i="3" s="1"/>
  <c r="BI148" i="3"/>
  <c r="BH148" i="3"/>
  <c r="BG148" i="3"/>
  <c r="BE148" i="3"/>
  <c r="AA148" i="3"/>
  <c r="Y148" i="3"/>
  <c r="W148" i="3"/>
  <c r="BK148" i="3"/>
  <c r="N148" i="3"/>
  <c r="BF148" i="3" s="1"/>
  <c r="BI147" i="3"/>
  <c r="BH147" i="3"/>
  <c r="BG147" i="3"/>
  <c r="BE147" i="3"/>
  <c r="AA147" i="3"/>
  <c r="Y147" i="3"/>
  <c r="W147" i="3"/>
  <c r="BK147" i="3"/>
  <c r="N147" i="3"/>
  <c r="BF147" i="3" s="1"/>
  <c r="BI146" i="3"/>
  <c r="BH146" i="3"/>
  <c r="BG146" i="3"/>
  <c r="BE146" i="3"/>
  <c r="AA146" i="3"/>
  <c r="AA145" i="3" s="1"/>
  <c r="Y146" i="3"/>
  <c r="W146" i="3"/>
  <c r="W145" i="3" s="1"/>
  <c r="BK146" i="3"/>
  <c r="N146" i="3"/>
  <c r="BF146" i="3" s="1"/>
  <c r="BI144" i="3"/>
  <c r="BH144" i="3"/>
  <c r="BG144" i="3"/>
  <c r="BE144" i="3"/>
  <c r="AA144" i="3"/>
  <c r="Y144" i="3"/>
  <c r="W144" i="3"/>
  <c r="BK144" i="3"/>
  <c r="N144" i="3"/>
  <c r="BF144" i="3" s="1"/>
  <c r="BI143" i="3"/>
  <c r="BH143" i="3"/>
  <c r="BG143" i="3"/>
  <c r="BE143" i="3"/>
  <c r="AA143" i="3"/>
  <c r="Y143" i="3"/>
  <c r="W143" i="3"/>
  <c r="BK143" i="3"/>
  <c r="N143" i="3"/>
  <c r="BF143" i="3" s="1"/>
  <c r="BI142" i="3"/>
  <c r="BH142" i="3"/>
  <c r="BG142" i="3"/>
  <c r="BF142" i="3"/>
  <c r="BE142" i="3"/>
  <c r="AA142" i="3"/>
  <c r="Y142" i="3"/>
  <c r="Y141" i="3" s="1"/>
  <c r="W142" i="3"/>
  <c r="BK142" i="3"/>
  <c r="N142" i="3"/>
  <c r="BI139" i="3"/>
  <c r="BH139" i="3"/>
  <c r="BG139" i="3"/>
  <c r="BE139" i="3"/>
  <c r="AA139" i="3"/>
  <c r="AA138" i="3" s="1"/>
  <c r="Y139" i="3"/>
  <c r="Y138" i="3" s="1"/>
  <c r="W139" i="3"/>
  <c r="W138" i="3" s="1"/>
  <c r="BK139" i="3"/>
  <c r="BK138" i="3" s="1"/>
  <c r="N138" i="3" s="1"/>
  <c r="N92" i="3" s="1"/>
  <c r="N139" i="3"/>
  <c r="BF139" i="3" s="1"/>
  <c r="BI137" i="3"/>
  <c r="BH137" i="3"/>
  <c r="BG137" i="3"/>
  <c r="BE137" i="3"/>
  <c r="AA137" i="3"/>
  <c r="Y137" i="3"/>
  <c r="W137" i="3"/>
  <c r="BK137" i="3"/>
  <c r="N137" i="3"/>
  <c r="BF137" i="3" s="1"/>
  <c r="BI136" i="3"/>
  <c r="BH136" i="3"/>
  <c r="BG136" i="3"/>
  <c r="BE136" i="3"/>
  <c r="AA136" i="3"/>
  <c r="Y136" i="3"/>
  <c r="W136" i="3"/>
  <c r="BK136" i="3"/>
  <c r="N136" i="3"/>
  <c r="BF136" i="3" s="1"/>
  <c r="BI135" i="3"/>
  <c r="BH135" i="3"/>
  <c r="BG135" i="3"/>
  <c r="BE135" i="3"/>
  <c r="AA135" i="3"/>
  <c r="Y135" i="3"/>
  <c r="W135" i="3"/>
  <c r="BK135" i="3"/>
  <c r="N135" i="3"/>
  <c r="BF135" i="3" s="1"/>
  <c r="BI134" i="3"/>
  <c r="BH134" i="3"/>
  <c r="BG134" i="3"/>
  <c r="BE134" i="3"/>
  <c r="AA134" i="3"/>
  <c r="Y134" i="3"/>
  <c r="W134" i="3"/>
  <c r="BK134" i="3"/>
  <c r="N134" i="3"/>
  <c r="BF134" i="3" s="1"/>
  <c r="BI133" i="3"/>
  <c r="BH133" i="3"/>
  <c r="BG133" i="3"/>
  <c r="BE133" i="3"/>
  <c r="AA133" i="3"/>
  <c r="Y133" i="3"/>
  <c r="W133" i="3"/>
  <c r="BK133" i="3"/>
  <c r="N133" i="3"/>
  <c r="BF133" i="3" s="1"/>
  <c r="BI132" i="3"/>
  <c r="BH132" i="3"/>
  <c r="BG132" i="3"/>
  <c r="BE132" i="3"/>
  <c r="AA132" i="3"/>
  <c r="Y132" i="3"/>
  <c r="W132" i="3"/>
  <c r="BK132" i="3"/>
  <c r="N132" i="3"/>
  <c r="BF132" i="3" s="1"/>
  <c r="BI131" i="3"/>
  <c r="BH131" i="3"/>
  <c r="BG131" i="3"/>
  <c r="BE131" i="3"/>
  <c r="AA131" i="3"/>
  <c r="Y131" i="3"/>
  <c r="W131" i="3"/>
  <c r="BK131" i="3"/>
  <c r="N131" i="3"/>
  <c r="BF131" i="3" s="1"/>
  <c r="BI130" i="3"/>
  <c r="BH130" i="3"/>
  <c r="BG130" i="3"/>
  <c r="BE130" i="3"/>
  <c r="AA130" i="3"/>
  <c r="Y130" i="3"/>
  <c r="W130" i="3"/>
  <c r="BK130" i="3"/>
  <c r="N130" i="3"/>
  <c r="BF130" i="3" s="1"/>
  <c r="BI129" i="3"/>
  <c r="BH129" i="3"/>
  <c r="BG129" i="3"/>
  <c r="BE129" i="3"/>
  <c r="AA129" i="3"/>
  <c r="AA128" i="3" s="1"/>
  <c r="AA127" i="3" s="1"/>
  <c r="Y129" i="3"/>
  <c r="W129" i="3"/>
  <c r="W128" i="3" s="1"/>
  <c r="BK129" i="3"/>
  <c r="N129" i="3"/>
  <c r="BF129" i="3" s="1"/>
  <c r="M122" i="3"/>
  <c r="F122" i="3"/>
  <c r="F120" i="3"/>
  <c r="F118" i="3"/>
  <c r="BI106" i="3"/>
  <c r="BH106" i="3"/>
  <c r="BG106" i="3"/>
  <c r="BE106" i="3"/>
  <c r="BI105" i="3"/>
  <c r="BH105" i="3"/>
  <c r="BG105" i="3"/>
  <c r="BE105" i="3"/>
  <c r="BI104" i="3"/>
  <c r="BH104" i="3"/>
  <c r="BG104" i="3"/>
  <c r="BE104" i="3"/>
  <c r="BI103" i="3"/>
  <c r="BH103" i="3"/>
  <c r="BG103" i="3"/>
  <c r="BE103" i="3"/>
  <c r="BI102" i="3"/>
  <c r="BH102" i="3"/>
  <c r="BG102" i="3"/>
  <c r="BE102" i="3"/>
  <c r="BI101" i="3"/>
  <c r="BH101" i="3"/>
  <c r="H36" i="3" s="1"/>
  <c r="BC90" i="1" s="1"/>
  <c r="BG101" i="3"/>
  <c r="BE101" i="3"/>
  <c r="M85" i="3"/>
  <c r="M84" i="3"/>
  <c r="F84" i="3"/>
  <c r="F82" i="3"/>
  <c r="F80" i="3"/>
  <c r="F78" i="3"/>
  <c r="O16" i="3"/>
  <c r="E16" i="3"/>
  <c r="O15" i="3"/>
  <c r="O10" i="3"/>
  <c r="F6" i="3"/>
  <c r="F116" i="3" s="1"/>
  <c r="AA133" i="2"/>
  <c r="AY89" i="1"/>
  <c r="AX89" i="1"/>
  <c r="BI201" i="2"/>
  <c r="BH201" i="2"/>
  <c r="BG201" i="2"/>
  <c r="BE201" i="2"/>
  <c r="BK201" i="2"/>
  <c r="N201" i="2" s="1"/>
  <c r="BF201" i="2" s="1"/>
  <c r="BI200" i="2"/>
  <c r="BH200" i="2"/>
  <c r="BG200" i="2"/>
  <c r="BF200" i="2"/>
  <c r="BE200" i="2"/>
  <c r="N200" i="2"/>
  <c r="BK200" i="2"/>
  <c r="BI198" i="2"/>
  <c r="BH198" i="2"/>
  <c r="BG198" i="2"/>
  <c r="BE198" i="2"/>
  <c r="AA198" i="2"/>
  <c r="Y198" i="2"/>
  <c r="W198" i="2"/>
  <c r="BK198" i="2"/>
  <c r="N198" i="2"/>
  <c r="BF198" i="2" s="1"/>
  <c r="BI197" i="2"/>
  <c r="BH197" i="2"/>
  <c r="BG197" i="2"/>
  <c r="BE197" i="2"/>
  <c r="AA197" i="2"/>
  <c r="Y197" i="2"/>
  <c r="W197" i="2"/>
  <c r="BK197" i="2"/>
  <c r="N197" i="2"/>
  <c r="BF197" i="2" s="1"/>
  <c r="BI196" i="2"/>
  <c r="BH196" i="2"/>
  <c r="BG196" i="2"/>
  <c r="BF196" i="2"/>
  <c r="BE196" i="2"/>
  <c r="AA196" i="2"/>
  <c r="Y196" i="2"/>
  <c r="W196" i="2"/>
  <c r="W195" i="2" s="1"/>
  <c r="BK196" i="2"/>
  <c r="N196" i="2"/>
  <c r="BI194" i="2"/>
  <c r="BH194" i="2"/>
  <c r="BG194" i="2"/>
  <c r="BE194" i="2"/>
  <c r="AA194" i="2"/>
  <c r="Y194" i="2"/>
  <c r="W194" i="2"/>
  <c r="BK194" i="2"/>
  <c r="N194" i="2"/>
  <c r="BF194" i="2" s="1"/>
  <c r="BI193" i="2"/>
  <c r="BH193" i="2"/>
  <c r="BG193" i="2"/>
  <c r="BE193" i="2"/>
  <c r="AA193" i="2"/>
  <c r="Y193" i="2"/>
  <c r="W193" i="2"/>
  <c r="BK193" i="2"/>
  <c r="N193" i="2"/>
  <c r="BF193" i="2" s="1"/>
  <c r="BI192" i="2"/>
  <c r="BH192" i="2"/>
  <c r="BG192" i="2"/>
  <c r="BE192" i="2"/>
  <c r="AA192" i="2"/>
  <c r="Y192" i="2"/>
  <c r="W192" i="2"/>
  <c r="BK192" i="2"/>
  <c r="N192" i="2"/>
  <c r="BF192" i="2" s="1"/>
  <c r="BI191" i="2"/>
  <c r="BH191" i="2"/>
  <c r="BG191" i="2"/>
  <c r="BE191" i="2"/>
  <c r="AA191" i="2"/>
  <c r="Y191" i="2"/>
  <c r="W191" i="2"/>
  <c r="BK191" i="2"/>
  <c r="N191" i="2"/>
  <c r="BF191" i="2" s="1"/>
  <c r="BI190" i="2"/>
  <c r="BH190" i="2"/>
  <c r="BG190" i="2"/>
  <c r="BF190" i="2"/>
  <c r="BE190" i="2"/>
  <c r="AA190" i="2"/>
  <c r="Y190" i="2"/>
  <c r="W190" i="2"/>
  <c r="BK190" i="2"/>
  <c r="N190" i="2"/>
  <c r="BI188" i="2"/>
  <c r="BH188" i="2"/>
  <c r="BG188" i="2"/>
  <c r="BE188" i="2"/>
  <c r="AA188" i="2"/>
  <c r="Y188" i="2"/>
  <c r="W188" i="2"/>
  <c r="BK188" i="2"/>
  <c r="N188" i="2"/>
  <c r="BF188" i="2" s="1"/>
  <c r="BI186" i="2"/>
  <c r="BH186" i="2"/>
  <c r="BG186" i="2"/>
  <c r="BF186" i="2"/>
  <c r="BE186" i="2"/>
  <c r="AA186" i="2"/>
  <c r="Y186" i="2"/>
  <c r="W186" i="2"/>
  <c r="BK186" i="2"/>
  <c r="N186" i="2"/>
  <c r="BI185" i="2"/>
  <c r="BH185" i="2"/>
  <c r="BG185" i="2"/>
  <c r="BE185" i="2"/>
  <c r="AA185" i="2"/>
  <c r="Y185" i="2"/>
  <c r="W185" i="2"/>
  <c r="BK185" i="2"/>
  <c r="N185" i="2"/>
  <c r="BF185" i="2" s="1"/>
  <c r="BI184" i="2"/>
  <c r="BH184" i="2"/>
  <c r="BG184" i="2"/>
  <c r="BE184" i="2"/>
  <c r="AA184" i="2"/>
  <c r="AA183" i="2" s="1"/>
  <c r="Y184" i="2"/>
  <c r="W184" i="2"/>
  <c r="BK184" i="2"/>
  <c r="N184" i="2"/>
  <c r="BF184" i="2" s="1"/>
  <c r="BI182" i="2"/>
  <c r="BH182" i="2"/>
  <c r="BG182" i="2"/>
  <c r="BF182" i="2"/>
  <c r="BE182" i="2"/>
  <c r="AA182" i="2"/>
  <c r="Y182" i="2"/>
  <c r="W182" i="2"/>
  <c r="BK182" i="2"/>
  <c r="N182" i="2"/>
  <c r="BI181" i="2"/>
  <c r="BH181" i="2"/>
  <c r="BG181" i="2"/>
  <c r="BE181" i="2"/>
  <c r="AA181" i="2"/>
  <c r="Y181" i="2"/>
  <c r="Y180" i="2" s="1"/>
  <c r="W181" i="2"/>
  <c r="BK181" i="2"/>
  <c r="BK180" i="2" s="1"/>
  <c r="N180" i="2" s="1"/>
  <c r="N99" i="2" s="1"/>
  <c r="N181" i="2"/>
  <c r="BF181" i="2" s="1"/>
  <c r="BI179" i="2"/>
  <c r="BH179" i="2"/>
  <c r="BG179" i="2"/>
  <c r="BF179" i="2"/>
  <c r="BE179" i="2"/>
  <c r="AA179" i="2"/>
  <c r="Y179" i="2"/>
  <c r="W179" i="2"/>
  <c r="BK179" i="2"/>
  <c r="N179" i="2"/>
  <c r="BI178" i="2"/>
  <c r="BH178" i="2"/>
  <c r="BG178" i="2"/>
  <c r="BE178" i="2"/>
  <c r="AA178" i="2"/>
  <c r="AA177" i="2" s="1"/>
  <c r="Y178" i="2"/>
  <c r="W178" i="2"/>
  <c r="W177" i="2" s="1"/>
  <c r="BK178" i="2"/>
  <c r="N178" i="2"/>
  <c r="BF178" i="2" s="1"/>
  <c r="BI176" i="2"/>
  <c r="BH176" i="2"/>
  <c r="BG176" i="2"/>
  <c r="BE176" i="2"/>
  <c r="AA176" i="2"/>
  <c r="Y176" i="2"/>
  <c r="W176" i="2"/>
  <c r="BK176" i="2"/>
  <c r="N176" i="2"/>
  <c r="BF176" i="2" s="1"/>
  <c r="BI175" i="2"/>
  <c r="BH175" i="2"/>
  <c r="BG175" i="2"/>
  <c r="BF175" i="2"/>
  <c r="BE175" i="2"/>
  <c r="AA175" i="2"/>
  <c r="Y175" i="2"/>
  <c r="W175" i="2"/>
  <c r="BK175" i="2"/>
  <c r="N175" i="2"/>
  <c r="BI174" i="2"/>
  <c r="BH174" i="2"/>
  <c r="BG174" i="2"/>
  <c r="BE174" i="2"/>
  <c r="AA174" i="2"/>
  <c r="Y174" i="2"/>
  <c r="W174" i="2"/>
  <c r="BK174" i="2"/>
  <c r="N174" i="2"/>
  <c r="BF174" i="2" s="1"/>
  <c r="BI173" i="2"/>
  <c r="BH173" i="2"/>
  <c r="BG173" i="2"/>
  <c r="BE173" i="2"/>
  <c r="AA173" i="2"/>
  <c r="Y173" i="2"/>
  <c r="W173" i="2"/>
  <c r="BK173" i="2"/>
  <c r="N173" i="2"/>
  <c r="BF173" i="2" s="1"/>
  <c r="BI171" i="2"/>
  <c r="BH171" i="2"/>
  <c r="BG171" i="2"/>
  <c r="BE171" i="2"/>
  <c r="AA171" i="2"/>
  <c r="Y171" i="2"/>
  <c r="W171" i="2"/>
  <c r="BK171" i="2"/>
  <c r="N171" i="2"/>
  <c r="BF171" i="2" s="1"/>
  <c r="BI170" i="2"/>
  <c r="BH170" i="2"/>
  <c r="BG170" i="2"/>
  <c r="BE170" i="2"/>
  <c r="AA170" i="2"/>
  <c r="Y170" i="2"/>
  <c r="W170" i="2"/>
  <c r="BK170" i="2"/>
  <c r="N170" i="2"/>
  <c r="BF170" i="2" s="1"/>
  <c r="BI169" i="2"/>
  <c r="BH169" i="2"/>
  <c r="BG169" i="2"/>
  <c r="BE169" i="2"/>
  <c r="AA169" i="2"/>
  <c r="Y169" i="2"/>
  <c r="W169" i="2"/>
  <c r="BK169" i="2"/>
  <c r="N169" i="2"/>
  <c r="BF169" i="2" s="1"/>
  <c r="BI168" i="2"/>
  <c r="BH168" i="2"/>
  <c r="BG168" i="2"/>
  <c r="BE168" i="2"/>
  <c r="AA168" i="2"/>
  <c r="Y168" i="2"/>
  <c r="W168" i="2"/>
  <c r="BK168" i="2"/>
  <c r="N168" i="2"/>
  <c r="BF168" i="2" s="1"/>
  <c r="BI167" i="2"/>
  <c r="BH167" i="2"/>
  <c r="BG167" i="2"/>
  <c r="BE167" i="2"/>
  <c r="AA167" i="2"/>
  <c r="Y167" i="2"/>
  <c r="Y166" i="2" s="1"/>
  <c r="W167" i="2"/>
  <c r="BK167" i="2"/>
  <c r="BK166" i="2" s="1"/>
  <c r="N166" i="2" s="1"/>
  <c r="N96" i="2" s="1"/>
  <c r="N167" i="2"/>
  <c r="BF167" i="2" s="1"/>
  <c r="BI164" i="2"/>
  <c r="BH164" i="2"/>
  <c r="BG164" i="2"/>
  <c r="BE164" i="2"/>
  <c r="AA164" i="2"/>
  <c r="AA163" i="2" s="1"/>
  <c r="Y164" i="2"/>
  <c r="Y163" i="2" s="1"/>
  <c r="W164" i="2"/>
  <c r="W163" i="2" s="1"/>
  <c r="BK164" i="2"/>
  <c r="BK163" i="2" s="1"/>
  <c r="N163" i="2" s="1"/>
  <c r="N94" i="2" s="1"/>
  <c r="N164" i="2"/>
  <c r="BF164" i="2" s="1"/>
  <c r="BI162" i="2"/>
  <c r="BH162" i="2"/>
  <c r="BG162" i="2"/>
  <c r="BE162" i="2"/>
  <c r="AA162" i="2"/>
  <c r="Y162" i="2"/>
  <c r="W162" i="2"/>
  <c r="BK162" i="2"/>
  <c r="N162" i="2"/>
  <c r="BF162" i="2" s="1"/>
  <c r="BI161" i="2"/>
  <c r="BH161" i="2"/>
  <c r="BG161" i="2"/>
  <c r="BE161" i="2"/>
  <c r="AA161" i="2"/>
  <c r="Y161" i="2"/>
  <c r="W161" i="2"/>
  <c r="BK161" i="2"/>
  <c r="N161" i="2"/>
  <c r="BF161" i="2" s="1"/>
  <c r="BI160" i="2"/>
  <c r="BH160" i="2"/>
  <c r="BG160" i="2"/>
  <c r="BE160" i="2"/>
  <c r="AA160" i="2"/>
  <c r="Y160" i="2"/>
  <c r="W160" i="2"/>
  <c r="BK160" i="2"/>
  <c r="N160" i="2"/>
  <c r="BF160" i="2" s="1"/>
  <c r="BI159" i="2"/>
  <c r="BH159" i="2"/>
  <c r="BG159" i="2"/>
  <c r="BE159" i="2"/>
  <c r="AA159" i="2"/>
  <c r="Y159" i="2"/>
  <c r="W159" i="2"/>
  <c r="BK159" i="2"/>
  <c r="N159" i="2"/>
  <c r="BF159" i="2" s="1"/>
  <c r="BI158" i="2"/>
  <c r="BH158" i="2"/>
  <c r="BG158" i="2"/>
  <c r="BE158" i="2"/>
  <c r="AA158" i="2"/>
  <c r="Y158" i="2"/>
  <c r="W158" i="2"/>
  <c r="BK158" i="2"/>
  <c r="N158" i="2"/>
  <c r="BF158" i="2" s="1"/>
  <c r="BI157" i="2"/>
  <c r="BH157" i="2"/>
  <c r="BG157" i="2"/>
  <c r="BF157" i="2"/>
  <c r="BE157" i="2"/>
  <c r="AA157" i="2"/>
  <c r="Y157" i="2"/>
  <c r="W157" i="2"/>
  <c r="BK157" i="2"/>
  <c r="N157" i="2"/>
  <c r="BI156" i="2"/>
  <c r="BH156" i="2"/>
  <c r="BG156" i="2"/>
  <c r="BE156" i="2"/>
  <c r="AA156" i="2"/>
  <c r="Y156" i="2"/>
  <c r="W156" i="2"/>
  <c r="BK156" i="2"/>
  <c r="N156" i="2"/>
  <c r="BF156" i="2" s="1"/>
  <c r="BI155" i="2"/>
  <c r="BH155" i="2"/>
  <c r="BG155" i="2"/>
  <c r="BF155" i="2"/>
  <c r="BE155" i="2"/>
  <c r="AA155" i="2"/>
  <c r="Y155" i="2"/>
  <c r="W155" i="2"/>
  <c r="BK155" i="2"/>
  <c r="N155" i="2"/>
  <c r="BI154" i="2"/>
  <c r="BH154" i="2"/>
  <c r="BG154" i="2"/>
  <c r="BE154" i="2"/>
  <c r="AA154" i="2"/>
  <c r="Y154" i="2"/>
  <c r="W154" i="2"/>
  <c r="BK154" i="2"/>
  <c r="N154" i="2"/>
  <c r="BF154" i="2" s="1"/>
  <c r="BI153" i="2"/>
  <c r="BH153" i="2"/>
  <c r="BG153" i="2"/>
  <c r="BE153" i="2"/>
  <c r="AA153" i="2"/>
  <c r="Y153" i="2"/>
  <c r="W153" i="2"/>
  <c r="BK153" i="2"/>
  <c r="N153" i="2"/>
  <c r="BF153" i="2" s="1"/>
  <c r="BI152" i="2"/>
  <c r="BH152" i="2"/>
  <c r="BG152" i="2"/>
  <c r="BE152" i="2"/>
  <c r="AA152" i="2"/>
  <c r="Y152" i="2"/>
  <c r="W152" i="2"/>
  <c r="BK152" i="2"/>
  <c r="N152" i="2"/>
  <c r="BF152" i="2" s="1"/>
  <c r="BI151" i="2"/>
  <c r="BH151" i="2"/>
  <c r="BG151" i="2"/>
  <c r="BE151" i="2"/>
  <c r="AA151" i="2"/>
  <c r="Y151" i="2"/>
  <c r="W151" i="2"/>
  <c r="BK151" i="2"/>
  <c r="N151" i="2"/>
  <c r="BF151" i="2" s="1"/>
  <c r="BI150" i="2"/>
  <c r="BH150" i="2"/>
  <c r="BG150" i="2"/>
  <c r="BE150" i="2"/>
  <c r="AA150" i="2"/>
  <c r="Y150" i="2"/>
  <c r="W150" i="2"/>
  <c r="BK150" i="2"/>
  <c r="N150" i="2"/>
  <c r="BF150" i="2" s="1"/>
  <c r="BI149" i="2"/>
  <c r="BH149" i="2"/>
  <c r="BG149" i="2"/>
  <c r="BF149" i="2"/>
  <c r="BE149" i="2"/>
  <c r="AA149" i="2"/>
  <c r="Y149" i="2"/>
  <c r="W149" i="2"/>
  <c r="W148" i="2" s="1"/>
  <c r="BK149" i="2"/>
  <c r="N149" i="2"/>
  <c r="BI147" i="2"/>
  <c r="BH147" i="2"/>
  <c r="BG147" i="2"/>
  <c r="BE147" i="2"/>
  <c r="AA147" i="2"/>
  <c r="Y147" i="2"/>
  <c r="W147" i="2"/>
  <c r="BK147" i="2"/>
  <c r="N147" i="2"/>
  <c r="BF147" i="2" s="1"/>
  <c r="BI146" i="2"/>
  <c r="BH146" i="2"/>
  <c r="BG146" i="2"/>
  <c r="BF146" i="2"/>
  <c r="BE146" i="2"/>
  <c r="AA146" i="2"/>
  <c r="Y146" i="2"/>
  <c r="W146" i="2"/>
  <c r="BK146" i="2"/>
  <c r="N146" i="2"/>
  <c r="BI145" i="2"/>
  <c r="BH145" i="2"/>
  <c r="BG145" i="2"/>
  <c r="BE145" i="2"/>
  <c r="AA145" i="2"/>
  <c r="Y145" i="2"/>
  <c r="W145" i="2"/>
  <c r="BK145" i="2"/>
  <c r="N145" i="2"/>
  <c r="BF145" i="2" s="1"/>
  <c r="BI144" i="2"/>
  <c r="BH144" i="2"/>
  <c r="BG144" i="2"/>
  <c r="BE144" i="2"/>
  <c r="AA144" i="2"/>
  <c r="Y144" i="2"/>
  <c r="W144" i="2"/>
  <c r="BK144" i="2"/>
  <c r="N144" i="2"/>
  <c r="BF144" i="2" s="1"/>
  <c r="BI143" i="2"/>
  <c r="BH143" i="2"/>
  <c r="BG143" i="2"/>
  <c r="BE143" i="2"/>
  <c r="AA143" i="2"/>
  <c r="Y143" i="2"/>
  <c r="W143" i="2"/>
  <c r="BK143" i="2"/>
  <c r="N143" i="2"/>
  <c r="BF143" i="2" s="1"/>
  <c r="BI142" i="2"/>
  <c r="BH142" i="2"/>
  <c r="BG142" i="2"/>
  <c r="BE142" i="2"/>
  <c r="AA142" i="2"/>
  <c r="Y142" i="2"/>
  <c r="W142" i="2"/>
  <c r="BK142" i="2"/>
  <c r="N142" i="2"/>
  <c r="BF142" i="2" s="1"/>
  <c r="BI141" i="2"/>
  <c r="BH141" i="2"/>
  <c r="BG141" i="2"/>
  <c r="BE141" i="2"/>
  <c r="AA141" i="2"/>
  <c r="Y141" i="2"/>
  <c r="W141" i="2"/>
  <c r="BK141" i="2"/>
  <c r="N141" i="2"/>
  <c r="BF141" i="2" s="1"/>
  <c r="BI140" i="2"/>
  <c r="BH140" i="2"/>
  <c r="BG140" i="2"/>
  <c r="BF140" i="2"/>
  <c r="BE140" i="2"/>
  <c r="AA140" i="2"/>
  <c r="Y140" i="2"/>
  <c r="W140" i="2"/>
  <c r="BK140" i="2"/>
  <c r="N140" i="2"/>
  <c r="BI138" i="2"/>
  <c r="BH138" i="2"/>
  <c r="BG138" i="2"/>
  <c r="BE138" i="2"/>
  <c r="AA138" i="2"/>
  <c r="Y138" i="2"/>
  <c r="W138" i="2"/>
  <c r="BK138" i="2"/>
  <c r="N138" i="2"/>
  <c r="BF138" i="2" s="1"/>
  <c r="BI136" i="2"/>
  <c r="BH136" i="2"/>
  <c r="BG136" i="2"/>
  <c r="BF136" i="2"/>
  <c r="BE136" i="2"/>
  <c r="AA136" i="2"/>
  <c r="Y136" i="2"/>
  <c r="W136" i="2"/>
  <c r="BK136" i="2"/>
  <c r="BK135" i="2" s="1"/>
  <c r="N135" i="2" s="1"/>
  <c r="N92" i="2" s="1"/>
  <c r="N136" i="2"/>
  <c r="BI134" i="2"/>
  <c r="BH134" i="2"/>
  <c r="BG134" i="2"/>
  <c r="BE134" i="2"/>
  <c r="AA134" i="2"/>
  <c r="Y134" i="2"/>
  <c r="Y133" i="2" s="1"/>
  <c r="W134" i="2"/>
  <c r="W133" i="2" s="1"/>
  <c r="BK134" i="2"/>
  <c r="BK133" i="2" s="1"/>
  <c r="N134" i="2"/>
  <c r="BF134" i="2" s="1"/>
  <c r="M128" i="2"/>
  <c r="M127" i="2"/>
  <c r="F127" i="2"/>
  <c r="F125" i="2"/>
  <c r="F123" i="2"/>
  <c r="BI111" i="2"/>
  <c r="BH111" i="2"/>
  <c r="BG111" i="2"/>
  <c r="BE111" i="2"/>
  <c r="BI110" i="2"/>
  <c r="BH110" i="2"/>
  <c r="BG110" i="2"/>
  <c r="BE110" i="2"/>
  <c r="BI109" i="2"/>
  <c r="BH109" i="2"/>
  <c r="BG109" i="2"/>
  <c r="BE109" i="2"/>
  <c r="BI108" i="2"/>
  <c r="BH108" i="2"/>
  <c r="BG108" i="2"/>
  <c r="BE108" i="2"/>
  <c r="BI107" i="2"/>
  <c r="BH107" i="2"/>
  <c r="BG107" i="2"/>
  <c r="BE107" i="2"/>
  <c r="BI106" i="2"/>
  <c r="BH106" i="2"/>
  <c r="BG106" i="2"/>
  <c r="H35" i="2" s="1"/>
  <c r="BB89" i="1" s="1"/>
  <c r="BE106" i="2"/>
  <c r="M84" i="2"/>
  <c r="F84" i="2"/>
  <c r="F82" i="2"/>
  <c r="F80" i="2"/>
  <c r="O16" i="2"/>
  <c r="E16" i="2"/>
  <c r="F128" i="2" s="1"/>
  <c r="O15" i="2"/>
  <c r="O10" i="2"/>
  <c r="F6" i="2"/>
  <c r="F78" i="2" s="1"/>
  <c r="CK103" i="1"/>
  <c r="CJ103" i="1"/>
  <c r="CI103" i="1"/>
  <c r="CC103" i="1"/>
  <c r="CH103" i="1"/>
  <c r="CB103" i="1"/>
  <c r="CG103" i="1"/>
  <c r="CA103" i="1"/>
  <c r="CF103" i="1"/>
  <c r="BZ103" i="1"/>
  <c r="CE103" i="1"/>
  <c r="CK102" i="1"/>
  <c r="CJ102" i="1"/>
  <c r="CI102" i="1"/>
  <c r="CC102" i="1"/>
  <c r="CH102" i="1"/>
  <c r="CB102" i="1"/>
  <c r="CG102" i="1"/>
  <c r="CA102" i="1"/>
  <c r="CF102" i="1"/>
  <c r="BZ102" i="1"/>
  <c r="CE102" i="1"/>
  <c r="CK101" i="1"/>
  <c r="CJ101" i="1"/>
  <c r="CI101" i="1"/>
  <c r="CC101" i="1"/>
  <c r="CH101" i="1"/>
  <c r="CB101" i="1"/>
  <c r="CG101" i="1"/>
  <c r="CA101" i="1"/>
  <c r="CF101" i="1"/>
  <c r="BZ101" i="1"/>
  <c r="CE101" i="1"/>
  <c r="CK100" i="1"/>
  <c r="CJ100" i="1"/>
  <c r="CI100" i="1"/>
  <c r="CH100" i="1"/>
  <c r="CG100" i="1"/>
  <c r="CF100" i="1"/>
  <c r="BZ100" i="1"/>
  <c r="CE100" i="1"/>
  <c r="AM83" i="1"/>
  <c r="L83" i="1"/>
  <c r="AM82" i="1"/>
  <c r="L82" i="1"/>
  <c r="AM80" i="1"/>
  <c r="L80" i="1"/>
  <c r="L78" i="1"/>
  <c r="L77" i="1"/>
  <c r="H37" i="2" l="1"/>
  <c r="BD89" i="1" s="1"/>
  <c r="Y135" i="2"/>
  <c r="Y132" i="2" s="1"/>
  <c r="M33" i="2"/>
  <c r="AV89" i="1" s="1"/>
  <c r="AA148" i="2"/>
  <c r="AA132" i="2" s="1"/>
  <c r="AA195" i="2"/>
  <c r="BK141" i="3"/>
  <c r="N141" i="3" s="1"/>
  <c r="N94" i="3" s="1"/>
  <c r="BK135" i="4"/>
  <c r="N135" i="4" s="1"/>
  <c r="N93" i="4" s="1"/>
  <c r="AA125" i="5"/>
  <c r="AA124" i="5" s="1"/>
  <c r="AA134" i="5"/>
  <c r="Y145" i="5"/>
  <c r="H33" i="2"/>
  <c r="AZ89" i="1" s="1"/>
  <c r="F121" i="2"/>
  <c r="AA135" i="2"/>
  <c r="BK148" i="2"/>
  <c r="N148" i="2" s="1"/>
  <c r="N93" i="2" s="1"/>
  <c r="W172" i="2"/>
  <c r="W183" i="2"/>
  <c r="AA177" i="3"/>
  <c r="M120" i="4"/>
  <c r="BK128" i="4"/>
  <c r="N128" i="4" s="1"/>
  <c r="N91" i="4" s="1"/>
  <c r="W143" i="4"/>
  <c r="AA150" i="4"/>
  <c r="BK156" i="4"/>
  <c r="N156" i="4" s="1"/>
  <c r="N96" i="4" s="1"/>
  <c r="M118" i="5"/>
  <c r="H35" i="6"/>
  <c r="BB93" i="1" s="1"/>
  <c r="AA125" i="6"/>
  <c r="AA124" i="6" s="1"/>
  <c r="AA133" i="6"/>
  <c r="AA132" i="6" s="1"/>
  <c r="H35" i="7"/>
  <c r="BC94" i="1" s="1"/>
  <c r="Y141" i="7"/>
  <c r="Y140" i="7" s="1"/>
  <c r="AA182" i="7"/>
  <c r="AA181" i="7" s="1"/>
  <c r="AA135" i="7" s="1"/>
  <c r="W238" i="7"/>
  <c r="W237" i="7" s="1"/>
  <c r="W245" i="7"/>
  <c r="W242" i="7" s="1"/>
  <c r="H36" i="8"/>
  <c r="BD95" i="1" s="1"/>
  <c r="W127" i="8"/>
  <c r="W126" i="8" s="1"/>
  <c r="W125" i="8" s="1"/>
  <c r="AU95" i="1" s="1"/>
  <c r="F84" i="9"/>
  <c r="H35" i="9"/>
  <c r="BC96" i="1" s="1"/>
  <c r="AA128" i="9"/>
  <c r="AA127" i="9" s="1"/>
  <c r="W148" i="9"/>
  <c r="BK263" i="9"/>
  <c r="N263" i="9" s="1"/>
  <c r="N99" i="9" s="1"/>
  <c r="N264" i="9"/>
  <c r="BF264" i="9" s="1"/>
  <c r="H36" i="2"/>
  <c r="BC89" i="1" s="1"/>
  <c r="W135" i="2"/>
  <c r="Y148" i="2"/>
  <c r="W189" i="2"/>
  <c r="M32" i="7"/>
  <c r="AV94" i="1" s="1"/>
  <c r="BK141" i="7"/>
  <c r="N141" i="7" s="1"/>
  <c r="N92" i="7" s="1"/>
  <c r="W182" i="7"/>
  <c r="W181" i="7" s="1"/>
  <c r="H34" i="8"/>
  <c r="BB95" i="1" s="1"/>
  <c r="AA127" i="8"/>
  <c r="AA126" i="8" s="1"/>
  <c r="W128" i="9"/>
  <c r="W127" i="9" s="1"/>
  <c r="AA148" i="9"/>
  <c r="BK182" i="9"/>
  <c r="N182" i="9" s="1"/>
  <c r="N96" i="9" s="1"/>
  <c r="W166" i="2"/>
  <c r="Y172" i="2"/>
  <c r="BK177" i="2"/>
  <c r="N177" i="2" s="1"/>
  <c r="N98" i="2" s="1"/>
  <c r="Y183" i="2"/>
  <c r="BK189" i="2"/>
  <c r="N189" i="2" s="1"/>
  <c r="N101" i="2" s="1"/>
  <c r="BK195" i="2"/>
  <c r="N195" i="2" s="1"/>
  <c r="N102" i="2" s="1"/>
  <c r="BK199" i="2"/>
  <c r="N199" i="2" s="1"/>
  <c r="N103" i="2" s="1"/>
  <c r="Y128" i="3"/>
  <c r="Y127" i="3" s="1"/>
  <c r="W173" i="3"/>
  <c r="BK177" i="3"/>
  <c r="N177" i="3" s="1"/>
  <c r="N97" i="3" s="1"/>
  <c r="BK181" i="3"/>
  <c r="N181" i="3" s="1"/>
  <c r="N98" i="3" s="1"/>
  <c r="AA135" i="4"/>
  <c r="Y143" i="4"/>
  <c r="Y134" i="4" s="1"/>
  <c r="Y126" i="4" s="1"/>
  <c r="H35" i="4"/>
  <c r="BB91" i="1" s="1"/>
  <c r="BK150" i="4"/>
  <c r="N150" i="4" s="1"/>
  <c r="N95" i="4" s="1"/>
  <c r="AA177" i="4"/>
  <c r="Y126" i="5"/>
  <c r="Y125" i="5" s="1"/>
  <c r="Y124" i="5" s="1"/>
  <c r="Y134" i="5"/>
  <c r="W145" i="5"/>
  <c r="W125" i="5" s="1"/>
  <c r="W124" i="5" s="1"/>
  <c r="AU92" i="1" s="1"/>
  <c r="H36" i="6"/>
  <c r="BC93" i="1" s="1"/>
  <c r="BK125" i="6"/>
  <c r="BK124" i="6" s="1"/>
  <c r="BK133" i="6"/>
  <c r="H36" i="7"/>
  <c r="BD94" i="1" s="1"/>
  <c r="W137" i="7"/>
  <c r="W136" i="7" s="1"/>
  <c r="AA141" i="7"/>
  <c r="AA140" i="7" s="1"/>
  <c r="AA173" i="7"/>
  <c r="AA170" i="7" s="1"/>
  <c r="Y182" i="7"/>
  <c r="Y181" i="7" s="1"/>
  <c r="Y238" i="7"/>
  <c r="Y237" i="7" s="1"/>
  <c r="Y245" i="7"/>
  <c r="BK249" i="7"/>
  <c r="N249" i="7" s="1"/>
  <c r="N108" i="7" s="1"/>
  <c r="M32" i="8"/>
  <c r="AV95" i="1" s="1"/>
  <c r="H32" i="8"/>
  <c r="AZ95" i="1" s="1"/>
  <c r="Y127" i="8"/>
  <c r="Y126" i="8" s="1"/>
  <c r="Y125" i="8" s="1"/>
  <c r="W136" i="9"/>
  <c r="Y148" i="9"/>
  <c r="BK156" i="9"/>
  <c r="N156" i="9" s="1"/>
  <c r="N95" i="9" s="1"/>
  <c r="AA217" i="9"/>
  <c r="BK130" i="10"/>
  <c r="BK137" i="10"/>
  <c r="N137" i="10" s="1"/>
  <c r="N95" i="10" s="1"/>
  <c r="AA166" i="2"/>
  <c r="BK172" i="2"/>
  <c r="N172" i="2" s="1"/>
  <c r="N97" i="2" s="1"/>
  <c r="AA180" i="2"/>
  <c r="BK183" i="2"/>
  <c r="N183" i="2" s="1"/>
  <c r="N100" i="2" s="1"/>
  <c r="Y189" i="2"/>
  <c r="Y195" i="2"/>
  <c r="BK128" i="3"/>
  <c r="W141" i="3"/>
  <c r="W140" i="3" s="1"/>
  <c r="BK145" i="3"/>
  <c r="N145" i="3" s="1"/>
  <c r="N95" i="3" s="1"/>
  <c r="AA173" i="3"/>
  <c r="BK143" i="4"/>
  <c r="N143" i="4" s="1"/>
  <c r="N94" i="4" s="1"/>
  <c r="H33" i="4"/>
  <c r="AZ91" i="1" s="1"/>
  <c r="AA156" i="4"/>
  <c r="H36" i="5"/>
  <c r="BC92" i="1" s="1"/>
  <c r="BK126" i="5"/>
  <c r="BK134" i="5"/>
  <c r="N134" i="5" s="1"/>
  <c r="N92" i="5" s="1"/>
  <c r="AA145" i="5"/>
  <c r="M33" i="6"/>
  <c r="AV93" i="1" s="1"/>
  <c r="Y124" i="6"/>
  <c r="Y133" i="6"/>
  <c r="Y132" i="6" s="1"/>
  <c r="H34" i="7"/>
  <c r="BB94" i="1" s="1"/>
  <c r="AA137" i="7"/>
  <c r="AA136" i="7" s="1"/>
  <c r="W141" i="7"/>
  <c r="W140" i="7" s="1"/>
  <c r="W173" i="7"/>
  <c r="W170" i="7" s="1"/>
  <c r="BK182" i="7"/>
  <c r="BK238" i="7"/>
  <c r="N238" i="7" s="1"/>
  <c r="N104" i="7" s="1"/>
  <c r="BK245" i="7"/>
  <c r="N245" i="7" s="1"/>
  <c r="N107" i="7" s="1"/>
  <c r="H35" i="8"/>
  <c r="BC95" i="1" s="1"/>
  <c r="BK127" i="8"/>
  <c r="N127" i="8" s="1"/>
  <c r="N90" i="8" s="1"/>
  <c r="BK128" i="9"/>
  <c r="AA136" i="9"/>
  <c r="AA145" i="9"/>
  <c r="Y156" i="9"/>
  <c r="W182" i="9"/>
  <c r="AA257" i="9"/>
  <c r="H36" i="10"/>
  <c r="BD97" i="1" s="1"/>
  <c r="BK124" i="10"/>
  <c r="N124" i="10" s="1"/>
  <c r="N90" i="10" s="1"/>
  <c r="Y130" i="10"/>
  <c r="Y129" i="10" s="1"/>
  <c r="H32" i="10"/>
  <c r="AZ97" i="1" s="1"/>
  <c r="W132" i="2"/>
  <c r="BK132" i="2"/>
  <c r="BK127" i="3"/>
  <c r="N128" i="3"/>
  <c r="N91" i="3" s="1"/>
  <c r="N133" i="2"/>
  <c r="N91" i="2" s="1"/>
  <c r="H37" i="3"/>
  <c r="BD90" i="1" s="1"/>
  <c r="BD88" i="1" s="1"/>
  <c r="BD87" i="1" s="1"/>
  <c r="W35" i="1" s="1"/>
  <c r="AA141" i="3"/>
  <c r="AA140" i="3" s="1"/>
  <c r="AA126" i="3" s="1"/>
  <c r="Y177" i="3"/>
  <c r="H36" i="4"/>
  <c r="BC91" i="1" s="1"/>
  <c r="W128" i="4"/>
  <c r="W127" i="4" s="1"/>
  <c r="BK134" i="4"/>
  <c r="N134" i="4" s="1"/>
  <c r="N92" i="4" s="1"/>
  <c r="Y156" i="4"/>
  <c r="BK165" i="2"/>
  <c r="N165" i="2" s="1"/>
  <c r="N95" i="2" s="1"/>
  <c r="F85" i="2"/>
  <c r="AA172" i="2"/>
  <c r="Y177" i="2"/>
  <c r="Y165" i="2" s="1"/>
  <c r="W180" i="2"/>
  <c r="AA189" i="2"/>
  <c r="H33" i="3"/>
  <c r="AZ90" i="1" s="1"/>
  <c r="BK140" i="3"/>
  <c r="N140" i="3" s="1"/>
  <c r="N93" i="3" s="1"/>
  <c r="Y145" i="3"/>
  <c r="Y140" i="3" s="1"/>
  <c r="Y126" i="3" s="1"/>
  <c r="M33" i="4"/>
  <c r="AV91" i="1" s="1"/>
  <c r="H37" i="4"/>
  <c r="BD91" i="1" s="1"/>
  <c r="W135" i="4"/>
  <c r="W177" i="4"/>
  <c r="F123" i="4"/>
  <c r="F85" i="4"/>
  <c r="M33" i="5"/>
  <c r="AV92" i="1" s="1"/>
  <c r="H33" i="5"/>
  <c r="AZ92" i="1" s="1"/>
  <c r="F123" i="3"/>
  <c r="F85" i="3"/>
  <c r="H35" i="3"/>
  <c r="BB90" i="1" s="1"/>
  <c r="W127" i="3"/>
  <c r="M33" i="3"/>
  <c r="AV90" i="1" s="1"/>
  <c r="AA128" i="4"/>
  <c r="AA127" i="4" s="1"/>
  <c r="N137" i="7"/>
  <c r="N90" i="7" s="1"/>
  <c r="BK136" i="7"/>
  <c r="N182" i="3"/>
  <c r="BF182" i="3" s="1"/>
  <c r="H35" i="5"/>
  <c r="BB92" i="1" s="1"/>
  <c r="BK132" i="6"/>
  <c r="N132" i="6" s="1"/>
  <c r="N93" i="6" s="1"/>
  <c r="N133" i="6"/>
  <c r="N94" i="6" s="1"/>
  <c r="BK170" i="7"/>
  <c r="N170" i="7" s="1"/>
  <c r="N93" i="7" s="1"/>
  <c r="N171" i="7"/>
  <c r="N94" i="7" s="1"/>
  <c r="AA242" i="7"/>
  <c r="F85" i="5"/>
  <c r="BK140" i="7"/>
  <c r="N140" i="7" s="1"/>
  <c r="N91" i="7" s="1"/>
  <c r="BK242" i="7"/>
  <c r="N242" i="7" s="1"/>
  <c r="N105" i="7" s="1"/>
  <c r="N243" i="7"/>
  <c r="N106" i="7" s="1"/>
  <c r="N126" i="5"/>
  <c r="N91" i="5" s="1"/>
  <c r="H33" i="6"/>
  <c r="AZ93" i="1" s="1"/>
  <c r="F84" i="7"/>
  <c r="BK181" i="7"/>
  <c r="N181" i="7" s="1"/>
  <c r="N100" i="7" s="1"/>
  <c r="N250" i="7"/>
  <c r="BF250" i="7" s="1"/>
  <c r="N182" i="7"/>
  <c r="N101" i="7" s="1"/>
  <c r="N136" i="9"/>
  <c r="N92" i="9" s="1"/>
  <c r="F85" i="6"/>
  <c r="M81" i="7"/>
  <c r="H32" i="7"/>
  <c r="AZ94" i="1" s="1"/>
  <c r="BK237" i="7"/>
  <c r="N237" i="7" s="1"/>
  <c r="N103" i="7" s="1"/>
  <c r="BK159" i="5"/>
  <c r="N159" i="5" s="1"/>
  <c r="N96" i="5" s="1"/>
  <c r="F78" i="7"/>
  <c r="N177" i="7"/>
  <c r="N97" i="7" s="1"/>
  <c r="F116" i="8"/>
  <c r="F78" i="8"/>
  <c r="BK126" i="8"/>
  <c r="AA162" i="8"/>
  <c r="W162" i="8"/>
  <c r="F78" i="6"/>
  <c r="Y170" i="7"/>
  <c r="Y135" i="7" s="1"/>
  <c r="Y242" i="7"/>
  <c r="M119" i="8"/>
  <c r="M81" i="8"/>
  <c r="N163" i="8"/>
  <c r="N95" i="8" s="1"/>
  <c r="BK162" i="8"/>
  <c r="N162" i="8" s="1"/>
  <c r="N94" i="8" s="1"/>
  <c r="W135" i="9"/>
  <c r="W126" i="9" s="1"/>
  <c r="AU96" i="1" s="1"/>
  <c r="N160" i="8"/>
  <c r="N93" i="8" s="1"/>
  <c r="BK169" i="8"/>
  <c r="N169" i="8" s="1"/>
  <c r="N98" i="8" s="1"/>
  <c r="M81" i="9"/>
  <c r="M32" i="9"/>
  <c r="AV96" i="1" s="1"/>
  <c r="H32" i="9"/>
  <c r="AZ96" i="1" s="1"/>
  <c r="H36" i="9"/>
  <c r="BD96" i="1" s="1"/>
  <c r="N128" i="9"/>
  <c r="N90" i="9" s="1"/>
  <c r="BK127" i="9"/>
  <c r="W156" i="9"/>
  <c r="F119" i="10"/>
  <c r="F84" i="10"/>
  <c r="H35" i="10"/>
  <c r="BC97" i="1" s="1"/>
  <c r="W124" i="10"/>
  <c r="W123" i="10" s="1"/>
  <c r="BK134" i="10"/>
  <c r="N134" i="10" s="1"/>
  <c r="N93" i="10" s="1"/>
  <c r="F78" i="9"/>
  <c r="BK148" i="9"/>
  <c r="N148" i="9" s="1"/>
  <c r="N94" i="9" s="1"/>
  <c r="W217" i="9"/>
  <c r="Y122" i="10"/>
  <c r="H34" i="9"/>
  <c r="BB96" i="1" s="1"/>
  <c r="Y128" i="9"/>
  <c r="Y127" i="9" s="1"/>
  <c r="W145" i="9"/>
  <c r="AA156" i="9"/>
  <c r="Y182" i="9"/>
  <c r="Y135" i="9" s="1"/>
  <c r="BK257" i="9"/>
  <c r="N257" i="9" s="1"/>
  <c r="N98" i="9" s="1"/>
  <c r="AA124" i="10"/>
  <c r="AA123" i="10" s="1"/>
  <c r="AA122" i="10" s="1"/>
  <c r="W130" i="10"/>
  <c r="W129" i="10" s="1"/>
  <c r="M81" i="10"/>
  <c r="BC88" i="1" l="1"/>
  <c r="N125" i="6"/>
  <c r="N91" i="6" s="1"/>
  <c r="BB88" i="1"/>
  <c r="BK123" i="10"/>
  <c r="AA125" i="8"/>
  <c r="BK125" i="5"/>
  <c r="BK124" i="5" s="1"/>
  <c r="N124" i="5" s="1"/>
  <c r="N89" i="5" s="1"/>
  <c r="W165" i="2"/>
  <c r="W131" i="2" s="1"/>
  <c r="AU89" i="1" s="1"/>
  <c r="BK127" i="4"/>
  <c r="W135" i="7"/>
  <c r="AU94" i="1" s="1"/>
  <c r="AA134" i="4"/>
  <c r="AA126" i="4" s="1"/>
  <c r="AA123" i="6"/>
  <c r="AA135" i="9"/>
  <c r="AA126" i="9" s="1"/>
  <c r="BK135" i="9"/>
  <c r="N135" i="9" s="1"/>
  <c r="N91" i="9" s="1"/>
  <c r="W126" i="3"/>
  <c r="AU90" i="1" s="1"/>
  <c r="AZ88" i="1"/>
  <c r="AV88" i="1" s="1"/>
  <c r="AA165" i="2"/>
  <c r="AA131" i="2" s="1"/>
  <c r="Y123" i="6"/>
  <c r="BK129" i="10"/>
  <c r="N129" i="10" s="1"/>
  <c r="N91" i="10" s="1"/>
  <c r="N130" i="10"/>
  <c r="N92" i="10" s="1"/>
  <c r="BC87" i="1"/>
  <c r="AY88" i="1"/>
  <c r="BB87" i="1"/>
  <c r="AX88" i="1"/>
  <c r="N132" i="2"/>
  <c r="N90" i="2" s="1"/>
  <c r="BK131" i="2"/>
  <c r="N131" i="2" s="1"/>
  <c r="N89" i="2" s="1"/>
  <c r="W122" i="10"/>
  <c r="AU97" i="1" s="1"/>
  <c r="BK123" i="6"/>
  <c r="N123" i="6" s="1"/>
  <c r="N89" i="6" s="1"/>
  <c r="N124" i="6"/>
  <c r="N90" i="6" s="1"/>
  <c r="N136" i="7"/>
  <c r="N89" i="7" s="1"/>
  <c r="BK135" i="7"/>
  <c r="N135" i="7" s="1"/>
  <c r="N88" i="7" s="1"/>
  <c r="BK126" i="4"/>
  <c r="N126" i="4" s="1"/>
  <c r="N89" i="4" s="1"/>
  <c r="N127" i="4"/>
  <c r="N90" i="4" s="1"/>
  <c r="Y126" i="9"/>
  <c r="BK125" i="8"/>
  <c r="N125" i="8" s="1"/>
  <c r="N88" i="8" s="1"/>
  <c r="N126" i="8"/>
  <c r="N89" i="8" s="1"/>
  <c r="W134" i="4"/>
  <c r="W126" i="4" s="1"/>
  <c r="AU91" i="1" s="1"/>
  <c r="Y131" i="2"/>
  <c r="N125" i="5"/>
  <c r="N90" i="5" s="1"/>
  <c r="N127" i="9"/>
  <c r="N89" i="9" s="1"/>
  <c r="N123" i="10"/>
  <c r="N89" i="10" s="1"/>
  <c r="BK126" i="3"/>
  <c r="N126" i="3" s="1"/>
  <c r="N89" i="3" s="1"/>
  <c r="N127" i="3"/>
  <c r="N90" i="3" s="1"/>
  <c r="AZ87" i="1" l="1"/>
  <c r="AV87" i="1" s="1"/>
  <c r="BK126" i="9"/>
  <c r="N126" i="9" s="1"/>
  <c r="N88" i="9" s="1"/>
  <c r="M27" i="9" s="1"/>
  <c r="BK122" i="10"/>
  <c r="N122" i="10" s="1"/>
  <c r="N88" i="10" s="1"/>
  <c r="N107" i="9"/>
  <c r="BF107" i="9" s="1"/>
  <c r="N105" i="9"/>
  <c r="BF105" i="9" s="1"/>
  <c r="N103" i="9"/>
  <c r="BF103" i="9" s="1"/>
  <c r="N106" i="9"/>
  <c r="BF106" i="9" s="1"/>
  <c r="N104" i="9"/>
  <c r="BF104" i="9" s="1"/>
  <c r="N102" i="9"/>
  <c r="N106" i="8"/>
  <c r="BF106" i="8" s="1"/>
  <c r="N104" i="8"/>
  <c r="BF104" i="8" s="1"/>
  <c r="N102" i="8"/>
  <c r="BF102" i="8" s="1"/>
  <c r="M27" i="8"/>
  <c r="N105" i="8"/>
  <c r="BF105" i="8" s="1"/>
  <c r="N103" i="8"/>
  <c r="BF103" i="8" s="1"/>
  <c r="N101" i="8"/>
  <c r="N103" i="6"/>
  <c r="BF103" i="6" s="1"/>
  <c r="N101" i="6"/>
  <c r="BF101" i="6" s="1"/>
  <c r="N99" i="6"/>
  <c r="BF99" i="6" s="1"/>
  <c r="M28" i="6"/>
  <c r="N102" i="6"/>
  <c r="BF102" i="6" s="1"/>
  <c r="N100" i="6"/>
  <c r="BF100" i="6" s="1"/>
  <c r="N98" i="6"/>
  <c r="AU88" i="1"/>
  <c r="AU87" i="1" s="1"/>
  <c r="N116" i="7"/>
  <c r="BF116" i="7" s="1"/>
  <c r="N114" i="7"/>
  <c r="BF114" i="7" s="1"/>
  <c r="N112" i="7"/>
  <c r="BF112" i="7" s="1"/>
  <c r="M27" i="7"/>
  <c r="N115" i="7"/>
  <c r="BF115" i="7" s="1"/>
  <c r="N113" i="7"/>
  <c r="BF113" i="7" s="1"/>
  <c r="N111" i="7"/>
  <c r="N105" i="4"/>
  <c r="BF105" i="4" s="1"/>
  <c r="N103" i="4"/>
  <c r="BF103" i="4" s="1"/>
  <c r="N101" i="4"/>
  <c r="N106" i="4"/>
  <c r="BF106" i="4" s="1"/>
  <c r="N102" i="4"/>
  <c r="BF102" i="4" s="1"/>
  <c r="N104" i="4"/>
  <c r="BF104" i="4" s="1"/>
  <c r="M28" i="4"/>
  <c r="N102" i="10"/>
  <c r="BF102" i="10" s="1"/>
  <c r="N100" i="10"/>
  <c r="BF100" i="10" s="1"/>
  <c r="N98" i="10"/>
  <c r="N103" i="10"/>
  <c r="BF103" i="10" s="1"/>
  <c r="N99" i="10"/>
  <c r="BF99" i="10" s="1"/>
  <c r="N101" i="10"/>
  <c r="BF101" i="10" s="1"/>
  <c r="M27" i="10"/>
  <c r="N105" i="3"/>
  <c r="BF105" i="3" s="1"/>
  <c r="N103" i="3"/>
  <c r="BF103" i="3" s="1"/>
  <c r="N101" i="3"/>
  <c r="N106" i="3"/>
  <c r="BF106" i="3" s="1"/>
  <c r="N104" i="3"/>
  <c r="BF104" i="3" s="1"/>
  <c r="N102" i="3"/>
  <c r="BF102" i="3" s="1"/>
  <c r="M28" i="3"/>
  <c r="N103" i="5"/>
  <c r="BF103" i="5" s="1"/>
  <c r="N101" i="5"/>
  <c r="BF101" i="5" s="1"/>
  <c r="N99" i="5"/>
  <c r="N104" i="5"/>
  <c r="BF104" i="5" s="1"/>
  <c r="N102" i="5"/>
  <c r="BF102" i="5" s="1"/>
  <c r="N100" i="5"/>
  <c r="BF100" i="5" s="1"/>
  <c r="M28" i="5"/>
  <c r="N107" i="2"/>
  <c r="BF107" i="2" s="1"/>
  <c r="M28" i="2"/>
  <c r="N110" i="2"/>
  <c r="BF110" i="2" s="1"/>
  <c r="N108" i="2"/>
  <c r="BF108" i="2" s="1"/>
  <c r="N106" i="2"/>
  <c r="N111" i="2"/>
  <c r="BF111" i="2" s="1"/>
  <c r="N109" i="2"/>
  <c r="BF109" i="2" s="1"/>
  <c r="AX87" i="1"/>
  <c r="W33" i="1"/>
  <c r="W34" i="1"/>
  <c r="AY87" i="1"/>
  <c r="N98" i="5" l="1"/>
  <c r="BF99" i="5"/>
  <c r="N100" i="3"/>
  <c r="BF101" i="3"/>
  <c r="N100" i="4"/>
  <c r="BF101" i="4"/>
  <c r="BF111" i="7"/>
  <c r="N110" i="7"/>
  <c r="N105" i="2"/>
  <c r="BF106" i="2"/>
  <c r="BF98" i="6"/>
  <c r="N97" i="6"/>
  <c r="BF101" i="8"/>
  <c r="N100" i="8"/>
  <c r="N97" i="10"/>
  <c r="BF98" i="10"/>
  <c r="BF102" i="9"/>
  <c r="N101" i="9"/>
  <c r="M34" i="2" l="1"/>
  <c r="AW89" i="1" s="1"/>
  <c r="AT89" i="1" s="1"/>
  <c r="H34" i="2"/>
  <c r="BA89" i="1" s="1"/>
  <c r="H33" i="9"/>
  <c r="BA96" i="1" s="1"/>
  <c r="M33" i="9"/>
  <c r="AW96" i="1" s="1"/>
  <c r="AT96" i="1" s="1"/>
  <c r="M29" i="2"/>
  <c r="L113" i="2"/>
  <c r="M34" i="3"/>
  <c r="AW90" i="1" s="1"/>
  <c r="AT90" i="1" s="1"/>
  <c r="H34" i="3"/>
  <c r="BA90" i="1" s="1"/>
  <c r="M33" i="10"/>
  <c r="AW97" i="1" s="1"/>
  <c r="AT97" i="1" s="1"/>
  <c r="H33" i="10"/>
  <c r="BA97" i="1" s="1"/>
  <c r="M29" i="6"/>
  <c r="L105" i="6"/>
  <c r="M34" i="4"/>
  <c r="AW91" i="1" s="1"/>
  <c r="AT91" i="1" s="1"/>
  <c r="H34" i="4"/>
  <c r="BA91" i="1" s="1"/>
  <c r="M29" i="3"/>
  <c r="L108" i="3"/>
  <c r="M28" i="9"/>
  <c r="L109" i="9"/>
  <c r="M33" i="8"/>
  <c r="AW95" i="1" s="1"/>
  <c r="AT95" i="1" s="1"/>
  <c r="H33" i="8"/>
  <c r="BA95" i="1" s="1"/>
  <c r="M28" i="7"/>
  <c r="L118" i="7"/>
  <c r="H33" i="7"/>
  <c r="BA94" i="1" s="1"/>
  <c r="M33" i="7"/>
  <c r="AW94" i="1" s="1"/>
  <c r="AT94" i="1" s="1"/>
  <c r="M29" i="5"/>
  <c r="L106" i="5"/>
  <c r="M28" i="10"/>
  <c r="L105" i="10"/>
  <c r="M28" i="8"/>
  <c r="L108" i="8"/>
  <c r="M34" i="6"/>
  <c r="AW93" i="1" s="1"/>
  <c r="AT93" i="1" s="1"/>
  <c r="H34" i="6"/>
  <c r="BA93" i="1" s="1"/>
  <c r="M29" i="4"/>
  <c r="L108" i="4"/>
  <c r="M34" i="5"/>
  <c r="AW92" i="1" s="1"/>
  <c r="AT92" i="1" s="1"/>
  <c r="H34" i="5"/>
  <c r="BA92" i="1" s="1"/>
  <c r="AS97" i="1" l="1"/>
  <c r="M30" i="10"/>
  <c r="AS90" i="1"/>
  <c r="M31" i="3"/>
  <c r="AS93" i="1"/>
  <c r="M31" i="6"/>
  <c r="BA88" i="1"/>
  <c r="AS91" i="1"/>
  <c r="M31" i="4"/>
  <c r="AS95" i="1"/>
  <c r="M30" i="8"/>
  <c r="AS92" i="1"/>
  <c r="M31" i="5"/>
  <c r="AS94" i="1"/>
  <c r="M30" i="7"/>
  <c r="AS96" i="1"/>
  <c r="M30" i="9"/>
  <c r="AS89" i="1"/>
  <c r="M31" i="2"/>
  <c r="AG90" i="1" l="1"/>
  <c r="AN90" i="1" s="1"/>
  <c r="L39" i="3"/>
  <c r="AG94" i="1"/>
  <c r="AN94" i="1" s="1"/>
  <c r="L38" i="7"/>
  <c r="AS88" i="1"/>
  <c r="AS87" i="1" s="1"/>
  <c r="AG89" i="1"/>
  <c r="L39" i="2"/>
  <c r="L38" i="8"/>
  <c r="AG95" i="1"/>
  <c r="AN95" i="1" s="1"/>
  <c r="AW88" i="1"/>
  <c r="AT88" i="1" s="1"/>
  <c r="BA87" i="1"/>
  <c r="L39" i="6"/>
  <c r="AG93" i="1"/>
  <c r="AN93" i="1" s="1"/>
  <c r="L38" i="10"/>
  <c r="AG97" i="1"/>
  <c r="AN97" i="1" s="1"/>
  <c r="AG96" i="1"/>
  <c r="AN96" i="1" s="1"/>
  <c r="L38" i="9"/>
  <c r="AG92" i="1"/>
  <c r="AN92" i="1" s="1"/>
  <c r="L39" i="5"/>
  <c r="L39" i="4"/>
  <c r="AG91" i="1"/>
  <c r="AN91" i="1" s="1"/>
  <c r="W32" i="1" l="1"/>
  <c r="AW87" i="1"/>
  <c r="AN89" i="1"/>
  <c r="AG88" i="1"/>
  <c r="AN88" i="1" l="1"/>
  <c r="AG87" i="1"/>
  <c r="AK32" i="1"/>
  <c r="AT87" i="1"/>
  <c r="AG100" i="1" l="1"/>
  <c r="AK26" i="1"/>
  <c r="AG103" i="1"/>
  <c r="AG101" i="1"/>
  <c r="AG102" i="1"/>
  <c r="AN87" i="1"/>
  <c r="CD103" i="1" l="1"/>
  <c r="AV103" i="1"/>
  <c r="BY103" i="1" s="1"/>
  <c r="CD101" i="1"/>
  <c r="AV101" i="1"/>
  <c r="BY101" i="1" s="1"/>
  <c r="CD102" i="1"/>
  <c r="AV102" i="1"/>
  <c r="BY102" i="1" s="1"/>
  <c r="AG99" i="1"/>
  <c r="CD100" i="1"/>
  <c r="AV100" i="1"/>
  <c r="BY100" i="1" s="1"/>
  <c r="AN102" i="1" l="1"/>
  <c r="AN101" i="1"/>
  <c r="AK31" i="1"/>
  <c r="AN100" i="1"/>
  <c r="AK27" i="1"/>
  <c r="AK29" i="1" s="1"/>
  <c r="AG105" i="1"/>
  <c r="AN103" i="1"/>
  <c r="W31" i="1"/>
  <c r="AK37" i="1" l="1"/>
  <c r="AN99" i="1"/>
  <c r="AN105" i="1" s="1"/>
</calcChain>
</file>

<file path=xl/sharedStrings.xml><?xml version="1.0" encoding="utf-8"?>
<sst xmlns="http://schemas.openxmlformats.org/spreadsheetml/2006/main" count="7728" uniqueCount="1090">
  <si>
    <t>2012</t>
  </si>
  <si>
    <t>Hárok obsahuje:</t>
  </si>
  <si>
    <t>1) Súhrnný list stavby</t>
  </si>
  <si>
    <t>2) Rekapitulácia objektov</t>
  </si>
  <si>
    <t>2.0</t>
  </si>
  <si>
    <t/>
  </si>
  <si>
    <t>False</t>
  </si>
  <si>
    <t>optimalizované pre tlač zostáv vo formáte A4 - na výšku</t>
  </si>
  <si>
    <t>&gt;&gt;  skryté stĺpce  &lt;&lt;</t>
  </si>
  <si>
    <t>0,01</t>
  </si>
  <si>
    <t>20</t>
  </si>
  <si>
    <t>SÚHRNNÝ LIST STAVBY</t>
  </si>
  <si>
    <t>v ---  nižšie sa nachádzajú doplnkové a pomocné údaje k zostavám  --- v</t>
  </si>
  <si>
    <t>Návod na vyplnenie</t>
  </si>
  <si>
    <t>Kód:</t>
  </si>
  <si>
    <t>17-2022</t>
  </si>
  <si>
    <t>Meniť je možné iba bunky so žltým podfarbením!_x000D_
_x000D_
1) na prvom liste Rekapitulácie stavby vyplňte v zostave_x000D_
_x000D_
    a) Súhrnný list_x000D_
       - údaje o Zhotoviteľovi_x000D_
         (prenesú sa do ostatných zostáv aj v iných listoch)_x000D_
_x000D_
    b) Rekapitulácia objektov_x000D_
       - potrebné Ostatné náklady_x000D_
_x000D_
2) na vybraných listoch vyplňte v zostave_x000D_
_x000D_
    a) Krycí list_x000D_
       - údaje o Zhotoviteľovi, pokiaľ sa líšia od údajov o Zhotoviteľovi na Súhrnnom liste_x000D_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</si>
  <si>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</si>
  <si>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Zníženie energetickej náročnosti kultúrneho domu v obci Rastislavice</t>
  </si>
  <si>
    <t>JKSO:</t>
  </si>
  <si>
    <t>KS:</t>
  </si>
  <si>
    <t>Miesto:</t>
  </si>
  <si>
    <t>Rastislavice</t>
  </si>
  <si>
    <t>Dátum:</t>
  </si>
  <si>
    <t>Objednávateľ:</t>
  </si>
  <si>
    <t>IČO:</t>
  </si>
  <si>
    <t>Obec Rastislavice</t>
  </si>
  <si>
    <t>IČO DPH:</t>
  </si>
  <si>
    <t>Zhotoviteľ:</t>
  </si>
  <si>
    <t>Vyplň údaj</t>
  </si>
  <si>
    <t>Projektant:</t>
  </si>
  <si>
    <t>ByvaPro s.r.o., Mlynské Nivy 58, 821 05 Bratislava</t>
  </si>
  <si>
    <t>True</t>
  </si>
  <si>
    <t>Spracovateľ:</t>
  </si>
  <si>
    <t>Ján Tóth</t>
  </si>
  <si>
    <t>Poznámka:</t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</si>
  <si>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</si>
  <si>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</si>
  <si>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</si>
  <si>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</si>
  <si>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</si>
  <si>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</si>
  <si>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</si>
  <si>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</si>
  <si>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</si>
  <si>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</si>
  <si>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</si>
  <si>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</si>
  <si>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</si>
  <si>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</si>
  <si>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</si>
  <si>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</si>
  <si>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</si>
  <si>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</si>
  <si>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</si>
  <si>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</si>
  <si>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</si>
  <si>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</si>
  <si>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</si>
  <si>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</si>
  <si>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</si>
  <si>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</si>
  <si>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</si>
  <si>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</si>
  <si>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</si>
  <si>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</si>
  <si>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</si>
  <si>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</si>
  <si>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</si>
  <si>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</si>
  <si>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</si>
  <si>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</si>
  <si>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</si>
  <si>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</si>
  <si>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</si>
  <si>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</si>
  <si>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</si>
  <si>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</si>
  <si>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{f942ae5d-0dd8-4ffa-8555-73345d1bd660}</t>
  </si>
  <si>
    <t>{00000000-0000-0000-0000-000000000000}</t>
  </si>
  <si>
    <t>A1</t>
  </si>
  <si>
    <t>Stavebné úpravy</t>
  </si>
  <si>
    <t>1</t>
  </si>
  <si>
    <t>{a9309e54-7963-460a-80ae-8de74b7ff2ef}</t>
  </si>
  <si>
    <t>/</t>
  </si>
  <si>
    <t>A</t>
  </si>
  <si>
    <t>Zateplenie obvodového plášťa</t>
  </si>
  <si>
    <t>2</t>
  </si>
  <si>
    <t>{e7818068-2c62-4406-9f1d-b23f2e4dda0e}</t>
  </si>
  <si>
    <t>B</t>
  </si>
  <si>
    <t>Výmena výplňových konštrukcií</t>
  </si>
  <si>
    <t>{e68e6ca3-82c5-4743-a601-5b0b96a16794}</t>
  </si>
  <si>
    <t>C</t>
  </si>
  <si>
    <t>Zateplenie strechy</t>
  </si>
  <si>
    <t>{1f3549fd-1cdf-4c33-a638-834909c86db0}</t>
  </si>
  <si>
    <t>Ochraný pás sokla</t>
  </si>
  <si>
    <t>{0a6a450d-7f4d-400d-a7d9-4c695454366f}</t>
  </si>
  <si>
    <t>E</t>
  </si>
  <si>
    <t>Interiér</t>
  </si>
  <si>
    <t>{8700f773-2762-41a9-a98b-c492aab710e0}</t>
  </si>
  <si>
    <t>EL</t>
  </si>
  <si>
    <t>Elektroinštalácia osvetlenie</t>
  </si>
  <si>
    <t>{6ed182e7-2b61-48b6-bbae-026579568667}</t>
  </si>
  <si>
    <t>FVE</t>
  </si>
  <si>
    <t>Fotovoltická elektráreň</t>
  </si>
  <si>
    <t>{113614f3-9d56-45e4-a391-6480a06b9340}</t>
  </si>
  <si>
    <t>UK</t>
  </si>
  <si>
    <t>Vykurovanie</t>
  </si>
  <si>
    <t>{f58c9ecf-2657-42fc-8092-d904555a5a77}</t>
  </si>
  <si>
    <t>VZT</t>
  </si>
  <si>
    <t>Lokálna rekuperácia</t>
  </si>
  <si>
    <t>{7e7575bc-4044-45ee-837e-8b05987dd443}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</si>
  <si>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</si>
  <si>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</si>
  <si>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</si>
  <si>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</si>
  <si>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</si>
  <si>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</si>
  <si>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</si>
  <si>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</si>
  <si>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</si>
  <si>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1) Krycí list rozpočtu</t>
  </si>
  <si>
    <t>2) Rekapitulácia rozpočtu</t>
  </si>
  <si>
    <t>3) Rozpočet</t>
  </si>
  <si>
    <t>Späť na hárok:</t>
  </si>
  <si>
    <t>Rekapitulácia stavby</t>
  </si>
  <si>
    <t>KRYCÍ LIST ROZPOČTU</t>
  </si>
  <si>
    <t>Objekt:</t>
  </si>
  <si>
    <t>A1 - Stavebné úpravy</t>
  </si>
  <si>
    <t>Časť:</t>
  </si>
  <si>
    <t>A - Zateplenie obvodového plášťa</t>
  </si>
  <si>
    <t>Náklady z rozpočtu</t>
  </si>
  <si>
    <t>REKAPITULÁCIA ROZPOČTU</t>
  </si>
  <si>
    <t>Kód - Popis</t>
  </si>
  <si>
    <t>Cena celkom [EUR]</t>
  </si>
  <si>
    <t>1) Náklady z rozpočtu</t>
  </si>
  <si>
    <t>-1</t>
  </si>
  <si>
    <t>HSV - Práce a dodávky HSV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</si>
  <si>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</si>
  <si>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</si>
  <si>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</si>
  <si>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</si>
  <si>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</si>
  <si>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</si>
  <si>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762 - Konštrukcie tesárske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</si>
  <si>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</si>
  <si>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</si>
  <si>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</si>
  <si>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</si>
  <si>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783 - Dokončovacie práce - nátery</t>
  </si>
  <si>
    <t>VP -   Práce naviac</t>
  </si>
  <si>
    <t>2) Ostatné náklady</t>
  </si>
  <si>
    <t>GZS</t>
  </si>
  <si>
    <t>VRN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</si>
  <si>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</si>
  <si>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</si>
  <si>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</si>
  <si>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</si>
  <si>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</si>
  <si>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</si>
  <si>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</si>
  <si>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</si>
  <si>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</si>
  <si>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</si>
  <si>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</si>
  <si>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</si>
  <si>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</si>
  <si>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</si>
  <si>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</si>
  <si>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</si>
  <si>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</si>
  <si>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</si>
  <si>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</si>
  <si>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</si>
  <si>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ROZPOCET</t>
  </si>
  <si>
    <t>45</t>
  </si>
  <si>
    <t>K</t>
  </si>
  <si>
    <t>Murivo nosné (m3) z tvárnic hr. 250 mm hladkých, na MVC a maltu</t>
  </si>
  <si>
    <t>m3</t>
  </si>
  <si>
    <t>4</t>
  </si>
  <si>
    <t>-2126963576</t>
  </si>
  <si>
    <t>Ochrana, čistenie podkladu</t>
  </si>
  <si>
    <t>m2</t>
  </si>
  <si>
    <t>326956842</t>
  </si>
  <si>
    <t>G1 - Zateplenie stien pod terénom (SOKLOVÝ PERIMETER) do hĺbky 600 mm
A1 - Vonkajšie zateplenie sokla (SOKLOVÝ PERIMETER) hr: 100 mm
A2 - Vonkajšie zateplenie sokla (SOKLOVÝ PERIMETER) - ostenia, nadpražia hr: 30 mm
A3 - Vonkajšie zateplenie sokla (SOKLOVÝ PERIMETER) hr: 50 mm</t>
  </si>
  <si>
    <t>P</t>
  </si>
  <si>
    <t>Vyspravenie zdegradovaného podkladu</t>
  </si>
  <si>
    <t>973153100</t>
  </si>
  <si>
    <t>9</t>
  </si>
  <si>
    <t xml:space="preserve">Vonkajšia omietka stien tenkovrstvová ,na báze silikónovej disperzie roztieraná strednozrnná hydrofilná  </t>
  </si>
  <si>
    <t>1053843250</t>
  </si>
  <si>
    <t>10</t>
  </si>
  <si>
    <t>Príprava vonkajšieho podkladu stien, penetračný náter</t>
  </si>
  <si>
    <t>-1915598800</t>
  </si>
  <si>
    <t>8</t>
  </si>
  <si>
    <t>Kontaktný zatepľovací systém hr. 50 mm - minerálne riešenie, skrutkovacie kotvy</t>
  </si>
  <si>
    <t>-1221355959</t>
  </si>
  <si>
    <t>7</t>
  </si>
  <si>
    <t>Kontaktný zatepľovací systém hr. 180 mm - minerálne riešenie, skrutkovacie kotvy</t>
  </si>
  <si>
    <t>869028580</t>
  </si>
  <si>
    <t>6</t>
  </si>
  <si>
    <t>Kontaktný zatepľovací systém ostenia hr. 30 mm - minerálne riešenie</t>
  </si>
  <si>
    <t>-1327155925</t>
  </si>
  <si>
    <t>1779733725</t>
  </si>
  <si>
    <t>3</t>
  </si>
  <si>
    <t>2124140620</t>
  </si>
  <si>
    <t>5</t>
  </si>
  <si>
    <t>-2136228351</t>
  </si>
  <si>
    <t>11</t>
  </si>
  <si>
    <t>Montáž lešenia rámového systémového s podlahami šírky do 0,75 m, výšky do 10 m</t>
  </si>
  <si>
    <t>1234755452</t>
  </si>
  <si>
    <t>12</t>
  </si>
  <si>
    <t>Demontáž lešenia rámového systémového s podlahami šírky do 0,75 m, výšky do 10 m</t>
  </si>
  <si>
    <t>284789290</t>
  </si>
  <si>
    <t>13</t>
  </si>
  <si>
    <t>Príplatok za prvý a každý ďalší i začatý týždeň použitia lešenia rámového systémového šírky do 0,75 m, výšky do 10 m</t>
  </si>
  <si>
    <t>1017873941</t>
  </si>
  <si>
    <t>14</t>
  </si>
  <si>
    <t>Soklový profil SL 16 (hliníkový)</t>
  </si>
  <si>
    <t>m</t>
  </si>
  <si>
    <t>1539010087</t>
  </si>
  <si>
    <t>42</t>
  </si>
  <si>
    <t>Montáž hranatej kovovej vetracej mriežky plochy do 0,06 m2</t>
  </si>
  <si>
    <t>ks</t>
  </si>
  <si>
    <t>2064266916</t>
  </si>
  <si>
    <t>43</t>
  </si>
  <si>
    <t>M</t>
  </si>
  <si>
    <t>-1636052052</t>
  </si>
  <si>
    <t>17</t>
  </si>
  <si>
    <t>-1681984754</t>
  </si>
  <si>
    <t>15</t>
  </si>
  <si>
    <t>22869423</t>
  </si>
  <si>
    <t>16</t>
  </si>
  <si>
    <t>963473074</t>
  </si>
  <si>
    <t>18</t>
  </si>
  <si>
    <t>Odstránenie kontaktného zateplenia vrátane povrchovej úpravy z polystyrénových dosiek hrúbky nad 30 -80 mm -0,01804 t</t>
  </si>
  <si>
    <t>-1826932271</t>
  </si>
  <si>
    <t>19</t>
  </si>
  <si>
    <t>Zvislá doprava sutiny a vybúraných hmôt za prvé podlažie nad alebo pod základným podlažím</t>
  </si>
  <si>
    <t>t</t>
  </si>
  <si>
    <t>-1197564763</t>
  </si>
  <si>
    <t>Odvoz sutiny a vybúraných hmôt na skládku do 1 km</t>
  </si>
  <si>
    <t>-1724226658</t>
  </si>
  <si>
    <t>21</t>
  </si>
  <si>
    <t>Odvoz sutiny a vybúraných hmôt na skládku za každý ďalší 1 km</t>
  </si>
  <si>
    <t>513925954</t>
  </si>
  <si>
    <t>22</t>
  </si>
  <si>
    <t>Poplatok za skladovanie - izolačné materiály a materiály obsahujúce azbest (17 06), ostatné</t>
  </si>
  <si>
    <t>-630933481</t>
  </si>
  <si>
    <t>23</t>
  </si>
  <si>
    <t>Presun hmôt pre budovy (801, 803, 812), zvislá konštr. z tehál, tvárnic, z kovu výšky do 12 m</t>
  </si>
  <si>
    <t>-803173879</t>
  </si>
  <si>
    <t>27</t>
  </si>
  <si>
    <t>Izolácia proti zemnej vlhkosti dvojzložkovou flexibilnou zmesov, vodorovná</t>
  </si>
  <si>
    <t>-944077460</t>
  </si>
  <si>
    <t>28</t>
  </si>
  <si>
    <t>Izolácia proti zemnej vlhkosti dvojzložkovou flexibilnou zmesov, zvislá</t>
  </si>
  <si>
    <t>-82546029</t>
  </si>
  <si>
    <t>25</t>
  </si>
  <si>
    <t>Zhotovenie izolácie proti zemnej vlhkosti nopovou fóloiu položenou voľne na ploche zvislej</t>
  </si>
  <si>
    <t>1670670876</t>
  </si>
  <si>
    <t>26</t>
  </si>
  <si>
    <t>Nopová fólia proti vlhkosti s radónovou ochranou, výška nopu 8 mm</t>
  </si>
  <si>
    <t>32</t>
  </si>
  <si>
    <t>662428378</t>
  </si>
  <si>
    <t>29</t>
  </si>
  <si>
    <t>Presun hmôt pre izoláciu proti vode v objektoch výšky nad 6 do 12 m</t>
  </si>
  <si>
    <t>-1633457707</t>
  </si>
  <si>
    <t>39</t>
  </si>
  <si>
    <t>Montáž podbíjania stropov a striech rovných z hobľovaných dosiek na zraz, vrátane olištovania škár</t>
  </si>
  <si>
    <t>95228804</t>
  </si>
  <si>
    <t>40</t>
  </si>
  <si>
    <t>-948791233</t>
  </si>
  <si>
    <t>50</t>
  </si>
  <si>
    <t>Spojovacie prostriedky pre záklop, stropnice, podbíjanie - klince, svorky</t>
  </si>
  <si>
    <t>2042305100</t>
  </si>
  <si>
    <t>41</t>
  </si>
  <si>
    <t>Presun hmôt pre konštrukcie tesárske v objektoch výšky do 12 m</t>
  </si>
  <si>
    <t>-938521674</t>
  </si>
  <si>
    <t>51</t>
  </si>
  <si>
    <t>Odvetranie plynových spotrebičov z pozinkovaného PZ plechu, rúry kruhové, s priemerom nad 150 do 200 mm</t>
  </si>
  <si>
    <t>-625944656</t>
  </si>
  <si>
    <t>52</t>
  </si>
  <si>
    <t>Presun hmôt pre konštrukcie klampiarske v objektoch výšky nad 6 do 12 m</t>
  </si>
  <si>
    <t>-689239890</t>
  </si>
  <si>
    <t>38</t>
  </si>
  <si>
    <t>Demontáž obloženia podhľadu stien, palub.doskami,  -0,01000t</t>
  </si>
  <si>
    <t>-31626993</t>
  </si>
  <si>
    <t>49</t>
  </si>
  <si>
    <t>Presun hmot pre konštrukcie stolárske v objektoch výšky nad 6 do 12 m</t>
  </si>
  <si>
    <t>477237725</t>
  </si>
  <si>
    <t>46</t>
  </si>
  <si>
    <t>Montáž ostatných atypických kovových stavebných doplnkových konštrukcií nad 20 do 50 kg</t>
  </si>
  <si>
    <t>kg</t>
  </si>
  <si>
    <t>-1035300105</t>
  </si>
  <si>
    <t>47</t>
  </si>
  <si>
    <t>Profil oblúkový pozinkovaný 13/27</t>
  </si>
  <si>
    <t>1791030621</t>
  </si>
  <si>
    <t>44</t>
  </si>
  <si>
    <t>Demontáž ostatných doplnkov stavieb s hmotnosťou jednotlivých dielov konštrukcií do 50 kg,  -0,00100t</t>
  </si>
  <si>
    <t>-797325980</t>
  </si>
  <si>
    <t>x8 - Výmena vetracích mriežok - K5</t>
  </si>
  <si>
    <t>48</t>
  </si>
  <si>
    <t>Presun hmôt pre kovové stavebné doplnkové konštrukcie v objektoch výšky nad 6 do 12 m</t>
  </si>
  <si>
    <t>685073506</t>
  </si>
  <si>
    <t>33</t>
  </si>
  <si>
    <t>Montáž soklíkov z obkladačiek do tmelu veľ. 300 x 80 mm</t>
  </si>
  <si>
    <t>1744488342</t>
  </si>
  <si>
    <t>34</t>
  </si>
  <si>
    <t>Sokel, rozmer 298x80x8 mm</t>
  </si>
  <si>
    <t>429186975</t>
  </si>
  <si>
    <t>35</t>
  </si>
  <si>
    <t>Montáž podláh z dlaždíc keramických do tmelu flexibilného mrazuvzdorného veľ. 300 x 300 mm</t>
  </si>
  <si>
    <t>664709683</t>
  </si>
  <si>
    <t>36</t>
  </si>
  <si>
    <t>Dlaždica mrazuvzdorná, matná 30x30, rozmer 297x297x8 mm</t>
  </si>
  <si>
    <t>-388714784</t>
  </si>
  <si>
    <t>37</t>
  </si>
  <si>
    <t>Presun hmôt pre podlahy z dlaždíc v objektoch výšky nad 6 do 12 m</t>
  </si>
  <si>
    <t>1307766713</t>
  </si>
  <si>
    <t>30</t>
  </si>
  <si>
    <t>Odstránenie starých náterov z oceľových konštrukcií ťažkých A oceľovou kefou</t>
  </si>
  <si>
    <t>706906911</t>
  </si>
  <si>
    <t>31</t>
  </si>
  <si>
    <t>Nátery oceľ.konštr. polyuretánové ťažkých A dvojnásobné 2x s emailovaním.- 140μm</t>
  </si>
  <si>
    <t>-1380100185</t>
  </si>
  <si>
    <t>Nátery oceľ.konštr. polyuretánové ťažkých A základný.- 35μm</t>
  </si>
  <si>
    <t>2042433827</t>
  </si>
  <si>
    <t>VP - Práce naviac</t>
  </si>
  <si>
    <t>PN</t>
  </si>
  <si>
    <t>B - Výmena výplňových konštrukcií</t>
  </si>
  <si>
    <t>Vyvesenie dreveného okenného krídla do suti plochy nad 1, 5 m2, -0,01600t</t>
  </si>
  <si>
    <t>-493708149</t>
  </si>
  <si>
    <t>Demontáž okien drevených, 1 bm obvodu - 0,008t</t>
  </si>
  <si>
    <t>-661229146</t>
  </si>
  <si>
    <t>Demontáž dverí drevených vchodových, 1 bm obvodu - 0,012t</t>
  </si>
  <si>
    <t>-2019337890</t>
  </si>
  <si>
    <t>Vyvesenie dreveného dverného krídla do suti plochy nad 2 m2, -0,02700t</t>
  </si>
  <si>
    <t>759172014</t>
  </si>
  <si>
    <t>735243285</t>
  </si>
  <si>
    <t>Zvislá doprava sutiny a vybúraných hmôt za každé ďalšie podlažie</t>
  </si>
  <si>
    <t>337351690</t>
  </si>
  <si>
    <t>-1983549428</t>
  </si>
  <si>
    <t>1502769831</t>
  </si>
  <si>
    <t>Poplatok za skladovanie - drevo, sklo, plasty (17 02 ), ostatné</t>
  </si>
  <si>
    <t>-2052936643</t>
  </si>
  <si>
    <t>-1601605788</t>
  </si>
  <si>
    <t>Oplechovanie parapetov z hliníkového farebného Al plechu, vrátane rohov r.š. 420 mm</t>
  </si>
  <si>
    <t>480688294</t>
  </si>
  <si>
    <t>Demontáž oplechovania parapetov rš od 100 do 330 mm,  -0,00135t</t>
  </si>
  <si>
    <t>311369181</t>
  </si>
  <si>
    <t>664475130</t>
  </si>
  <si>
    <t>Montáž okien plastových s hydroizolačnými ISO páskami (exteriérová a interiérová)</t>
  </si>
  <si>
    <t>-1514986831</t>
  </si>
  <si>
    <t>-168082278</t>
  </si>
  <si>
    <t>-1842161431</t>
  </si>
  <si>
    <t>Okno plast-hliníkové 1170x1470 mm</t>
  </si>
  <si>
    <t>359242221</t>
  </si>
  <si>
    <t>24</t>
  </si>
  <si>
    <t>Okno plast-hliníkové 570x570 mm</t>
  </si>
  <si>
    <t>-1945102062</t>
  </si>
  <si>
    <t>Okno plast-hliníkové 2350x1470 mm</t>
  </si>
  <si>
    <t>1476311685</t>
  </si>
  <si>
    <t>Okno plast-hliníkové 600x1170 mm</t>
  </si>
  <si>
    <t>1068861962</t>
  </si>
  <si>
    <t>Okno plast-hliníkové 1200x1400 mm</t>
  </si>
  <si>
    <t>-1327311578</t>
  </si>
  <si>
    <t>Okno plast-hliníkové 600x830 mm</t>
  </si>
  <si>
    <t>-1324968143</t>
  </si>
  <si>
    <t>Okno plast-hliníkové 860x1470 mm</t>
  </si>
  <si>
    <t>-28811208</t>
  </si>
  <si>
    <t>Montáž dverí plastových, vchodových, 1 m obvodu dverí</t>
  </si>
  <si>
    <t>1526824887</t>
  </si>
  <si>
    <t>Dvere plast-hliníkové 1400x2075 mm</t>
  </si>
  <si>
    <t>166484205</t>
  </si>
  <si>
    <t>Dvere plast-hliníkové 840x2115 mm</t>
  </si>
  <si>
    <t>477866339</t>
  </si>
  <si>
    <t>Dvere plast-hliníkové 880x2100 mm</t>
  </si>
  <si>
    <t>-1088049193</t>
  </si>
  <si>
    <t>Dvere plast-hliníkové 500x1000 mm</t>
  </si>
  <si>
    <t>846480324</t>
  </si>
  <si>
    <t>Dvere plast-hliníkové 600x600 mm</t>
  </si>
  <si>
    <t>2068057624</t>
  </si>
  <si>
    <t>Montáž parapetnej dosky plastovej šírky do 300 mm, dĺžky do 1000 mm</t>
  </si>
  <si>
    <t>157434422</t>
  </si>
  <si>
    <t>Vnútorné parapetné dosky plastové komôrkové,B=300mm biela, mramor, buk, zlatý dub</t>
  </si>
  <si>
    <t>-392078890</t>
  </si>
  <si>
    <t>S povrchovou fóliou odolnou voči nárazom, poškriabaniu a oderu, rezané na mieru, celková dĺžka 6m.</t>
  </si>
  <si>
    <t>Montáž parapetnej dosky plastovej šírky do 300 mm, dĺžky 1000-1600 mm</t>
  </si>
  <si>
    <t>-135480305</t>
  </si>
  <si>
    <t>-560561564</t>
  </si>
  <si>
    <t>Montáž parapetnej dosky plastovej šírky do 300 mm, dĺžky 1600-2600 mm</t>
  </si>
  <si>
    <t>459299870</t>
  </si>
  <si>
    <t>-1389301093</t>
  </si>
  <si>
    <t>Plastové krytky k vnútorným parapetom plastovým, pár vo farbe biela, zlatý dub, buk</t>
  </si>
  <si>
    <t>636753192</t>
  </si>
  <si>
    <t>1860671554</t>
  </si>
  <si>
    <t>-556808652</t>
  </si>
  <si>
    <t>-794982909</t>
  </si>
  <si>
    <t>-1210982348</t>
  </si>
  <si>
    <t>-1636977751</t>
  </si>
  <si>
    <t>-969201807</t>
  </si>
  <si>
    <t>Nátery oceľ.konštr. polyuretánové stredných B a plnostenných D základné - 35μm</t>
  </si>
  <si>
    <t>-2081159123</t>
  </si>
  <si>
    <t>C - Zateplenie strechy</t>
  </si>
  <si>
    <t xml:space="preserve">    712 - Izolácie striech</t>
  </si>
  <si>
    <t xml:space="preserve">    713 - Izolácie tepelné</t>
  </si>
  <si>
    <t xml:space="preserve">    765 - Konštrukcie - krytiny tvrdé</t>
  </si>
  <si>
    <t>3499913</t>
  </si>
  <si>
    <t>766795580</t>
  </si>
  <si>
    <t>1526867173</t>
  </si>
  <si>
    <t>1646149979</t>
  </si>
  <si>
    <t>Poplatok za skladovanie - izolačné materiály a materiály obsahujúce azbest (17 06 ), nebezpečné</t>
  </si>
  <si>
    <t>-909212779</t>
  </si>
  <si>
    <t>Zhotovenie parozábrany pre strechy šikmé do 30°</t>
  </si>
  <si>
    <t>-1802450986</t>
  </si>
  <si>
    <t>Parozábrana hr.0,15mm, š.2m, balenie: 200m2</t>
  </si>
  <si>
    <t>-739957680</t>
  </si>
  <si>
    <t>Parotesná fólia na báze polyolefínu. Farba svetlomodrá.</t>
  </si>
  <si>
    <t>Očistenie povrchu na strechách plochých do 10° machu,  -0,00200t</t>
  </si>
  <si>
    <t>1514613540</t>
  </si>
  <si>
    <t xml:space="preserve">Položenie geotextílie vodorovne alebo zvislo na strechy ploché do 10° </t>
  </si>
  <si>
    <t>-1730647579</t>
  </si>
  <si>
    <t>Geotextília netkaná polypropylénová</t>
  </si>
  <si>
    <t>-1876632162</t>
  </si>
  <si>
    <t>Presun hmôt pre izoláciu povlakovej krytiny v objektoch výšky nad 6 do 12 m</t>
  </si>
  <si>
    <t>877429995</t>
  </si>
  <si>
    <t>Montáž tepelnej izolácie striech plochých do 10° minerálnou vlnou, dvojvrstvová kladenými voľne</t>
  </si>
  <si>
    <t>-1787887118</t>
  </si>
  <si>
    <t>S kamenná vlna hrúbka 150 mm</t>
  </si>
  <si>
    <t>1873264279</t>
  </si>
  <si>
    <t>P kamenná vlna hrúbka 200 mm</t>
  </si>
  <si>
    <t>-983981774</t>
  </si>
  <si>
    <t>Montáž tepelnej izolácie hr. nad 10 cm striech šikmých medzi a pod krokvy, s OSB záklopom na podkladné laty, s parozábranou</t>
  </si>
  <si>
    <t>-736030853</t>
  </si>
  <si>
    <t>Izolačné dosky z polyuretánovej peny s obojstranným polepom hliníkovou fóliou</t>
  </si>
  <si>
    <t>774865971</t>
  </si>
  <si>
    <t>Presun hmôt pre izolácie tepelné v objektoch výšky nad 6 m do 12 m</t>
  </si>
  <si>
    <t>-1544733665</t>
  </si>
  <si>
    <t>Vyrezanie časti strešnej väzby prierezovej plochy reziva do 224 cm2, dĺžky krovového prvku nad 8 m -0,01200t</t>
  </si>
  <si>
    <t>-1657860281</t>
  </si>
  <si>
    <t>Montáž kontralát a lát pre sklon do 22°</t>
  </si>
  <si>
    <t>-808363565</t>
  </si>
  <si>
    <t>Hranol mäkké rezivo - omietané smrek hranolček akosť II s76-100mm L=200-375cm</t>
  </si>
  <si>
    <t>1899581982</t>
  </si>
  <si>
    <t>Spojovacie prostriedky  pre viazané konštrukcie krovov, debnenie a laťovanie, nadstrešné konštr., spádové kliny - svorky, dosky, klince, pásová oceľ, vruty</t>
  </si>
  <si>
    <t>-362309744</t>
  </si>
  <si>
    <t>-1760039994</t>
  </si>
  <si>
    <t>Krytina sklon strechy do 30°</t>
  </si>
  <si>
    <t>-1096174287</t>
  </si>
  <si>
    <t>x4 - Demontáž pôvodnej plechovej strešnej krytiny a zhotovenie novej plechovej strešnej krytiny</t>
  </si>
  <si>
    <t>Krytina - záveterná lišta, sklon strechy do 30°</t>
  </si>
  <si>
    <t>-718327221</t>
  </si>
  <si>
    <t>Krytina - napojenie plechu na múr, sklon strechy do 30°</t>
  </si>
  <si>
    <t>1671891125</t>
  </si>
  <si>
    <t>Krytina - hrebene z hrebenáčov s vetracím pásom, sklon strechy do 30°</t>
  </si>
  <si>
    <t>-305826260</t>
  </si>
  <si>
    <t>Krytina - čelo hrebenáča, sklon strechy do 30°</t>
  </si>
  <si>
    <t>109399040</t>
  </si>
  <si>
    <t>Krytina - odkvapové lemovanie, sklon strechy do 30°</t>
  </si>
  <si>
    <t>1316762027</t>
  </si>
  <si>
    <t>x9 - Demontáž pôvodného oplechovania strechy a zhotovenie nového oplechovania - K4</t>
  </si>
  <si>
    <t>Demontáž krytiny hladkej strešnej z tabúľ 2000 x 1000 mm, so sklonom do 30st.,  -0,00732t</t>
  </si>
  <si>
    <t>-436673493</t>
  </si>
  <si>
    <t>Oplechovanie z pozinkovaného PZ plechu, ríms pod nadrímsovým žľabom vrátane podkladového plechu r.š. 480 mm</t>
  </si>
  <si>
    <t>775202424</t>
  </si>
  <si>
    <t>Demontáž oplechovania ríms pod nadrímsovým žľabom vrátane podkladového plechu, do 30° rš 500 mm,   -0,00420t</t>
  </si>
  <si>
    <t>1056475589</t>
  </si>
  <si>
    <t>Lemovanie z pozinkovaného PZ plechu, múrov na strechách s tvrdou krytinou r.š. 400 mm</t>
  </si>
  <si>
    <t>-500584494</t>
  </si>
  <si>
    <t>Žľaby z pozinkovaného PZ plechu, pododkvapové polkruhové r.š. 200 mm</t>
  </si>
  <si>
    <t>267164223</t>
  </si>
  <si>
    <t>Demontáž žľabov pododkvapových polkruhových so sklonom do 30st. rš 250 mm,  -0,00280t</t>
  </si>
  <si>
    <t>169685468</t>
  </si>
  <si>
    <t>Zvodové rúry z pozinkovaného PZ plechu, kruhové priemer 100 mm</t>
  </si>
  <si>
    <t>2020331893</t>
  </si>
  <si>
    <t>1100717174</t>
  </si>
  <si>
    <t>Demontáž vlnoviek z azbestocementu do sute na drevenej alebo oceľovej konštrukcii, sklon do 45°,-0,02200 t</t>
  </si>
  <si>
    <t>-1930282167</t>
  </si>
  <si>
    <t>Demontáž azbestocementových hrebeňov a nároží do sute krytiny vlnitej, sklon do 45°,-0,01700 t</t>
  </si>
  <si>
    <t>893731040</t>
  </si>
  <si>
    <t>D - Ochraný pás sokla</t>
  </si>
  <si>
    <t xml:space="preserve">    1 - Zemné práce</t>
  </si>
  <si>
    <t xml:space="preserve">    2 - Zakladanie</t>
  </si>
  <si>
    <t xml:space="preserve">    5 - Komunikácie</t>
  </si>
  <si>
    <t>Rozoberanie zámkovej dlažby všetkých druhov v ploche do 20 m2,  -0,2600 t</t>
  </si>
  <si>
    <t>-1063247258</t>
  </si>
  <si>
    <t>predná strana budovy</t>
  </si>
  <si>
    <t>Hĺbenie rýh šírky do 600 mm v  hornine tr.3 súdržných - ručným náradím</t>
  </si>
  <si>
    <t>-976968946</t>
  </si>
  <si>
    <t>x2 - Demontáž pôvodného betónového okapového chodníka a zhotovenie nového okapového betónového chodníka</t>
  </si>
  <si>
    <t>Príplatok za lepivosť pri hĺbení rýh š do 600 mm ručným náradím v hornine tr. 3</t>
  </si>
  <si>
    <t>830490549</t>
  </si>
  <si>
    <t>-1448985597</t>
  </si>
  <si>
    <t>Násyp pod základové  konštrukcie so zhutnením zo štrkopiesku fr.0-32 mm</t>
  </si>
  <si>
    <t>-1151872662</t>
  </si>
  <si>
    <t>Betón základových dosiek, prostý tr. C 12/15</t>
  </si>
  <si>
    <t>-333722194</t>
  </si>
  <si>
    <t>Zhotovenie vrstvy z geotextílie na upravenom povrchu v sklone do 1 : 5 , šírky od 0 do 3 m</t>
  </si>
  <si>
    <t>-1680702611</t>
  </si>
  <si>
    <t>-1857009518</t>
  </si>
  <si>
    <t>Kladenie zámkovej dlažby hr. 8 cm pre peších do 20 m2 so zriadením lôžka z kameniva hr. 4 cm</t>
  </si>
  <si>
    <t>-1037470619</t>
  </si>
  <si>
    <t>predná strana budovy, spätné osadenie zámkovej dlažby</t>
  </si>
  <si>
    <t>Osadenie záhonového alebo parkového obrubníka betón., do lôžka z bet. pros. tr. C 12/15 s bočnou oporou</t>
  </si>
  <si>
    <t>-1780908945</t>
  </si>
  <si>
    <t>Obrubník parkový 100x20x5 cm</t>
  </si>
  <si>
    <t>-1918626070</t>
  </si>
  <si>
    <t>Očistenie povrchu betónových konštrukcií tlakovou vodou</t>
  </si>
  <si>
    <t>-841337688</t>
  </si>
  <si>
    <t>Búranie podkladov pod dlažby, liatych dlažieb a mazanín,betón alebo liaty asfalt hr.do 100 mm, plochy nad 4 m2 -2,20000t</t>
  </si>
  <si>
    <t>-1683599600</t>
  </si>
  <si>
    <t>-1370040850</t>
  </si>
  <si>
    <t>529290318</t>
  </si>
  <si>
    <t>1458897267</t>
  </si>
  <si>
    <t>uvažované 10 km</t>
  </si>
  <si>
    <t>Poplatok za skladovanie - betón, tehly, dlaždice (17 01 ), ostatné</t>
  </si>
  <si>
    <t>-1031896542</t>
  </si>
  <si>
    <t>-1486037816</t>
  </si>
  <si>
    <t>E - Interiér</t>
  </si>
  <si>
    <t xml:space="preserve">    784 - Dokončovacie práce - maľby</t>
  </si>
  <si>
    <t>Oprava vnútorných vápenných omietok stropov železobetónových rovných tvárnicových a klenieb,  opravovaná plocha nad 10 do 30 % hrubých</t>
  </si>
  <si>
    <t>-710713522</t>
  </si>
  <si>
    <t>uvažované 15% plochy, vysprávky po elektroinštalácii</t>
  </si>
  <si>
    <t>Oprava vnútorných vápenných omietok stien, v množstve opravenej plochy nad 10 do 30 % hrubých</t>
  </si>
  <si>
    <t>2106057542</t>
  </si>
  <si>
    <t>Presun hmôt pre opravy a údržbu objektov vrátane vonkajších plášťov výšky do 25 m</t>
  </si>
  <si>
    <t>1875790331</t>
  </si>
  <si>
    <t>Penetrovanie jednonásobné hrubozrnných, savých podkladov výšky do 3, 80 m</t>
  </si>
  <si>
    <t>-574324860</t>
  </si>
  <si>
    <t xml:space="preserve">Zakrývanie podláh a zariadení papierom v miestnostiach alebo na schodisku   </t>
  </si>
  <si>
    <t>-638198445</t>
  </si>
  <si>
    <t xml:space="preserve">Maľby vápenné základné dvojnásobné, ručne nanášané na hrubozrnný podklad výšky do 3, 80 m   </t>
  </si>
  <si>
    <t>-10742748</t>
  </si>
  <si>
    <t>EL - Elektroinštalácia osvetlenie</t>
  </si>
  <si>
    <t>M - Práce a dodávky M</t>
  </si>
  <si>
    <t xml:space="preserve">    21-M - Elektromontáže</t>
  </si>
  <si>
    <t>VRN - Vedľajšie rozpočtové náklady</t>
  </si>
  <si>
    <t xml:space="preserve">    VRN04 - Projektové práce</t>
  </si>
  <si>
    <t xml:space="preserve">    VRN10 - Inžinierska činnosť</t>
  </si>
  <si>
    <t xml:space="preserve">    33-M - Montáže dopr.zariad.sklad.zar.a váh</t>
  </si>
  <si>
    <t>N00 - Nepomenované práce</t>
  </si>
  <si>
    <t xml:space="preserve">    N01 - Nepomenovaný diel</t>
  </si>
  <si>
    <t>103</t>
  </si>
  <si>
    <t>Výkop nezapaženej jamy v hornine 3, do 100 m3</t>
  </si>
  <si>
    <t>104</t>
  </si>
  <si>
    <t>Zásyp sypaninou so zhutnením jám, šachiet, rýh, zárezov alebo okolo objektov do 100 m3</t>
  </si>
  <si>
    <t>105</t>
  </si>
  <si>
    <t>Uzemňovacie vedenie na povrchu FeZn</t>
  </si>
  <si>
    <t>106</t>
  </si>
  <si>
    <t>Uzemňovací drôt 10 mm - Fe/Zn - (1kg/1,61 m)</t>
  </si>
  <si>
    <t>107</t>
  </si>
  <si>
    <t>108</t>
  </si>
  <si>
    <t>Krabica odbočná  krabica + veko šedá  KO 100 E KA</t>
  </si>
  <si>
    <t>109</t>
  </si>
  <si>
    <t>110</t>
  </si>
  <si>
    <t>111</t>
  </si>
  <si>
    <t>112</t>
  </si>
  <si>
    <t>113</t>
  </si>
  <si>
    <t>Označenie zvodov číselnými štítkami</t>
  </si>
  <si>
    <t>114</t>
  </si>
  <si>
    <t>Hromozvodový označovací štítok</t>
  </si>
  <si>
    <t>115</t>
  </si>
  <si>
    <t>116</t>
  </si>
  <si>
    <t>123</t>
  </si>
  <si>
    <t>124</t>
  </si>
  <si>
    <t>125</t>
  </si>
  <si>
    <t>Krížová svorka - SK,SO - 8,0-10,0mm - Fe/Zn - 0,22kg</t>
  </si>
  <si>
    <t>126</t>
  </si>
  <si>
    <t>Krížová svorka - SK - 8,0-10,0mm - Fe/Zn - 0,22kg</t>
  </si>
  <si>
    <t>127</t>
  </si>
  <si>
    <t>Svorka FeZn skúšobná SZ</t>
  </si>
  <si>
    <t>128</t>
  </si>
  <si>
    <t>Svorka  skušobná  ocelová žiarovo zinkovaná  označenie  SZ</t>
  </si>
  <si>
    <t>129</t>
  </si>
  <si>
    <t>130</t>
  </si>
  <si>
    <t>Ochraný uholník   ocelový žiarovo zinkovaný  označenie  OU 1,7 m</t>
  </si>
  <si>
    <t>131</t>
  </si>
  <si>
    <t>132</t>
  </si>
  <si>
    <t>133</t>
  </si>
  <si>
    <t>134</t>
  </si>
  <si>
    <t>Uzemňovacia tyč   ocelová žiarovo zinkovaná  označenie  ZT 2 m</t>
  </si>
  <si>
    <t>135</t>
  </si>
  <si>
    <t>Napínacia skrutka s okom včít. napnutia zvodu</t>
  </si>
  <si>
    <t>54</t>
  </si>
  <si>
    <t>136</t>
  </si>
  <si>
    <t>56</t>
  </si>
  <si>
    <t>137</t>
  </si>
  <si>
    <t>Uzemňovacie vedenie na povrchu  AlMgSi  O 8-10</t>
  </si>
  <si>
    <t>58</t>
  </si>
  <si>
    <t>138</t>
  </si>
  <si>
    <t>Gulatina - drôt 08mm - AL/Mg/Si - (1kg/7,40m)</t>
  </si>
  <si>
    <t>60</t>
  </si>
  <si>
    <t>139</t>
  </si>
  <si>
    <t>Projektové práce - stavebná časť (stavebné objekty vrátane ich technického vybavenia). náklady na dokumentáciu skutočného zhotovenia stavby</t>
  </si>
  <si>
    <t>eur</t>
  </si>
  <si>
    <t>62</t>
  </si>
  <si>
    <t>140</t>
  </si>
  <si>
    <t>Inžinierska činnosť - dozory technický dozor investora</t>
  </si>
  <si>
    <t>64</t>
  </si>
  <si>
    <t>141</t>
  </si>
  <si>
    <t>Inžinierska činnosť - skúšky a revízie ostatné skúšky</t>
  </si>
  <si>
    <t>66</t>
  </si>
  <si>
    <t>Vysekanie rýh v akomkoľvek murive tehlovom na akúkoľvek maltu do hĺbky 30 mm a š. do 100 mm,  -0,00500t</t>
  </si>
  <si>
    <t>68</t>
  </si>
  <si>
    <t>70</t>
  </si>
  <si>
    <t>72</t>
  </si>
  <si>
    <t>Spínače polozapustené a zapustené vrátane zapojenia jednopólový - radenie 1</t>
  </si>
  <si>
    <t>74</t>
  </si>
  <si>
    <t>76</t>
  </si>
  <si>
    <t>78</t>
  </si>
  <si>
    <t>Rozvádzač oceľoplechový zapustený RZB-4N192-B</t>
  </si>
  <si>
    <t>80</t>
  </si>
  <si>
    <t>Prístroj spínača 3558-A01340 1,1So</t>
  </si>
  <si>
    <t>82</t>
  </si>
  <si>
    <t>Kryt kolísky, radenie 1,6,7,1/0 3558A-A651 B biely</t>
  </si>
  <si>
    <t>84</t>
  </si>
  <si>
    <t>Jednorámček 3901A-B10 B biely</t>
  </si>
  <si>
    <t>86</t>
  </si>
  <si>
    <t>Spínač polozapustený a zapustený vrátane zapojenia stried.prep.- radenie 6</t>
  </si>
  <si>
    <t>88</t>
  </si>
  <si>
    <t>Prístroj prepínača 3558-A06340 6,6So</t>
  </si>
  <si>
    <t>90</t>
  </si>
  <si>
    <t>Kryt kolísky 3558C-A651 B1 lesklý biely</t>
  </si>
  <si>
    <t>92</t>
  </si>
  <si>
    <t>94</t>
  </si>
  <si>
    <t>Istič vzduchový jednopólový do 63 A</t>
  </si>
  <si>
    <t>96</t>
  </si>
  <si>
    <t>Istič LPN-10B-1</t>
  </si>
  <si>
    <t>98</t>
  </si>
  <si>
    <t>Istič vzduchový trojpólový do 63 A</t>
  </si>
  <si>
    <t>100</t>
  </si>
  <si>
    <t>Istič LPN-16B-3</t>
  </si>
  <si>
    <t>102</t>
  </si>
  <si>
    <t>Istič LPN-32B-3</t>
  </si>
  <si>
    <t>Prúdové chrániče štvorpólové 25 - 80 A</t>
  </si>
  <si>
    <t>Prúdový chránič OFI-40-4-030AC</t>
  </si>
  <si>
    <t>Zvodiče prepätia kombinované triedy B + C</t>
  </si>
  <si>
    <t>Zvodič prepätia 4P 70KA 400V</t>
  </si>
  <si>
    <t>Recyklačný poplatok za svietidlo</t>
  </si>
  <si>
    <t>Spínacie hodiny, kontakty 2P</t>
  </si>
  <si>
    <t>118</t>
  </si>
  <si>
    <t>Spínacie hodiny digitálne dvojkanálové - 21047</t>
  </si>
  <si>
    <t>120</t>
  </si>
  <si>
    <t>Montáž oceľoplechovej rozvodnice do váhy 50 kg</t>
  </si>
  <si>
    <t>122</t>
  </si>
  <si>
    <t>Zapojenie svietidla 1x svetelný zdroj, núdzového, LED - núdzový režim</t>
  </si>
  <si>
    <t>Nástenné núdzové svietidlo LED 1x3,2W, IP22, 3 hodina, 360x140 mm núdzový režim</t>
  </si>
  <si>
    <t>81</t>
  </si>
  <si>
    <t>Montáž svietidla typ A</t>
  </si>
  <si>
    <t>83</t>
  </si>
  <si>
    <t>Montáž svietidla - typ C</t>
  </si>
  <si>
    <t>89</t>
  </si>
  <si>
    <t>Montáž svietidla typ E</t>
  </si>
  <si>
    <t>91</t>
  </si>
  <si>
    <t>Montáž svietidla typ F</t>
  </si>
  <si>
    <t>142</t>
  </si>
  <si>
    <t>93</t>
  </si>
  <si>
    <t>Montáž svietidla typ B</t>
  </si>
  <si>
    <t>144</t>
  </si>
  <si>
    <t>146</t>
  </si>
  <si>
    <t>95</t>
  </si>
  <si>
    <t>Montáž svietidla typ H</t>
  </si>
  <si>
    <t>148</t>
  </si>
  <si>
    <t>150</t>
  </si>
  <si>
    <t>99</t>
  </si>
  <si>
    <t>Montáž svietidla typ D</t>
  </si>
  <si>
    <t>152</t>
  </si>
  <si>
    <t>154</t>
  </si>
  <si>
    <t>101</t>
  </si>
  <si>
    <t>Montáž svietidla typ G</t>
  </si>
  <si>
    <t>156</t>
  </si>
  <si>
    <t>158</t>
  </si>
  <si>
    <t>160</t>
  </si>
  <si>
    <t>162</t>
  </si>
  <si>
    <t>164</t>
  </si>
  <si>
    <t>166</t>
  </si>
  <si>
    <t>168</t>
  </si>
  <si>
    <t>Kábel bezhalogénový, medený uložený pevne N2XH 0,6/1,0 kV  3x1,5</t>
  </si>
  <si>
    <t>170</t>
  </si>
  <si>
    <t>N2XH  3x1,5   Nehorľavý kábel bez funkčnosti VDE</t>
  </si>
  <si>
    <t>172</t>
  </si>
  <si>
    <t>73</t>
  </si>
  <si>
    <t>Ostatné doplnkové montáže, montáž pomocov plošiny pre obsluhu</t>
  </si>
  <si>
    <t>hod</t>
  </si>
  <si>
    <t>174</t>
  </si>
  <si>
    <t>Presun hmôt pre montáž silnoprúdových rozvodov a zariadení v stavbe (objekte) výšky do 7 m</t>
  </si>
  <si>
    <t>sub</t>
  </si>
  <si>
    <t>262144</t>
  </si>
  <si>
    <t>176</t>
  </si>
  <si>
    <t>178</t>
  </si>
  <si>
    <t>53</t>
  </si>
  <si>
    <t>180</t>
  </si>
  <si>
    <t>Projektové práce - náklady na inžiniersko technickú pomoc bez rozlíšenia</t>
  </si>
  <si>
    <t>182</t>
  </si>
  <si>
    <t>Inžinierska činnosť - dozory autorský dozor projektanta</t>
  </si>
  <si>
    <t>184</t>
  </si>
  <si>
    <t>77</t>
  </si>
  <si>
    <t>Inžinierska činnosť - posudky svetlo - technický posudok</t>
  </si>
  <si>
    <t>186</t>
  </si>
  <si>
    <t>188</t>
  </si>
  <si>
    <t>FVE - Fotovoltická elektráreň</t>
  </si>
  <si>
    <t xml:space="preserve">    22-M - Montáže FVE zariadení</t>
  </si>
  <si>
    <t xml:space="preserve">    VRN07 - Dopravné náklady</t>
  </si>
  <si>
    <t xml:space="preserve">    VRN13 - Kompletačná a koordinačná činnosť</t>
  </si>
  <si>
    <t>Protipožiarna upchávka do rozvádzačov, priechod stropom, podlahou, stenou, do 150 mm hrúbky bez vane</t>
  </si>
  <si>
    <t>Ukončenie vodičov v rozvádzač. vrátane zapojenia a vodičovej koncovky do 6 mm2</t>
  </si>
  <si>
    <t>G-Káblové oko CU   4x4  KU-L</t>
  </si>
  <si>
    <t>256</t>
  </si>
  <si>
    <t>Odpínače valcových poistkových vložiek 10 x 38 jednopólové do 32 A</t>
  </si>
  <si>
    <t>Poistková vložka PV14 16A gG</t>
  </si>
  <si>
    <t>Stýkač inštalačný 40A 2N/O cievka 230V</t>
  </si>
  <si>
    <t>Odpínač valcových poistiek OPVA10-1</t>
  </si>
  <si>
    <t>Stýkač dvojpólový na DIN lištu do 63 A</t>
  </si>
  <si>
    <t>Rozvodnica Mi -71213</t>
  </si>
  <si>
    <t>Elektromer ET 414 D 20/80A</t>
  </si>
  <si>
    <t>Skrutka 6,3x2,5</t>
  </si>
  <si>
    <t>Montáž prepäťovej ochrany</t>
  </si>
  <si>
    <t>Montáž kotevného systému pre rošt na fotovoltaické panely na plochej streche</t>
  </si>
  <si>
    <t>súb.</t>
  </si>
  <si>
    <t>kpl</t>
  </si>
  <si>
    <t>Montáž fotovolataického panela na rošt</t>
  </si>
  <si>
    <t>Montáž a zapojenie String Boxu in/out 3/3</t>
  </si>
  <si>
    <t>Montáž a zapojenie meniča napätia trojfázového z DC/AC</t>
  </si>
  <si>
    <t>CYKY 5x6    Kábel pre pevné uloženie, medený STN</t>
  </si>
  <si>
    <t>UL 1015  AWG6   Flexibilný kábel</t>
  </si>
  <si>
    <t>Vodič medený uložený voľne H07V-K (CYA)  450/750 V 6</t>
  </si>
  <si>
    <t>H07V-K 6    Flexibilný kábel harmonizovaný</t>
  </si>
  <si>
    <t>Fotovoltaický kabel AWG 6</t>
  </si>
  <si>
    <t>%</t>
  </si>
  <si>
    <t>Dopravné náklady - mimoriadne sťažené dopravné podmienky použitie mimoriadnych dopravných prostriedkov</t>
  </si>
  <si>
    <t>Kompletačná a koordinačná činnosť - Revízia</t>
  </si>
  <si>
    <t>UK - Vykurovanie</t>
  </si>
  <si>
    <t xml:space="preserve">    731 - Ústredné kúrenie, kotolne</t>
  </si>
  <si>
    <t xml:space="preserve">    733 - Ústredné kúrenie, rozvodné potrubie</t>
  </si>
  <si>
    <t xml:space="preserve">    734 - Ústredné kúrenie, armatúry.</t>
  </si>
  <si>
    <t xml:space="preserve">    732 - Ústredné kúrenie, strojovne</t>
  </si>
  <si>
    <t xml:space="preserve">    735 - Ústredné kúrenie, vykurov. telesá</t>
  </si>
  <si>
    <t>HZS - Hodinové zúčtovacie sadzby</t>
  </si>
  <si>
    <t>206</t>
  </si>
  <si>
    <t>Zvislá dopravademontovaných hmôt za prvé podlažie nad alebo pod základným podlažím</t>
  </si>
  <si>
    <t>2022895664</t>
  </si>
  <si>
    <t>207</t>
  </si>
  <si>
    <t>Odvoz demontovaných hmôt na skládku do 1 km</t>
  </si>
  <si>
    <t>52264431</t>
  </si>
  <si>
    <t>208</t>
  </si>
  <si>
    <t>Odvoz demontovaných hmôt na skládku za každý ďalší 1 km</t>
  </si>
  <si>
    <t>-397601984</t>
  </si>
  <si>
    <t>209</t>
  </si>
  <si>
    <t>Nakladanie na dopravné prostriedky pre vodorovnú dopravu demontovaných hmôt</t>
  </si>
  <si>
    <t>-2024896336</t>
  </si>
  <si>
    <t>210</t>
  </si>
  <si>
    <t>Poplatok za skladovanie - iné odpady zo stavieb a demolácií (17 09), ostatné</t>
  </si>
  <si>
    <t>-577276343</t>
  </si>
  <si>
    <t>211</t>
  </si>
  <si>
    <t>Uloženie odpadu na skládku s hrubým urovnaním bez zhutnenia</t>
  </si>
  <si>
    <t>391339524</t>
  </si>
  <si>
    <t>Montáž trubíc z PE, hr.15-20 mm,vnút.priemer do 38</t>
  </si>
  <si>
    <t>-1494490410</t>
  </si>
  <si>
    <t>-799438841</t>
  </si>
  <si>
    <t>Montáž trubíc z PE, hr.30 mm,vnút.priemer do 38 mm</t>
  </si>
  <si>
    <t>-249977805</t>
  </si>
  <si>
    <t>2012544800</t>
  </si>
  <si>
    <t>1785743040</t>
  </si>
  <si>
    <t>Montáž trubíc z PE, hr.30 mm,vnút.priemer 39-70 mm</t>
  </si>
  <si>
    <t>1953170826</t>
  </si>
  <si>
    <t>-1023687186</t>
  </si>
  <si>
    <t>Presun hmôt pre izolácie tepelné v objektoch výšky do 6 m</t>
  </si>
  <si>
    <t>462432465</t>
  </si>
  <si>
    <t>Demontáž existujúcich zariadení kotolne</t>
  </si>
  <si>
    <t>1116092658</t>
  </si>
  <si>
    <t>173</t>
  </si>
  <si>
    <t>Presun hmôt pre kotolne umiestnené vo výške (hĺbke) do 6 m</t>
  </si>
  <si>
    <t>1785554768</t>
  </si>
  <si>
    <t>Demontáž potrubia z oceľových rúrok závitových</t>
  </si>
  <si>
    <t>838138512</t>
  </si>
  <si>
    <t>Potrubie z uhlíkovej ocele spájané lisovaním D15</t>
  </si>
  <si>
    <t>1333688530</t>
  </si>
  <si>
    <t>Potrubie z uhlíkovej ocele spájané lisovaním D28</t>
  </si>
  <si>
    <t>616393769</t>
  </si>
  <si>
    <t>Potrubie z uhlíkovej ocele spájané lisovaním D35</t>
  </si>
  <si>
    <t>843068709</t>
  </si>
  <si>
    <t>Potrubie z uhlíkovej ocele spájané lisovaním D42</t>
  </si>
  <si>
    <t>2107460856</t>
  </si>
  <si>
    <t>Tlaková skúška potrubia z oceľových rúrok do priem. 89/5</t>
  </si>
  <si>
    <t>-1640701188</t>
  </si>
  <si>
    <t>Presun hmôt pre rozvody potrubia v objektoch výšky do 6 m</t>
  </si>
  <si>
    <t>24024245</t>
  </si>
  <si>
    <t>Montáž závitovej armatúry s 1 závitom do G 1/2</t>
  </si>
  <si>
    <t>-510034918</t>
  </si>
  <si>
    <t>150863014</t>
  </si>
  <si>
    <t>Montáž závitovej armatúry s 2 závitmi G 1</t>
  </si>
  <si>
    <t>490662768</t>
  </si>
  <si>
    <t>197</t>
  </si>
  <si>
    <t>Guľový uzáver závitový, 1"</t>
  </si>
  <si>
    <t>1166183073</t>
  </si>
  <si>
    <t>Ventil so zaistením (na kontrolu, údržbu a výmenu expanzných nádob) R 1 pre N 80 až 500</t>
  </si>
  <si>
    <t>699197965</t>
  </si>
  <si>
    <t>Montáž závitovej armatúry G 6/4</t>
  </si>
  <si>
    <t>-1379585979</t>
  </si>
  <si>
    <t>Guľový uzáver závitový, 6/4"</t>
  </si>
  <si>
    <t>-1546866405</t>
  </si>
  <si>
    <t>200</t>
  </si>
  <si>
    <t>Montáž spätnej klapky závitovej G 1</t>
  </si>
  <si>
    <t>-288538532</t>
  </si>
  <si>
    <t>201</t>
  </si>
  <si>
    <t>-800657330</t>
  </si>
  <si>
    <t>198</t>
  </si>
  <si>
    <t>Montáž spätnej klapky závitovej G 6/4</t>
  </si>
  <si>
    <t>503582746</t>
  </si>
  <si>
    <t>199</t>
  </si>
  <si>
    <t>-32669923</t>
  </si>
  <si>
    <t>Kohútik plniaci a vypúšťací normy 13 7061, PN 1,0/100st. C G 1/2</t>
  </si>
  <si>
    <t>943763254</t>
  </si>
  <si>
    <t>Montáž filtra plynového DN20</t>
  </si>
  <si>
    <t>-1616206287</t>
  </si>
  <si>
    <t>177</t>
  </si>
  <si>
    <t>-1329140137</t>
  </si>
  <si>
    <t>204</t>
  </si>
  <si>
    <t xml:space="preserve">Montáž filtra závitového G 1 </t>
  </si>
  <si>
    <t>-816306957</t>
  </si>
  <si>
    <t>205</t>
  </si>
  <si>
    <t>Filter závitový nerez, 1", 90 mm, nerez</t>
  </si>
  <si>
    <t>-2099997025</t>
  </si>
  <si>
    <t>202</t>
  </si>
  <si>
    <t xml:space="preserve">Montáž filtra závitového G 1 1/2   </t>
  </si>
  <si>
    <t>-1399687560</t>
  </si>
  <si>
    <t>203</t>
  </si>
  <si>
    <t xml:space="preserve">Filter závitový nerez, 6/4", 120 mm, nerez </t>
  </si>
  <si>
    <t>1326611798</t>
  </si>
  <si>
    <t>218</t>
  </si>
  <si>
    <t xml:space="preserve">Montáž prepínacej armatúry trojcestnej DN 25 so servopohonom  </t>
  </si>
  <si>
    <t>-1814842850</t>
  </si>
  <si>
    <t>219</t>
  </si>
  <si>
    <t>Trojcestný prepínací ventil s elektrickým pohonom, DN25</t>
  </si>
  <si>
    <t>175875231</t>
  </si>
  <si>
    <t>Montáž teplomera s ochranným púzdrom alebo s pevnou stonkou</t>
  </si>
  <si>
    <t>1855898474</t>
  </si>
  <si>
    <t>Teplomer</t>
  </si>
  <si>
    <t>416585301</t>
  </si>
  <si>
    <t>Montáž tlakomera</t>
  </si>
  <si>
    <t>1568287497</t>
  </si>
  <si>
    <t>Tlakomer</t>
  </si>
  <si>
    <t>-1126855414</t>
  </si>
  <si>
    <t>193</t>
  </si>
  <si>
    <t>Presun hmôt pre armatúry v objektoch výšky do 6 m</t>
  </si>
  <si>
    <t>83740615</t>
  </si>
  <si>
    <t>213</t>
  </si>
  <si>
    <t>Doprava, uloženie zostavy plynových tepelných čerpadiel, asistencia pri montáži, zaškolenie obsluhy</t>
  </si>
  <si>
    <t>1753890092</t>
  </si>
  <si>
    <t>214</t>
  </si>
  <si>
    <t>Zostava 2 plynových tepelných čerpadiel K18, vrátane obehových čerpadiel a regulácie</t>
  </si>
  <si>
    <t>106448853</t>
  </si>
  <si>
    <t>- Tepelné čerpadlo K 18, varianta C1 (vrátane obehového čerpadla)
- Ovladač pre riadenie K 18 ČESKÁ VERZIA
    - Umožňuje ekvitermické ovládanie tepelného čerpadla K18 a programovanie ÚK a TV
    - Umožňuje ovládanie jednej priamej a jednej zmiešavanej vetvy ÚK s pomocou priestorových ovládačov
    - Umožňuje ovládanie TV a trojcestného ventilu
    - Ovládánie/zopnutie (0-10V) jedného bivalentného zdroja pre zaistenie výkonu pri výpočtovej teplote
- Príložné teplotné čidlo pre K 18
- Rozšiřujúcí kit pro K 18
    - rozšiřuje možnosti nastavenia systémového ovládača
- Komunikačný kábel pre tepelné čerpadlo K 18
- Antivibračné podložky pre K 18
- Komunikátor GPRS RS232 pre TČ
    - vrátane napájacieho zdroja a krátkej antény</t>
  </si>
  <si>
    <t>215</t>
  </si>
  <si>
    <t>Montáž akumulačného zásobníka vykurovacej vody s objemom 1000 l</t>
  </si>
  <si>
    <t>1875979257</t>
  </si>
  <si>
    <t>217</t>
  </si>
  <si>
    <t>Akumulačná nádoba s objemom 400l</t>
  </si>
  <si>
    <t>971938663</t>
  </si>
  <si>
    <t>Montáž úpravovne vody</t>
  </si>
  <si>
    <t>-1952538674</t>
  </si>
  <si>
    <t>-684677564</t>
  </si>
  <si>
    <t>196</t>
  </si>
  <si>
    <t>Montáž expanznej nádoby tlak 10 barov s membránou 18 l</t>
  </si>
  <si>
    <t>1735308590</t>
  </si>
  <si>
    <t>195</t>
  </si>
  <si>
    <t>Nádoba-expanzná typ DD pre studenú vodu, tlak 10 barov s vakom 18 l biela</t>
  </si>
  <si>
    <t>1171274139</t>
  </si>
  <si>
    <t>expanzná nádoba pre solárne, vykurovacie a glykolové chladiace sústavy</t>
  </si>
  <si>
    <t>Montáž združeného rozdeľovača a zberača</t>
  </si>
  <si>
    <t>1489563114</t>
  </si>
  <si>
    <t>59</t>
  </si>
  <si>
    <t>Mosadzný rozdeľovač DN 32, 2-násobný s tepelnou izoláciou</t>
  </si>
  <si>
    <t>1127557123</t>
  </si>
  <si>
    <t>Upevnenie na stenu pre rozdeľovač DN32</t>
  </si>
  <si>
    <t>-1588347086</t>
  </si>
  <si>
    <t>190</t>
  </si>
  <si>
    <t>Rozširovacia sada pre vykurovací okruh so zmiešavačom</t>
  </si>
  <si>
    <t>-139986481</t>
  </si>
  <si>
    <t>61</t>
  </si>
  <si>
    <t>Montáž zásobníkového ohrievača vody pre ohrev pitnej vody v spojení s kotlami objem 300 l</t>
  </si>
  <si>
    <t>-1495316747</t>
  </si>
  <si>
    <t>Zásobníkový ohrievač vody, objem 300l</t>
  </si>
  <si>
    <t>-1862800287</t>
  </si>
  <si>
    <t>75</t>
  </si>
  <si>
    <t>Montáž rýchlomontážnej sady</t>
  </si>
  <si>
    <t>-958427503</t>
  </si>
  <si>
    <t>Rýchlomontážna sada bez zmiešavača M31 DN32</t>
  </si>
  <si>
    <t>-886453857</t>
  </si>
  <si>
    <t>-75994808</t>
  </si>
  <si>
    <t>Obsah:
- Elektronika zmiešavača
- Snímač vnútornej teploty
- Pripájací konektor pre čerpadlo vykurovacieho okruhu
- sieťová prípojka
- KM-BUS vedenie
- Pripojovacie svorkypre motor zmiešavača</t>
  </si>
  <si>
    <t>Montáž obehového čerpadla teplovodného</t>
  </si>
  <si>
    <t>237394950</t>
  </si>
  <si>
    <t>79</t>
  </si>
  <si>
    <t>-1627769487</t>
  </si>
  <si>
    <t>185</t>
  </si>
  <si>
    <t>Montáž ponorného snímača teploty</t>
  </si>
  <si>
    <t>919558774</t>
  </si>
  <si>
    <t>Ponorný snímač teploty</t>
  </si>
  <si>
    <t>-354309829</t>
  </si>
  <si>
    <t>189</t>
  </si>
  <si>
    <t>Púzdro pre snímač teploty</t>
  </si>
  <si>
    <t>1987845507</t>
  </si>
  <si>
    <t>Montáž príložného snímača teploty</t>
  </si>
  <si>
    <t>1861368326</t>
  </si>
  <si>
    <t>Príložný snímač teploty</t>
  </si>
  <si>
    <t>-1703204791</t>
  </si>
  <si>
    <t>192</t>
  </si>
  <si>
    <t>Poistná skupina DN20 podľa STN 73 66 00</t>
  </si>
  <si>
    <t>676482340</t>
  </si>
  <si>
    <t>Obhliadka pred UDP</t>
  </si>
  <si>
    <t>1869034371</t>
  </si>
  <si>
    <t>Uvedenie do prevádzky</t>
  </si>
  <si>
    <t>-1791008387</t>
  </si>
  <si>
    <t xml:space="preserve">- bez elektrokabeláže
- bez dojazdu servisného technika
</t>
  </si>
  <si>
    <t>191</t>
  </si>
  <si>
    <t>Presun hmôt pre strojovne v objektoch výšky do 6 m</t>
  </si>
  <si>
    <t>-929905286</t>
  </si>
  <si>
    <t>97</t>
  </si>
  <si>
    <t>Montáž závitovej armatúry s 2 závitmi do G 1/2</t>
  </si>
  <si>
    <t>2114024849</t>
  </si>
  <si>
    <t>-10382014</t>
  </si>
  <si>
    <t>Ventil odvzdušňovací závitový vykurovacích telies do G 3/8</t>
  </si>
  <si>
    <t>2062966692</t>
  </si>
  <si>
    <t>Konzola pre radiátor - sada</t>
  </si>
  <si>
    <t>427530179</t>
  </si>
  <si>
    <t>Montáž termostatickej hlavice kvapalinovej jednoduchej</t>
  </si>
  <si>
    <t>142166328</t>
  </si>
  <si>
    <t>Termostatická hlavica</t>
  </si>
  <si>
    <t>-1071308324</t>
  </si>
  <si>
    <t>Demontáž vykurovacích telies</t>
  </si>
  <si>
    <t>-1582959081</t>
  </si>
  <si>
    <t>Montáž vykurovacieho telesa panelového jednoradového 600 mm/ dĺžky 400-600 mm</t>
  </si>
  <si>
    <t>-1985338510</t>
  </si>
  <si>
    <t>-1548519718</t>
  </si>
  <si>
    <t>Montáž vykurovacieho telesa panelového jednoradového 600 mm/ dĺžky 700-900 mm</t>
  </si>
  <si>
    <t>1325377030</t>
  </si>
  <si>
    <t>655092766</t>
  </si>
  <si>
    <t>Montáž vykurovacieho telesa panelového jednoradového 600 mm/ dĺžky 1000-1200 mm</t>
  </si>
  <si>
    <t>-1363873641</t>
  </si>
  <si>
    <t>-523327452</t>
  </si>
  <si>
    <t>Montáž vykurovacieho telesa panelového jednoradového 900 mm/ dĺžky 400-600 mm</t>
  </si>
  <si>
    <t>1555330650</t>
  </si>
  <si>
    <t>1298865000</t>
  </si>
  <si>
    <t>Montáž vykurovacieho telesa panelového dvojradového výšky 600 mm/ dĺžky 1000-1200 mm</t>
  </si>
  <si>
    <t>-554058730</t>
  </si>
  <si>
    <t>2132771802</t>
  </si>
  <si>
    <t>Montáž vykurovacieho telesa panelového dvojradového výšky 600 mm/ dĺžky 1400-1800 mm</t>
  </si>
  <si>
    <t>-1525392108</t>
  </si>
  <si>
    <t>117</t>
  </si>
  <si>
    <t>-1236347831</t>
  </si>
  <si>
    <t>Montáž vykurovacieho telesa panelového dvojradového výšky 600 mm/ dĺžky 2000-2600 mm</t>
  </si>
  <si>
    <t>-1627297280</t>
  </si>
  <si>
    <t>119</t>
  </si>
  <si>
    <t>1491137267</t>
  </si>
  <si>
    <t>-2094702641</t>
  </si>
  <si>
    <t>121</t>
  </si>
  <si>
    <t>Montáž vykurovacieho telesa panelového tojradového výšky 600 mm/ dĺžky 2000-2600 mm</t>
  </si>
  <si>
    <t>-1494049092</t>
  </si>
  <si>
    <t>2029436719</t>
  </si>
  <si>
    <t>Vykurovacie telesá panelové, tlaková skúška telesa vodou</t>
  </si>
  <si>
    <t>1574889337</t>
  </si>
  <si>
    <t>Montáž zostavy rozdeľovač / zberač na stenu typ 3 cestný</t>
  </si>
  <si>
    <t>-962154578</t>
  </si>
  <si>
    <t>Rozdeľovač s prietokomermi z ušľachtilej ocele 3 vykurovacie okruhy</t>
  </si>
  <si>
    <t>-1482437100</t>
  </si>
  <si>
    <t>Montáž zostavy rozdeľovač / zberač na stenu typ 9 cestný</t>
  </si>
  <si>
    <t>574438376</t>
  </si>
  <si>
    <t>Rozdeľovač s prietokomermi z ušľachtilej ocele 9 vykurovacích okruho</t>
  </si>
  <si>
    <t>-679914322</t>
  </si>
  <si>
    <t>143</t>
  </si>
  <si>
    <t>Montáž zostavy rozdeľovač / zberač na stenu typ 12 cestný</t>
  </si>
  <si>
    <t>-1802266051</t>
  </si>
  <si>
    <t>Rozdeľovač s prietokomermi z ušľachtilej ocele vykurovacích okruhov</t>
  </si>
  <si>
    <t>-646930739</t>
  </si>
  <si>
    <t>Set guľových kohútov 1“ (rohové 90°) na pripojenie k rozdeľovaču</t>
  </si>
  <si>
    <t>pár</t>
  </si>
  <si>
    <t>-1322061100</t>
  </si>
  <si>
    <t>Montáž skrinky rozdeľovača na omietku 2-5 okruhy</t>
  </si>
  <si>
    <t>-245307567</t>
  </si>
  <si>
    <t>147</t>
  </si>
  <si>
    <t>Skrinka rozdelovača, 2-5 okruhov</t>
  </si>
  <si>
    <t>-1219577262</t>
  </si>
  <si>
    <t>Montáž skrinky rozdeľovača na omietku 6-9 okruhov</t>
  </si>
  <si>
    <t>864585185</t>
  </si>
  <si>
    <t>149</t>
  </si>
  <si>
    <t>Skrinka rozdelovača, 6-9 okruhov</t>
  </si>
  <si>
    <t>1371400592</t>
  </si>
  <si>
    <t>Montáž skrinky rozdeľovača na omietku 10-13 okruhov</t>
  </si>
  <si>
    <t>1726021023</t>
  </si>
  <si>
    <t>151</t>
  </si>
  <si>
    <t>Skrinka rozdelovača, 10-13 okruhov</t>
  </si>
  <si>
    <t>391061467</t>
  </si>
  <si>
    <t>Presun hmôt pre vykurovacie telesá v objektoch výšky do 6 m</t>
  </si>
  <si>
    <t>-879258338</t>
  </si>
  <si>
    <t>Vykurovacia skúška</t>
  </si>
  <si>
    <t>2122347060</t>
  </si>
  <si>
    <t>Nastavenie vykurovacích telies</t>
  </si>
  <si>
    <t>-77797741</t>
  </si>
  <si>
    <t>Revízne správy</t>
  </si>
  <si>
    <t>392333633</t>
  </si>
  <si>
    <t>Meranie hlučnosti tepelného čerpadla</t>
  </si>
  <si>
    <t>1179864327</t>
  </si>
  <si>
    <t>Prevádzkový poriadok kotolne</t>
  </si>
  <si>
    <t>-925461991</t>
  </si>
  <si>
    <t>VZT - Lokálna rekuperácia</t>
  </si>
  <si>
    <t xml:space="preserve">    769 - Montáž vzduchotechnických zariadení</t>
  </si>
  <si>
    <t>Vybúranie otvoru v murive tehl. plochy do 0, 09 m2 hr.do 450 mm,  -0,08000t</t>
  </si>
  <si>
    <t>-1362855657</t>
  </si>
  <si>
    <t>8320786</t>
  </si>
  <si>
    <t>-744859289</t>
  </si>
  <si>
    <t>489762147</t>
  </si>
  <si>
    <t>Dodávka a montáž rekuperačnej jednotky na stenu prietok 120 m3/h</t>
  </si>
  <si>
    <t>-144893525</t>
  </si>
  <si>
    <t xml:space="preserve">Rekuperačná jednotka </t>
  </si>
  <si>
    <t>-455826335</t>
  </si>
  <si>
    <t>Nástenná lokálna rekuperačná jednotka
výmeník tepla z nanopolymerickej membrány
dialkové ovládanie pre nastavenie rýchlosti ventilátoru ( 3 stupne )
účinnosť min. 90%
max. rýchlosť vzduchu 100/80/50 m3/h (0 Pa)
Parametre: 
- maximálne množstvo vzduchu 100/80/50  m3/h
- elektrické napájanie 230 V - A zásuvkové
- motor 36/25/20W IP - stupne rychlostí 3
- max. teplota vzduchu 40°C
- hladina hluku : 32/30/28 dB(A) 1,5m
- filter : prachový hrubý
- nástené prevedenie, doskový výmeník, EC motor</t>
  </si>
  <si>
    <t>341914310</t>
  </si>
  <si>
    <t>Kontaktný zatepľovací systém podzemných stien hr. 30 mm , skrutkovacie kotvy</t>
  </si>
  <si>
    <t>Kontaktný zatepľovací systém podzemných stien hr. 100 mm, skrutkovacie kotvy</t>
  </si>
  <si>
    <t>Kontaktný zatepľovací systém podzemných stien hr. 100 mm , skrutkovacie kotvy</t>
  </si>
  <si>
    <t xml:space="preserve">Ventilačná mriežka kovová, hranatá so sieťkou 150x150x10 mm </t>
  </si>
  <si>
    <t>Nadokenný profil so skrytou okapničkou</t>
  </si>
  <si>
    <t xml:space="preserve">Rohový profil s flexibilným uhlom </t>
  </si>
  <si>
    <t>Parapetný profil s tkaninou</t>
  </si>
  <si>
    <t>Doska OSB 3 nebrúsené hr. 18 mm, 2500x1250 mm</t>
  </si>
  <si>
    <t>Tesniaca fólia 90 mm/30 m, pre okenné konštrukcie</t>
  </si>
  <si>
    <t xml:space="preserve">Uloženie sypaniny do násypu súdržnej horniny s mierou zhutnenia  </t>
  </si>
  <si>
    <t xml:space="preserve">Svorkovnica ekvipotencionálna  </t>
  </si>
  <si>
    <t>Ekvipotenciálna svorkovnica v krabici KO 100 E</t>
  </si>
  <si>
    <t>svorka zemniaca bleskozvodný a uzemňovací materiál</t>
  </si>
  <si>
    <t>Páska CU, bleskozvodný a uzemňovací materiál, dĺžka 0,5m</t>
  </si>
  <si>
    <t xml:space="preserve">Podpera vedenia na zateplené fasády ocelová žiarovo zinkovaná  </t>
  </si>
  <si>
    <t xml:space="preserve">Držiak ochranného uholníka FeZn   </t>
  </si>
  <si>
    <t xml:space="preserve">Držiak ochranného uholníka do muriva  ocelový žiarovo zinkovaný  </t>
  </si>
  <si>
    <t>Svorka na potrubie vrátane pásika Cu</t>
  </si>
  <si>
    <t xml:space="preserve">Podpery vedenia FeZn </t>
  </si>
  <si>
    <t xml:space="preserve">Svorka FeZn k uzemňovacej tyči </t>
  </si>
  <si>
    <t xml:space="preserve">Svorka  k uzemňovacej tyči  ocelová žiarovo zinkovaná  </t>
  </si>
  <si>
    <t xml:space="preserve">Ochranný uholník FeZn </t>
  </si>
  <si>
    <t>Uzemňovacia tyč FeZn</t>
  </si>
  <si>
    <t xml:space="preserve">Napínacie skrutky  8x70 mm </t>
  </si>
  <si>
    <t xml:space="preserve">Krabica prístrojová  šedá </t>
  </si>
  <si>
    <t>Prevodník iNELS-DALI/DMX,</t>
  </si>
  <si>
    <t xml:space="preserve">GSB3-60/W - biela, iNELS3 - Sklenený dotykový ovládač, 6x tlačítko, vstavaný senzor teploty, 2x AIN/DIN, </t>
  </si>
  <si>
    <t xml:space="preserve">IM3-20B, iNELS3 - Jednotka binárnych vstupov, 2x binárny vstup, výstup 12 V DC/75mA, box, </t>
  </si>
  <si>
    <t xml:space="preserve">Svietidlo typ A - 300x1200 </t>
  </si>
  <si>
    <t xml:space="preserve">Svietidlo typ C </t>
  </si>
  <si>
    <t xml:space="preserve">Svietidlo typ E - 300x600 </t>
  </si>
  <si>
    <t xml:space="preserve">Svietidlo typ F </t>
  </si>
  <si>
    <t>Svietidlo typ B</t>
  </si>
  <si>
    <t xml:space="preserve">Svietidlo typ H - 300x800 </t>
  </si>
  <si>
    <t xml:space="preserve">Svietidlo typ D </t>
  </si>
  <si>
    <t>Svietidlo typ G</t>
  </si>
  <si>
    <t xml:space="preserve">Ekvipotenciálna svorkovnica v krabici </t>
  </si>
  <si>
    <t xml:space="preserve">Krabica odbočná  krabica + veko </t>
  </si>
  <si>
    <t>Kábel medený uložený pevne 450/750 V 3x2,5</t>
  </si>
  <si>
    <t>Kábel pre pevné uloženie, medený STN</t>
  </si>
  <si>
    <t>vnútorná sadrová vyrovnávacia hmota, balenie 20 kg</t>
  </si>
  <si>
    <t>Svorka 209-566 (štítok)</t>
  </si>
  <si>
    <t>HRN-54N 3x400 V/230, napäťové relé 3f,</t>
  </si>
  <si>
    <t>Protipožiarna speňujúca páska dĺžka 0,311 m 304299</t>
  </si>
  <si>
    <t xml:space="preserve">Nosná konštrukcia </t>
  </si>
  <si>
    <t xml:space="preserve">Fotovoltaický polykryštalický strešný panel </t>
  </si>
  <si>
    <t xml:space="preserve">DC string box </t>
  </si>
  <si>
    <t>Solárny menič trojfázový</t>
  </si>
  <si>
    <t xml:space="preserve">Kábel medený uložený voľne </t>
  </si>
  <si>
    <t xml:space="preserve">15 x 20 izolácia-trubica </t>
  </si>
  <si>
    <t xml:space="preserve">28 x 30 izolácia-trubica </t>
  </si>
  <si>
    <t xml:space="preserve">35 x 30 izolácia-trubica </t>
  </si>
  <si>
    <t xml:space="preserve">42 x 20 izolácia-trubica </t>
  </si>
  <si>
    <t>Automatický odvzdušňovací ventil, 1/2", PN 10, mosadz</t>
  </si>
  <si>
    <t>Spätná klapka , 1", vnútorný - vnútorný závit</t>
  </si>
  <si>
    <t>Spätná klapka 6/4", vnútorný - vnútorný závit</t>
  </si>
  <si>
    <t xml:space="preserve">Plynový filter DN 20 </t>
  </si>
  <si>
    <t xml:space="preserve">Úprava vody </t>
  </si>
  <si>
    <t>Obsah sady:
- Vysokoúčinné čerpadlos 2m-káblom
- Uzatvárací ventil na prívode a spiatočke
- Spätná klapka
- Teplomery</t>
  </si>
  <si>
    <t xml:space="preserve">Cirkulačné čerpadlo </t>
  </si>
  <si>
    <t>Pripojovacia teplota média: 15-95°C
Rozsah teploty okolia: 0-40°C
Max. príkon: 180W
Menovité napätie: 1x230-240V</t>
  </si>
  <si>
    <t>regulačný pre dvojtrubkový systém, rohové pripojenie</t>
  </si>
  <si>
    <t xml:space="preserve">Vykurovacie teleso doskové oceľové 21VK 600x 600 </t>
  </si>
  <si>
    <t xml:space="preserve">Vykurovacie teleso doskové oceľové 21VK 600x 900 </t>
  </si>
  <si>
    <t xml:space="preserve">Vykurovacie teleso doskové oceľové 21VK 600x1200 </t>
  </si>
  <si>
    <t xml:space="preserve">Vykurovacie teleso doskové oceľové 21VK 900x 600 </t>
  </si>
  <si>
    <t xml:space="preserve">Vykurovacie teleso doskové oceľové 22VK 600x1200 </t>
  </si>
  <si>
    <t xml:space="preserve">Vykurovacie teleso doskové oceľové 22VK 600x1600 </t>
  </si>
  <si>
    <t xml:space="preserve">Vykurovacie teleso doskové oceľové 22VK 600x2000 </t>
  </si>
  <si>
    <t xml:space="preserve">Vykurovacie teleso doskové oceľové 22VK 600x2200 </t>
  </si>
  <si>
    <t xml:space="preserve">Vykurovacie teleso doskové oceľové 33VK 600x2200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</si>
</sst>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dd\.mm\.yyyy"/>
    <numFmt numFmtId="166" formatCode="#,##0.00000"/>
  </numFmts>
  <fonts count="55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0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sz val="9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12"/>
      <color rgb="FF960000"/>
      <name val="Trebuchet MS"/>
    </font>
    <font>
      <b/>
      <sz val="12"/>
      <color rgb="FF800000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7"/>
      <color rgb="FF969696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name val="Trebuchet MS"/>
      <family val="2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sz val="9"/>
      <name val="Trebuchet MS"/>
    </font>
    <font>
      <b/>
      <sz val="8"/>
      <color rgb="FF969696"/>
      <name val="Trebuchet MS"/>
    </font>
    <font>
      <b/>
      <sz val="12"/>
      <name val="Trebuchet MS"/>
    </font>
    <font>
      <sz val="10"/>
      <color rgb="FF464646"/>
      <name val="Trebuchet MS"/>
    </font>
    <font>
      <b/>
      <sz val="10"/>
      <name val="Trebuchet MS"/>
    </font>
    <font>
      <sz val="8"/>
      <color rgb="FF969696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1"/>
      <name val="Trebuchet MS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sz val="18"/>
      <color theme="10"/>
      <name val="Wingdings 2"/>
    </font>
    <font>
      <sz val="10"/>
      <color rgb="FF003366"/>
      <name val="Trebuchet MS"/>
    </font>
    <font>
      <b/>
      <sz val="10"/>
      <color rgb="FF003366"/>
      <name val="Trebuchet MS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347">
    <xf numFmtId="0" fontId="0" fillId="0" borderId="0" xfId="0"/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4" fillId="2" borderId="0" xfId="0" applyFont="1" applyFill="1" applyAlignment="1" applyProtection="1">
      <alignment vertical="center"/>
    </xf>
    <xf numFmtId="0" fontId="8" fillId="2" borderId="0" xfId="0" applyFont="1" applyFill="1" applyAlignment="1" applyProtection="1">
      <alignment horizontal="left" vertical="center"/>
    </xf>
    <xf numFmtId="0" fontId="9" fillId="2" borderId="0" xfId="1" applyFont="1" applyFill="1" applyAlignment="1" applyProtection="1">
      <alignment vertical="center"/>
    </xf>
    <xf numFmtId="0" fontId="0" fillId="2" borderId="0" xfId="0" applyFill="1"/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0" fillId="0" borderId="0" xfId="0" applyFont="1" applyAlignment="1">
      <alignment horizontal="left" vertical="center"/>
    </xf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5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16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16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6" borderId="9" xfId="0" applyFont="1" applyFill="1" applyBorder="1" applyAlignment="1">
      <alignment vertical="center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7" fillId="6" borderId="0" xfId="0" applyFont="1" applyFill="1" applyBorder="1" applyAlignment="1">
      <alignment horizontal="left" vertical="center"/>
    </xf>
    <xf numFmtId="0" fontId="0" fillId="6" borderId="0" xfId="0" applyFont="1" applyFill="1" applyBorder="1" applyAlignment="1">
      <alignment vertical="center"/>
    </xf>
    <xf numFmtId="0" fontId="0" fillId="2" borderId="0" xfId="0" applyFill="1" applyProtection="1"/>
    <xf numFmtId="0" fontId="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6" borderId="8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right" vertical="center"/>
    </xf>
    <xf numFmtId="0" fontId="3" fillId="6" borderId="9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2" fillId="0" borderId="25" xfId="0" applyFont="1" applyBorder="1" applyAlignment="1">
      <alignment horizontal="center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16" fillId="0" borderId="15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  <protection locked="0"/>
    </xf>
    <xf numFmtId="0" fontId="16" fillId="0" borderId="18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22" fillId="0" borderId="12" xfId="0" applyNumberFormat="1" applyFont="1" applyBorder="1" applyAlignment="1"/>
    <xf numFmtId="166" fontId="22" fillId="0" borderId="13" xfId="0" applyNumberFormat="1" applyFont="1" applyBorder="1" applyAlignment="1"/>
    <xf numFmtId="4" fontId="23" fillId="0" borderId="0" xfId="0" applyNumberFormat="1" applyFont="1" applyAlignment="1">
      <alignment vertical="center"/>
    </xf>
    <xf numFmtId="0" fontId="7" fillId="0" borderId="4" xfId="0" applyFont="1" applyBorder="1" applyAlignment="1"/>
    <xf numFmtId="0" fontId="7" fillId="0" borderId="0" xfId="0" applyFont="1" applyBorder="1" applyAlignment="1"/>
    <xf numFmtId="0" fontId="5" fillId="0" borderId="0" xfId="0" applyFont="1" applyBorder="1" applyAlignment="1">
      <alignment horizontal="left"/>
    </xf>
    <xf numFmtId="0" fontId="7" fillId="0" borderId="5" xfId="0" applyFont="1" applyBorder="1" applyAlignment="1"/>
    <xf numFmtId="0" fontId="7" fillId="0" borderId="14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4" fontId="0" fillId="0" borderId="25" xfId="0" applyNumberFormat="1" applyFont="1" applyBorder="1" applyAlignment="1" applyProtection="1">
      <alignment vertical="center"/>
      <protection locked="0"/>
    </xf>
    <xf numFmtId="4" fontId="0" fillId="4" borderId="25" xfId="0" applyNumberFormat="1" applyFont="1" applyFill="1" applyBorder="1" applyAlignment="1" applyProtection="1">
      <alignment vertical="center"/>
      <protection locked="0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25" fillId="0" borderId="25" xfId="0" applyFont="1" applyBorder="1" applyAlignment="1" applyProtection="1">
      <alignment horizontal="center" vertical="center"/>
      <protection locked="0"/>
    </xf>
    <xf numFmtId="49" fontId="25" fillId="0" borderId="25" xfId="0" applyNumberFormat="1" applyFont="1" applyBorder="1" applyAlignment="1" applyProtection="1">
      <alignment horizontal="left" vertical="center" wrapText="1"/>
      <protection locked="0"/>
    </xf>
    <xf numFmtId="0" fontId="25" fillId="0" borderId="25" xfId="0" applyFont="1" applyBorder="1" applyAlignment="1" applyProtection="1">
      <alignment horizontal="center" vertical="center" wrapText="1"/>
      <protection locked="0"/>
    </xf>
    <xf numFmtId="4" fontId="25" fillId="0" borderId="25" xfId="0" applyNumberFormat="1" applyFont="1" applyBorder="1" applyAlignment="1" applyProtection="1">
      <alignment vertical="center"/>
      <protection locked="0"/>
    </xf>
    <xf numFmtId="0" fontId="0" fillId="4" borderId="25" xfId="0" applyFont="1" applyFill="1" applyBorder="1" applyAlignment="1" applyProtection="1">
      <alignment horizontal="center" vertical="center"/>
      <protection locked="0"/>
    </xf>
    <xf numFmtId="49" fontId="0" fillId="4" borderId="25" xfId="0" applyNumberFormat="1" applyFont="1" applyFill="1" applyBorder="1" applyAlignment="1" applyProtection="1">
      <alignment horizontal="left" vertical="center" wrapText="1"/>
      <protection locked="0"/>
    </xf>
    <xf numFmtId="0" fontId="0" fillId="4" borderId="25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/>
      <protection locked="0"/>
    </xf>
    <xf numFmtId="0" fontId="27" fillId="2" borderId="0" xfId="0" applyFont="1" applyFill="1" applyAlignment="1" applyProtection="1">
      <alignment horizontal="left" vertical="center"/>
    </xf>
    <xf numFmtId="0" fontId="28" fillId="2" borderId="0" xfId="0" applyFont="1" applyFill="1" applyAlignment="1" applyProtection="1">
      <alignment vertical="center"/>
    </xf>
    <xf numFmtId="0" fontId="29" fillId="2" borderId="0" xfId="0" applyFont="1" applyFill="1" applyAlignment="1" applyProtection="1">
      <alignment horizontal="left" vertical="center"/>
    </xf>
    <xf numFmtId="0" fontId="30" fillId="2" borderId="0" xfId="1" applyFont="1" applyFill="1" applyAlignment="1" applyProtection="1">
      <alignment vertical="center"/>
    </xf>
    <xf numFmtId="0" fontId="31" fillId="2" borderId="0" xfId="0" applyFont="1" applyFill="1"/>
    <xf numFmtId="0" fontId="27" fillId="2" borderId="0" xfId="0" applyFont="1" applyFill="1" applyAlignment="1">
      <alignment horizontal="left" vertical="center"/>
    </xf>
    <xf numFmtId="0" fontId="31" fillId="0" borderId="0" xfId="0" applyFont="1"/>
    <xf numFmtId="0" fontId="27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1" fillId="0" borderId="1" xfId="0" applyFont="1" applyBorder="1"/>
    <xf numFmtId="0" fontId="31" fillId="0" borderId="2" xfId="0" applyFont="1" applyBorder="1"/>
    <xf numFmtId="0" fontId="31" fillId="0" borderId="3" xfId="0" applyFont="1" applyBorder="1"/>
    <xf numFmtId="0" fontId="31" fillId="0" borderId="4" xfId="0" applyFont="1" applyBorder="1"/>
    <xf numFmtId="0" fontId="31" fillId="0" borderId="5" xfId="0" applyFont="1" applyBorder="1"/>
    <xf numFmtId="0" fontId="32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1" fillId="0" borderId="0" xfId="0" applyFont="1" applyBorder="1"/>
    <xf numFmtId="0" fontId="35" fillId="0" borderId="0" xfId="0" applyFont="1" applyBorder="1" applyAlignment="1">
      <alignment horizontal="left" vertical="top"/>
    </xf>
    <xf numFmtId="0" fontId="38" fillId="0" borderId="0" xfId="0" applyFont="1" applyBorder="1" applyAlignment="1">
      <alignment horizontal="left" vertical="top"/>
    </xf>
    <xf numFmtId="0" fontId="35" fillId="0" borderId="0" xfId="0" applyFont="1" applyBorder="1" applyAlignment="1">
      <alignment horizontal="left" vertical="center"/>
    </xf>
    <xf numFmtId="0" fontId="36" fillId="0" borderId="0" xfId="0" applyFont="1" applyBorder="1" applyAlignment="1">
      <alignment horizontal="left" vertical="center"/>
    </xf>
    <xf numFmtId="0" fontId="36" fillId="4" borderId="0" xfId="0" applyFont="1" applyFill="1" applyBorder="1" applyAlignment="1" applyProtection="1">
      <alignment horizontal="left" vertical="center"/>
      <protection locked="0"/>
    </xf>
    <xf numFmtId="49" fontId="36" fillId="4" borderId="0" xfId="0" applyNumberFormat="1" applyFont="1" applyFill="1" applyBorder="1" applyAlignment="1" applyProtection="1">
      <alignment horizontal="left" vertical="center"/>
      <protection locked="0"/>
    </xf>
    <xf numFmtId="0" fontId="31" fillId="0" borderId="6" xfId="0" applyFont="1" applyBorder="1"/>
    <xf numFmtId="0" fontId="39" fillId="0" borderId="0" xfId="0" applyFont="1" applyBorder="1" applyAlignment="1">
      <alignment horizontal="left" vertical="center"/>
    </xf>
    <xf numFmtId="0" fontId="31" fillId="0" borderId="4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31" fillId="0" borderId="5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40" fillId="0" borderId="7" xfId="0" applyFont="1" applyBorder="1" applyAlignment="1">
      <alignment horizontal="left" vertical="center"/>
    </xf>
    <xf numFmtId="0" fontId="31" fillId="0" borderId="7" xfId="0" applyFont="1" applyBorder="1" applyAlignment="1">
      <alignment vertical="center"/>
    </xf>
    <xf numFmtId="0" fontId="41" fillId="0" borderId="4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Border="1" applyAlignment="1">
      <alignment horizontal="left" vertical="center"/>
    </xf>
    <xf numFmtId="0" fontId="41" fillId="0" borderId="0" xfId="0" applyFont="1" applyBorder="1" applyAlignment="1">
      <alignment horizontal="center" vertical="center"/>
    </xf>
    <xf numFmtId="0" fontId="41" fillId="0" borderId="5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31" fillId="5" borderId="0" xfId="0" applyFont="1" applyFill="1" applyBorder="1" applyAlignment="1">
      <alignment vertical="center"/>
    </xf>
    <xf numFmtId="0" fontId="38" fillId="5" borderId="8" xfId="0" applyFont="1" applyFill="1" applyBorder="1" applyAlignment="1">
      <alignment horizontal="left" vertical="center"/>
    </xf>
    <xf numFmtId="0" fontId="31" fillId="5" borderId="9" xfId="0" applyFont="1" applyFill="1" applyBorder="1" applyAlignment="1">
      <alignment vertical="center"/>
    </xf>
    <xf numFmtId="0" fontId="38" fillId="5" borderId="9" xfId="0" applyFont="1" applyFill="1" applyBorder="1" applyAlignment="1">
      <alignment horizontal="center" vertical="center"/>
    </xf>
    <xf numFmtId="0" fontId="42" fillId="0" borderId="11" xfId="0" applyFont="1" applyBorder="1" applyAlignment="1">
      <alignment horizontal="left" vertical="center"/>
    </xf>
    <xf numFmtId="0" fontId="31" fillId="0" borderId="12" xfId="0" applyFont="1" applyBorder="1" applyAlignment="1">
      <alignment vertical="center"/>
    </xf>
    <xf numFmtId="0" fontId="31" fillId="0" borderId="13" xfId="0" applyFont="1" applyBorder="1" applyAlignment="1">
      <alignment vertical="center"/>
    </xf>
    <xf numFmtId="0" fontId="31" fillId="0" borderId="14" xfId="0" applyFont="1" applyBorder="1"/>
    <xf numFmtId="0" fontId="31" fillId="0" borderId="15" xfId="0" applyFont="1" applyBorder="1"/>
    <xf numFmtId="0" fontId="43" fillId="0" borderId="16" xfId="0" applyFont="1" applyBorder="1" applyAlignment="1">
      <alignment horizontal="left" vertical="center"/>
    </xf>
    <xf numFmtId="0" fontId="31" fillId="0" borderId="17" xfId="0" applyFont="1" applyBorder="1" applyAlignment="1">
      <alignment vertical="center"/>
    </xf>
    <xf numFmtId="0" fontId="43" fillId="0" borderId="17" xfId="0" applyFont="1" applyBorder="1" applyAlignment="1">
      <alignment horizontal="left" vertical="center"/>
    </xf>
    <xf numFmtId="0" fontId="31" fillId="0" borderId="18" xfId="0" applyFont="1" applyBorder="1" applyAlignment="1">
      <alignment vertical="center"/>
    </xf>
    <xf numFmtId="0" fontId="31" fillId="0" borderId="19" xfId="0" applyFont="1" applyBorder="1" applyAlignment="1">
      <alignment vertical="center"/>
    </xf>
    <xf numFmtId="0" fontId="31" fillId="0" borderId="20" xfId="0" applyFont="1" applyBorder="1" applyAlignment="1">
      <alignment vertical="center"/>
    </xf>
    <xf numFmtId="0" fontId="31" fillId="0" borderId="21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0" fontId="31" fillId="0" borderId="2" xfId="0" applyFont="1" applyBorder="1" applyAlignment="1">
      <alignment vertical="center"/>
    </xf>
    <xf numFmtId="0" fontId="31" fillId="0" borderId="3" xfId="0" applyFont="1" applyBorder="1" applyAlignment="1">
      <alignment vertical="center"/>
    </xf>
    <xf numFmtId="0" fontId="36" fillId="0" borderId="4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36" fillId="0" borderId="5" xfId="0" applyFont="1" applyBorder="1" applyAlignment="1">
      <alignment vertical="center"/>
    </xf>
    <xf numFmtId="0" fontId="36" fillId="0" borderId="0" xfId="0" applyFont="1" applyAlignment="1">
      <alignment vertical="center"/>
    </xf>
    <xf numFmtId="0" fontId="38" fillId="0" borderId="4" xfId="0" applyFont="1" applyBorder="1" applyAlignment="1">
      <alignment vertical="center"/>
    </xf>
    <xf numFmtId="0" fontId="38" fillId="0" borderId="0" xfId="0" applyFont="1" applyBorder="1" applyAlignment="1">
      <alignment horizontal="left" vertical="center"/>
    </xf>
    <xf numFmtId="0" fontId="38" fillId="0" borderId="0" xfId="0" applyFont="1" applyBorder="1" applyAlignment="1">
      <alignment vertical="center"/>
    </xf>
    <xf numFmtId="0" fontId="38" fillId="0" borderId="5" xfId="0" applyFont="1" applyBorder="1" applyAlignment="1">
      <alignment vertical="center"/>
    </xf>
    <xf numFmtId="0" fontId="38" fillId="0" borderId="0" xfId="0" applyFont="1" applyAlignment="1">
      <alignment vertical="center"/>
    </xf>
    <xf numFmtId="0" fontId="44" fillId="0" borderId="0" xfId="0" applyFont="1" applyBorder="1" applyAlignment="1">
      <alignment vertical="center"/>
    </xf>
    <xf numFmtId="165" fontId="36" fillId="0" borderId="0" xfId="0" applyNumberFormat="1" applyFont="1" applyBorder="1" applyAlignment="1">
      <alignment horizontal="left" vertical="center"/>
    </xf>
    <xf numFmtId="0" fontId="31" fillId="0" borderId="15" xfId="0" applyFont="1" applyBorder="1" applyAlignment="1">
      <alignment vertical="center"/>
    </xf>
    <xf numFmtId="0" fontId="31" fillId="6" borderId="9" xfId="0" applyFont="1" applyFill="1" applyBorder="1" applyAlignment="1">
      <alignment vertical="center"/>
    </xf>
    <xf numFmtId="0" fontId="35" fillId="0" borderId="22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31" fillId="0" borderId="11" xfId="0" applyFont="1" applyBorder="1" applyAlignment="1">
      <alignment vertical="center"/>
    </xf>
    <xf numFmtId="0" fontId="46" fillId="0" borderId="0" xfId="0" applyFont="1" applyBorder="1" applyAlignment="1">
      <alignment horizontal="left" vertical="center"/>
    </xf>
    <xf numFmtId="0" fontId="46" fillId="0" borderId="0" xfId="0" applyFont="1" applyBorder="1" applyAlignment="1">
      <alignment vertical="center"/>
    </xf>
    <xf numFmtId="4" fontId="45" fillId="0" borderId="14" xfId="0" applyNumberFormat="1" applyFont="1" applyBorder="1" applyAlignment="1">
      <alignment vertical="center"/>
    </xf>
    <xf numFmtId="4" fontId="45" fillId="0" borderId="0" xfId="0" applyNumberFormat="1" applyFont="1" applyBorder="1" applyAlignment="1">
      <alignment vertical="center"/>
    </xf>
    <xf numFmtId="166" fontId="45" fillId="0" borderId="0" xfId="0" applyNumberFormat="1" applyFont="1" applyBorder="1" applyAlignment="1">
      <alignment vertical="center"/>
    </xf>
    <xf numFmtId="4" fontId="45" fillId="0" borderId="15" xfId="0" applyNumberFormat="1" applyFont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8" fillId="0" borderId="0" xfId="0" applyFont="1" applyAlignment="1">
      <alignment vertical="center"/>
    </xf>
    <xf numFmtId="0" fontId="48" fillId="0" borderId="4" xfId="0" applyFont="1" applyBorder="1" applyAlignment="1">
      <alignment vertical="center"/>
    </xf>
    <xf numFmtId="0" fontId="49" fillId="0" borderId="0" xfId="0" applyFont="1" applyBorder="1" applyAlignment="1">
      <alignment vertical="center"/>
    </xf>
    <xf numFmtId="0" fontId="50" fillId="0" borderId="0" xfId="0" applyFont="1" applyBorder="1" applyAlignment="1">
      <alignment vertical="center"/>
    </xf>
    <xf numFmtId="0" fontId="48" fillId="0" borderId="5" xfId="0" applyFont="1" applyBorder="1" applyAlignment="1">
      <alignment vertical="center"/>
    </xf>
    <xf numFmtId="4" fontId="51" fillId="0" borderId="14" xfId="0" applyNumberFormat="1" applyFont="1" applyBorder="1" applyAlignment="1">
      <alignment vertical="center"/>
    </xf>
    <xf numFmtId="4" fontId="51" fillId="0" borderId="0" xfId="0" applyNumberFormat="1" applyFont="1" applyBorder="1" applyAlignment="1">
      <alignment vertical="center"/>
    </xf>
    <xf numFmtId="166" fontId="51" fillId="0" borderId="0" xfId="0" applyNumberFormat="1" applyFont="1" applyBorder="1" applyAlignment="1">
      <alignment vertical="center"/>
    </xf>
    <xf numFmtId="4" fontId="51" fillId="0" borderId="15" xfId="0" applyNumberFormat="1" applyFont="1" applyBorder="1" applyAlignment="1">
      <alignment vertical="center"/>
    </xf>
    <xf numFmtId="0" fontId="48" fillId="0" borderId="0" xfId="0" applyFont="1" applyAlignment="1">
      <alignment horizontal="left" vertical="center"/>
    </xf>
    <xf numFmtId="0" fontId="52" fillId="0" borderId="0" xfId="1" applyFont="1" applyAlignment="1">
      <alignment horizontal="center" vertical="center"/>
    </xf>
    <xf numFmtId="0" fontId="28" fillId="0" borderId="4" xfId="0" applyFont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28" fillId="0" borderId="5" xfId="0" applyFont="1" applyBorder="1" applyAlignment="1">
      <alignment vertical="center"/>
    </xf>
    <xf numFmtId="0" fontId="28" fillId="0" borderId="0" xfId="0" applyFont="1" applyAlignment="1">
      <alignment vertical="center"/>
    </xf>
    <xf numFmtId="4" fontId="43" fillId="0" borderId="14" xfId="0" applyNumberFormat="1" applyFont="1" applyBorder="1" applyAlignment="1">
      <alignment vertical="center"/>
    </xf>
    <xf numFmtId="4" fontId="43" fillId="0" borderId="0" xfId="0" applyNumberFormat="1" applyFont="1" applyBorder="1" applyAlignment="1">
      <alignment vertical="center"/>
    </xf>
    <xf numFmtId="166" fontId="43" fillId="0" borderId="0" xfId="0" applyNumberFormat="1" applyFont="1" applyBorder="1" applyAlignment="1">
      <alignment vertical="center"/>
    </xf>
    <xf numFmtId="4" fontId="43" fillId="0" borderId="15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4" fontId="51" fillId="0" borderId="16" xfId="0" applyNumberFormat="1" applyFont="1" applyBorder="1" applyAlignment="1">
      <alignment vertical="center"/>
    </xf>
    <xf numFmtId="4" fontId="51" fillId="0" borderId="17" xfId="0" applyNumberFormat="1" applyFont="1" applyBorder="1" applyAlignment="1">
      <alignment vertical="center"/>
    </xf>
    <xf numFmtId="166" fontId="51" fillId="0" borderId="17" xfId="0" applyNumberFormat="1" applyFont="1" applyBorder="1" applyAlignment="1">
      <alignment vertical="center"/>
    </xf>
    <xf numFmtId="4" fontId="51" fillId="0" borderId="18" xfId="0" applyNumberFormat="1" applyFont="1" applyBorder="1" applyAlignment="1">
      <alignment vertical="center"/>
    </xf>
    <xf numFmtId="0" fontId="53" fillId="0" borderId="0" xfId="0" applyFont="1" applyBorder="1" applyAlignment="1">
      <alignment horizontal="left" vertical="center"/>
    </xf>
    <xf numFmtId="164" fontId="43" fillId="4" borderId="11" xfId="0" applyNumberFormat="1" applyFont="1" applyFill="1" applyBorder="1" applyAlignment="1" applyProtection="1">
      <alignment horizontal="center" vertical="center"/>
      <protection locked="0"/>
    </xf>
    <xf numFmtId="0" fontId="43" fillId="4" borderId="12" xfId="0" applyFont="1" applyFill="1" applyBorder="1" applyAlignment="1" applyProtection="1">
      <alignment horizontal="center" vertical="center"/>
      <protection locked="0"/>
    </xf>
    <xf numFmtId="4" fontId="43" fillId="0" borderId="13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164" fontId="43" fillId="4" borderId="14" xfId="0" applyNumberFormat="1" applyFont="1" applyFill="1" applyBorder="1" applyAlignment="1" applyProtection="1">
      <alignment horizontal="center" vertical="center"/>
      <protection locked="0"/>
    </xf>
    <xf numFmtId="0" fontId="43" fillId="4" borderId="0" xfId="0" applyFont="1" applyFill="1" applyBorder="1" applyAlignment="1" applyProtection="1">
      <alignment horizontal="center" vertical="center"/>
      <protection locked="0"/>
    </xf>
    <xf numFmtId="164" fontId="43" fillId="4" borderId="16" xfId="0" applyNumberFormat="1" applyFont="1" applyFill="1" applyBorder="1" applyAlignment="1" applyProtection="1">
      <alignment horizontal="center" vertical="center"/>
      <protection locked="0"/>
    </xf>
    <xf numFmtId="0" fontId="43" fillId="4" borderId="17" xfId="0" applyFont="1" applyFill="1" applyBorder="1" applyAlignment="1" applyProtection="1">
      <alignment horizontal="center" vertical="center"/>
      <protection locked="0"/>
    </xf>
    <xf numFmtId="4" fontId="43" fillId="0" borderId="18" xfId="0" applyNumberFormat="1" applyFont="1" applyBorder="1" applyAlignment="1">
      <alignment vertical="center"/>
    </xf>
    <xf numFmtId="0" fontId="46" fillId="6" borderId="0" xfId="0" applyFont="1" applyFill="1" applyBorder="1" applyAlignment="1">
      <alignment horizontal="left" vertical="center"/>
    </xf>
    <xf numFmtId="0" fontId="31" fillId="6" borderId="0" xfId="0" applyFont="1" applyFill="1" applyBorder="1" applyAlignment="1">
      <alignment vertical="center"/>
    </xf>
    <xf numFmtId="0" fontId="32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0" fontId="33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left" vertical="center"/>
    </xf>
    <xf numFmtId="0" fontId="37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vertical="center"/>
    </xf>
    <xf numFmtId="0" fontId="36" fillId="0" borderId="0" xfId="0" applyFont="1" applyBorder="1" applyAlignment="1">
      <alignment horizontal="left" vertical="center"/>
    </xf>
    <xf numFmtId="0" fontId="31" fillId="0" borderId="0" xfId="0" applyFont="1" applyBorder="1"/>
    <xf numFmtId="0" fontId="38" fillId="0" borderId="0" xfId="0" applyFont="1" applyBorder="1" applyAlignment="1">
      <alignment horizontal="left" vertical="top" wrapText="1"/>
    </xf>
    <xf numFmtId="49" fontId="36" fillId="4" borderId="0" xfId="0" applyNumberFormat="1" applyFont="1" applyFill="1" applyBorder="1" applyAlignment="1" applyProtection="1">
      <alignment horizontal="left" vertical="center"/>
      <protection locked="0"/>
    </xf>
    <xf numFmtId="49" fontId="36" fillId="0" borderId="0" xfId="0" applyNumberFormat="1" applyFont="1" applyBorder="1" applyAlignment="1">
      <alignment horizontal="left" vertical="center"/>
    </xf>
    <xf numFmtId="0" fontId="36" fillId="0" borderId="0" xfId="0" applyFont="1" applyBorder="1" applyAlignment="1">
      <alignment horizontal="left" vertical="center" wrapText="1"/>
    </xf>
    <xf numFmtId="4" fontId="28" fillId="0" borderId="0" xfId="0" applyNumberFormat="1" applyFont="1" applyBorder="1" applyAlignment="1">
      <alignment vertical="center"/>
    </xf>
    <xf numFmtId="4" fontId="40" fillId="0" borderId="7" xfId="0" applyNumberFormat="1" applyFont="1" applyBorder="1" applyAlignment="1">
      <alignment vertical="center"/>
    </xf>
    <xf numFmtId="0" fontId="31" fillId="0" borderId="7" xfId="0" applyFont="1" applyBorder="1" applyAlignment="1">
      <alignment vertical="center"/>
    </xf>
    <xf numFmtId="164" fontId="41" fillId="0" borderId="0" xfId="0" applyNumberFormat="1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4" fontId="37" fillId="0" borderId="0" xfId="0" applyNumberFormat="1" applyFont="1" applyBorder="1" applyAlignment="1">
      <alignment vertical="center"/>
    </xf>
    <xf numFmtId="0" fontId="38" fillId="5" borderId="9" xfId="0" applyFont="1" applyFill="1" applyBorder="1" applyAlignment="1">
      <alignment horizontal="left" vertical="center"/>
    </xf>
    <xf numFmtId="0" fontId="31" fillId="5" borderId="9" xfId="0" applyFont="1" applyFill="1" applyBorder="1" applyAlignment="1">
      <alignment vertical="center"/>
    </xf>
    <xf numFmtId="4" fontId="38" fillId="5" borderId="9" xfId="0" applyNumberFormat="1" applyFont="1" applyFill="1" applyBorder="1" applyAlignment="1">
      <alignment vertical="center"/>
    </xf>
    <xf numFmtId="0" fontId="31" fillId="5" borderId="10" xfId="0" applyFont="1" applyFill="1" applyBorder="1" applyAlignment="1">
      <alignment vertical="center"/>
    </xf>
    <xf numFmtId="0" fontId="38" fillId="0" borderId="0" xfId="0" applyFont="1" applyBorder="1" applyAlignment="1">
      <alignment horizontal="left" vertical="center" wrapText="1"/>
    </xf>
    <xf numFmtId="0" fontId="38" fillId="0" borderId="0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45" fillId="0" borderId="11" xfId="0" applyFont="1" applyBorder="1" applyAlignment="1">
      <alignment horizontal="center" vertical="center"/>
    </xf>
    <xf numFmtId="0" fontId="45" fillId="0" borderId="12" xfId="0" applyFont="1" applyBorder="1" applyAlignment="1">
      <alignment horizontal="left" vertical="center"/>
    </xf>
    <xf numFmtId="0" fontId="41" fillId="0" borderId="14" xfId="0" applyFont="1" applyBorder="1" applyAlignment="1">
      <alignment horizontal="left" vertical="center"/>
    </xf>
    <xf numFmtId="0" fontId="41" fillId="0" borderId="0" xfId="0" applyFont="1" applyBorder="1" applyAlignment="1">
      <alignment horizontal="left" vertical="center"/>
    </xf>
    <xf numFmtId="0" fontId="36" fillId="6" borderId="8" xfId="0" applyFont="1" applyFill="1" applyBorder="1" applyAlignment="1">
      <alignment horizontal="center" vertical="center"/>
    </xf>
    <xf numFmtId="0" fontId="36" fillId="6" borderId="9" xfId="0" applyFont="1" applyFill="1" applyBorder="1" applyAlignment="1">
      <alignment horizontal="left" vertical="center"/>
    </xf>
    <xf numFmtId="0" fontId="36" fillId="6" borderId="9" xfId="0" applyFont="1" applyFill="1" applyBorder="1" applyAlignment="1">
      <alignment horizontal="center" vertical="center"/>
    </xf>
    <xf numFmtId="0" fontId="36" fillId="6" borderId="10" xfId="0" applyFont="1" applyFill="1" applyBorder="1" applyAlignment="1">
      <alignment horizontal="left" vertical="center"/>
    </xf>
    <xf numFmtId="4" fontId="50" fillId="0" borderId="0" xfId="0" applyNumberFormat="1" applyFont="1" applyBorder="1" applyAlignment="1">
      <alignment vertical="center"/>
    </xf>
    <xf numFmtId="0" fontId="50" fillId="0" borderId="0" xfId="0" applyFont="1" applyBorder="1" applyAlignment="1">
      <alignment vertical="center"/>
    </xf>
    <xf numFmtId="4" fontId="50" fillId="0" borderId="0" xfId="0" applyNumberFormat="1" applyFont="1" applyBorder="1" applyAlignment="1">
      <alignment horizontal="right" vertical="center"/>
    </xf>
    <xf numFmtId="0" fontId="49" fillId="0" borderId="0" xfId="0" applyFont="1" applyBorder="1" applyAlignment="1">
      <alignment horizontal="left" vertical="center" wrapText="1"/>
    </xf>
    <xf numFmtId="4" fontId="53" fillId="0" borderId="0" xfId="0" applyNumberFormat="1" applyFont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54" fillId="0" borderId="0" xfId="0" applyFont="1" applyBorder="1" applyAlignment="1">
      <alignment horizontal="left" vertical="center" wrapText="1"/>
    </xf>
    <xf numFmtId="4" fontId="53" fillId="4" borderId="0" xfId="0" applyNumberFormat="1" applyFont="1" applyFill="1" applyBorder="1" applyAlignment="1" applyProtection="1">
      <alignment vertical="center"/>
      <protection locked="0"/>
    </xf>
    <xf numFmtId="4" fontId="46" fillId="6" borderId="0" xfId="0" applyNumberFormat="1" applyFont="1" applyFill="1" applyBorder="1" applyAlignment="1">
      <alignment vertical="center"/>
    </xf>
    <xf numFmtId="0" fontId="32" fillId="3" borderId="0" xfId="0" applyFont="1" applyFill="1" applyAlignment="1">
      <alignment horizontal="center" vertical="center"/>
    </xf>
    <xf numFmtId="0" fontId="31" fillId="0" borderId="0" xfId="0" applyFont="1"/>
    <xf numFmtId="0" fontId="53" fillId="4" borderId="0" xfId="0" applyFont="1" applyFill="1" applyBorder="1" applyAlignment="1" applyProtection="1">
      <alignment horizontal="left" vertical="center"/>
      <protection locked="0"/>
    </xf>
    <xf numFmtId="0" fontId="53" fillId="0" borderId="0" xfId="0" applyFont="1" applyBorder="1" applyAlignment="1">
      <alignment horizontal="left" vertical="center"/>
    </xf>
    <xf numFmtId="4" fontId="46" fillId="0" borderId="0" xfId="0" applyNumberFormat="1" applyFont="1" applyBorder="1" applyAlignment="1">
      <alignment horizontal="right" vertical="center"/>
    </xf>
    <xf numFmtId="4" fontId="46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4" fontId="4" fillId="0" borderId="0" xfId="0" applyNumberFormat="1" applyFont="1" applyBorder="1" applyAlignment="1">
      <alignment vertical="center"/>
    </xf>
    <xf numFmtId="4" fontId="14" fillId="0" borderId="0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6" borderId="9" xfId="0" applyNumberFormat="1" applyFont="1" applyFill="1" applyBorder="1" applyAlignment="1">
      <alignment vertical="center"/>
    </xf>
    <xf numFmtId="4" fontId="3" fillId="6" borderId="1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2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5" fillId="0" borderId="0" xfId="0" applyNumberFormat="1" applyFont="1" applyBorder="1" applyAlignment="1"/>
    <xf numFmtId="4" fontId="20" fillId="0" borderId="0" xfId="0" applyNumberFormat="1" applyFont="1" applyBorder="1" applyAlignment="1">
      <alignment vertical="center"/>
    </xf>
    <xf numFmtId="0" fontId="6" fillId="4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4" fontId="6" fillId="4" borderId="0" xfId="0" applyNumberFormat="1" applyFont="1" applyFill="1" applyBorder="1" applyAlignment="1" applyProtection="1">
      <alignment vertical="center"/>
      <protection locked="0"/>
    </xf>
    <xf numFmtId="4" fontId="6" fillId="0" borderId="0" xfId="0" applyNumberFormat="1" applyFont="1" applyBorder="1" applyAlignment="1" applyProtection="1">
      <alignment vertical="center"/>
      <protection locked="0"/>
    </xf>
    <xf numFmtId="4" fontId="17" fillId="6" borderId="0" xfId="0" applyNumberFormat="1" applyFont="1" applyFill="1" applyBorder="1" applyAlignment="1">
      <alignment vertical="center"/>
    </xf>
    <xf numFmtId="0" fontId="2" fillId="6" borderId="23" xfId="0" applyFont="1" applyFill="1" applyBorder="1" applyAlignment="1">
      <alignment horizontal="center" vertical="center" wrapText="1"/>
    </xf>
    <xf numFmtId="0" fontId="21" fillId="6" borderId="23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0" fillId="0" borderId="25" xfId="0" applyFont="1" applyBorder="1" applyAlignment="1" applyProtection="1">
      <alignment horizontal="left" vertical="center" wrapText="1"/>
      <protection locked="0"/>
    </xf>
    <xf numFmtId="4" fontId="0" fillId="4" borderId="25" xfId="0" applyNumberFormat="1" applyFont="1" applyFill="1" applyBorder="1" applyAlignment="1" applyProtection="1">
      <alignment vertical="center"/>
      <protection locked="0"/>
    </xf>
    <xf numFmtId="4" fontId="0" fillId="0" borderId="25" xfId="0" applyNumberFormat="1" applyFont="1" applyBorder="1" applyAlignment="1" applyProtection="1">
      <alignment vertical="center"/>
      <protection locked="0"/>
    </xf>
    <xf numFmtId="4" fontId="17" fillId="0" borderId="12" xfId="0" applyNumberFormat="1" applyFont="1" applyBorder="1" applyAlignment="1"/>
    <xf numFmtId="4" fontId="3" fillId="0" borderId="12" xfId="0" applyNumberFormat="1" applyFont="1" applyBorder="1" applyAlignment="1">
      <alignment vertical="center"/>
    </xf>
    <xf numFmtId="4" fontId="6" fillId="0" borderId="17" xfId="0" applyNumberFormat="1" applyFont="1" applyBorder="1" applyAlignment="1"/>
    <xf numFmtId="4" fontId="6" fillId="0" borderId="17" xfId="0" applyNumberFormat="1" applyFont="1" applyBorder="1" applyAlignment="1">
      <alignment vertical="center"/>
    </xf>
    <xf numFmtId="4" fontId="6" fillId="0" borderId="23" xfId="0" applyNumberFormat="1" applyFont="1" applyBorder="1" applyAlignment="1"/>
    <xf numFmtId="4" fontId="6" fillId="0" borderId="23" xfId="0" applyNumberFormat="1" applyFont="1" applyBorder="1" applyAlignment="1">
      <alignment vertical="center"/>
    </xf>
    <xf numFmtId="0" fontId="24" fillId="0" borderId="12" xfId="0" applyFont="1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0" fillId="0" borderId="25" xfId="0" applyBorder="1" applyAlignment="1" applyProtection="1">
      <alignment horizontal="left" vertical="center" wrapText="1"/>
      <protection locked="0"/>
    </xf>
    <xf numFmtId="0" fontId="25" fillId="0" borderId="25" xfId="0" applyFont="1" applyBorder="1" applyAlignment="1" applyProtection="1">
      <alignment horizontal="left" vertical="center" wrapText="1"/>
      <protection locked="0"/>
    </xf>
    <xf numFmtId="4" fontId="25" fillId="4" borderId="25" xfId="0" applyNumberFormat="1" applyFont="1" applyFill="1" applyBorder="1" applyAlignment="1" applyProtection="1">
      <alignment vertical="center"/>
      <protection locked="0"/>
    </xf>
    <xf numFmtId="4" fontId="25" fillId="0" borderId="25" xfId="0" applyNumberFormat="1" applyFont="1" applyBorder="1" applyAlignment="1" applyProtection="1">
      <alignment vertical="center"/>
      <protection locked="0"/>
    </xf>
    <xf numFmtId="0" fontId="0" fillId="4" borderId="25" xfId="0" applyFont="1" applyFill="1" applyBorder="1" applyAlignment="1" applyProtection="1">
      <alignment horizontal="left" vertical="center" wrapText="1"/>
      <protection locked="0"/>
    </xf>
    <xf numFmtId="4" fontId="0" fillId="0" borderId="25" xfId="0" applyNumberFormat="1" applyFont="1" applyBorder="1" applyAlignment="1">
      <alignment vertical="center"/>
    </xf>
    <xf numFmtId="4" fontId="5" fillId="0" borderId="23" xfId="0" applyNumberFormat="1" applyFont="1" applyBorder="1" applyAlignment="1"/>
    <xf numFmtId="4" fontId="5" fillId="0" borderId="23" xfId="0" applyNumberFormat="1" applyFont="1" applyBorder="1" applyAlignment="1">
      <alignment vertical="center"/>
    </xf>
    <xf numFmtId="0" fontId="9" fillId="2" borderId="0" xfId="1" applyFont="1" applyFill="1" applyAlignment="1" applyProtection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0" fillId="0" borderId="0" xfId="0"/>
    <xf numFmtId="4" fontId="5" fillId="0" borderId="12" xfId="0" applyNumberFormat="1" applyFont="1" applyBorder="1" applyAlignment="1"/>
    <xf numFmtId="4" fontId="5" fillId="0" borderId="12" xfId="0" applyNumberFormat="1" applyFont="1" applyBorder="1" applyAlignment="1">
      <alignment vertical="center"/>
    </xf>
    <xf numFmtId="4" fontId="6" fillId="0" borderId="0" xfId="0" applyNumberFormat="1" applyFont="1" applyBorder="1" applyAlignment="1"/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106"/>
  <sheetViews>
    <sheetView showGridLines="0" workbookViewId="0">
      <pane ySplit="1" topLeftCell="A2" activePane="bottomLeft" state="frozen"/>
      <selection pane="bottomLeft" activeCell="I21" sqref="I21"/>
    </sheetView>
  </sheetViews>
  <sheetFormatPr defaultRowHeight="13.5"/>
  <cols>
    <col min="1" max="1" width="8.33203125" style="124" customWidth="1"/>
    <col min="2" max="2" width="1.6640625" style="124" customWidth="1"/>
    <col min="3" max="3" width="4.1640625" style="124" customWidth="1"/>
    <col min="4" max="33" width="2.5" style="124" customWidth="1"/>
    <col min="34" max="34" width="3.33203125" style="124" customWidth="1"/>
    <col min="35" max="37" width="2.5" style="124" customWidth="1"/>
    <col min="38" max="38" width="8.33203125" style="124" customWidth="1"/>
    <col min="39" max="39" width="3.33203125" style="124" customWidth="1"/>
    <col min="40" max="40" width="13.33203125" style="124" customWidth="1"/>
    <col min="41" max="41" width="7.5" style="124" customWidth="1"/>
    <col min="42" max="42" width="4.1640625" style="124" customWidth="1"/>
    <col min="43" max="43" width="1.6640625" style="124" customWidth="1"/>
    <col min="44" max="44" width="13.6640625" style="124" customWidth="1"/>
    <col min="45" max="46" width="25.83203125" style="124" hidden="1" customWidth="1"/>
    <col min="47" max="47" width="25" style="124" hidden="1" customWidth="1"/>
    <col min="48" max="52" width="21.6640625" style="124" hidden="1" customWidth="1"/>
    <col min="53" max="53" width="19.1640625" style="124" hidden="1" customWidth="1"/>
    <col min="54" max="54" width="25" style="124" hidden="1" customWidth="1"/>
    <col min="55" max="56" width="19.1640625" style="124" hidden="1" customWidth="1"/>
    <col min="57" max="57" width="66.5" style="124" customWidth="1"/>
    <col min="58" max="70" width="9.33203125" style="124"/>
    <col min="71" max="89" width="9.33203125" style="124" hidden="1"/>
    <col min="90" max="16384" width="9.33203125" style="124"/>
  </cols>
  <sheetData>
    <row r="1" spans="1:73" ht="21.4" customHeight="1">
      <c r="A1" s="118" t="s">
        <v>0</v>
      </c>
      <c r="B1" s="119"/>
      <c r="C1" s="119"/>
      <c r="D1" s="120" t="s">
        <v>1</v>
      </c>
      <c r="E1" s="119"/>
      <c r="F1" s="119"/>
      <c r="G1" s="119"/>
      <c r="H1" s="119"/>
      <c r="I1" s="119"/>
      <c r="J1" s="119"/>
      <c r="K1" s="121" t="s">
        <v>2</v>
      </c>
      <c r="L1" s="121"/>
      <c r="M1" s="121"/>
      <c r="N1" s="121"/>
      <c r="O1" s="121"/>
      <c r="P1" s="121"/>
      <c r="Q1" s="121"/>
      <c r="R1" s="121"/>
      <c r="S1" s="121"/>
      <c r="T1" s="119"/>
      <c r="U1" s="119"/>
      <c r="V1" s="119"/>
      <c r="W1" s="121" t="s">
        <v>3</v>
      </c>
      <c r="X1" s="121"/>
      <c r="Y1" s="121"/>
      <c r="Z1" s="121"/>
      <c r="AA1" s="121"/>
      <c r="AB1" s="121"/>
      <c r="AC1" s="121"/>
      <c r="AD1" s="121"/>
      <c r="AE1" s="121"/>
      <c r="AF1" s="121"/>
      <c r="AG1" s="119"/>
      <c r="AH1" s="119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3" t="s">
        <v>4</v>
      </c>
      <c r="BB1" s="123" t="s">
        <v>5</v>
      </c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2"/>
      <c r="BR1" s="122"/>
      <c r="BT1" s="125" t="s">
        <v>6</v>
      </c>
      <c r="BU1" s="125" t="s">
        <v>6</v>
      </c>
    </row>
    <row r="2" spans="1:73" ht="36.950000000000003" customHeight="1">
      <c r="C2" s="235" t="s">
        <v>7</v>
      </c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6"/>
      <c r="AJ2" s="236"/>
      <c r="AK2" s="236"/>
      <c r="AL2" s="236"/>
      <c r="AM2" s="236"/>
      <c r="AN2" s="236"/>
      <c r="AO2" s="236"/>
      <c r="AP2" s="236"/>
      <c r="AR2" s="277" t="s">
        <v>8</v>
      </c>
      <c r="AS2" s="278"/>
      <c r="AT2" s="278"/>
      <c r="AU2" s="278"/>
      <c r="AV2" s="278"/>
      <c r="AW2" s="278"/>
      <c r="AX2" s="278"/>
      <c r="AY2" s="278"/>
      <c r="AZ2" s="278"/>
      <c r="BA2" s="278"/>
      <c r="BB2" s="278"/>
      <c r="BC2" s="278"/>
      <c r="BD2" s="278"/>
      <c r="BE2" s="278"/>
      <c r="BS2" s="126" t="s">
        <v>9</v>
      </c>
      <c r="BT2" s="126" t="s">
        <v>10</v>
      </c>
    </row>
    <row r="3" spans="1:73" ht="6.95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9"/>
      <c r="BS3" s="126" t="s">
        <v>9</v>
      </c>
      <c r="BT3" s="126" t="s">
        <v>10</v>
      </c>
    </row>
    <row r="4" spans="1:73" ht="36.950000000000003" customHeight="1">
      <c r="B4" s="130"/>
      <c r="C4" s="237" t="s">
        <v>11</v>
      </c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  <c r="AA4" s="238"/>
      <c r="AB4" s="238"/>
      <c r="AC4" s="238"/>
      <c r="AD4" s="238"/>
      <c r="AE4" s="238"/>
      <c r="AF4" s="238"/>
      <c r="AG4" s="238"/>
      <c r="AH4" s="238"/>
      <c r="AI4" s="238"/>
      <c r="AJ4" s="238"/>
      <c r="AK4" s="238"/>
      <c r="AL4" s="238"/>
      <c r="AM4" s="238"/>
      <c r="AN4" s="238"/>
      <c r="AO4" s="238"/>
      <c r="AP4" s="238"/>
      <c r="AQ4" s="131"/>
      <c r="AS4" s="132" t="s">
        <v>12</v>
      </c>
      <c r="BE4" s="133" t="s">
        <v>13</v>
      </c>
      <c r="BS4" s="126" t="s">
        <v>9</v>
      </c>
    </row>
    <row r="5" spans="1:73" ht="14.45" customHeight="1">
      <c r="B5" s="130"/>
      <c r="C5" s="134"/>
      <c r="D5" s="135" t="s">
        <v>14</v>
      </c>
      <c r="E5" s="134"/>
      <c r="F5" s="134"/>
      <c r="G5" s="134"/>
      <c r="H5" s="134"/>
      <c r="I5" s="134"/>
      <c r="J5" s="134"/>
      <c r="K5" s="241" t="s">
        <v>15</v>
      </c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/>
      <c r="AD5" s="242"/>
      <c r="AE5" s="242"/>
      <c r="AF5" s="242"/>
      <c r="AG5" s="242"/>
      <c r="AH5" s="242"/>
      <c r="AI5" s="242"/>
      <c r="AJ5" s="242"/>
      <c r="AK5" s="242"/>
      <c r="AL5" s="242"/>
      <c r="AM5" s="242"/>
      <c r="AN5" s="242"/>
      <c r="AO5" s="242"/>
      <c r="AP5" s="134"/>
      <c r="AQ5" s="131"/>
      <c r="BE5" s="239" t="s">
        <v>16</v>
      </c>
      <c r="BS5" s="126" t="s">
        <v>9</v>
      </c>
    </row>
    <row r="6" spans="1:73" ht="36.950000000000003" customHeight="1">
      <c r="B6" s="130"/>
      <c r="C6" s="134"/>
      <c r="D6" s="136" t="s">
        <v>17</v>
      </c>
      <c r="E6" s="134"/>
      <c r="F6" s="134"/>
      <c r="G6" s="134"/>
      <c r="H6" s="134"/>
      <c r="I6" s="134"/>
      <c r="J6" s="134"/>
      <c r="K6" s="243" t="s">
        <v>18</v>
      </c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2"/>
      <c r="Y6" s="242"/>
      <c r="Z6" s="242"/>
      <c r="AA6" s="242"/>
      <c r="AB6" s="242"/>
      <c r="AC6" s="242"/>
      <c r="AD6" s="242"/>
      <c r="AE6" s="242"/>
      <c r="AF6" s="242"/>
      <c r="AG6" s="242"/>
      <c r="AH6" s="242"/>
      <c r="AI6" s="242"/>
      <c r="AJ6" s="242"/>
      <c r="AK6" s="242"/>
      <c r="AL6" s="242"/>
      <c r="AM6" s="242"/>
      <c r="AN6" s="242"/>
      <c r="AO6" s="242"/>
      <c r="AP6" s="134"/>
      <c r="AQ6" s="131"/>
      <c r="BE6" s="240"/>
      <c r="BS6" s="126" t="s">
        <v>9</v>
      </c>
    </row>
    <row r="7" spans="1:73" ht="14.45" customHeight="1">
      <c r="B7" s="130"/>
      <c r="C7" s="134"/>
      <c r="D7" s="137" t="s">
        <v>19</v>
      </c>
      <c r="E7" s="134"/>
      <c r="F7" s="134"/>
      <c r="G7" s="134"/>
      <c r="H7" s="134"/>
      <c r="I7" s="134"/>
      <c r="J7" s="134"/>
      <c r="K7" s="138" t="s">
        <v>5</v>
      </c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7" t="s">
        <v>20</v>
      </c>
      <c r="AL7" s="134"/>
      <c r="AM7" s="134"/>
      <c r="AN7" s="138" t="s">
        <v>5</v>
      </c>
      <c r="AO7" s="134"/>
      <c r="AP7" s="134"/>
      <c r="AQ7" s="131"/>
      <c r="BE7" s="240"/>
      <c r="BS7" s="126" t="s">
        <v>9</v>
      </c>
    </row>
    <row r="8" spans="1:73" ht="14.45" customHeight="1">
      <c r="B8" s="130"/>
      <c r="C8" s="134"/>
      <c r="D8" s="137" t="s">
        <v>21</v>
      </c>
      <c r="E8" s="134"/>
      <c r="F8" s="134"/>
      <c r="G8" s="134"/>
      <c r="H8" s="134"/>
      <c r="I8" s="134"/>
      <c r="J8" s="134"/>
      <c r="K8" s="138" t="s">
        <v>22</v>
      </c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7" t="s">
        <v>23</v>
      </c>
      <c r="AL8" s="134"/>
      <c r="AM8" s="134"/>
      <c r="AN8" s="139"/>
      <c r="AO8" s="134"/>
      <c r="AP8" s="134"/>
      <c r="AQ8" s="131"/>
      <c r="BE8" s="240"/>
      <c r="BS8" s="126" t="s">
        <v>9</v>
      </c>
    </row>
    <row r="9" spans="1:73" ht="14.45" customHeight="1">
      <c r="B9" s="130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1"/>
      <c r="BE9" s="240"/>
      <c r="BS9" s="126" t="s">
        <v>9</v>
      </c>
    </row>
    <row r="10" spans="1:73" ht="14.45" customHeight="1">
      <c r="B10" s="130"/>
      <c r="C10" s="134"/>
      <c r="D10" s="137" t="s">
        <v>24</v>
      </c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7" t="s">
        <v>25</v>
      </c>
      <c r="AL10" s="134"/>
      <c r="AM10" s="134"/>
      <c r="AN10" s="138" t="s">
        <v>5</v>
      </c>
      <c r="AO10" s="134"/>
      <c r="AP10" s="134"/>
      <c r="AQ10" s="131"/>
      <c r="BE10" s="240"/>
      <c r="BS10" s="126" t="s">
        <v>9</v>
      </c>
    </row>
    <row r="11" spans="1:73" ht="18.399999999999999" customHeight="1">
      <c r="B11" s="130"/>
      <c r="C11" s="134"/>
      <c r="D11" s="134"/>
      <c r="E11" s="138" t="s">
        <v>26</v>
      </c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7" t="s">
        <v>27</v>
      </c>
      <c r="AL11" s="134"/>
      <c r="AM11" s="134"/>
      <c r="AN11" s="138" t="s">
        <v>5</v>
      </c>
      <c r="AO11" s="134"/>
      <c r="AP11" s="134"/>
      <c r="AQ11" s="131"/>
      <c r="BE11" s="240"/>
      <c r="BS11" s="126" t="s">
        <v>9</v>
      </c>
    </row>
    <row r="12" spans="1:73" ht="6.95" customHeight="1">
      <c r="B12" s="130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  <c r="AN12" s="134"/>
      <c r="AO12" s="134"/>
      <c r="AP12" s="134"/>
      <c r="AQ12" s="131"/>
      <c r="BE12" s="240"/>
      <c r="BS12" s="126" t="s">
        <v>9</v>
      </c>
    </row>
    <row r="13" spans="1:73" ht="14.45" customHeight="1">
      <c r="B13" s="130"/>
      <c r="C13" s="134"/>
      <c r="D13" s="137" t="s">
        <v>28</v>
      </c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7" t="s">
        <v>25</v>
      </c>
      <c r="AL13" s="134"/>
      <c r="AM13" s="134"/>
      <c r="AN13" s="140" t="s">
        <v>29</v>
      </c>
      <c r="AO13" s="134"/>
      <c r="AP13" s="134"/>
      <c r="AQ13" s="131"/>
      <c r="BE13" s="240"/>
      <c r="BS13" s="126" t="s">
        <v>9</v>
      </c>
    </row>
    <row r="14" spans="1:73" ht="15">
      <c r="B14" s="130"/>
      <c r="C14" s="134"/>
      <c r="D14" s="134"/>
      <c r="E14" s="244" t="s">
        <v>29</v>
      </c>
      <c r="F14" s="245"/>
      <c r="G14" s="245"/>
      <c r="H14" s="245"/>
      <c r="I14" s="245"/>
      <c r="J14" s="245"/>
      <c r="K14" s="245"/>
      <c r="L14" s="245"/>
      <c r="M14" s="245"/>
      <c r="N14" s="245"/>
      <c r="O14" s="245"/>
      <c r="P14" s="245"/>
      <c r="Q14" s="245"/>
      <c r="R14" s="245"/>
      <c r="S14" s="245"/>
      <c r="T14" s="245"/>
      <c r="U14" s="245"/>
      <c r="V14" s="245"/>
      <c r="W14" s="245"/>
      <c r="X14" s="245"/>
      <c r="Y14" s="245"/>
      <c r="Z14" s="245"/>
      <c r="AA14" s="245"/>
      <c r="AB14" s="245"/>
      <c r="AC14" s="245"/>
      <c r="AD14" s="245"/>
      <c r="AE14" s="245"/>
      <c r="AF14" s="245"/>
      <c r="AG14" s="245"/>
      <c r="AH14" s="245"/>
      <c r="AI14" s="245"/>
      <c r="AJ14" s="245"/>
      <c r="AK14" s="137" t="s">
        <v>27</v>
      </c>
      <c r="AL14" s="134"/>
      <c r="AM14" s="134"/>
      <c r="AN14" s="140" t="s">
        <v>29</v>
      </c>
      <c r="AO14" s="134"/>
      <c r="AP14" s="134"/>
      <c r="AQ14" s="131"/>
      <c r="BE14" s="240"/>
      <c r="BS14" s="126" t="s">
        <v>9</v>
      </c>
    </row>
    <row r="15" spans="1:73" ht="6.95" customHeight="1">
      <c r="B15" s="130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1"/>
      <c r="BE15" s="240"/>
      <c r="BS15" s="126" t="s">
        <v>6</v>
      </c>
    </row>
    <row r="16" spans="1:73" ht="14.45" customHeight="1">
      <c r="B16" s="130"/>
      <c r="C16" s="134"/>
      <c r="D16" s="137" t="s">
        <v>30</v>
      </c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134"/>
      <c r="AH16" s="134"/>
      <c r="AI16" s="134"/>
      <c r="AJ16" s="134"/>
      <c r="AK16" s="137" t="s">
        <v>25</v>
      </c>
      <c r="AL16" s="134"/>
      <c r="AM16" s="134"/>
      <c r="AN16" s="138" t="s">
        <v>5</v>
      </c>
      <c r="AO16" s="134"/>
      <c r="AP16" s="134"/>
      <c r="AQ16" s="131"/>
      <c r="BE16" s="240"/>
      <c r="BS16" s="126" t="s">
        <v>6</v>
      </c>
    </row>
    <row r="17" spans="2:71" ht="18.399999999999999" customHeight="1">
      <c r="B17" s="130"/>
      <c r="C17" s="134"/>
      <c r="D17" s="134"/>
      <c r="E17" s="138" t="s">
        <v>31</v>
      </c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7" t="s">
        <v>27</v>
      </c>
      <c r="AL17" s="134"/>
      <c r="AM17" s="134"/>
      <c r="AN17" s="138" t="s">
        <v>5</v>
      </c>
      <c r="AO17" s="134"/>
      <c r="AP17" s="134"/>
      <c r="AQ17" s="131"/>
      <c r="BE17" s="240"/>
      <c r="BS17" s="126" t="s">
        <v>32</v>
      </c>
    </row>
    <row r="18" spans="2:71" ht="6.95" customHeight="1">
      <c r="B18" s="130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1"/>
      <c r="BE18" s="240"/>
      <c r="BS18" s="126" t="s">
        <v>9</v>
      </c>
    </row>
    <row r="19" spans="2:71" ht="14.45" customHeight="1">
      <c r="B19" s="130"/>
      <c r="C19" s="134"/>
      <c r="D19" s="137" t="s">
        <v>33</v>
      </c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134"/>
      <c r="AK19" s="137" t="s">
        <v>25</v>
      </c>
      <c r="AL19" s="134"/>
      <c r="AM19" s="134"/>
      <c r="AN19" s="138" t="s">
        <v>5</v>
      </c>
      <c r="AO19" s="134"/>
      <c r="AP19" s="134"/>
      <c r="AQ19" s="131"/>
      <c r="BE19" s="240"/>
      <c r="BS19" s="126" t="s">
        <v>9</v>
      </c>
    </row>
    <row r="20" spans="2:71" ht="18.399999999999999" customHeight="1">
      <c r="B20" s="130"/>
      <c r="C20" s="134"/>
      <c r="D20" s="134"/>
      <c r="E20" s="138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7" t="s">
        <v>27</v>
      </c>
      <c r="AL20" s="134"/>
      <c r="AM20" s="134"/>
      <c r="AN20" s="138" t="s">
        <v>5</v>
      </c>
      <c r="AO20" s="134"/>
      <c r="AP20" s="134"/>
      <c r="AQ20" s="131"/>
      <c r="BE20" s="240"/>
    </row>
    <row r="21" spans="2:71" ht="6.95" customHeight="1">
      <c r="B21" s="130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1"/>
      <c r="BE21" s="240"/>
    </row>
    <row r="22" spans="2:71" ht="15">
      <c r="B22" s="130"/>
      <c r="C22" s="134"/>
      <c r="D22" s="137" t="s">
        <v>35</v>
      </c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1"/>
      <c r="BE22" s="240"/>
    </row>
    <row r="23" spans="2:71" ht="22.5" customHeight="1">
      <c r="B23" s="130"/>
      <c r="C23" s="134"/>
      <c r="D23" s="134"/>
      <c r="E23" s="246" t="s">
        <v>5</v>
      </c>
      <c r="F23" s="246"/>
      <c r="G23" s="246"/>
      <c r="H23" s="246"/>
      <c r="I23" s="246"/>
      <c r="J23" s="246"/>
      <c r="K23" s="246"/>
      <c r="L23" s="246"/>
      <c r="M23" s="246"/>
      <c r="N23" s="246"/>
      <c r="O23" s="246"/>
      <c r="P23" s="246"/>
      <c r="Q23" s="246"/>
      <c r="R23" s="246"/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46"/>
      <c r="AF23" s="246"/>
      <c r="AG23" s="246"/>
      <c r="AH23" s="246"/>
      <c r="AI23" s="246"/>
      <c r="AJ23" s="246"/>
      <c r="AK23" s="246"/>
      <c r="AL23" s="246"/>
      <c r="AM23" s="246"/>
      <c r="AN23" s="246"/>
      <c r="AO23" s="134"/>
      <c r="AP23" s="134"/>
      <c r="AQ23" s="131"/>
      <c r="BE23" s="240"/>
    </row>
    <row r="24" spans="2:71" ht="6.95" customHeight="1">
      <c r="B24" s="130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134"/>
      <c r="AB24" s="134"/>
      <c r="AC24" s="134"/>
      <c r="AD24" s="134"/>
      <c r="AE24" s="134"/>
      <c r="AF24" s="134"/>
      <c r="AG24" s="134"/>
      <c r="AH24" s="134"/>
      <c r="AI24" s="134"/>
      <c r="AJ24" s="134"/>
      <c r="AK24" s="134"/>
      <c r="AL24" s="134"/>
      <c r="AM24" s="134"/>
      <c r="AN24" s="134"/>
      <c r="AO24" s="134"/>
      <c r="AP24" s="134"/>
      <c r="AQ24" s="131"/>
      <c r="BE24" s="240"/>
    </row>
    <row r="25" spans="2:71" ht="6.95" customHeight="1">
      <c r="B25" s="130"/>
      <c r="C25" s="134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  <c r="AM25" s="141"/>
      <c r="AN25" s="141"/>
      <c r="AO25" s="141"/>
      <c r="AP25" s="134"/>
      <c r="AQ25" s="131"/>
      <c r="BE25" s="240"/>
    </row>
    <row r="26" spans="2:71" ht="14.45" customHeight="1">
      <c r="B26" s="130"/>
      <c r="C26" s="134"/>
      <c r="D26" s="142" t="s">
        <v>36</v>
      </c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247">
        <f>ROUND(AG87,2)</f>
        <v>0</v>
      </c>
      <c r="AL26" s="242"/>
      <c r="AM26" s="242"/>
      <c r="AN26" s="242"/>
      <c r="AO26" s="242"/>
      <c r="AP26" s="134"/>
      <c r="AQ26" s="131"/>
      <c r="BE26" s="240"/>
    </row>
    <row r="27" spans="2:71" ht="14.45" customHeight="1">
      <c r="B27" s="130"/>
      <c r="C27" s="134"/>
      <c r="D27" s="142" t="s">
        <v>37</v>
      </c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247">
        <f>ROUND(AG99,2)</f>
        <v>0</v>
      </c>
      <c r="AL27" s="247"/>
      <c r="AM27" s="247"/>
      <c r="AN27" s="247"/>
      <c r="AO27" s="247"/>
      <c r="AP27" s="134"/>
      <c r="AQ27" s="131"/>
      <c r="BE27" s="240"/>
    </row>
    <row r="28" spans="2:71" s="146" customFormat="1" ht="6.95" customHeight="1">
      <c r="B28" s="143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4"/>
      <c r="AM28" s="144"/>
      <c r="AN28" s="144"/>
      <c r="AO28" s="144"/>
      <c r="AP28" s="144"/>
      <c r="AQ28" s="145"/>
      <c r="BE28" s="240"/>
    </row>
    <row r="29" spans="2:71" s="146" customFormat="1" ht="25.9" customHeight="1">
      <c r="B29" s="143"/>
      <c r="C29" s="144"/>
      <c r="D29" s="147" t="s">
        <v>38</v>
      </c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248">
        <f>ROUND(AK26+AK27,2)</f>
        <v>0</v>
      </c>
      <c r="AL29" s="249"/>
      <c r="AM29" s="249"/>
      <c r="AN29" s="249"/>
      <c r="AO29" s="249"/>
      <c r="AP29" s="144"/>
      <c r="AQ29" s="145"/>
      <c r="BE29" s="240"/>
    </row>
    <row r="30" spans="2:71" s="146" customFormat="1" ht="6.95" customHeight="1">
      <c r="B30" s="143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  <c r="AP30" s="144"/>
      <c r="AQ30" s="145"/>
      <c r="BE30" s="240"/>
    </row>
    <row r="31" spans="2:71" s="154" customFormat="1" ht="14.45" customHeight="1">
      <c r="B31" s="149"/>
      <c r="C31" s="150"/>
      <c r="D31" s="151" t="s">
        <v>39</v>
      </c>
      <c r="E31" s="150"/>
      <c r="F31" s="151" t="s">
        <v>40</v>
      </c>
      <c r="G31" s="150"/>
      <c r="H31" s="150"/>
      <c r="I31" s="150"/>
      <c r="J31" s="150"/>
      <c r="K31" s="150"/>
      <c r="L31" s="250">
        <v>0.2</v>
      </c>
      <c r="M31" s="251"/>
      <c r="N31" s="251"/>
      <c r="O31" s="251"/>
      <c r="P31" s="150"/>
      <c r="Q31" s="150"/>
      <c r="R31" s="150"/>
      <c r="S31" s="150"/>
      <c r="T31" s="152" t="s">
        <v>41</v>
      </c>
      <c r="U31" s="150"/>
      <c r="V31" s="150"/>
      <c r="W31" s="252">
        <f>ROUND(AZ87+SUM(CD100:CD104),2)</f>
        <v>0</v>
      </c>
      <c r="X31" s="251"/>
      <c r="Y31" s="251"/>
      <c r="Z31" s="251"/>
      <c r="AA31" s="251"/>
      <c r="AB31" s="251"/>
      <c r="AC31" s="251"/>
      <c r="AD31" s="251"/>
      <c r="AE31" s="251"/>
      <c r="AF31" s="150"/>
      <c r="AG31" s="150"/>
      <c r="AH31" s="150"/>
      <c r="AI31" s="150"/>
      <c r="AJ31" s="150"/>
      <c r="AK31" s="252">
        <f>ROUND(AV87+SUM(BY100:BY104),2)</f>
        <v>0</v>
      </c>
      <c r="AL31" s="251"/>
      <c r="AM31" s="251"/>
      <c r="AN31" s="251"/>
      <c r="AO31" s="251"/>
      <c r="AP31" s="150"/>
      <c r="AQ31" s="153"/>
      <c r="BE31" s="240"/>
    </row>
    <row r="32" spans="2:71" s="154" customFormat="1" ht="14.45" customHeight="1">
      <c r="B32" s="149"/>
      <c r="C32" s="150"/>
      <c r="D32" s="150"/>
      <c r="E32" s="150"/>
      <c r="F32" s="151" t="s">
        <v>42</v>
      </c>
      <c r="G32" s="150"/>
      <c r="H32" s="150"/>
      <c r="I32" s="150"/>
      <c r="J32" s="150"/>
      <c r="K32" s="150"/>
      <c r="L32" s="250">
        <v>0.2</v>
      </c>
      <c r="M32" s="251"/>
      <c r="N32" s="251"/>
      <c r="O32" s="251"/>
      <c r="P32" s="150"/>
      <c r="Q32" s="150"/>
      <c r="R32" s="150"/>
      <c r="S32" s="150"/>
      <c r="T32" s="152" t="s">
        <v>41</v>
      </c>
      <c r="U32" s="150"/>
      <c r="V32" s="150"/>
      <c r="W32" s="252">
        <f>ROUND(BA87+SUM(CE100:CE104),2)</f>
        <v>0</v>
      </c>
      <c r="X32" s="251"/>
      <c r="Y32" s="251"/>
      <c r="Z32" s="251"/>
      <c r="AA32" s="251"/>
      <c r="AB32" s="251"/>
      <c r="AC32" s="251"/>
      <c r="AD32" s="251"/>
      <c r="AE32" s="251"/>
      <c r="AF32" s="150"/>
      <c r="AG32" s="150"/>
      <c r="AH32" s="150"/>
      <c r="AI32" s="150"/>
      <c r="AJ32" s="150"/>
      <c r="AK32" s="252">
        <f>ROUND(AW87+SUM(BZ100:BZ104),2)</f>
        <v>0</v>
      </c>
      <c r="AL32" s="251"/>
      <c r="AM32" s="251"/>
      <c r="AN32" s="251"/>
      <c r="AO32" s="251"/>
      <c r="AP32" s="150"/>
      <c r="AQ32" s="153"/>
      <c r="BE32" s="240"/>
    </row>
    <row r="33" spans="2:57" s="154" customFormat="1" ht="14.45" hidden="1" customHeight="1">
      <c r="B33" s="149"/>
      <c r="C33" s="150"/>
      <c r="D33" s="150"/>
      <c r="E33" s="150"/>
      <c r="F33" s="151" t="s">
        <v>43</v>
      </c>
      <c r="G33" s="150"/>
      <c r="H33" s="150"/>
      <c r="I33" s="150"/>
      <c r="J33" s="150"/>
      <c r="K33" s="150"/>
      <c r="L33" s="250">
        <v>0.2</v>
      </c>
      <c r="M33" s="251"/>
      <c r="N33" s="251"/>
      <c r="O33" s="251"/>
      <c r="P33" s="150"/>
      <c r="Q33" s="150"/>
      <c r="R33" s="150"/>
      <c r="S33" s="150"/>
      <c r="T33" s="152" t="s">
        <v>41</v>
      </c>
      <c r="U33" s="150"/>
      <c r="V33" s="150"/>
      <c r="W33" s="252">
        <f>ROUND(BB87+SUM(CF100:CF104),2)</f>
        <v>0</v>
      </c>
      <c r="X33" s="251"/>
      <c r="Y33" s="251"/>
      <c r="Z33" s="251"/>
      <c r="AA33" s="251"/>
      <c r="AB33" s="251"/>
      <c r="AC33" s="251"/>
      <c r="AD33" s="251"/>
      <c r="AE33" s="251"/>
      <c r="AF33" s="150"/>
      <c r="AG33" s="150"/>
      <c r="AH33" s="150"/>
      <c r="AI33" s="150"/>
      <c r="AJ33" s="150"/>
      <c r="AK33" s="252">
        <v>0</v>
      </c>
      <c r="AL33" s="251"/>
      <c r="AM33" s="251"/>
      <c r="AN33" s="251"/>
      <c r="AO33" s="251"/>
      <c r="AP33" s="150"/>
      <c r="AQ33" s="153"/>
      <c r="BE33" s="240"/>
    </row>
    <row r="34" spans="2:57" s="154" customFormat="1" ht="14.45" hidden="1" customHeight="1">
      <c r="B34" s="149"/>
      <c r="C34" s="150"/>
      <c r="D34" s="150"/>
      <c r="E34" s="150"/>
      <c r="F34" s="151" t="s">
        <v>44</v>
      </c>
      <c r="G34" s="150"/>
      <c r="H34" s="150"/>
      <c r="I34" s="150"/>
      <c r="J34" s="150"/>
      <c r="K34" s="150"/>
      <c r="L34" s="250">
        <v>0.2</v>
      </c>
      <c r="M34" s="251"/>
      <c r="N34" s="251"/>
      <c r="O34" s="251"/>
      <c r="P34" s="150"/>
      <c r="Q34" s="150"/>
      <c r="R34" s="150"/>
      <c r="S34" s="150"/>
      <c r="T34" s="152" t="s">
        <v>41</v>
      </c>
      <c r="U34" s="150"/>
      <c r="V34" s="150"/>
      <c r="W34" s="252">
        <f>ROUND(BC87+SUM(CG100:CG104),2)</f>
        <v>0</v>
      </c>
      <c r="X34" s="251"/>
      <c r="Y34" s="251"/>
      <c r="Z34" s="251"/>
      <c r="AA34" s="251"/>
      <c r="AB34" s="251"/>
      <c r="AC34" s="251"/>
      <c r="AD34" s="251"/>
      <c r="AE34" s="251"/>
      <c r="AF34" s="150"/>
      <c r="AG34" s="150"/>
      <c r="AH34" s="150"/>
      <c r="AI34" s="150"/>
      <c r="AJ34" s="150"/>
      <c r="AK34" s="252">
        <v>0</v>
      </c>
      <c r="AL34" s="251"/>
      <c r="AM34" s="251"/>
      <c r="AN34" s="251"/>
      <c r="AO34" s="251"/>
      <c r="AP34" s="150"/>
      <c r="AQ34" s="153"/>
      <c r="BE34" s="240"/>
    </row>
    <row r="35" spans="2:57" s="154" customFormat="1" ht="14.45" hidden="1" customHeight="1">
      <c r="B35" s="149"/>
      <c r="C35" s="150"/>
      <c r="D35" s="150"/>
      <c r="E35" s="150"/>
      <c r="F35" s="151" t="s">
        <v>45</v>
      </c>
      <c r="G35" s="150"/>
      <c r="H35" s="150"/>
      <c r="I35" s="150"/>
      <c r="J35" s="150"/>
      <c r="K35" s="150"/>
      <c r="L35" s="250">
        <v>0</v>
      </c>
      <c r="M35" s="251"/>
      <c r="N35" s="251"/>
      <c r="O35" s="251"/>
      <c r="P35" s="150"/>
      <c r="Q35" s="150"/>
      <c r="R35" s="150"/>
      <c r="S35" s="150"/>
      <c r="T35" s="152" t="s">
        <v>41</v>
      </c>
      <c r="U35" s="150"/>
      <c r="V35" s="150"/>
      <c r="W35" s="252">
        <f>ROUND(BD87+SUM(CH100:CH104),2)</f>
        <v>0</v>
      </c>
      <c r="X35" s="251"/>
      <c r="Y35" s="251"/>
      <c r="Z35" s="251"/>
      <c r="AA35" s="251"/>
      <c r="AB35" s="251"/>
      <c r="AC35" s="251"/>
      <c r="AD35" s="251"/>
      <c r="AE35" s="251"/>
      <c r="AF35" s="150"/>
      <c r="AG35" s="150"/>
      <c r="AH35" s="150"/>
      <c r="AI35" s="150"/>
      <c r="AJ35" s="150"/>
      <c r="AK35" s="252">
        <v>0</v>
      </c>
      <c r="AL35" s="251"/>
      <c r="AM35" s="251"/>
      <c r="AN35" s="251"/>
      <c r="AO35" s="251"/>
      <c r="AP35" s="150"/>
      <c r="AQ35" s="153"/>
    </row>
    <row r="36" spans="2:57" s="146" customFormat="1" ht="6.95" customHeight="1">
      <c r="B36" s="143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44"/>
      <c r="AL36" s="144"/>
      <c r="AM36" s="144"/>
      <c r="AN36" s="144"/>
      <c r="AO36" s="144"/>
      <c r="AP36" s="144"/>
      <c r="AQ36" s="145"/>
    </row>
    <row r="37" spans="2:57" s="146" customFormat="1" ht="25.9" customHeight="1">
      <c r="B37" s="143"/>
      <c r="C37" s="155"/>
      <c r="D37" s="156" t="s">
        <v>46</v>
      </c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8" t="s">
        <v>47</v>
      </c>
      <c r="U37" s="157"/>
      <c r="V37" s="157"/>
      <c r="W37" s="157"/>
      <c r="X37" s="253" t="s">
        <v>48</v>
      </c>
      <c r="Y37" s="254"/>
      <c r="Z37" s="254"/>
      <c r="AA37" s="254"/>
      <c r="AB37" s="254"/>
      <c r="AC37" s="157"/>
      <c r="AD37" s="157"/>
      <c r="AE37" s="157"/>
      <c r="AF37" s="157"/>
      <c r="AG37" s="157"/>
      <c r="AH37" s="157"/>
      <c r="AI37" s="157"/>
      <c r="AJ37" s="157"/>
      <c r="AK37" s="255">
        <f>SUM(AK29:AK35)</f>
        <v>0</v>
      </c>
      <c r="AL37" s="254"/>
      <c r="AM37" s="254"/>
      <c r="AN37" s="254"/>
      <c r="AO37" s="256"/>
      <c r="AP37" s="155"/>
      <c r="AQ37" s="145"/>
    </row>
    <row r="38" spans="2:57" s="146" customFormat="1" ht="14.45" customHeight="1">
      <c r="B38" s="143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  <c r="AO38" s="144"/>
      <c r="AP38" s="144"/>
      <c r="AQ38" s="145"/>
    </row>
    <row r="39" spans="2:57">
      <c r="B39" s="130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  <c r="AI39" s="134"/>
      <c r="AJ39" s="134"/>
      <c r="AK39" s="134"/>
      <c r="AL39" s="134"/>
      <c r="AM39" s="134"/>
      <c r="AN39" s="134"/>
      <c r="AO39" s="134"/>
      <c r="AP39" s="134"/>
      <c r="AQ39" s="131"/>
    </row>
    <row r="40" spans="2:57">
      <c r="B40" s="130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  <c r="AJ40" s="134"/>
      <c r="AK40" s="134"/>
      <c r="AL40" s="134"/>
      <c r="AM40" s="134"/>
      <c r="AN40" s="134"/>
      <c r="AO40" s="134"/>
      <c r="AP40" s="134"/>
      <c r="AQ40" s="131"/>
    </row>
    <row r="41" spans="2:57">
      <c r="B41" s="130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4"/>
      <c r="AH41" s="134"/>
      <c r="AI41" s="134"/>
      <c r="AJ41" s="134"/>
      <c r="AK41" s="134"/>
      <c r="AL41" s="134"/>
      <c r="AM41" s="134"/>
      <c r="AN41" s="134"/>
      <c r="AO41" s="134"/>
      <c r="AP41" s="134"/>
      <c r="AQ41" s="131"/>
    </row>
    <row r="42" spans="2:57">
      <c r="B42" s="130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134"/>
      <c r="AB42" s="134"/>
      <c r="AC42" s="134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  <c r="AN42" s="134"/>
      <c r="AO42" s="134"/>
      <c r="AP42" s="134"/>
      <c r="AQ42" s="131"/>
    </row>
    <row r="43" spans="2:57">
      <c r="B43" s="130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4"/>
      <c r="AC43" s="134"/>
      <c r="AD43" s="134"/>
      <c r="AE43" s="134"/>
      <c r="AF43" s="134"/>
      <c r="AG43" s="134"/>
      <c r="AH43" s="134"/>
      <c r="AI43" s="134"/>
      <c r="AJ43" s="134"/>
      <c r="AK43" s="134"/>
      <c r="AL43" s="134"/>
      <c r="AM43" s="134"/>
      <c r="AN43" s="134"/>
      <c r="AO43" s="134"/>
      <c r="AP43" s="134"/>
      <c r="AQ43" s="131"/>
    </row>
    <row r="44" spans="2:57">
      <c r="B44" s="130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  <c r="AA44" s="134"/>
      <c r="AB44" s="134"/>
      <c r="AC44" s="134"/>
      <c r="AD44" s="134"/>
      <c r="AE44" s="134"/>
      <c r="AF44" s="134"/>
      <c r="AG44" s="134"/>
      <c r="AH44" s="134"/>
      <c r="AI44" s="134"/>
      <c r="AJ44" s="134"/>
      <c r="AK44" s="134"/>
      <c r="AL44" s="134"/>
      <c r="AM44" s="134"/>
      <c r="AN44" s="134"/>
      <c r="AO44" s="134"/>
      <c r="AP44" s="134"/>
      <c r="AQ44" s="131"/>
    </row>
    <row r="45" spans="2:57">
      <c r="B45" s="130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  <c r="AA45" s="134"/>
      <c r="AB45" s="134"/>
      <c r="AC45" s="134"/>
      <c r="AD45" s="134"/>
      <c r="AE45" s="134"/>
      <c r="AF45" s="134"/>
      <c r="AG45" s="134"/>
      <c r="AH45" s="134"/>
      <c r="AI45" s="134"/>
      <c r="AJ45" s="134"/>
      <c r="AK45" s="134"/>
      <c r="AL45" s="134"/>
      <c r="AM45" s="134"/>
      <c r="AN45" s="134"/>
      <c r="AO45" s="134"/>
      <c r="AP45" s="134"/>
      <c r="AQ45" s="131"/>
    </row>
    <row r="46" spans="2:57">
      <c r="B46" s="130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  <c r="AA46" s="134"/>
      <c r="AB46" s="134"/>
      <c r="AC46" s="134"/>
      <c r="AD46" s="134"/>
      <c r="AE46" s="134"/>
      <c r="AF46" s="134"/>
      <c r="AG46" s="134"/>
      <c r="AH46" s="134"/>
      <c r="AI46" s="134"/>
      <c r="AJ46" s="134"/>
      <c r="AK46" s="134"/>
      <c r="AL46" s="134"/>
      <c r="AM46" s="134"/>
      <c r="AN46" s="134"/>
      <c r="AO46" s="134"/>
      <c r="AP46" s="134"/>
      <c r="AQ46" s="131"/>
    </row>
    <row r="47" spans="2:57">
      <c r="B47" s="130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  <c r="AA47" s="134"/>
      <c r="AB47" s="134"/>
      <c r="AC47" s="134"/>
      <c r="AD47" s="134"/>
      <c r="AE47" s="134"/>
      <c r="AF47" s="134"/>
      <c r="AG47" s="134"/>
      <c r="AH47" s="134"/>
      <c r="AI47" s="134"/>
      <c r="AJ47" s="134"/>
      <c r="AK47" s="134"/>
      <c r="AL47" s="134"/>
      <c r="AM47" s="134"/>
      <c r="AN47" s="134"/>
      <c r="AO47" s="134"/>
      <c r="AP47" s="134"/>
      <c r="AQ47" s="131"/>
    </row>
    <row r="48" spans="2:57">
      <c r="B48" s="130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34"/>
      <c r="Z48" s="134"/>
      <c r="AA48" s="134"/>
      <c r="AB48" s="134"/>
      <c r="AC48" s="134"/>
      <c r="AD48" s="134"/>
      <c r="AE48" s="134"/>
      <c r="AF48" s="134"/>
      <c r="AG48" s="134"/>
      <c r="AH48" s="134"/>
      <c r="AI48" s="134"/>
      <c r="AJ48" s="134"/>
      <c r="AK48" s="134"/>
      <c r="AL48" s="134"/>
      <c r="AM48" s="134"/>
      <c r="AN48" s="134"/>
      <c r="AO48" s="134"/>
      <c r="AP48" s="134"/>
      <c r="AQ48" s="131"/>
    </row>
    <row r="49" spans="2:43" s="146" customFormat="1" ht="15">
      <c r="B49" s="143"/>
      <c r="C49" s="144"/>
      <c r="D49" s="159" t="s">
        <v>49</v>
      </c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0"/>
      <c r="Z49" s="161"/>
      <c r="AA49" s="144"/>
      <c r="AB49" s="144"/>
      <c r="AC49" s="159" t="s">
        <v>50</v>
      </c>
      <c r="AD49" s="160"/>
      <c r="AE49" s="160"/>
      <c r="AF49" s="160"/>
      <c r="AG49" s="160"/>
      <c r="AH49" s="160"/>
      <c r="AI49" s="160"/>
      <c r="AJ49" s="160"/>
      <c r="AK49" s="160"/>
      <c r="AL49" s="160"/>
      <c r="AM49" s="160"/>
      <c r="AN49" s="160"/>
      <c r="AO49" s="161"/>
      <c r="AP49" s="144"/>
      <c r="AQ49" s="145"/>
    </row>
    <row r="50" spans="2:43">
      <c r="B50" s="130"/>
      <c r="C50" s="134"/>
      <c r="D50" s="162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63"/>
      <c r="AA50" s="134"/>
      <c r="AB50" s="134"/>
      <c r="AC50" s="162"/>
      <c r="AD50" s="134"/>
      <c r="AE50" s="134"/>
      <c r="AF50" s="134"/>
      <c r="AG50" s="134"/>
      <c r="AH50" s="134"/>
      <c r="AI50" s="134"/>
      <c r="AJ50" s="134"/>
      <c r="AK50" s="134"/>
      <c r="AL50" s="134"/>
      <c r="AM50" s="134"/>
      <c r="AN50" s="134"/>
      <c r="AO50" s="163"/>
      <c r="AP50" s="134"/>
      <c r="AQ50" s="131"/>
    </row>
    <row r="51" spans="2:43">
      <c r="B51" s="130"/>
      <c r="C51" s="134"/>
      <c r="D51" s="162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63"/>
      <c r="AA51" s="134"/>
      <c r="AB51" s="134"/>
      <c r="AC51" s="162"/>
      <c r="AD51" s="134"/>
      <c r="AE51" s="134"/>
      <c r="AF51" s="134"/>
      <c r="AG51" s="134"/>
      <c r="AH51" s="134"/>
      <c r="AI51" s="134"/>
      <c r="AJ51" s="134"/>
      <c r="AK51" s="134"/>
      <c r="AL51" s="134"/>
      <c r="AM51" s="134"/>
      <c r="AN51" s="134"/>
      <c r="AO51" s="163"/>
      <c r="AP51" s="134"/>
      <c r="AQ51" s="131"/>
    </row>
    <row r="52" spans="2:43">
      <c r="B52" s="130"/>
      <c r="C52" s="134"/>
      <c r="D52" s="162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63"/>
      <c r="AA52" s="134"/>
      <c r="AB52" s="134"/>
      <c r="AC52" s="162"/>
      <c r="AD52" s="134"/>
      <c r="AE52" s="134"/>
      <c r="AF52" s="134"/>
      <c r="AG52" s="134"/>
      <c r="AH52" s="134"/>
      <c r="AI52" s="134"/>
      <c r="AJ52" s="134"/>
      <c r="AK52" s="134"/>
      <c r="AL52" s="134"/>
      <c r="AM52" s="134"/>
      <c r="AN52" s="134"/>
      <c r="AO52" s="163"/>
      <c r="AP52" s="134"/>
      <c r="AQ52" s="131"/>
    </row>
    <row r="53" spans="2:43">
      <c r="B53" s="130"/>
      <c r="C53" s="134"/>
      <c r="D53" s="162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63"/>
      <c r="AA53" s="134"/>
      <c r="AB53" s="134"/>
      <c r="AC53" s="162"/>
      <c r="AD53" s="134"/>
      <c r="AE53" s="134"/>
      <c r="AF53" s="134"/>
      <c r="AG53" s="134"/>
      <c r="AH53" s="134"/>
      <c r="AI53" s="134"/>
      <c r="AJ53" s="134"/>
      <c r="AK53" s="134"/>
      <c r="AL53" s="134"/>
      <c r="AM53" s="134"/>
      <c r="AN53" s="134"/>
      <c r="AO53" s="163"/>
      <c r="AP53" s="134"/>
      <c r="AQ53" s="131"/>
    </row>
    <row r="54" spans="2:43">
      <c r="B54" s="130"/>
      <c r="C54" s="134"/>
      <c r="D54" s="162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34"/>
      <c r="Z54" s="163"/>
      <c r="AA54" s="134"/>
      <c r="AB54" s="134"/>
      <c r="AC54" s="162"/>
      <c r="AD54" s="134"/>
      <c r="AE54" s="134"/>
      <c r="AF54" s="134"/>
      <c r="AG54" s="134"/>
      <c r="AH54" s="134"/>
      <c r="AI54" s="134"/>
      <c r="AJ54" s="134"/>
      <c r="AK54" s="134"/>
      <c r="AL54" s="134"/>
      <c r="AM54" s="134"/>
      <c r="AN54" s="134"/>
      <c r="AO54" s="163"/>
      <c r="AP54" s="134"/>
      <c r="AQ54" s="131"/>
    </row>
    <row r="55" spans="2:43">
      <c r="B55" s="130"/>
      <c r="C55" s="134"/>
      <c r="D55" s="162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63"/>
      <c r="AA55" s="134"/>
      <c r="AB55" s="134"/>
      <c r="AC55" s="162"/>
      <c r="AD55" s="134"/>
      <c r="AE55" s="134"/>
      <c r="AF55" s="134"/>
      <c r="AG55" s="134"/>
      <c r="AH55" s="134"/>
      <c r="AI55" s="134"/>
      <c r="AJ55" s="134"/>
      <c r="AK55" s="134"/>
      <c r="AL55" s="134"/>
      <c r="AM55" s="134"/>
      <c r="AN55" s="134"/>
      <c r="AO55" s="163"/>
      <c r="AP55" s="134"/>
      <c r="AQ55" s="131"/>
    </row>
    <row r="56" spans="2:43">
      <c r="B56" s="130"/>
      <c r="C56" s="134"/>
      <c r="D56" s="162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63"/>
      <c r="AA56" s="134"/>
      <c r="AB56" s="134"/>
      <c r="AC56" s="162"/>
      <c r="AD56" s="134"/>
      <c r="AE56" s="134"/>
      <c r="AF56" s="134"/>
      <c r="AG56" s="134"/>
      <c r="AH56" s="134"/>
      <c r="AI56" s="134"/>
      <c r="AJ56" s="134"/>
      <c r="AK56" s="134"/>
      <c r="AL56" s="134"/>
      <c r="AM56" s="134"/>
      <c r="AN56" s="134"/>
      <c r="AO56" s="163"/>
      <c r="AP56" s="134"/>
      <c r="AQ56" s="131"/>
    </row>
    <row r="57" spans="2:43">
      <c r="B57" s="130"/>
      <c r="C57" s="134"/>
      <c r="D57" s="162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63"/>
      <c r="AA57" s="134"/>
      <c r="AB57" s="134"/>
      <c r="AC57" s="162"/>
      <c r="AD57" s="134"/>
      <c r="AE57" s="134"/>
      <c r="AF57" s="134"/>
      <c r="AG57" s="134"/>
      <c r="AH57" s="134"/>
      <c r="AI57" s="134"/>
      <c r="AJ57" s="134"/>
      <c r="AK57" s="134"/>
      <c r="AL57" s="134"/>
      <c r="AM57" s="134"/>
      <c r="AN57" s="134"/>
      <c r="AO57" s="163"/>
      <c r="AP57" s="134"/>
      <c r="AQ57" s="131"/>
    </row>
    <row r="58" spans="2:43" s="146" customFormat="1" ht="15">
      <c r="B58" s="143"/>
      <c r="C58" s="144"/>
      <c r="D58" s="164" t="s">
        <v>51</v>
      </c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6" t="s">
        <v>52</v>
      </c>
      <c r="S58" s="165"/>
      <c r="T58" s="165"/>
      <c r="U58" s="165"/>
      <c r="V58" s="165"/>
      <c r="W58" s="165"/>
      <c r="X58" s="165"/>
      <c r="Y58" s="165"/>
      <c r="Z58" s="167"/>
      <c r="AA58" s="144"/>
      <c r="AB58" s="144"/>
      <c r="AC58" s="164" t="s">
        <v>51</v>
      </c>
      <c r="AD58" s="165"/>
      <c r="AE58" s="165"/>
      <c r="AF58" s="165"/>
      <c r="AG58" s="165"/>
      <c r="AH58" s="165"/>
      <c r="AI58" s="165"/>
      <c r="AJ58" s="165"/>
      <c r="AK58" s="165"/>
      <c r="AL58" s="165"/>
      <c r="AM58" s="166" t="s">
        <v>52</v>
      </c>
      <c r="AN58" s="165"/>
      <c r="AO58" s="167"/>
      <c r="AP58" s="144"/>
      <c r="AQ58" s="145"/>
    </row>
    <row r="59" spans="2:43">
      <c r="B59" s="130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4"/>
      <c r="AA59" s="134"/>
      <c r="AB59" s="134"/>
      <c r="AC59" s="134"/>
      <c r="AD59" s="134"/>
      <c r="AE59" s="134"/>
      <c r="AF59" s="134"/>
      <c r="AG59" s="134"/>
      <c r="AH59" s="134"/>
      <c r="AI59" s="134"/>
      <c r="AJ59" s="134"/>
      <c r="AK59" s="134"/>
      <c r="AL59" s="134"/>
      <c r="AM59" s="134"/>
      <c r="AN59" s="134"/>
      <c r="AO59" s="134"/>
      <c r="AP59" s="134"/>
      <c r="AQ59" s="131"/>
    </row>
    <row r="60" spans="2:43" s="146" customFormat="1" ht="15">
      <c r="B60" s="143"/>
      <c r="C60" s="144"/>
      <c r="D60" s="159" t="s">
        <v>53</v>
      </c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  <c r="Z60" s="161"/>
      <c r="AA60" s="144"/>
      <c r="AB60" s="144"/>
      <c r="AC60" s="159" t="s">
        <v>54</v>
      </c>
      <c r="AD60" s="160"/>
      <c r="AE60" s="160"/>
      <c r="AF60" s="160"/>
      <c r="AG60" s="160"/>
      <c r="AH60" s="160"/>
      <c r="AI60" s="160"/>
      <c r="AJ60" s="160"/>
      <c r="AK60" s="160"/>
      <c r="AL60" s="160"/>
      <c r="AM60" s="160"/>
      <c r="AN60" s="160"/>
      <c r="AO60" s="161"/>
      <c r="AP60" s="144"/>
      <c r="AQ60" s="145"/>
    </row>
    <row r="61" spans="2:43">
      <c r="B61" s="130"/>
      <c r="C61" s="134"/>
      <c r="D61" s="162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  <c r="V61" s="134"/>
      <c r="W61" s="134"/>
      <c r="X61" s="134"/>
      <c r="Y61" s="134"/>
      <c r="Z61" s="163"/>
      <c r="AA61" s="134"/>
      <c r="AB61" s="134"/>
      <c r="AC61" s="162"/>
      <c r="AD61" s="134"/>
      <c r="AE61" s="134"/>
      <c r="AF61" s="134"/>
      <c r="AG61" s="134"/>
      <c r="AH61" s="134"/>
      <c r="AI61" s="134"/>
      <c r="AJ61" s="134"/>
      <c r="AK61" s="134"/>
      <c r="AL61" s="134"/>
      <c r="AM61" s="134"/>
      <c r="AN61" s="134"/>
      <c r="AO61" s="163"/>
      <c r="AP61" s="134"/>
      <c r="AQ61" s="131"/>
    </row>
    <row r="62" spans="2:43">
      <c r="B62" s="130"/>
      <c r="C62" s="134"/>
      <c r="D62" s="162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  <c r="W62" s="134"/>
      <c r="X62" s="134"/>
      <c r="Y62" s="134"/>
      <c r="Z62" s="163"/>
      <c r="AA62" s="134"/>
      <c r="AB62" s="134"/>
      <c r="AC62" s="162"/>
      <c r="AD62" s="134"/>
      <c r="AE62" s="134"/>
      <c r="AF62" s="134"/>
      <c r="AG62" s="134"/>
      <c r="AH62" s="134"/>
      <c r="AI62" s="134"/>
      <c r="AJ62" s="134"/>
      <c r="AK62" s="134"/>
      <c r="AL62" s="134"/>
      <c r="AM62" s="134"/>
      <c r="AN62" s="134"/>
      <c r="AO62" s="163"/>
      <c r="AP62" s="134"/>
      <c r="AQ62" s="131"/>
    </row>
    <row r="63" spans="2:43">
      <c r="B63" s="130"/>
      <c r="C63" s="134"/>
      <c r="D63" s="162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63"/>
      <c r="AA63" s="134"/>
      <c r="AB63" s="134"/>
      <c r="AC63" s="162"/>
      <c r="AD63" s="134"/>
      <c r="AE63" s="134"/>
      <c r="AF63" s="134"/>
      <c r="AG63" s="134"/>
      <c r="AH63" s="134"/>
      <c r="AI63" s="134"/>
      <c r="AJ63" s="134"/>
      <c r="AK63" s="134"/>
      <c r="AL63" s="134"/>
      <c r="AM63" s="134"/>
      <c r="AN63" s="134"/>
      <c r="AO63" s="163"/>
      <c r="AP63" s="134"/>
      <c r="AQ63" s="131"/>
    </row>
    <row r="64" spans="2:43">
      <c r="B64" s="130"/>
      <c r="C64" s="134"/>
      <c r="D64" s="162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4"/>
      <c r="Z64" s="163"/>
      <c r="AA64" s="134"/>
      <c r="AB64" s="134"/>
      <c r="AC64" s="162"/>
      <c r="AD64" s="134"/>
      <c r="AE64" s="134"/>
      <c r="AF64" s="134"/>
      <c r="AG64" s="134"/>
      <c r="AH64" s="134"/>
      <c r="AI64" s="134"/>
      <c r="AJ64" s="134"/>
      <c r="AK64" s="134"/>
      <c r="AL64" s="134"/>
      <c r="AM64" s="134"/>
      <c r="AN64" s="134"/>
      <c r="AO64" s="163"/>
      <c r="AP64" s="134"/>
      <c r="AQ64" s="131"/>
    </row>
    <row r="65" spans="2:43">
      <c r="B65" s="130"/>
      <c r="C65" s="134"/>
      <c r="D65" s="162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  <c r="W65" s="134"/>
      <c r="X65" s="134"/>
      <c r="Y65" s="134"/>
      <c r="Z65" s="163"/>
      <c r="AA65" s="134"/>
      <c r="AB65" s="134"/>
      <c r="AC65" s="162"/>
      <c r="AD65" s="134"/>
      <c r="AE65" s="134"/>
      <c r="AF65" s="134"/>
      <c r="AG65" s="134"/>
      <c r="AH65" s="134"/>
      <c r="AI65" s="134"/>
      <c r="AJ65" s="134"/>
      <c r="AK65" s="134"/>
      <c r="AL65" s="134"/>
      <c r="AM65" s="134"/>
      <c r="AN65" s="134"/>
      <c r="AO65" s="163"/>
      <c r="AP65" s="134"/>
      <c r="AQ65" s="131"/>
    </row>
    <row r="66" spans="2:43">
      <c r="B66" s="130"/>
      <c r="C66" s="134"/>
      <c r="D66" s="162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134"/>
      <c r="X66" s="134"/>
      <c r="Y66" s="134"/>
      <c r="Z66" s="163"/>
      <c r="AA66" s="134"/>
      <c r="AB66" s="134"/>
      <c r="AC66" s="162"/>
      <c r="AD66" s="134"/>
      <c r="AE66" s="134"/>
      <c r="AF66" s="134"/>
      <c r="AG66" s="134"/>
      <c r="AH66" s="134"/>
      <c r="AI66" s="134"/>
      <c r="AJ66" s="134"/>
      <c r="AK66" s="134"/>
      <c r="AL66" s="134"/>
      <c r="AM66" s="134"/>
      <c r="AN66" s="134"/>
      <c r="AO66" s="163"/>
      <c r="AP66" s="134"/>
      <c r="AQ66" s="131"/>
    </row>
    <row r="67" spans="2:43">
      <c r="B67" s="130"/>
      <c r="C67" s="134"/>
      <c r="D67" s="162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63"/>
      <c r="AA67" s="134"/>
      <c r="AB67" s="134"/>
      <c r="AC67" s="162"/>
      <c r="AD67" s="134"/>
      <c r="AE67" s="134"/>
      <c r="AF67" s="134"/>
      <c r="AG67" s="134"/>
      <c r="AH67" s="134"/>
      <c r="AI67" s="134"/>
      <c r="AJ67" s="134"/>
      <c r="AK67" s="134"/>
      <c r="AL67" s="134"/>
      <c r="AM67" s="134"/>
      <c r="AN67" s="134"/>
      <c r="AO67" s="163"/>
      <c r="AP67" s="134"/>
      <c r="AQ67" s="131"/>
    </row>
    <row r="68" spans="2:43">
      <c r="B68" s="130"/>
      <c r="C68" s="134"/>
      <c r="D68" s="162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63"/>
      <c r="AA68" s="134"/>
      <c r="AB68" s="134"/>
      <c r="AC68" s="162"/>
      <c r="AD68" s="134"/>
      <c r="AE68" s="134"/>
      <c r="AF68" s="134"/>
      <c r="AG68" s="134"/>
      <c r="AH68" s="134"/>
      <c r="AI68" s="134"/>
      <c r="AJ68" s="134"/>
      <c r="AK68" s="134"/>
      <c r="AL68" s="134"/>
      <c r="AM68" s="134"/>
      <c r="AN68" s="134"/>
      <c r="AO68" s="163"/>
      <c r="AP68" s="134"/>
      <c r="AQ68" s="131"/>
    </row>
    <row r="69" spans="2:43" s="146" customFormat="1" ht="15">
      <c r="B69" s="143"/>
      <c r="C69" s="144"/>
      <c r="D69" s="164" t="s">
        <v>51</v>
      </c>
      <c r="E69" s="165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6" t="s">
        <v>52</v>
      </c>
      <c r="S69" s="165"/>
      <c r="T69" s="165"/>
      <c r="U69" s="165"/>
      <c r="V69" s="165"/>
      <c r="W69" s="165"/>
      <c r="X69" s="165"/>
      <c r="Y69" s="165"/>
      <c r="Z69" s="167"/>
      <c r="AA69" s="144"/>
      <c r="AB69" s="144"/>
      <c r="AC69" s="164" t="s">
        <v>51</v>
      </c>
      <c r="AD69" s="165"/>
      <c r="AE69" s="165"/>
      <c r="AF69" s="165"/>
      <c r="AG69" s="165"/>
      <c r="AH69" s="165"/>
      <c r="AI69" s="165"/>
      <c r="AJ69" s="165"/>
      <c r="AK69" s="165"/>
      <c r="AL69" s="165"/>
      <c r="AM69" s="166" t="s">
        <v>52</v>
      </c>
      <c r="AN69" s="165"/>
      <c r="AO69" s="167"/>
      <c r="AP69" s="144"/>
      <c r="AQ69" s="145"/>
    </row>
    <row r="70" spans="2:43" s="146" customFormat="1" ht="6.95" customHeight="1">
      <c r="B70" s="143"/>
      <c r="C70" s="144"/>
      <c r="D70" s="144"/>
      <c r="E70" s="144"/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  <c r="U70" s="144"/>
      <c r="V70" s="144"/>
      <c r="W70" s="144"/>
      <c r="X70" s="144"/>
      <c r="Y70" s="144"/>
      <c r="Z70" s="144"/>
      <c r="AA70" s="144"/>
      <c r="AB70" s="144"/>
      <c r="AC70" s="144"/>
      <c r="AD70" s="144"/>
      <c r="AE70" s="144"/>
      <c r="AF70" s="144"/>
      <c r="AG70" s="144"/>
      <c r="AH70" s="144"/>
      <c r="AI70" s="144"/>
      <c r="AJ70" s="144"/>
      <c r="AK70" s="144"/>
      <c r="AL70" s="144"/>
      <c r="AM70" s="144"/>
      <c r="AN70" s="144"/>
      <c r="AO70" s="144"/>
      <c r="AP70" s="144"/>
      <c r="AQ70" s="145"/>
    </row>
    <row r="71" spans="2:43" s="146" customFormat="1" ht="6.95" customHeight="1">
      <c r="B71" s="168"/>
      <c r="C71" s="169"/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169"/>
      <c r="O71" s="169"/>
      <c r="P71" s="169"/>
      <c r="Q71" s="169"/>
      <c r="R71" s="169"/>
      <c r="S71" s="169"/>
      <c r="T71" s="169"/>
      <c r="U71" s="169"/>
      <c r="V71" s="169"/>
      <c r="W71" s="169"/>
      <c r="X71" s="169"/>
      <c r="Y71" s="169"/>
      <c r="Z71" s="169"/>
      <c r="AA71" s="169"/>
      <c r="AB71" s="169"/>
      <c r="AC71" s="169"/>
      <c r="AD71" s="169"/>
      <c r="AE71" s="169"/>
      <c r="AF71" s="169"/>
      <c r="AG71" s="169"/>
      <c r="AH71" s="169"/>
      <c r="AI71" s="169"/>
      <c r="AJ71" s="169"/>
      <c r="AK71" s="169"/>
      <c r="AL71" s="169"/>
      <c r="AM71" s="169"/>
      <c r="AN71" s="169"/>
      <c r="AO71" s="169"/>
      <c r="AP71" s="169"/>
      <c r="AQ71" s="170"/>
    </row>
    <row r="75" spans="2:43" s="146" customFormat="1" ht="6.95" customHeight="1">
      <c r="B75" s="171"/>
      <c r="C75" s="172"/>
      <c r="D75" s="172"/>
      <c r="E75" s="172"/>
      <c r="F75" s="172"/>
      <c r="G75" s="172"/>
      <c r="H75" s="172"/>
      <c r="I75" s="172"/>
      <c r="J75" s="172"/>
      <c r="K75" s="172"/>
      <c r="L75" s="172"/>
      <c r="M75" s="172"/>
      <c r="N75" s="172"/>
      <c r="O75" s="172"/>
      <c r="P75" s="172"/>
      <c r="Q75" s="172"/>
      <c r="R75" s="172"/>
      <c r="S75" s="172"/>
      <c r="T75" s="172"/>
      <c r="U75" s="172"/>
      <c r="V75" s="172"/>
      <c r="W75" s="172"/>
      <c r="X75" s="172"/>
      <c r="Y75" s="172"/>
      <c r="Z75" s="172"/>
      <c r="AA75" s="172"/>
      <c r="AB75" s="172"/>
      <c r="AC75" s="172"/>
      <c r="AD75" s="172"/>
      <c r="AE75" s="172"/>
      <c r="AF75" s="172"/>
      <c r="AG75" s="172"/>
      <c r="AH75" s="172"/>
      <c r="AI75" s="172"/>
      <c r="AJ75" s="172"/>
      <c r="AK75" s="172"/>
      <c r="AL75" s="172"/>
      <c r="AM75" s="172"/>
      <c r="AN75" s="172"/>
      <c r="AO75" s="172"/>
      <c r="AP75" s="172"/>
      <c r="AQ75" s="173"/>
    </row>
    <row r="76" spans="2:43" s="146" customFormat="1" ht="36.950000000000003" customHeight="1">
      <c r="B76" s="143"/>
      <c r="C76" s="237" t="s">
        <v>55</v>
      </c>
      <c r="D76" s="238"/>
      <c r="E76" s="238"/>
      <c r="F76" s="238"/>
      <c r="G76" s="238"/>
      <c r="H76" s="238"/>
      <c r="I76" s="238"/>
      <c r="J76" s="238"/>
      <c r="K76" s="238"/>
      <c r="L76" s="238"/>
      <c r="M76" s="238"/>
      <c r="N76" s="238"/>
      <c r="O76" s="238"/>
      <c r="P76" s="238"/>
      <c r="Q76" s="238"/>
      <c r="R76" s="238"/>
      <c r="S76" s="238"/>
      <c r="T76" s="238"/>
      <c r="U76" s="238"/>
      <c r="V76" s="238"/>
      <c r="W76" s="238"/>
      <c r="X76" s="238"/>
      <c r="Y76" s="238"/>
      <c r="Z76" s="238"/>
      <c r="AA76" s="238"/>
      <c r="AB76" s="238"/>
      <c r="AC76" s="238"/>
      <c r="AD76" s="238"/>
      <c r="AE76" s="238"/>
      <c r="AF76" s="238"/>
      <c r="AG76" s="238"/>
      <c r="AH76" s="238"/>
      <c r="AI76" s="238"/>
      <c r="AJ76" s="238"/>
      <c r="AK76" s="238"/>
      <c r="AL76" s="238"/>
      <c r="AM76" s="238"/>
      <c r="AN76" s="238"/>
      <c r="AO76" s="238"/>
      <c r="AP76" s="238"/>
      <c r="AQ76" s="145"/>
    </row>
    <row r="77" spans="2:43" s="177" customFormat="1" ht="14.45" customHeight="1">
      <c r="B77" s="174"/>
      <c r="C77" s="137" t="s">
        <v>14</v>
      </c>
      <c r="D77" s="175"/>
      <c r="E77" s="175"/>
      <c r="F77" s="175"/>
      <c r="G77" s="175"/>
      <c r="H77" s="175"/>
      <c r="I77" s="175"/>
      <c r="J77" s="175"/>
      <c r="K77" s="175"/>
      <c r="L77" s="175" t="str">
        <f>K5</f>
        <v>17-2022</v>
      </c>
      <c r="M77" s="175"/>
      <c r="N77" s="175"/>
      <c r="O77" s="175"/>
      <c r="P77" s="175"/>
      <c r="Q77" s="175"/>
      <c r="R77" s="175"/>
      <c r="S77" s="175"/>
      <c r="T77" s="175"/>
      <c r="U77" s="175"/>
      <c r="V77" s="175"/>
      <c r="W77" s="175"/>
      <c r="X77" s="175"/>
      <c r="Y77" s="175"/>
      <c r="Z77" s="175"/>
      <c r="AA77" s="175"/>
      <c r="AB77" s="175"/>
      <c r="AC77" s="175"/>
      <c r="AD77" s="175"/>
      <c r="AE77" s="175"/>
      <c r="AF77" s="175"/>
      <c r="AG77" s="175"/>
      <c r="AH77" s="175"/>
      <c r="AI77" s="175"/>
      <c r="AJ77" s="175"/>
      <c r="AK77" s="175"/>
      <c r="AL77" s="175"/>
      <c r="AM77" s="175"/>
      <c r="AN77" s="175"/>
      <c r="AO77" s="175"/>
      <c r="AP77" s="175"/>
      <c r="AQ77" s="176"/>
    </row>
    <row r="78" spans="2:43" s="182" customFormat="1" ht="36.950000000000003" customHeight="1">
      <c r="B78" s="178"/>
      <c r="C78" s="179" t="s">
        <v>17</v>
      </c>
      <c r="D78" s="180"/>
      <c r="E78" s="180"/>
      <c r="F78" s="180"/>
      <c r="G78" s="180"/>
      <c r="H78" s="180"/>
      <c r="I78" s="180"/>
      <c r="J78" s="180"/>
      <c r="K78" s="180"/>
      <c r="L78" s="257" t="str">
        <f>K6</f>
        <v>Zníženie energetickej náročnosti kultúrneho domu v obci Rastislavice</v>
      </c>
      <c r="M78" s="258"/>
      <c r="N78" s="258"/>
      <c r="O78" s="258"/>
      <c r="P78" s="258"/>
      <c r="Q78" s="258"/>
      <c r="R78" s="258"/>
      <c r="S78" s="258"/>
      <c r="T78" s="258"/>
      <c r="U78" s="258"/>
      <c r="V78" s="258"/>
      <c r="W78" s="258"/>
      <c r="X78" s="258"/>
      <c r="Y78" s="258"/>
      <c r="Z78" s="258"/>
      <c r="AA78" s="258"/>
      <c r="AB78" s="258"/>
      <c r="AC78" s="258"/>
      <c r="AD78" s="258"/>
      <c r="AE78" s="258"/>
      <c r="AF78" s="258"/>
      <c r="AG78" s="258"/>
      <c r="AH78" s="258"/>
      <c r="AI78" s="258"/>
      <c r="AJ78" s="258"/>
      <c r="AK78" s="258"/>
      <c r="AL78" s="258"/>
      <c r="AM78" s="258"/>
      <c r="AN78" s="258"/>
      <c r="AO78" s="258"/>
      <c r="AP78" s="180"/>
      <c r="AQ78" s="181"/>
    </row>
    <row r="79" spans="2:43" s="146" customFormat="1" ht="6.95" customHeight="1">
      <c r="B79" s="143"/>
      <c r="C79" s="144"/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144"/>
      <c r="W79" s="144"/>
      <c r="X79" s="144"/>
      <c r="Y79" s="144"/>
      <c r="Z79" s="144"/>
      <c r="AA79" s="144"/>
      <c r="AB79" s="144"/>
      <c r="AC79" s="144"/>
      <c r="AD79" s="144"/>
      <c r="AE79" s="144"/>
      <c r="AF79" s="144"/>
      <c r="AG79" s="144"/>
      <c r="AH79" s="144"/>
      <c r="AI79" s="144"/>
      <c r="AJ79" s="144"/>
      <c r="AK79" s="144"/>
      <c r="AL79" s="144"/>
      <c r="AM79" s="144"/>
      <c r="AN79" s="144"/>
      <c r="AO79" s="144"/>
      <c r="AP79" s="144"/>
      <c r="AQ79" s="145"/>
    </row>
    <row r="80" spans="2:43" s="146" customFormat="1" ht="15">
      <c r="B80" s="143"/>
      <c r="C80" s="137" t="s">
        <v>21</v>
      </c>
      <c r="D80" s="144"/>
      <c r="E80" s="144"/>
      <c r="F80" s="144"/>
      <c r="G80" s="144"/>
      <c r="H80" s="144"/>
      <c r="I80" s="144"/>
      <c r="J80" s="144"/>
      <c r="K80" s="144"/>
      <c r="L80" s="183" t="str">
        <f>IF(K8="","",K8)</f>
        <v>Rastislavice</v>
      </c>
      <c r="M80" s="144"/>
      <c r="N80" s="144"/>
      <c r="O80" s="144"/>
      <c r="P80" s="144"/>
      <c r="Q80" s="144"/>
      <c r="R80" s="144"/>
      <c r="S80" s="144"/>
      <c r="T80" s="144"/>
      <c r="U80" s="144"/>
      <c r="V80" s="144"/>
      <c r="W80" s="144"/>
      <c r="X80" s="144"/>
      <c r="Y80" s="144"/>
      <c r="Z80" s="144"/>
      <c r="AA80" s="144"/>
      <c r="AB80" s="144"/>
      <c r="AC80" s="144"/>
      <c r="AD80" s="144"/>
      <c r="AE80" s="144"/>
      <c r="AF80" s="144"/>
      <c r="AG80" s="144"/>
      <c r="AH80" s="144"/>
      <c r="AI80" s="137" t="s">
        <v>23</v>
      </c>
      <c r="AJ80" s="144"/>
      <c r="AK80" s="144"/>
      <c r="AL80" s="144"/>
      <c r="AM80" s="184" t="str">
        <f>IF(AN8= "","",AN8)</f>
        <v/>
      </c>
      <c r="AN80" s="144"/>
      <c r="AO80" s="144"/>
      <c r="AP80" s="144"/>
      <c r="AQ80" s="145"/>
    </row>
    <row r="81" spans="1:76" s="146" customFormat="1" ht="6.95" customHeight="1">
      <c r="B81" s="143"/>
      <c r="C81" s="144"/>
      <c r="D81" s="144"/>
      <c r="E81" s="144"/>
      <c r="F81" s="144"/>
      <c r="G81" s="144"/>
      <c r="H81" s="144"/>
      <c r="I81" s="144"/>
      <c r="J81" s="144"/>
      <c r="K81" s="144"/>
      <c r="L81" s="144"/>
      <c r="M81" s="144"/>
      <c r="N81" s="144"/>
      <c r="O81" s="144"/>
      <c r="P81" s="144"/>
      <c r="Q81" s="144"/>
      <c r="R81" s="144"/>
      <c r="S81" s="144"/>
      <c r="T81" s="144"/>
      <c r="U81" s="144"/>
      <c r="V81" s="144"/>
      <c r="W81" s="144"/>
      <c r="X81" s="144"/>
      <c r="Y81" s="144"/>
      <c r="Z81" s="144"/>
      <c r="AA81" s="144"/>
      <c r="AB81" s="144"/>
      <c r="AC81" s="144"/>
      <c r="AD81" s="144"/>
      <c r="AE81" s="144"/>
      <c r="AF81" s="144"/>
      <c r="AG81" s="144"/>
      <c r="AH81" s="144"/>
      <c r="AI81" s="144"/>
      <c r="AJ81" s="144"/>
      <c r="AK81" s="144"/>
      <c r="AL81" s="144"/>
      <c r="AM81" s="144"/>
      <c r="AN81" s="144"/>
      <c r="AO81" s="144"/>
      <c r="AP81" s="144"/>
      <c r="AQ81" s="145"/>
    </row>
    <row r="82" spans="1:76" s="146" customFormat="1" ht="15">
      <c r="B82" s="143"/>
      <c r="C82" s="137" t="s">
        <v>24</v>
      </c>
      <c r="D82" s="144"/>
      <c r="E82" s="144"/>
      <c r="F82" s="144"/>
      <c r="G82" s="144"/>
      <c r="H82" s="144"/>
      <c r="I82" s="144"/>
      <c r="J82" s="144"/>
      <c r="K82" s="144"/>
      <c r="L82" s="175" t="str">
        <f>IF(E11= "","",E11)</f>
        <v>Obec Rastislavice</v>
      </c>
      <c r="M82" s="144"/>
      <c r="N82" s="144"/>
      <c r="O82" s="144"/>
      <c r="P82" s="144"/>
      <c r="Q82" s="144"/>
      <c r="R82" s="144"/>
      <c r="S82" s="144"/>
      <c r="T82" s="144"/>
      <c r="U82" s="144"/>
      <c r="V82" s="144"/>
      <c r="W82" s="144"/>
      <c r="X82" s="144"/>
      <c r="Y82" s="144"/>
      <c r="Z82" s="144"/>
      <c r="AA82" s="144"/>
      <c r="AB82" s="144"/>
      <c r="AC82" s="144"/>
      <c r="AD82" s="144"/>
      <c r="AE82" s="144"/>
      <c r="AF82" s="144"/>
      <c r="AG82" s="144"/>
      <c r="AH82" s="144"/>
      <c r="AI82" s="137" t="s">
        <v>30</v>
      </c>
      <c r="AJ82" s="144"/>
      <c r="AK82" s="144"/>
      <c r="AL82" s="144"/>
      <c r="AM82" s="259" t="str">
        <f>IF(E17="","",E17)</f>
        <v>ByvaPro s.r.o., Mlynské Nivy 58, 821 05 Bratislava</v>
      </c>
      <c r="AN82" s="259"/>
      <c r="AO82" s="259"/>
      <c r="AP82" s="259"/>
      <c r="AQ82" s="145"/>
      <c r="AS82" s="260" t="s">
        <v>56</v>
      </c>
      <c r="AT82" s="261"/>
      <c r="AU82" s="160"/>
      <c r="AV82" s="160"/>
      <c r="AW82" s="160"/>
      <c r="AX82" s="160"/>
      <c r="AY82" s="160"/>
      <c r="AZ82" s="160"/>
      <c r="BA82" s="160"/>
      <c r="BB82" s="160"/>
      <c r="BC82" s="160"/>
      <c r="BD82" s="161"/>
    </row>
    <row r="83" spans="1:76" s="146" customFormat="1" ht="15">
      <c r="B83" s="143"/>
      <c r="C83" s="137" t="s">
        <v>28</v>
      </c>
      <c r="D83" s="144"/>
      <c r="E83" s="144"/>
      <c r="F83" s="144"/>
      <c r="G83" s="144"/>
      <c r="H83" s="144"/>
      <c r="I83" s="144"/>
      <c r="J83" s="144"/>
      <c r="K83" s="144"/>
      <c r="L83" s="175" t="str">
        <f>IF(E14= "Vyplň údaj","",E14)</f>
        <v/>
      </c>
      <c r="M83" s="144"/>
      <c r="N83" s="144"/>
      <c r="O83" s="144"/>
      <c r="P83" s="144"/>
      <c r="Q83" s="144"/>
      <c r="R83" s="144"/>
      <c r="S83" s="144"/>
      <c r="T83" s="144"/>
      <c r="U83" s="144"/>
      <c r="V83" s="144"/>
      <c r="W83" s="144"/>
      <c r="X83" s="144"/>
      <c r="Y83" s="144"/>
      <c r="Z83" s="144"/>
      <c r="AA83" s="144"/>
      <c r="AB83" s="144"/>
      <c r="AC83" s="144"/>
      <c r="AD83" s="144"/>
      <c r="AE83" s="144"/>
      <c r="AF83" s="144"/>
      <c r="AG83" s="144"/>
      <c r="AH83" s="144"/>
      <c r="AI83" s="137" t="s">
        <v>33</v>
      </c>
      <c r="AJ83" s="144"/>
      <c r="AK83" s="144"/>
      <c r="AL83" s="144"/>
      <c r="AM83" s="259" t="str">
        <f>IF(E20="","",E20)</f>
        <v/>
      </c>
      <c r="AN83" s="259"/>
      <c r="AO83" s="259"/>
      <c r="AP83" s="259"/>
      <c r="AQ83" s="145"/>
      <c r="AS83" s="262"/>
      <c r="AT83" s="263"/>
      <c r="AU83" s="144"/>
      <c r="AV83" s="144"/>
      <c r="AW83" s="144"/>
      <c r="AX83" s="144"/>
      <c r="AY83" s="144"/>
      <c r="AZ83" s="144"/>
      <c r="BA83" s="144"/>
      <c r="BB83" s="144"/>
      <c r="BC83" s="144"/>
      <c r="BD83" s="185"/>
    </row>
    <row r="84" spans="1:76" s="146" customFormat="1" ht="10.9" customHeight="1">
      <c r="B84" s="143"/>
      <c r="C84" s="144"/>
      <c r="D84" s="144"/>
      <c r="E84" s="144"/>
      <c r="F84" s="144"/>
      <c r="G84" s="144"/>
      <c r="H84" s="144"/>
      <c r="I84" s="144"/>
      <c r="J84" s="144"/>
      <c r="K84" s="144"/>
      <c r="L84" s="144"/>
      <c r="M84" s="144"/>
      <c r="N84" s="144"/>
      <c r="O84" s="144"/>
      <c r="P84" s="144"/>
      <c r="Q84" s="144"/>
      <c r="R84" s="144"/>
      <c r="S84" s="144"/>
      <c r="T84" s="144"/>
      <c r="U84" s="144"/>
      <c r="V84" s="144"/>
      <c r="W84" s="144"/>
      <c r="X84" s="144"/>
      <c r="Y84" s="144"/>
      <c r="Z84" s="144"/>
      <c r="AA84" s="144"/>
      <c r="AB84" s="144"/>
      <c r="AC84" s="144"/>
      <c r="AD84" s="144"/>
      <c r="AE84" s="144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5"/>
      <c r="AS84" s="262"/>
      <c r="AT84" s="263"/>
      <c r="AU84" s="144"/>
      <c r="AV84" s="144"/>
      <c r="AW84" s="144"/>
      <c r="AX84" s="144"/>
      <c r="AY84" s="144"/>
      <c r="AZ84" s="144"/>
      <c r="BA84" s="144"/>
      <c r="BB84" s="144"/>
      <c r="BC84" s="144"/>
      <c r="BD84" s="185"/>
    </row>
    <row r="85" spans="1:76" s="146" customFormat="1" ht="29.25" customHeight="1">
      <c r="B85" s="143"/>
      <c r="C85" s="264" t="s">
        <v>57</v>
      </c>
      <c r="D85" s="265"/>
      <c r="E85" s="265"/>
      <c r="F85" s="265"/>
      <c r="G85" s="265"/>
      <c r="H85" s="186"/>
      <c r="I85" s="266" t="s">
        <v>58</v>
      </c>
      <c r="J85" s="265"/>
      <c r="K85" s="265"/>
      <c r="L85" s="265"/>
      <c r="M85" s="265"/>
      <c r="N85" s="265"/>
      <c r="O85" s="265"/>
      <c r="P85" s="265"/>
      <c r="Q85" s="265"/>
      <c r="R85" s="265"/>
      <c r="S85" s="265"/>
      <c r="T85" s="265"/>
      <c r="U85" s="265"/>
      <c r="V85" s="265"/>
      <c r="W85" s="265"/>
      <c r="X85" s="265"/>
      <c r="Y85" s="265"/>
      <c r="Z85" s="265"/>
      <c r="AA85" s="265"/>
      <c r="AB85" s="265"/>
      <c r="AC85" s="265"/>
      <c r="AD85" s="265"/>
      <c r="AE85" s="265"/>
      <c r="AF85" s="265"/>
      <c r="AG85" s="266" t="s">
        <v>59</v>
      </c>
      <c r="AH85" s="265"/>
      <c r="AI85" s="265"/>
      <c r="AJ85" s="265"/>
      <c r="AK85" s="265"/>
      <c r="AL85" s="265"/>
      <c r="AM85" s="265"/>
      <c r="AN85" s="266" t="s">
        <v>60</v>
      </c>
      <c r="AO85" s="265"/>
      <c r="AP85" s="267"/>
      <c r="AQ85" s="145"/>
      <c r="AS85" s="187" t="s">
        <v>61</v>
      </c>
      <c r="AT85" s="188" t="s">
        <v>62</v>
      </c>
      <c r="AU85" s="188" t="s">
        <v>63</v>
      </c>
      <c r="AV85" s="188" t="s">
        <v>64</v>
      </c>
      <c r="AW85" s="188" t="s">
        <v>65</v>
      </c>
      <c r="AX85" s="188" t="s">
        <v>66</v>
      </c>
      <c r="AY85" s="188" t="s">
        <v>67</v>
      </c>
      <c r="AZ85" s="188" t="s">
        <v>68</v>
      </c>
      <c r="BA85" s="188" t="s">
        <v>69</v>
      </c>
      <c r="BB85" s="188" t="s">
        <v>70</v>
      </c>
      <c r="BC85" s="188" t="s">
        <v>71</v>
      </c>
      <c r="BD85" s="189" t="s">
        <v>72</v>
      </c>
    </row>
    <row r="86" spans="1:76" s="146" customFormat="1" ht="10.9" customHeight="1">
      <c r="B86" s="143"/>
      <c r="C86" s="144"/>
      <c r="D86" s="144"/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4"/>
      <c r="Q86" s="144"/>
      <c r="R86" s="144"/>
      <c r="S86" s="144"/>
      <c r="T86" s="144"/>
      <c r="U86" s="144"/>
      <c r="V86" s="144"/>
      <c r="W86" s="144"/>
      <c r="X86" s="144"/>
      <c r="Y86" s="144"/>
      <c r="Z86" s="144"/>
      <c r="AA86" s="144"/>
      <c r="AB86" s="144"/>
      <c r="AC86" s="144"/>
      <c r="AD86" s="144"/>
      <c r="AE86" s="144"/>
      <c r="AF86" s="144"/>
      <c r="AG86" s="144"/>
      <c r="AH86" s="144"/>
      <c r="AI86" s="144"/>
      <c r="AJ86" s="144"/>
      <c r="AK86" s="144"/>
      <c r="AL86" s="144"/>
      <c r="AM86" s="144"/>
      <c r="AN86" s="144"/>
      <c r="AO86" s="144"/>
      <c r="AP86" s="144"/>
      <c r="AQ86" s="145"/>
      <c r="AS86" s="190"/>
      <c r="AT86" s="160"/>
      <c r="AU86" s="160"/>
      <c r="AV86" s="160"/>
      <c r="AW86" s="160"/>
      <c r="AX86" s="160"/>
      <c r="AY86" s="160"/>
      <c r="AZ86" s="160"/>
      <c r="BA86" s="160"/>
      <c r="BB86" s="160"/>
      <c r="BC86" s="160"/>
      <c r="BD86" s="161"/>
    </row>
    <row r="87" spans="1:76" s="182" customFormat="1" ht="32.450000000000003" customHeight="1">
      <c r="B87" s="178"/>
      <c r="C87" s="191" t="s">
        <v>73</v>
      </c>
      <c r="D87" s="192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  <c r="R87" s="192"/>
      <c r="S87" s="192"/>
      <c r="T87" s="192"/>
      <c r="U87" s="192"/>
      <c r="V87" s="192"/>
      <c r="W87" s="192"/>
      <c r="X87" s="192"/>
      <c r="Y87" s="192"/>
      <c r="Z87" s="192"/>
      <c r="AA87" s="192"/>
      <c r="AB87" s="192"/>
      <c r="AC87" s="192"/>
      <c r="AD87" s="192"/>
      <c r="AE87" s="192"/>
      <c r="AF87" s="192"/>
      <c r="AG87" s="281">
        <f>ROUND(AG88+SUM(AG94:AG97),2)</f>
        <v>0</v>
      </c>
      <c r="AH87" s="281"/>
      <c r="AI87" s="281"/>
      <c r="AJ87" s="281"/>
      <c r="AK87" s="281"/>
      <c r="AL87" s="281"/>
      <c r="AM87" s="281"/>
      <c r="AN87" s="282">
        <f t="shared" ref="AN87:AN97" si="0">SUM(AG87,AT87)</f>
        <v>0</v>
      </c>
      <c r="AO87" s="282"/>
      <c r="AP87" s="282"/>
      <c r="AQ87" s="181"/>
      <c r="AS87" s="193">
        <f>ROUND(AS88+SUM(AS94:AS97),2)</f>
        <v>0</v>
      </c>
      <c r="AT87" s="194">
        <f t="shared" ref="AT87:AT97" si="1">ROUND(SUM(AV87:AW87),2)</f>
        <v>0</v>
      </c>
      <c r="AU87" s="195">
        <f>ROUND(AU88+SUM(AU94:AU97),5)</f>
        <v>0</v>
      </c>
      <c r="AV87" s="194">
        <f>ROUND(AZ87*L31,2)</f>
        <v>0</v>
      </c>
      <c r="AW87" s="194">
        <f>ROUND(BA87*L32,2)</f>
        <v>0</v>
      </c>
      <c r="AX87" s="194">
        <f>ROUND(BB87*L31,2)</f>
        <v>0</v>
      </c>
      <c r="AY87" s="194">
        <f>ROUND(BC87*L32,2)</f>
        <v>0</v>
      </c>
      <c r="AZ87" s="194">
        <f>ROUND(AZ88+SUM(AZ94:AZ97),2)</f>
        <v>0</v>
      </c>
      <c r="BA87" s="194">
        <f>ROUND(BA88+SUM(BA94:BA97),2)</f>
        <v>0</v>
      </c>
      <c r="BB87" s="194">
        <f>ROUND(BB88+SUM(BB94:BB97),2)</f>
        <v>0</v>
      </c>
      <c r="BC87" s="194">
        <f>ROUND(BC88+SUM(BC94:BC97),2)</f>
        <v>0</v>
      </c>
      <c r="BD87" s="196">
        <f>ROUND(BD88+SUM(BD94:BD97),2)</f>
        <v>0</v>
      </c>
      <c r="BS87" s="197" t="s">
        <v>74</v>
      </c>
      <c r="BT87" s="197" t="s">
        <v>75</v>
      </c>
      <c r="BU87" s="198" t="s">
        <v>76</v>
      </c>
      <c r="BV87" s="197" t="s">
        <v>77</v>
      </c>
      <c r="BW87" s="197" t="s">
        <v>78</v>
      </c>
      <c r="BX87" s="197" t="s">
        <v>79</v>
      </c>
    </row>
    <row r="88" spans="1:76" s="199" customFormat="1" ht="22.5" customHeight="1">
      <c r="B88" s="200"/>
      <c r="C88" s="201"/>
      <c r="D88" s="271" t="s">
        <v>80</v>
      </c>
      <c r="E88" s="271"/>
      <c r="F88" s="271"/>
      <c r="G88" s="271"/>
      <c r="H88" s="271"/>
      <c r="I88" s="202"/>
      <c r="J88" s="271" t="s">
        <v>81</v>
      </c>
      <c r="K88" s="271"/>
      <c r="L88" s="271"/>
      <c r="M88" s="271"/>
      <c r="N88" s="271"/>
      <c r="O88" s="271"/>
      <c r="P88" s="271"/>
      <c r="Q88" s="271"/>
      <c r="R88" s="271"/>
      <c r="S88" s="271"/>
      <c r="T88" s="271"/>
      <c r="U88" s="271"/>
      <c r="V88" s="271"/>
      <c r="W88" s="271"/>
      <c r="X88" s="271"/>
      <c r="Y88" s="271"/>
      <c r="Z88" s="271"/>
      <c r="AA88" s="271"/>
      <c r="AB88" s="271"/>
      <c r="AC88" s="271"/>
      <c r="AD88" s="271"/>
      <c r="AE88" s="271"/>
      <c r="AF88" s="271"/>
      <c r="AG88" s="270">
        <f>ROUND(SUM(AG89:AG93),2)</f>
        <v>0</v>
      </c>
      <c r="AH88" s="269"/>
      <c r="AI88" s="269"/>
      <c r="AJ88" s="269"/>
      <c r="AK88" s="269"/>
      <c r="AL88" s="269"/>
      <c r="AM88" s="269"/>
      <c r="AN88" s="268">
        <f t="shared" si="0"/>
        <v>0</v>
      </c>
      <c r="AO88" s="269"/>
      <c r="AP88" s="269"/>
      <c r="AQ88" s="203"/>
      <c r="AS88" s="204">
        <f>ROUND(SUM(AS89:AS93),2)</f>
        <v>0</v>
      </c>
      <c r="AT88" s="205">
        <f t="shared" si="1"/>
        <v>0</v>
      </c>
      <c r="AU88" s="206">
        <f>ROUND(SUM(AU89:AU93),5)</f>
        <v>0</v>
      </c>
      <c r="AV88" s="205">
        <f>ROUND(AZ88*L31,2)</f>
        <v>0</v>
      </c>
      <c r="AW88" s="205">
        <f>ROUND(BA88*L32,2)</f>
        <v>0</v>
      </c>
      <c r="AX88" s="205">
        <f>ROUND(BB88*L31,2)</f>
        <v>0</v>
      </c>
      <c r="AY88" s="205">
        <f>ROUND(BC88*L32,2)</f>
        <v>0</v>
      </c>
      <c r="AZ88" s="205">
        <f>ROUND(SUM(AZ89:AZ93),2)</f>
        <v>0</v>
      </c>
      <c r="BA88" s="205">
        <f>ROUND(SUM(BA89:BA93),2)</f>
        <v>0</v>
      </c>
      <c r="BB88" s="205">
        <f>ROUND(SUM(BB89:BB93),2)</f>
        <v>0</v>
      </c>
      <c r="BC88" s="205">
        <f>ROUND(SUM(BC89:BC93),2)</f>
        <v>0</v>
      </c>
      <c r="BD88" s="207">
        <f>ROUND(SUM(BD89:BD93),2)</f>
        <v>0</v>
      </c>
      <c r="BS88" s="208" t="s">
        <v>74</v>
      </c>
      <c r="BT88" s="208" t="s">
        <v>82</v>
      </c>
      <c r="BU88" s="208" t="s">
        <v>76</v>
      </c>
      <c r="BV88" s="208" t="s">
        <v>77</v>
      </c>
      <c r="BW88" s="208" t="s">
        <v>83</v>
      </c>
      <c r="BX88" s="208" t="s">
        <v>78</v>
      </c>
    </row>
    <row r="89" spans="1:76" s="213" customFormat="1" ht="22.5" customHeight="1">
      <c r="A89" s="209" t="s">
        <v>84</v>
      </c>
      <c r="B89" s="210"/>
      <c r="C89" s="211"/>
      <c r="D89" s="211"/>
      <c r="E89" s="274" t="s">
        <v>85</v>
      </c>
      <c r="F89" s="274"/>
      <c r="G89" s="274"/>
      <c r="H89" s="274"/>
      <c r="I89" s="274"/>
      <c r="J89" s="211"/>
      <c r="K89" s="274" t="s">
        <v>86</v>
      </c>
      <c r="L89" s="274"/>
      <c r="M89" s="274"/>
      <c r="N89" s="274"/>
      <c r="O89" s="274"/>
      <c r="P89" s="274"/>
      <c r="Q89" s="274"/>
      <c r="R89" s="274"/>
      <c r="S89" s="274"/>
      <c r="T89" s="274"/>
      <c r="U89" s="274"/>
      <c r="V89" s="274"/>
      <c r="W89" s="274"/>
      <c r="X89" s="274"/>
      <c r="Y89" s="274"/>
      <c r="Z89" s="274"/>
      <c r="AA89" s="274"/>
      <c r="AB89" s="274"/>
      <c r="AC89" s="274"/>
      <c r="AD89" s="274"/>
      <c r="AE89" s="274"/>
      <c r="AF89" s="274"/>
      <c r="AG89" s="272">
        <f>'A - Zateplenie obvodového...'!M31</f>
        <v>0</v>
      </c>
      <c r="AH89" s="273"/>
      <c r="AI89" s="273"/>
      <c r="AJ89" s="273"/>
      <c r="AK89" s="273"/>
      <c r="AL89" s="273"/>
      <c r="AM89" s="273"/>
      <c r="AN89" s="272">
        <f t="shared" si="0"/>
        <v>0</v>
      </c>
      <c r="AO89" s="273"/>
      <c r="AP89" s="273"/>
      <c r="AQ89" s="212"/>
      <c r="AS89" s="214">
        <f>'A - Zateplenie obvodového...'!M29</f>
        <v>0</v>
      </c>
      <c r="AT89" s="215">
        <f t="shared" si="1"/>
        <v>0</v>
      </c>
      <c r="AU89" s="216">
        <f>'A - Zateplenie obvodového...'!W131</f>
        <v>0</v>
      </c>
      <c r="AV89" s="215">
        <f>'A - Zateplenie obvodového...'!M33</f>
        <v>0</v>
      </c>
      <c r="AW89" s="215">
        <f>'A - Zateplenie obvodového...'!M34</f>
        <v>0</v>
      </c>
      <c r="AX89" s="215">
        <f>'A - Zateplenie obvodového...'!M35</f>
        <v>0</v>
      </c>
      <c r="AY89" s="215">
        <f>'A - Zateplenie obvodového...'!M36</f>
        <v>0</v>
      </c>
      <c r="AZ89" s="215">
        <f>'A - Zateplenie obvodového...'!H33</f>
        <v>0</v>
      </c>
      <c r="BA89" s="215">
        <f>'A - Zateplenie obvodového...'!H34</f>
        <v>0</v>
      </c>
      <c r="BB89" s="215">
        <f>'A - Zateplenie obvodového...'!H35</f>
        <v>0</v>
      </c>
      <c r="BC89" s="215">
        <f>'A - Zateplenie obvodového...'!H36</f>
        <v>0</v>
      </c>
      <c r="BD89" s="217">
        <f>'A - Zateplenie obvodového...'!H37</f>
        <v>0</v>
      </c>
      <c r="BT89" s="218" t="s">
        <v>87</v>
      </c>
      <c r="BV89" s="218" t="s">
        <v>77</v>
      </c>
      <c r="BW89" s="218" t="s">
        <v>88</v>
      </c>
      <c r="BX89" s="218" t="s">
        <v>83</v>
      </c>
    </row>
    <row r="90" spans="1:76" s="213" customFormat="1" ht="22.5" customHeight="1">
      <c r="A90" s="209" t="s">
        <v>84</v>
      </c>
      <c r="B90" s="210"/>
      <c r="C90" s="211"/>
      <c r="D90" s="211"/>
      <c r="E90" s="274" t="s">
        <v>89</v>
      </c>
      <c r="F90" s="274"/>
      <c r="G90" s="274"/>
      <c r="H90" s="274"/>
      <c r="I90" s="274"/>
      <c r="J90" s="211"/>
      <c r="K90" s="274" t="s">
        <v>90</v>
      </c>
      <c r="L90" s="274"/>
      <c r="M90" s="274"/>
      <c r="N90" s="274"/>
      <c r="O90" s="274"/>
      <c r="P90" s="274"/>
      <c r="Q90" s="274"/>
      <c r="R90" s="274"/>
      <c r="S90" s="274"/>
      <c r="T90" s="274"/>
      <c r="U90" s="274"/>
      <c r="V90" s="274"/>
      <c r="W90" s="274"/>
      <c r="X90" s="274"/>
      <c r="Y90" s="274"/>
      <c r="Z90" s="274"/>
      <c r="AA90" s="274"/>
      <c r="AB90" s="274"/>
      <c r="AC90" s="274"/>
      <c r="AD90" s="274"/>
      <c r="AE90" s="274"/>
      <c r="AF90" s="274"/>
      <c r="AG90" s="272">
        <f>'B - Výmena výplňových kon...'!M31</f>
        <v>0</v>
      </c>
      <c r="AH90" s="273"/>
      <c r="AI90" s="273"/>
      <c r="AJ90" s="273"/>
      <c r="AK90" s="273"/>
      <c r="AL90" s="273"/>
      <c r="AM90" s="273"/>
      <c r="AN90" s="272">
        <f t="shared" si="0"/>
        <v>0</v>
      </c>
      <c r="AO90" s="273"/>
      <c r="AP90" s="273"/>
      <c r="AQ90" s="212"/>
      <c r="AS90" s="214">
        <f>'B - Výmena výplňových kon...'!M29</f>
        <v>0</v>
      </c>
      <c r="AT90" s="215">
        <f t="shared" si="1"/>
        <v>0</v>
      </c>
      <c r="AU90" s="216">
        <f>'B - Výmena výplňových kon...'!W126</f>
        <v>0</v>
      </c>
      <c r="AV90" s="215">
        <f>'B - Výmena výplňových kon...'!M33</f>
        <v>0</v>
      </c>
      <c r="AW90" s="215">
        <f>'B - Výmena výplňových kon...'!M34</f>
        <v>0</v>
      </c>
      <c r="AX90" s="215">
        <f>'B - Výmena výplňových kon...'!M35</f>
        <v>0</v>
      </c>
      <c r="AY90" s="215">
        <f>'B - Výmena výplňových kon...'!M36</f>
        <v>0</v>
      </c>
      <c r="AZ90" s="215">
        <f>'B - Výmena výplňových kon...'!H33</f>
        <v>0</v>
      </c>
      <c r="BA90" s="215">
        <f>'B - Výmena výplňových kon...'!H34</f>
        <v>0</v>
      </c>
      <c r="BB90" s="215">
        <f>'B - Výmena výplňových kon...'!H35</f>
        <v>0</v>
      </c>
      <c r="BC90" s="215">
        <f>'B - Výmena výplňových kon...'!H36</f>
        <v>0</v>
      </c>
      <c r="BD90" s="217">
        <f>'B - Výmena výplňových kon...'!H37</f>
        <v>0</v>
      </c>
      <c r="BT90" s="218" t="s">
        <v>87</v>
      </c>
      <c r="BV90" s="218" t="s">
        <v>77</v>
      </c>
      <c r="BW90" s="218" t="s">
        <v>91</v>
      </c>
      <c r="BX90" s="218" t="s">
        <v>83</v>
      </c>
    </row>
    <row r="91" spans="1:76" s="213" customFormat="1" ht="22.5" customHeight="1">
      <c r="A91" s="209" t="s">
        <v>84</v>
      </c>
      <c r="B91" s="210"/>
      <c r="C91" s="211"/>
      <c r="D91" s="211"/>
      <c r="E91" s="274" t="s">
        <v>92</v>
      </c>
      <c r="F91" s="274"/>
      <c r="G91" s="274"/>
      <c r="H91" s="274"/>
      <c r="I91" s="274"/>
      <c r="J91" s="211"/>
      <c r="K91" s="274" t="s">
        <v>93</v>
      </c>
      <c r="L91" s="274"/>
      <c r="M91" s="274"/>
      <c r="N91" s="274"/>
      <c r="O91" s="274"/>
      <c r="P91" s="274"/>
      <c r="Q91" s="274"/>
      <c r="R91" s="274"/>
      <c r="S91" s="274"/>
      <c r="T91" s="274"/>
      <c r="U91" s="274"/>
      <c r="V91" s="274"/>
      <c r="W91" s="274"/>
      <c r="X91" s="274"/>
      <c r="Y91" s="274"/>
      <c r="Z91" s="274"/>
      <c r="AA91" s="274"/>
      <c r="AB91" s="274"/>
      <c r="AC91" s="274"/>
      <c r="AD91" s="274"/>
      <c r="AE91" s="274"/>
      <c r="AF91" s="274"/>
      <c r="AG91" s="272">
        <f>'C - Zateplenie strechy'!M31</f>
        <v>0</v>
      </c>
      <c r="AH91" s="273"/>
      <c r="AI91" s="273"/>
      <c r="AJ91" s="273"/>
      <c r="AK91" s="273"/>
      <c r="AL91" s="273"/>
      <c r="AM91" s="273"/>
      <c r="AN91" s="272">
        <f t="shared" si="0"/>
        <v>0</v>
      </c>
      <c r="AO91" s="273"/>
      <c r="AP91" s="273"/>
      <c r="AQ91" s="212"/>
      <c r="AS91" s="214">
        <f>'C - Zateplenie strechy'!M29</f>
        <v>0</v>
      </c>
      <c r="AT91" s="215">
        <f t="shared" si="1"/>
        <v>0</v>
      </c>
      <c r="AU91" s="216">
        <f>'C - Zateplenie strechy'!W126</f>
        <v>0</v>
      </c>
      <c r="AV91" s="215">
        <f>'C - Zateplenie strechy'!M33</f>
        <v>0</v>
      </c>
      <c r="AW91" s="215">
        <f>'C - Zateplenie strechy'!M34</f>
        <v>0</v>
      </c>
      <c r="AX91" s="215">
        <f>'C - Zateplenie strechy'!M35</f>
        <v>0</v>
      </c>
      <c r="AY91" s="215">
        <f>'C - Zateplenie strechy'!M36</f>
        <v>0</v>
      </c>
      <c r="AZ91" s="215">
        <f>'C - Zateplenie strechy'!H33</f>
        <v>0</v>
      </c>
      <c r="BA91" s="215">
        <f>'C - Zateplenie strechy'!H34</f>
        <v>0</v>
      </c>
      <c r="BB91" s="215">
        <f>'C - Zateplenie strechy'!H35</f>
        <v>0</v>
      </c>
      <c r="BC91" s="215">
        <f>'C - Zateplenie strechy'!H36</f>
        <v>0</v>
      </c>
      <c r="BD91" s="217">
        <f>'C - Zateplenie strechy'!H37</f>
        <v>0</v>
      </c>
      <c r="BT91" s="218" t="s">
        <v>87</v>
      </c>
      <c r="BV91" s="218" t="s">
        <v>77</v>
      </c>
      <c r="BW91" s="218" t="s">
        <v>94</v>
      </c>
      <c r="BX91" s="218" t="s">
        <v>83</v>
      </c>
    </row>
    <row r="92" spans="1:76" s="213" customFormat="1" ht="22.5" customHeight="1">
      <c r="A92" s="209" t="s">
        <v>84</v>
      </c>
      <c r="B92" s="210"/>
      <c r="C92" s="211"/>
      <c r="D92" s="211"/>
      <c r="E92" s="274" t="s">
        <v>74</v>
      </c>
      <c r="F92" s="274"/>
      <c r="G92" s="274"/>
      <c r="H92" s="274"/>
      <c r="I92" s="274"/>
      <c r="J92" s="211"/>
      <c r="K92" s="274" t="s">
        <v>95</v>
      </c>
      <c r="L92" s="274"/>
      <c r="M92" s="274"/>
      <c r="N92" s="274"/>
      <c r="O92" s="274"/>
      <c r="P92" s="274"/>
      <c r="Q92" s="274"/>
      <c r="R92" s="274"/>
      <c r="S92" s="274"/>
      <c r="T92" s="274"/>
      <c r="U92" s="274"/>
      <c r="V92" s="274"/>
      <c r="W92" s="274"/>
      <c r="X92" s="274"/>
      <c r="Y92" s="274"/>
      <c r="Z92" s="274"/>
      <c r="AA92" s="274"/>
      <c r="AB92" s="274"/>
      <c r="AC92" s="274"/>
      <c r="AD92" s="274"/>
      <c r="AE92" s="274"/>
      <c r="AF92" s="274"/>
      <c r="AG92" s="272">
        <f>'D - Ochraný pás sokla'!M31</f>
        <v>0</v>
      </c>
      <c r="AH92" s="273"/>
      <c r="AI92" s="273"/>
      <c r="AJ92" s="273"/>
      <c r="AK92" s="273"/>
      <c r="AL92" s="273"/>
      <c r="AM92" s="273"/>
      <c r="AN92" s="272">
        <f t="shared" si="0"/>
        <v>0</v>
      </c>
      <c r="AO92" s="273"/>
      <c r="AP92" s="273"/>
      <c r="AQ92" s="212"/>
      <c r="AS92" s="214">
        <f>'D - Ochraný pás sokla'!M29</f>
        <v>0</v>
      </c>
      <c r="AT92" s="215">
        <f t="shared" si="1"/>
        <v>0</v>
      </c>
      <c r="AU92" s="216">
        <f>'D - Ochraný pás sokla'!W124</f>
        <v>0</v>
      </c>
      <c r="AV92" s="215">
        <f>'D - Ochraný pás sokla'!M33</f>
        <v>0</v>
      </c>
      <c r="AW92" s="215">
        <f>'D - Ochraný pás sokla'!M34</f>
        <v>0</v>
      </c>
      <c r="AX92" s="215">
        <f>'D - Ochraný pás sokla'!M35</f>
        <v>0</v>
      </c>
      <c r="AY92" s="215">
        <f>'D - Ochraný pás sokla'!M36</f>
        <v>0</v>
      </c>
      <c r="AZ92" s="215">
        <f>'D - Ochraný pás sokla'!H33</f>
        <v>0</v>
      </c>
      <c r="BA92" s="215">
        <f>'D - Ochraný pás sokla'!H34</f>
        <v>0</v>
      </c>
      <c r="BB92" s="215">
        <f>'D - Ochraný pás sokla'!H35</f>
        <v>0</v>
      </c>
      <c r="BC92" s="215">
        <f>'D - Ochraný pás sokla'!H36</f>
        <v>0</v>
      </c>
      <c r="BD92" s="217">
        <f>'D - Ochraný pás sokla'!H37</f>
        <v>0</v>
      </c>
      <c r="BT92" s="218" t="s">
        <v>87</v>
      </c>
      <c r="BV92" s="218" t="s">
        <v>77</v>
      </c>
      <c r="BW92" s="218" t="s">
        <v>96</v>
      </c>
      <c r="BX92" s="218" t="s">
        <v>83</v>
      </c>
    </row>
    <row r="93" spans="1:76" s="213" customFormat="1" ht="22.5" customHeight="1">
      <c r="A93" s="209" t="s">
        <v>84</v>
      </c>
      <c r="B93" s="210"/>
      <c r="C93" s="211"/>
      <c r="D93" s="211"/>
      <c r="E93" s="274" t="s">
        <v>97</v>
      </c>
      <c r="F93" s="274"/>
      <c r="G93" s="274"/>
      <c r="H93" s="274"/>
      <c r="I93" s="274"/>
      <c r="J93" s="211"/>
      <c r="K93" s="274" t="s">
        <v>98</v>
      </c>
      <c r="L93" s="274"/>
      <c r="M93" s="274"/>
      <c r="N93" s="274"/>
      <c r="O93" s="274"/>
      <c r="P93" s="274"/>
      <c r="Q93" s="274"/>
      <c r="R93" s="274"/>
      <c r="S93" s="274"/>
      <c r="T93" s="274"/>
      <c r="U93" s="274"/>
      <c r="V93" s="274"/>
      <c r="W93" s="274"/>
      <c r="X93" s="274"/>
      <c r="Y93" s="274"/>
      <c r="Z93" s="274"/>
      <c r="AA93" s="274"/>
      <c r="AB93" s="274"/>
      <c r="AC93" s="274"/>
      <c r="AD93" s="274"/>
      <c r="AE93" s="274"/>
      <c r="AF93" s="274"/>
      <c r="AG93" s="272">
        <f>'E - Interiér'!M31</f>
        <v>0</v>
      </c>
      <c r="AH93" s="273"/>
      <c r="AI93" s="273"/>
      <c r="AJ93" s="273"/>
      <c r="AK93" s="273"/>
      <c r="AL93" s="273"/>
      <c r="AM93" s="273"/>
      <c r="AN93" s="272">
        <f t="shared" si="0"/>
        <v>0</v>
      </c>
      <c r="AO93" s="273"/>
      <c r="AP93" s="273"/>
      <c r="AQ93" s="212"/>
      <c r="AS93" s="214">
        <f>'E - Interiér'!M29</f>
        <v>0</v>
      </c>
      <c r="AT93" s="215">
        <f t="shared" si="1"/>
        <v>0</v>
      </c>
      <c r="AU93" s="216">
        <f>'E - Interiér'!W123</f>
        <v>0</v>
      </c>
      <c r="AV93" s="215">
        <f>'E - Interiér'!M33</f>
        <v>0</v>
      </c>
      <c r="AW93" s="215">
        <f>'E - Interiér'!M34</f>
        <v>0</v>
      </c>
      <c r="AX93" s="215">
        <f>'E - Interiér'!M35</f>
        <v>0</v>
      </c>
      <c r="AY93" s="215">
        <f>'E - Interiér'!M36</f>
        <v>0</v>
      </c>
      <c r="AZ93" s="215">
        <f>'E - Interiér'!H33</f>
        <v>0</v>
      </c>
      <c r="BA93" s="215">
        <f>'E - Interiér'!H34</f>
        <v>0</v>
      </c>
      <c r="BB93" s="215">
        <f>'E - Interiér'!H35</f>
        <v>0</v>
      </c>
      <c r="BC93" s="215">
        <f>'E - Interiér'!H36</f>
        <v>0</v>
      </c>
      <c r="BD93" s="217">
        <f>'E - Interiér'!H37</f>
        <v>0</v>
      </c>
      <c r="BT93" s="218" t="s">
        <v>87</v>
      </c>
      <c r="BV93" s="218" t="s">
        <v>77</v>
      </c>
      <c r="BW93" s="218" t="s">
        <v>99</v>
      </c>
      <c r="BX93" s="218" t="s">
        <v>83</v>
      </c>
    </row>
    <row r="94" spans="1:76" s="199" customFormat="1" ht="22.5" customHeight="1">
      <c r="A94" s="209" t="s">
        <v>84</v>
      </c>
      <c r="B94" s="200"/>
      <c r="C94" s="201"/>
      <c r="D94" s="271" t="s">
        <v>100</v>
      </c>
      <c r="E94" s="271"/>
      <c r="F94" s="271"/>
      <c r="G94" s="271"/>
      <c r="H94" s="271"/>
      <c r="I94" s="202"/>
      <c r="J94" s="271" t="s">
        <v>101</v>
      </c>
      <c r="K94" s="271"/>
      <c r="L94" s="271"/>
      <c r="M94" s="271"/>
      <c r="N94" s="271"/>
      <c r="O94" s="271"/>
      <c r="P94" s="271"/>
      <c r="Q94" s="271"/>
      <c r="R94" s="271"/>
      <c r="S94" s="271"/>
      <c r="T94" s="271"/>
      <c r="U94" s="271"/>
      <c r="V94" s="271"/>
      <c r="W94" s="271"/>
      <c r="X94" s="271"/>
      <c r="Y94" s="271"/>
      <c r="Z94" s="271"/>
      <c r="AA94" s="271"/>
      <c r="AB94" s="271"/>
      <c r="AC94" s="271"/>
      <c r="AD94" s="271"/>
      <c r="AE94" s="271"/>
      <c r="AF94" s="271"/>
      <c r="AG94" s="268">
        <f>'EL - Elektroinštalácia os...'!M30</f>
        <v>0</v>
      </c>
      <c r="AH94" s="269"/>
      <c r="AI94" s="269"/>
      <c r="AJ94" s="269"/>
      <c r="AK94" s="269"/>
      <c r="AL94" s="269"/>
      <c r="AM94" s="269"/>
      <c r="AN94" s="268">
        <f t="shared" si="0"/>
        <v>0</v>
      </c>
      <c r="AO94" s="269"/>
      <c r="AP94" s="269"/>
      <c r="AQ94" s="203"/>
      <c r="AS94" s="204">
        <f>'EL - Elektroinštalácia os...'!M28</f>
        <v>0</v>
      </c>
      <c r="AT94" s="205">
        <f t="shared" si="1"/>
        <v>0</v>
      </c>
      <c r="AU94" s="206">
        <f>'EL - Elektroinštalácia os...'!W135</f>
        <v>0</v>
      </c>
      <c r="AV94" s="205">
        <f>'EL - Elektroinštalácia os...'!M32</f>
        <v>0</v>
      </c>
      <c r="AW94" s="205">
        <f>'EL - Elektroinštalácia os...'!M33</f>
        <v>0</v>
      </c>
      <c r="AX94" s="205">
        <f>'EL - Elektroinštalácia os...'!M34</f>
        <v>0</v>
      </c>
      <c r="AY94" s="205">
        <f>'EL - Elektroinštalácia os...'!M35</f>
        <v>0</v>
      </c>
      <c r="AZ94" s="205">
        <f>'EL - Elektroinštalácia os...'!H32</f>
        <v>0</v>
      </c>
      <c r="BA94" s="205">
        <f>'EL - Elektroinštalácia os...'!H33</f>
        <v>0</v>
      </c>
      <c r="BB94" s="205">
        <f>'EL - Elektroinštalácia os...'!H34</f>
        <v>0</v>
      </c>
      <c r="BC94" s="205">
        <f>'EL - Elektroinštalácia os...'!H35</f>
        <v>0</v>
      </c>
      <c r="BD94" s="207">
        <f>'EL - Elektroinštalácia os...'!H36</f>
        <v>0</v>
      </c>
      <c r="BT94" s="208" t="s">
        <v>82</v>
      </c>
      <c r="BV94" s="208" t="s">
        <v>77</v>
      </c>
      <c r="BW94" s="208" t="s">
        <v>102</v>
      </c>
      <c r="BX94" s="208" t="s">
        <v>78</v>
      </c>
    </row>
    <row r="95" spans="1:76" s="199" customFormat="1" ht="22.5" customHeight="1">
      <c r="A95" s="209" t="s">
        <v>84</v>
      </c>
      <c r="B95" s="200"/>
      <c r="C95" s="201"/>
      <c r="D95" s="271" t="s">
        <v>103</v>
      </c>
      <c r="E95" s="271"/>
      <c r="F95" s="271"/>
      <c r="G95" s="271"/>
      <c r="H95" s="271"/>
      <c r="I95" s="202"/>
      <c r="J95" s="271" t="s">
        <v>104</v>
      </c>
      <c r="K95" s="271"/>
      <c r="L95" s="271"/>
      <c r="M95" s="271"/>
      <c r="N95" s="271"/>
      <c r="O95" s="271"/>
      <c r="P95" s="271"/>
      <c r="Q95" s="271"/>
      <c r="R95" s="271"/>
      <c r="S95" s="271"/>
      <c r="T95" s="271"/>
      <c r="U95" s="271"/>
      <c r="V95" s="271"/>
      <c r="W95" s="271"/>
      <c r="X95" s="271"/>
      <c r="Y95" s="271"/>
      <c r="Z95" s="271"/>
      <c r="AA95" s="271"/>
      <c r="AB95" s="271"/>
      <c r="AC95" s="271"/>
      <c r="AD95" s="271"/>
      <c r="AE95" s="271"/>
      <c r="AF95" s="271"/>
      <c r="AG95" s="268">
        <f>'FVE - Fotovoltická elektr...'!M30</f>
        <v>0</v>
      </c>
      <c r="AH95" s="269"/>
      <c r="AI95" s="269"/>
      <c r="AJ95" s="269"/>
      <c r="AK95" s="269"/>
      <c r="AL95" s="269"/>
      <c r="AM95" s="269"/>
      <c r="AN95" s="268">
        <f t="shared" si="0"/>
        <v>0</v>
      </c>
      <c r="AO95" s="269"/>
      <c r="AP95" s="269"/>
      <c r="AQ95" s="203"/>
      <c r="AS95" s="204">
        <f>'FVE - Fotovoltická elektr...'!M28</f>
        <v>0</v>
      </c>
      <c r="AT95" s="205">
        <f t="shared" si="1"/>
        <v>0</v>
      </c>
      <c r="AU95" s="206">
        <f>'FVE - Fotovoltická elektr...'!W125</f>
        <v>0</v>
      </c>
      <c r="AV95" s="205">
        <f>'FVE - Fotovoltická elektr...'!M32</f>
        <v>0</v>
      </c>
      <c r="AW95" s="205">
        <f>'FVE - Fotovoltická elektr...'!M33</f>
        <v>0</v>
      </c>
      <c r="AX95" s="205">
        <f>'FVE - Fotovoltická elektr...'!M34</f>
        <v>0</v>
      </c>
      <c r="AY95" s="205">
        <f>'FVE - Fotovoltická elektr...'!M35</f>
        <v>0</v>
      </c>
      <c r="AZ95" s="205">
        <f>'FVE - Fotovoltická elektr...'!H32</f>
        <v>0</v>
      </c>
      <c r="BA95" s="205">
        <f>'FVE - Fotovoltická elektr...'!H33</f>
        <v>0</v>
      </c>
      <c r="BB95" s="205">
        <f>'FVE - Fotovoltická elektr...'!H34</f>
        <v>0</v>
      </c>
      <c r="BC95" s="205">
        <f>'FVE - Fotovoltická elektr...'!H35</f>
        <v>0</v>
      </c>
      <c r="BD95" s="207">
        <f>'FVE - Fotovoltická elektr...'!H36</f>
        <v>0</v>
      </c>
      <c r="BT95" s="208" t="s">
        <v>82</v>
      </c>
      <c r="BV95" s="208" t="s">
        <v>77</v>
      </c>
      <c r="BW95" s="208" t="s">
        <v>105</v>
      </c>
      <c r="BX95" s="208" t="s">
        <v>78</v>
      </c>
    </row>
    <row r="96" spans="1:76" s="199" customFormat="1" ht="22.5" customHeight="1">
      <c r="A96" s="209" t="s">
        <v>84</v>
      </c>
      <c r="B96" s="200"/>
      <c r="C96" s="201"/>
      <c r="D96" s="271" t="s">
        <v>106</v>
      </c>
      <c r="E96" s="271"/>
      <c r="F96" s="271"/>
      <c r="G96" s="271"/>
      <c r="H96" s="271"/>
      <c r="I96" s="202"/>
      <c r="J96" s="271" t="s">
        <v>107</v>
      </c>
      <c r="K96" s="271"/>
      <c r="L96" s="271"/>
      <c r="M96" s="271"/>
      <c r="N96" s="271"/>
      <c r="O96" s="271"/>
      <c r="P96" s="271"/>
      <c r="Q96" s="271"/>
      <c r="R96" s="271"/>
      <c r="S96" s="271"/>
      <c r="T96" s="271"/>
      <c r="U96" s="271"/>
      <c r="V96" s="271"/>
      <c r="W96" s="271"/>
      <c r="X96" s="271"/>
      <c r="Y96" s="271"/>
      <c r="Z96" s="271"/>
      <c r="AA96" s="271"/>
      <c r="AB96" s="271"/>
      <c r="AC96" s="271"/>
      <c r="AD96" s="271"/>
      <c r="AE96" s="271"/>
      <c r="AF96" s="271"/>
      <c r="AG96" s="268">
        <f>'UK - Vykurovanie'!M30</f>
        <v>0</v>
      </c>
      <c r="AH96" s="269"/>
      <c r="AI96" s="269"/>
      <c r="AJ96" s="269"/>
      <c r="AK96" s="269"/>
      <c r="AL96" s="269"/>
      <c r="AM96" s="269"/>
      <c r="AN96" s="268">
        <f t="shared" si="0"/>
        <v>0</v>
      </c>
      <c r="AO96" s="269"/>
      <c r="AP96" s="269"/>
      <c r="AQ96" s="203"/>
      <c r="AS96" s="204">
        <f>'UK - Vykurovanie'!M28</f>
        <v>0</v>
      </c>
      <c r="AT96" s="205">
        <f t="shared" si="1"/>
        <v>0</v>
      </c>
      <c r="AU96" s="206">
        <f>'UK - Vykurovanie'!W126</f>
        <v>0</v>
      </c>
      <c r="AV96" s="205">
        <f>'UK - Vykurovanie'!M32</f>
        <v>0</v>
      </c>
      <c r="AW96" s="205">
        <f>'UK - Vykurovanie'!M33</f>
        <v>0</v>
      </c>
      <c r="AX96" s="205">
        <f>'UK - Vykurovanie'!M34</f>
        <v>0</v>
      </c>
      <c r="AY96" s="205">
        <f>'UK - Vykurovanie'!M35</f>
        <v>0</v>
      </c>
      <c r="AZ96" s="205">
        <f>'UK - Vykurovanie'!H32</f>
        <v>0</v>
      </c>
      <c r="BA96" s="205">
        <f>'UK - Vykurovanie'!H33</f>
        <v>0</v>
      </c>
      <c r="BB96" s="205">
        <f>'UK - Vykurovanie'!H34</f>
        <v>0</v>
      </c>
      <c r="BC96" s="205">
        <f>'UK - Vykurovanie'!H35</f>
        <v>0</v>
      </c>
      <c r="BD96" s="207">
        <f>'UK - Vykurovanie'!H36</f>
        <v>0</v>
      </c>
      <c r="BT96" s="208" t="s">
        <v>82</v>
      </c>
      <c r="BV96" s="208" t="s">
        <v>77</v>
      </c>
      <c r="BW96" s="208" t="s">
        <v>108</v>
      </c>
      <c r="BX96" s="208" t="s">
        <v>78</v>
      </c>
    </row>
    <row r="97" spans="1:89" s="199" customFormat="1" ht="22.5" customHeight="1">
      <c r="A97" s="209" t="s">
        <v>84</v>
      </c>
      <c r="B97" s="200"/>
      <c r="C97" s="201"/>
      <c r="D97" s="271" t="s">
        <v>109</v>
      </c>
      <c r="E97" s="271"/>
      <c r="F97" s="271"/>
      <c r="G97" s="271"/>
      <c r="H97" s="271"/>
      <c r="I97" s="202"/>
      <c r="J97" s="271" t="s">
        <v>110</v>
      </c>
      <c r="K97" s="271"/>
      <c r="L97" s="271"/>
      <c r="M97" s="271"/>
      <c r="N97" s="271"/>
      <c r="O97" s="271"/>
      <c r="P97" s="271"/>
      <c r="Q97" s="271"/>
      <c r="R97" s="271"/>
      <c r="S97" s="271"/>
      <c r="T97" s="271"/>
      <c r="U97" s="271"/>
      <c r="V97" s="271"/>
      <c r="W97" s="271"/>
      <c r="X97" s="271"/>
      <c r="Y97" s="271"/>
      <c r="Z97" s="271"/>
      <c r="AA97" s="271"/>
      <c r="AB97" s="271"/>
      <c r="AC97" s="271"/>
      <c r="AD97" s="271"/>
      <c r="AE97" s="271"/>
      <c r="AF97" s="271"/>
      <c r="AG97" s="268">
        <f>'VZT - Lokálna rekuperácia'!M30</f>
        <v>0</v>
      </c>
      <c r="AH97" s="269"/>
      <c r="AI97" s="269"/>
      <c r="AJ97" s="269"/>
      <c r="AK97" s="269"/>
      <c r="AL97" s="269"/>
      <c r="AM97" s="269"/>
      <c r="AN97" s="268">
        <f t="shared" si="0"/>
        <v>0</v>
      </c>
      <c r="AO97" s="269"/>
      <c r="AP97" s="269"/>
      <c r="AQ97" s="203"/>
      <c r="AS97" s="219">
        <f>'VZT - Lokálna rekuperácia'!M28</f>
        <v>0</v>
      </c>
      <c r="AT97" s="220">
        <f t="shared" si="1"/>
        <v>0</v>
      </c>
      <c r="AU97" s="221">
        <f>'VZT - Lokálna rekuperácia'!W122</f>
        <v>0</v>
      </c>
      <c r="AV97" s="220">
        <f>'VZT - Lokálna rekuperácia'!M32</f>
        <v>0</v>
      </c>
      <c r="AW97" s="220">
        <f>'VZT - Lokálna rekuperácia'!M33</f>
        <v>0</v>
      </c>
      <c r="AX97" s="220">
        <f>'VZT - Lokálna rekuperácia'!M34</f>
        <v>0</v>
      </c>
      <c r="AY97" s="220">
        <f>'VZT - Lokálna rekuperácia'!M35</f>
        <v>0</v>
      </c>
      <c r="AZ97" s="220">
        <f>'VZT - Lokálna rekuperácia'!H32</f>
        <v>0</v>
      </c>
      <c r="BA97" s="220">
        <f>'VZT - Lokálna rekuperácia'!H33</f>
        <v>0</v>
      </c>
      <c r="BB97" s="220">
        <f>'VZT - Lokálna rekuperácia'!H34</f>
        <v>0</v>
      </c>
      <c r="BC97" s="220">
        <f>'VZT - Lokálna rekuperácia'!H35</f>
        <v>0</v>
      </c>
      <c r="BD97" s="222">
        <f>'VZT - Lokálna rekuperácia'!H36</f>
        <v>0</v>
      </c>
      <c r="BT97" s="208" t="s">
        <v>82</v>
      </c>
      <c r="BV97" s="208" t="s">
        <v>77</v>
      </c>
      <c r="BW97" s="208" t="s">
        <v>111</v>
      </c>
      <c r="BX97" s="208" t="s">
        <v>78</v>
      </c>
    </row>
    <row r="98" spans="1:89">
      <c r="B98" s="130"/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  <c r="AA98" s="134"/>
      <c r="AB98" s="134"/>
      <c r="AC98" s="134"/>
      <c r="AD98" s="134"/>
      <c r="AE98" s="134"/>
      <c r="AF98" s="134"/>
      <c r="AG98" s="134"/>
      <c r="AH98" s="134"/>
      <c r="AI98" s="134"/>
      <c r="AJ98" s="134"/>
      <c r="AK98" s="134"/>
      <c r="AL98" s="134"/>
      <c r="AM98" s="134"/>
      <c r="AN98" s="134"/>
      <c r="AO98" s="134"/>
      <c r="AP98" s="134"/>
      <c r="AQ98" s="131"/>
    </row>
    <row r="99" spans="1:89" s="146" customFormat="1" ht="30" customHeight="1">
      <c r="B99" s="143"/>
      <c r="C99" s="191" t="s">
        <v>112</v>
      </c>
      <c r="D99" s="144"/>
      <c r="E99" s="144"/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4"/>
      <c r="Q99" s="144"/>
      <c r="R99" s="144"/>
      <c r="S99" s="144"/>
      <c r="T99" s="144"/>
      <c r="U99" s="144"/>
      <c r="V99" s="144"/>
      <c r="W99" s="144"/>
      <c r="X99" s="144"/>
      <c r="Y99" s="144"/>
      <c r="Z99" s="144"/>
      <c r="AA99" s="144"/>
      <c r="AB99" s="144"/>
      <c r="AC99" s="144"/>
      <c r="AD99" s="144"/>
      <c r="AE99" s="144"/>
      <c r="AF99" s="144"/>
      <c r="AG99" s="282">
        <f>ROUND(SUM(AG100:AG103),2)</f>
        <v>0</v>
      </c>
      <c r="AH99" s="282"/>
      <c r="AI99" s="282"/>
      <c r="AJ99" s="282"/>
      <c r="AK99" s="282"/>
      <c r="AL99" s="282"/>
      <c r="AM99" s="282"/>
      <c r="AN99" s="282">
        <f>ROUND(SUM(AN100:AN103),2)</f>
        <v>0</v>
      </c>
      <c r="AO99" s="282"/>
      <c r="AP99" s="282"/>
      <c r="AQ99" s="145"/>
      <c r="AS99" s="187" t="s">
        <v>113</v>
      </c>
      <c r="AT99" s="188" t="s">
        <v>114</v>
      </c>
      <c r="AU99" s="188" t="s">
        <v>39</v>
      </c>
      <c r="AV99" s="189" t="s">
        <v>62</v>
      </c>
    </row>
    <row r="100" spans="1:89" s="146" customFormat="1" ht="19.899999999999999" customHeight="1">
      <c r="B100" s="143"/>
      <c r="C100" s="144"/>
      <c r="D100" s="223" t="s">
        <v>115</v>
      </c>
      <c r="E100" s="144"/>
      <c r="F100" s="144"/>
      <c r="G100" s="144"/>
      <c r="H100" s="144"/>
      <c r="I100" s="144"/>
      <c r="J100" s="144"/>
      <c r="K100" s="144"/>
      <c r="L100" s="144"/>
      <c r="M100" s="144"/>
      <c r="N100" s="144"/>
      <c r="O100" s="144"/>
      <c r="P100" s="144"/>
      <c r="Q100" s="144"/>
      <c r="R100" s="144"/>
      <c r="S100" s="144"/>
      <c r="T100" s="144"/>
      <c r="U100" s="144"/>
      <c r="V100" s="144"/>
      <c r="W100" s="144"/>
      <c r="X100" s="144"/>
      <c r="Y100" s="144"/>
      <c r="Z100" s="144"/>
      <c r="AA100" s="144"/>
      <c r="AB100" s="144"/>
      <c r="AC100" s="144"/>
      <c r="AD100" s="144"/>
      <c r="AE100" s="144"/>
      <c r="AF100" s="144"/>
      <c r="AG100" s="275">
        <f>ROUND(AG87*AS100,2)</f>
        <v>0</v>
      </c>
      <c r="AH100" s="272"/>
      <c r="AI100" s="272"/>
      <c r="AJ100" s="272"/>
      <c r="AK100" s="272"/>
      <c r="AL100" s="272"/>
      <c r="AM100" s="272"/>
      <c r="AN100" s="272">
        <f>ROUND(AG100+AV100,2)</f>
        <v>0</v>
      </c>
      <c r="AO100" s="272"/>
      <c r="AP100" s="272"/>
      <c r="AQ100" s="145"/>
      <c r="AS100" s="224">
        <v>0</v>
      </c>
      <c r="AT100" s="225" t="s">
        <v>116</v>
      </c>
      <c r="AU100" s="225" t="s">
        <v>40</v>
      </c>
      <c r="AV100" s="226">
        <f>ROUND(IF(AU100="základná",AG100*L31,IF(AU100="znížená",AG100*L32,0)),2)</f>
        <v>0</v>
      </c>
      <c r="BV100" s="126" t="s">
        <v>117</v>
      </c>
      <c r="BY100" s="227">
        <f>IF(AU100="základná",AV100,0)</f>
        <v>0</v>
      </c>
      <c r="BZ100" s="227">
        <f>IF(AU100="znížená",AV100,0)</f>
        <v>0</v>
      </c>
      <c r="CA100" s="227">
        <v>0</v>
      </c>
      <c r="CB100" s="227">
        <v>0</v>
      </c>
      <c r="CC100" s="227">
        <v>0</v>
      </c>
      <c r="CD100" s="227">
        <f>IF(AU100="základná",AG100,0)</f>
        <v>0</v>
      </c>
      <c r="CE100" s="227">
        <f>IF(AU100="znížená",AG100,0)</f>
        <v>0</v>
      </c>
      <c r="CF100" s="227">
        <f>IF(AU100="zákl. prenesená",AG100,0)</f>
        <v>0</v>
      </c>
      <c r="CG100" s="227">
        <f>IF(AU100="zníž. prenesená",AG100,0)</f>
        <v>0</v>
      </c>
      <c r="CH100" s="227">
        <f>IF(AU100="nulová",AG100,0)</f>
        <v>0</v>
      </c>
      <c r="CI100" s="126">
        <f>IF(AU100="základná",1,IF(AU100="znížená",2,IF(AU100="zákl. prenesená",4,IF(AU100="zníž. prenesená",5,3))))</f>
        <v>1</v>
      </c>
      <c r="CJ100" s="126">
        <f>IF(AT100="stavebná časť",1,IF(88100="investičná časť",2,3))</f>
        <v>1</v>
      </c>
      <c r="CK100" s="126" t="str">
        <f>IF(D100="Vyplň vlastné","","x")</f>
        <v>x</v>
      </c>
    </row>
    <row r="101" spans="1:89" s="146" customFormat="1" ht="19.899999999999999" customHeight="1">
      <c r="B101" s="143"/>
      <c r="C101" s="144"/>
      <c r="D101" s="279" t="s">
        <v>118</v>
      </c>
      <c r="E101" s="280"/>
      <c r="F101" s="280"/>
      <c r="G101" s="280"/>
      <c r="H101" s="280"/>
      <c r="I101" s="280"/>
      <c r="J101" s="280"/>
      <c r="K101" s="280"/>
      <c r="L101" s="280"/>
      <c r="M101" s="280"/>
      <c r="N101" s="280"/>
      <c r="O101" s="280"/>
      <c r="P101" s="280"/>
      <c r="Q101" s="280"/>
      <c r="R101" s="280"/>
      <c r="S101" s="280"/>
      <c r="T101" s="280"/>
      <c r="U101" s="280"/>
      <c r="V101" s="280"/>
      <c r="W101" s="280"/>
      <c r="X101" s="280"/>
      <c r="Y101" s="280"/>
      <c r="Z101" s="280"/>
      <c r="AA101" s="280"/>
      <c r="AB101" s="280"/>
      <c r="AC101" s="144"/>
      <c r="AD101" s="144"/>
      <c r="AE101" s="144"/>
      <c r="AF101" s="144"/>
      <c r="AG101" s="275">
        <f>AG87*AS101</f>
        <v>0</v>
      </c>
      <c r="AH101" s="272"/>
      <c r="AI101" s="272"/>
      <c r="AJ101" s="272"/>
      <c r="AK101" s="272"/>
      <c r="AL101" s="272"/>
      <c r="AM101" s="272"/>
      <c r="AN101" s="272">
        <f>AG101+AV101</f>
        <v>0</v>
      </c>
      <c r="AO101" s="272"/>
      <c r="AP101" s="272"/>
      <c r="AQ101" s="145"/>
      <c r="AS101" s="228">
        <v>0</v>
      </c>
      <c r="AT101" s="229" t="s">
        <v>116</v>
      </c>
      <c r="AU101" s="229" t="s">
        <v>40</v>
      </c>
      <c r="AV101" s="217">
        <f>ROUND(IF(AU101="nulová",0,IF(OR(AU101="základná",AU101="zákl. prenesená"),AG101*L31,AG101*L32)),2)</f>
        <v>0</v>
      </c>
      <c r="BV101" s="126" t="s">
        <v>119</v>
      </c>
      <c r="BY101" s="227">
        <f>IF(AU101="základná",AV101,0)</f>
        <v>0</v>
      </c>
      <c r="BZ101" s="227">
        <f>IF(AU101="znížená",AV101,0)</f>
        <v>0</v>
      </c>
      <c r="CA101" s="227">
        <f>IF(AU101="zákl. prenesená",AV101,0)</f>
        <v>0</v>
      </c>
      <c r="CB101" s="227">
        <f>IF(AU101="zníž. prenesená",AV101,0)</f>
        <v>0</v>
      </c>
      <c r="CC101" s="227">
        <f>IF(AU101="nulová",AV101,0)</f>
        <v>0</v>
      </c>
      <c r="CD101" s="227">
        <f>IF(AU101="základná",AG101,0)</f>
        <v>0</v>
      </c>
      <c r="CE101" s="227">
        <f>IF(AU101="znížená",AG101,0)</f>
        <v>0</v>
      </c>
      <c r="CF101" s="227">
        <f>IF(AU101="zákl. prenesená",AG101,0)</f>
        <v>0</v>
      </c>
      <c r="CG101" s="227">
        <f>IF(AU101="zníž. prenesená",AG101,0)</f>
        <v>0</v>
      </c>
      <c r="CH101" s="227">
        <f>IF(AU101="nulová",AG101,0)</f>
        <v>0</v>
      </c>
      <c r="CI101" s="126">
        <f>IF(AU101="základná",1,IF(AU101="znížená",2,IF(AU101="zákl. prenesená",4,IF(AU101="zníž. prenesená",5,3))))</f>
        <v>1</v>
      </c>
      <c r="CJ101" s="126">
        <f>IF(AT101="stavebná časť",1,IF(88101="investičná časť",2,3))</f>
        <v>1</v>
      </c>
      <c r="CK101" s="126" t="str">
        <f>IF(D101="Vyplň vlastné","","x")</f>
        <v/>
      </c>
    </row>
    <row r="102" spans="1:89" s="146" customFormat="1" ht="19.899999999999999" customHeight="1">
      <c r="B102" s="143"/>
      <c r="C102" s="144"/>
      <c r="D102" s="279" t="s">
        <v>118</v>
      </c>
      <c r="E102" s="280"/>
      <c r="F102" s="280"/>
      <c r="G102" s="280"/>
      <c r="H102" s="280"/>
      <c r="I102" s="280"/>
      <c r="J102" s="280"/>
      <c r="K102" s="280"/>
      <c r="L102" s="280"/>
      <c r="M102" s="280"/>
      <c r="N102" s="280"/>
      <c r="O102" s="280"/>
      <c r="P102" s="280"/>
      <c r="Q102" s="280"/>
      <c r="R102" s="280"/>
      <c r="S102" s="280"/>
      <c r="T102" s="280"/>
      <c r="U102" s="280"/>
      <c r="V102" s="280"/>
      <c r="W102" s="280"/>
      <c r="X102" s="280"/>
      <c r="Y102" s="280"/>
      <c r="Z102" s="280"/>
      <c r="AA102" s="280"/>
      <c r="AB102" s="280"/>
      <c r="AC102" s="144"/>
      <c r="AD102" s="144"/>
      <c r="AE102" s="144"/>
      <c r="AF102" s="144"/>
      <c r="AG102" s="275">
        <f>AG87*AS102</f>
        <v>0</v>
      </c>
      <c r="AH102" s="272"/>
      <c r="AI102" s="272"/>
      <c r="AJ102" s="272"/>
      <c r="AK102" s="272"/>
      <c r="AL102" s="272"/>
      <c r="AM102" s="272"/>
      <c r="AN102" s="272">
        <f>AG102+AV102</f>
        <v>0</v>
      </c>
      <c r="AO102" s="272"/>
      <c r="AP102" s="272"/>
      <c r="AQ102" s="145"/>
      <c r="AS102" s="228">
        <v>0</v>
      </c>
      <c r="AT102" s="229" t="s">
        <v>116</v>
      </c>
      <c r="AU102" s="229" t="s">
        <v>40</v>
      </c>
      <c r="AV102" s="217">
        <f>ROUND(IF(AU102="nulová",0,IF(OR(AU102="základná",AU102="zákl. prenesená"),AG102*L31,AG102*L32)),2)</f>
        <v>0</v>
      </c>
      <c r="BV102" s="126" t="s">
        <v>119</v>
      </c>
      <c r="BY102" s="227">
        <f>IF(AU102="základná",AV102,0)</f>
        <v>0</v>
      </c>
      <c r="BZ102" s="227">
        <f>IF(AU102="znížená",AV102,0)</f>
        <v>0</v>
      </c>
      <c r="CA102" s="227">
        <f>IF(AU102="zákl. prenesená",AV102,0)</f>
        <v>0</v>
      </c>
      <c r="CB102" s="227">
        <f>IF(AU102="zníž. prenesená",AV102,0)</f>
        <v>0</v>
      </c>
      <c r="CC102" s="227">
        <f>IF(AU102="nulová",AV102,0)</f>
        <v>0</v>
      </c>
      <c r="CD102" s="227">
        <f>IF(AU102="základná",AG102,0)</f>
        <v>0</v>
      </c>
      <c r="CE102" s="227">
        <f>IF(AU102="znížená",AG102,0)</f>
        <v>0</v>
      </c>
      <c r="CF102" s="227">
        <f>IF(AU102="zákl. prenesená",AG102,0)</f>
        <v>0</v>
      </c>
      <c r="CG102" s="227">
        <f>IF(AU102="zníž. prenesená",AG102,0)</f>
        <v>0</v>
      </c>
      <c r="CH102" s="227">
        <f>IF(AU102="nulová",AG102,0)</f>
        <v>0</v>
      </c>
      <c r="CI102" s="126">
        <f>IF(AU102="základná",1,IF(AU102="znížená",2,IF(AU102="zákl. prenesená",4,IF(AU102="zníž. prenesená",5,3))))</f>
        <v>1</v>
      </c>
      <c r="CJ102" s="126">
        <f>IF(AT102="stavebná časť",1,IF(88102="investičná časť",2,3))</f>
        <v>1</v>
      </c>
      <c r="CK102" s="126" t="str">
        <f>IF(D102="Vyplň vlastné","","x")</f>
        <v/>
      </c>
    </row>
    <row r="103" spans="1:89" s="146" customFormat="1" ht="19.899999999999999" customHeight="1">
      <c r="B103" s="143"/>
      <c r="C103" s="144"/>
      <c r="D103" s="279" t="s">
        <v>118</v>
      </c>
      <c r="E103" s="280"/>
      <c r="F103" s="280"/>
      <c r="G103" s="280"/>
      <c r="H103" s="280"/>
      <c r="I103" s="280"/>
      <c r="J103" s="280"/>
      <c r="K103" s="280"/>
      <c r="L103" s="280"/>
      <c r="M103" s="280"/>
      <c r="N103" s="280"/>
      <c r="O103" s="280"/>
      <c r="P103" s="280"/>
      <c r="Q103" s="280"/>
      <c r="R103" s="280"/>
      <c r="S103" s="280"/>
      <c r="T103" s="280"/>
      <c r="U103" s="280"/>
      <c r="V103" s="280"/>
      <c r="W103" s="280"/>
      <c r="X103" s="280"/>
      <c r="Y103" s="280"/>
      <c r="Z103" s="280"/>
      <c r="AA103" s="280"/>
      <c r="AB103" s="280"/>
      <c r="AC103" s="144"/>
      <c r="AD103" s="144"/>
      <c r="AE103" s="144"/>
      <c r="AF103" s="144"/>
      <c r="AG103" s="275">
        <f>AG87*AS103</f>
        <v>0</v>
      </c>
      <c r="AH103" s="272"/>
      <c r="AI103" s="272"/>
      <c r="AJ103" s="272"/>
      <c r="AK103" s="272"/>
      <c r="AL103" s="272"/>
      <c r="AM103" s="272"/>
      <c r="AN103" s="272">
        <f>AG103+AV103</f>
        <v>0</v>
      </c>
      <c r="AO103" s="272"/>
      <c r="AP103" s="272"/>
      <c r="AQ103" s="145"/>
      <c r="AS103" s="230">
        <v>0</v>
      </c>
      <c r="AT103" s="231" t="s">
        <v>116</v>
      </c>
      <c r="AU103" s="231" t="s">
        <v>40</v>
      </c>
      <c r="AV103" s="232">
        <f>ROUND(IF(AU103="nulová",0,IF(OR(AU103="základná",AU103="zákl. prenesená"),AG103*L31,AG103*L32)),2)</f>
        <v>0</v>
      </c>
      <c r="BV103" s="126" t="s">
        <v>119</v>
      </c>
      <c r="BY103" s="227">
        <f>IF(AU103="základná",AV103,0)</f>
        <v>0</v>
      </c>
      <c r="BZ103" s="227">
        <f>IF(AU103="znížená",AV103,0)</f>
        <v>0</v>
      </c>
      <c r="CA103" s="227">
        <f>IF(AU103="zákl. prenesená",AV103,0)</f>
        <v>0</v>
      </c>
      <c r="CB103" s="227">
        <f>IF(AU103="zníž. prenesená",AV103,0)</f>
        <v>0</v>
      </c>
      <c r="CC103" s="227">
        <f>IF(AU103="nulová",AV103,0)</f>
        <v>0</v>
      </c>
      <c r="CD103" s="227">
        <f>IF(AU103="základná",AG103,0)</f>
        <v>0</v>
      </c>
      <c r="CE103" s="227">
        <f>IF(AU103="znížená",AG103,0)</f>
        <v>0</v>
      </c>
      <c r="CF103" s="227">
        <f>IF(AU103="zákl. prenesená",AG103,0)</f>
        <v>0</v>
      </c>
      <c r="CG103" s="227">
        <f>IF(AU103="zníž. prenesená",AG103,0)</f>
        <v>0</v>
      </c>
      <c r="CH103" s="227">
        <f>IF(AU103="nulová",AG103,0)</f>
        <v>0</v>
      </c>
      <c r="CI103" s="126">
        <f>IF(AU103="základná",1,IF(AU103="znížená",2,IF(AU103="zákl. prenesená",4,IF(AU103="zníž. prenesená",5,3))))</f>
        <v>1</v>
      </c>
      <c r="CJ103" s="126">
        <f>IF(AT103="stavebná časť",1,IF(88103="investičná časť",2,3))</f>
        <v>1</v>
      </c>
      <c r="CK103" s="126" t="str">
        <f>IF(D103="Vyplň vlastné","","x")</f>
        <v/>
      </c>
    </row>
    <row r="104" spans="1:89" s="146" customFormat="1" ht="10.9" customHeight="1">
      <c r="B104" s="143"/>
      <c r="C104" s="144"/>
      <c r="D104" s="144"/>
      <c r="E104" s="144"/>
      <c r="F104" s="144"/>
      <c r="G104" s="144"/>
      <c r="H104" s="144"/>
      <c r="I104" s="144"/>
      <c r="J104" s="144"/>
      <c r="K104" s="144"/>
      <c r="L104" s="144"/>
      <c r="M104" s="144"/>
      <c r="N104" s="144"/>
      <c r="O104" s="144"/>
      <c r="P104" s="144"/>
      <c r="Q104" s="144"/>
      <c r="R104" s="144"/>
      <c r="S104" s="144"/>
      <c r="T104" s="144"/>
      <c r="U104" s="144"/>
      <c r="V104" s="144"/>
      <c r="W104" s="144"/>
      <c r="X104" s="144"/>
      <c r="Y104" s="144"/>
      <c r="Z104" s="144"/>
      <c r="AA104" s="144"/>
      <c r="AB104" s="144"/>
      <c r="AC104" s="144"/>
      <c r="AD104" s="144"/>
      <c r="AE104" s="144"/>
      <c r="AF104" s="144"/>
      <c r="AG104" s="144"/>
      <c r="AH104" s="144"/>
      <c r="AI104" s="144"/>
      <c r="AJ104" s="144"/>
      <c r="AK104" s="144"/>
      <c r="AL104" s="144"/>
      <c r="AM104" s="144"/>
      <c r="AN104" s="144"/>
      <c r="AO104" s="144"/>
      <c r="AP104" s="144"/>
      <c r="AQ104" s="145"/>
    </row>
    <row r="105" spans="1:89" s="146" customFormat="1" ht="30" customHeight="1">
      <c r="B105" s="143"/>
      <c r="C105" s="233" t="s">
        <v>120</v>
      </c>
      <c r="D105" s="234"/>
      <c r="E105" s="234"/>
      <c r="F105" s="234"/>
      <c r="G105" s="234"/>
      <c r="H105" s="234"/>
      <c r="I105" s="234"/>
      <c r="J105" s="234"/>
      <c r="K105" s="234"/>
      <c r="L105" s="234"/>
      <c r="M105" s="234"/>
      <c r="N105" s="234"/>
      <c r="O105" s="234"/>
      <c r="P105" s="234"/>
      <c r="Q105" s="234"/>
      <c r="R105" s="234"/>
      <c r="S105" s="234"/>
      <c r="T105" s="234"/>
      <c r="U105" s="234"/>
      <c r="V105" s="234"/>
      <c r="W105" s="234"/>
      <c r="X105" s="234"/>
      <c r="Y105" s="234"/>
      <c r="Z105" s="234"/>
      <c r="AA105" s="234"/>
      <c r="AB105" s="234"/>
      <c r="AC105" s="234"/>
      <c r="AD105" s="234"/>
      <c r="AE105" s="234"/>
      <c r="AF105" s="234"/>
      <c r="AG105" s="276">
        <f>ROUND(AG87+AG99,2)</f>
        <v>0</v>
      </c>
      <c r="AH105" s="276"/>
      <c r="AI105" s="276"/>
      <c r="AJ105" s="276"/>
      <c r="AK105" s="276"/>
      <c r="AL105" s="276"/>
      <c r="AM105" s="276"/>
      <c r="AN105" s="276">
        <f>AN87+AN99</f>
        <v>0</v>
      </c>
      <c r="AO105" s="276"/>
      <c r="AP105" s="276"/>
      <c r="AQ105" s="145"/>
    </row>
    <row r="106" spans="1:89" s="146" customFormat="1" ht="6.95" customHeight="1">
      <c r="B106" s="168"/>
      <c r="C106" s="169"/>
      <c r="D106" s="169"/>
      <c r="E106" s="169"/>
      <c r="F106" s="169"/>
      <c r="G106" s="169"/>
      <c r="H106" s="169"/>
      <c r="I106" s="169"/>
      <c r="J106" s="169"/>
      <c r="K106" s="169"/>
      <c r="L106" s="169"/>
      <c r="M106" s="169"/>
      <c r="N106" s="169"/>
      <c r="O106" s="169"/>
      <c r="P106" s="169"/>
      <c r="Q106" s="169"/>
      <c r="R106" s="169"/>
      <c r="S106" s="169"/>
      <c r="T106" s="169"/>
      <c r="U106" s="169"/>
      <c r="V106" s="169"/>
      <c r="W106" s="169"/>
      <c r="X106" s="169"/>
      <c r="Y106" s="169"/>
      <c r="Z106" s="169"/>
      <c r="AA106" s="169"/>
      <c r="AB106" s="169"/>
      <c r="AC106" s="169"/>
      <c r="AD106" s="169"/>
      <c r="AE106" s="169"/>
      <c r="AF106" s="169"/>
      <c r="AG106" s="169"/>
      <c r="AH106" s="169"/>
      <c r="AI106" s="169"/>
      <c r="AJ106" s="169"/>
      <c r="AK106" s="169"/>
      <c r="AL106" s="169"/>
      <c r="AM106" s="169"/>
      <c r="AN106" s="169"/>
      <c r="AO106" s="169"/>
      <c r="AP106" s="169"/>
      <c r="AQ106" s="170"/>
    </row>
  </sheetData>
  <mergeCells count="94">
    <mergeCell ref="AG105:AM105"/>
    <mergeCell ref="AN105:AP105"/>
    <mergeCell ref="AR2:BE2"/>
    <mergeCell ref="D103:AB103"/>
    <mergeCell ref="AG103:AM103"/>
    <mergeCell ref="AN103:AP103"/>
    <mergeCell ref="AG87:AM87"/>
    <mergeCell ref="AN87:AP87"/>
    <mergeCell ref="AG99:AM99"/>
    <mergeCell ref="AN99:AP99"/>
    <mergeCell ref="D101:AB101"/>
    <mergeCell ref="AG101:AM101"/>
    <mergeCell ref="AN101:AP101"/>
    <mergeCell ref="D102:AB102"/>
    <mergeCell ref="AG102:AM102"/>
    <mergeCell ref="AN102:AP102"/>
    <mergeCell ref="AN97:AP97"/>
    <mergeCell ref="AG97:AM97"/>
    <mergeCell ref="D97:H97"/>
    <mergeCell ref="J97:AF97"/>
    <mergeCell ref="AG100:AM100"/>
    <mergeCell ref="AN100:AP100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3:AP93"/>
    <mergeCell ref="AG93:AM93"/>
    <mergeCell ref="E93:I93"/>
    <mergeCell ref="K93:AF93"/>
    <mergeCell ref="AN94:AP94"/>
    <mergeCell ref="AG94:AM94"/>
    <mergeCell ref="D94:H94"/>
    <mergeCell ref="J94:AF94"/>
    <mergeCell ref="AN91:AP91"/>
    <mergeCell ref="AG91:AM91"/>
    <mergeCell ref="E91:I91"/>
    <mergeCell ref="K91:AF91"/>
    <mergeCell ref="AN92:AP92"/>
    <mergeCell ref="AG92:AM92"/>
    <mergeCell ref="E92:I92"/>
    <mergeCell ref="K92:AF92"/>
    <mergeCell ref="AN89:AP89"/>
    <mergeCell ref="AG89:AM89"/>
    <mergeCell ref="E89:I89"/>
    <mergeCell ref="K89:AF89"/>
    <mergeCell ref="AN90:AP90"/>
    <mergeCell ref="AG90:AM90"/>
    <mergeCell ref="E90:I90"/>
    <mergeCell ref="K90:AF90"/>
    <mergeCell ref="C85:G85"/>
    <mergeCell ref="I85:AF85"/>
    <mergeCell ref="AG85:AM85"/>
    <mergeCell ref="AN85:AP85"/>
    <mergeCell ref="AN88:AP88"/>
    <mergeCell ref="AG88:AM88"/>
    <mergeCell ref="D88:H88"/>
    <mergeCell ref="J88:AF88"/>
    <mergeCell ref="C76:AP76"/>
    <mergeCell ref="L78:AO78"/>
    <mergeCell ref="AM82:AP82"/>
    <mergeCell ref="AS82:AT84"/>
    <mergeCell ref="AM83:AP83"/>
    <mergeCell ref="L35:O35"/>
    <mergeCell ref="W35:AE35"/>
    <mergeCell ref="AK35:AO35"/>
    <mergeCell ref="X37:AB37"/>
    <mergeCell ref="AK37:AO37"/>
    <mergeCell ref="L33:O33"/>
    <mergeCell ref="W33:AE33"/>
    <mergeCell ref="AK33:AO33"/>
    <mergeCell ref="L34:O34"/>
    <mergeCell ref="W34:AE34"/>
    <mergeCell ref="AK34:AO34"/>
    <mergeCell ref="C2:AP2"/>
    <mergeCell ref="C4:AP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</mergeCells>
  <dataValidations count="2">
    <dataValidation type="list" allowBlank="1" showInputMessage="1" showErrorMessage="1" error="Povolené sú hodnoty základná, znížená, nulová." sqref="AU100:AU104" xr:uid="{00000000-0002-0000-0000-000000000000}">
      <formula1>"základná, znížená, nulová"</formula1>
    </dataValidation>
    <dataValidation type="list" allowBlank="1" showInputMessage="1" showErrorMessage="1" error="Povolené sú hodnoty stavebná časť, technologická časť, investičná časť." sqref="AT100:AT104" xr:uid="{00000000-0002-0000-0000-000001000000}">
      <formula1>"stavebná časť, technologická časť, investičná časť"</formula1>
    </dataValidation>
  </dataValidations>
  <hyperlinks>
    <hyperlink ref="K1:S1" location="C2" display="1) Súhrnný list stavby" xr:uid="{00000000-0004-0000-0000-000000000000}"/>
    <hyperlink ref="W1:AF1" location="C87" display="2) Rekapitulácia objektov" xr:uid="{00000000-0004-0000-0000-000001000000}"/>
    <hyperlink ref="A89" location="'A - Zateplenie obvodového...'!C2" display="/" xr:uid="{00000000-0004-0000-0000-000002000000}"/>
    <hyperlink ref="A90" location="'B - Výmena výplňových kon...'!C2" display="/" xr:uid="{00000000-0004-0000-0000-000003000000}"/>
    <hyperlink ref="A91" location="'C - Zateplenie strechy'!C2" display="/" xr:uid="{00000000-0004-0000-0000-000004000000}"/>
    <hyperlink ref="A92" location="'D - Ochraný pás sokla'!C2" display="/" xr:uid="{00000000-0004-0000-0000-000005000000}"/>
    <hyperlink ref="A93" location="'E - Interiér'!C2" display="/" xr:uid="{00000000-0004-0000-0000-000006000000}"/>
    <hyperlink ref="A94" location="'EL - Elektroinštalácia os...'!C2" display="/" xr:uid="{00000000-0004-0000-0000-000007000000}"/>
    <hyperlink ref="A95" location="'FVE - Fotovoltická elektr...'!C2" display="/" xr:uid="{00000000-0004-0000-0000-000008000000}"/>
    <hyperlink ref="A96" location="'UK - Vykurovanie'!C2" display="/" xr:uid="{00000000-0004-0000-0000-000009000000}"/>
    <hyperlink ref="A97" location="'VZT - Lokálna rekuperácia'!C2" display="/" xr:uid="{00000000-0004-0000-0000-00000A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N140"/>
  <sheetViews>
    <sheetView showGridLines="0" workbookViewId="0">
      <pane ySplit="1" topLeftCell="A2" activePane="bottomLeft" state="frozen"/>
      <selection pane="bottomLeft" activeCell="F136" sqref="F136:I136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56"/>
      <c r="B1" s="6"/>
      <c r="C1" s="6"/>
      <c r="D1" s="7" t="s">
        <v>1</v>
      </c>
      <c r="E1" s="6"/>
      <c r="F1" s="8" t="s">
        <v>121</v>
      </c>
      <c r="G1" s="8"/>
      <c r="H1" s="341" t="s">
        <v>122</v>
      </c>
      <c r="I1" s="341"/>
      <c r="J1" s="341"/>
      <c r="K1" s="341"/>
      <c r="L1" s="8" t="s">
        <v>123</v>
      </c>
      <c r="M1" s="6"/>
      <c r="N1" s="6"/>
      <c r="O1" s="7" t="s">
        <v>124</v>
      </c>
      <c r="P1" s="6"/>
      <c r="Q1" s="6"/>
      <c r="R1" s="6"/>
      <c r="S1" s="8" t="s">
        <v>125</v>
      </c>
      <c r="T1" s="8"/>
      <c r="U1" s="56"/>
      <c r="V1" s="56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</row>
    <row r="2" spans="1:66" ht="36.950000000000003" customHeight="1">
      <c r="C2" s="283" t="s">
        <v>7</v>
      </c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S2" s="342" t="s">
        <v>8</v>
      </c>
      <c r="T2" s="343"/>
      <c r="U2" s="343"/>
      <c r="V2" s="343"/>
      <c r="W2" s="343"/>
      <c r="X2" s="343"/>
      <c r="Y2" s="343"/>
      <c r="Z2" s="343"/>
      <c r="AA2" s="343"/>
      <c r="AB2" s="343"/>
      <c r="AC2" s="343"/>
      <c r="AT2" s="10" t="s">
        <v>111</v>
      </c>
    </row>
    <row r="3" spans="1:66" ht="6.95" customHeight="1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  <c r="AT3" s="10" t="s">
        <v>75</v>
      </c>
    </row>
    <row r="4" spans="1:66" ht="36.950000000000003" customHeight="1">
      <c r="B4" s="14"/>
      <c r="C4" s="285" t="s">
        <v>126</v>
      </c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15"/>
      <c r="T4" s="16" t="s">
        <v>12</v>
      </c>
      <c r="AT4" s="10" t="s">
        <v>6</v>
      </c>
    </row>
    <row r="5" spans="1:66" ht="6.95" customHeight="1">
      <c r="B5" s="14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5"/>
    </row>
    <row r="6" spans="1:66" ht="25.35" customHeight="1">
      <c r="B6" s="14"/>
      <c r="C6" s="17"/>
      <c r="D6" s="20" t="s">
        <v>17</v>
      </c>
      <c r="E6" s="17"/>
      <c r="F6" s="287" t="str">
        <f>'Rekapitulácia stavby'!K6</f>
        <v>Zníženie energetickej náročnosti kultúrneho domu v obci Rastislavice</v>
      </c>
      <c r="G6" s="288"/>
      <c r="H6" s="288"/>
      <c r="I6" s="288"/>
      <c r="J6" s="288"/>
      <c r="K6" s="288"/>
      <c r="L6" s="288"/>
      <c r="M6" s="288"/>
      <c r="N6" s="288"/>
      <c r="O6" s="288"/>
      <c r="P6" s="288"/>
      <c r="Q6" s="17"/>
      <c r="R6" s="15"/>
    </row>
    <row r="7" spans="1:66" s="1" customFormat="1" ht="32.85" customHeight="1">
      <c r="B7" s="22"/>
      <c r="C7" s="23"/>
      <c r="D7" s="19" t="s">
        <v>127</v>
      </c>
      <c r="E7" s="23"/>
      <c r="F7" s="290" t="s">
        <v>1006</v>
      </c>
      <c r="G7" s="291"/>
      <c r="H7" s="291"/>
      <c r="I7" s="291"/>
      <c r="J7" s="291"/>
      <c r="K7" s="291"/>
      <c r="L7" s="291"/>
      <c r="M7" s="291"/>
      <c r="N7" s="291"/>
      <c r="O7" s="291"/>
      <c r="P7" s="291"/>
      <c r="Q7" s="23"/>
      <c r="R7" s="24"/>
    </row>
    <row r="8" spans="1:66" s="1" customFormat="1" ht="14.45" customHeight="1">
      <c r="B8" s="22"/>
      <c r="C8" s="23"/>
      <c r="D8" s="20" t="s">
        <v>19</v>
      </c>
      <c r="E8" s="23"/>
      <c r="F8" s="18" t="s">
        <v>5</v>
      </c>
      <c r="G8" s="23"/>
      <c r="H8" s="23"/>
      <c r="I8" s="23"/>
      <c r="J8" s="23"/>
      <c r="K8" s="23"/>
      <c r="L8" s="23"/>
      <c r="M8" s="20" t="s">
        <v>20</v>
      </c>
      <c r="N8" s="23"/>
      <c r="O8" s="18" t="s">
        <v>5</v>
      </c>
      <c r="P8" s="23"/>
      <c r="Q8" s="23"/>
      <c r="R8" s="24"/>
    </row>
    <row r="9" spans="1:66" s="1" customFormat="1" ht="14.45" customHeight="1">
      <c r="B9" s="22"/>
      <c r="C9" s="23"/>
      <c r="D9" s="20" t="s">
        <v>21</v>
      </c>
      <c r="E9" s="23"/>
      <c r="F9" s="18" t="s">
        <v>22</v>
      </c>
      <c r="G9" s="23"/>
      <c r="H9" s="23"/>
      <c r="I9" s="23"/>
      <c r="J9" s="23"/>
      <c r="K9" s="23"/>
      <c r="L9" s="23"/>
      <c r="M9" s="20" t="s">
        <v>23</v>
      </c>
      <c r="N9" s="23"/>
      <c r="O9" s="292">
        <f>'Rekapitulácia stavby'!AN8</f>
        <v>0</v>
      </c>
      <c r="P9" s="293"/>
      <c r="Q9" s="23"/>
      <c r="R9" s="24"/>
    </row>
    <row r="10" spans="1:66" s="1" customFormat="1" ht="10.9" customHeight="1"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4"/>
    </row>
    <row r="11" spans="1:66" s="1" customFormat="1" ht="14.45" customHeight="1">
      <c r="B11" s="22"/>
      <c r="C11" s="23"/>
      <c r="D11" s="20" t="s">
        <v>24</v>
      </c>
      <c r="E11" s="23"/>
      <c r="F11" s="23"/>
      <c r="G11" s="23"/>
      <c r="H11" s="23"/>
      <c r="I11" s="23"/>
      <c r="J11" s="23"/>
      <c r="K11" s="23"/>
      <c r="L11" s="23"/>
      <c r="M11" s="20" t="s">
        <v>25</v>
      </c>
      <c r="N11" s="23"/>
      <c r="O11" s="294" t="s">
        <v>5</v>
      </c>
      <c r="P11" s="294"/>
      <c r="Q11" s="23"/>
      <c r="R11" s="24"/>
    </row>
    <row r="12" spans="1:66" s="1" customFormat="1" ht="18" customHeight="1">
      <c r="B12" s="22"/>
      <c r="C12" s="23"/>
      <c r="D12" s="23"/>
      <c r="E12" s="18" t="s">
        <v>26</v>
      </c>
      <c r="F12" s="23"/>
      <c r="G12" s="23"/>
      <c r="H12" s="23"/>
      <c r="I12" s="23"/>
      <c r="J12" s="23"/>
      <c r="K12" s="23"/>
      <c r="L12" s="23"/>
      <c r="M12" s="20" t="s">
        <v>27</v>
      </c>
      <c r="N12" s="23"/>
      <c r="O12" s="294" t="s">
        <v>5</v>
      </c>
      <c r="P12" s="294"/>
      <c r="Q12" s="23"/>
      <c r="R12" s="24"/>
    </row>
    <row r="13" spans="1:66" s="1" customFormat="1" ht="6.95" customHeight="1">
      <c r="B13" s="22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4"/>
    </row>
    <row r="14" spans="1:66" s="1" customFormat="1" ht="14.45" customHeight="1">
      <c r="B14" s="22"/>
      <c r="C14" s="23"/>
      <c r="D14" s="20" t="s">
        <v>28</v>
      </c>
      <c r="E14" s="23"/>
      <c r="F14" s="23"/>
      <c r="G14" s="23"/>
      <c r="H14" s="23"/>
      <c r="I14" s="23"/>
      <c r="J14" s="23"/>
      <c r="K14" s="23"/>
      <c r="L14" s="23"/>
      <c r="M14" s="20" t="s">
        <v>25</v>
      </c>
      <c r="N14" s="23"/>
      <c r="O14" s="295" t="str">
        <f>IF('Rekapitulácia stavby'!AN13="","",'Rekapitulácia stavby'!AN13)</f>
        <v>Vyplň údaj</v>
      </c>
      <c r="P14" s="294"/>
      <c r="Q14" s="23"/>
      <c r="R14" s="24"/>
    </row>
    <row r="15" spans="1:66" s="1" customFormat="1" ht="18" customHeight="1">
      <c r="B15" s="22"/>
      <c r="C15" s="23"/>
      <c r="D15" s="23"/>
      <c r="E15" s="295" t="str">
        <f>IF('Rekapitulácia stavby'!E14="","",'Rekapitulácia stavby'!E14)</f>
        <v>Vyplň údaj</v>
      </c>
      <c r="F15" s="296"/>
      <c r="G15" s="296"/>
      <c r="H15" s="296"/>
      <c r="I15" s="296"/>
      <c r="J15" s="296"/>
      <c r="K15" s="296"/>
      <c r="L15" s="296"/>
      <c r="M15" s="20" t="s">
        <v>27</v>
      </c>
      <c r="N15" s="23"/>
      <c r="O15" s="295" t="str">
        <f>IF('Rekapitulácia stavby'!AN14="","",'Rekapitulácia stavby'!AN14)</f>
        <v>Vyplň údaj</v>
      </c>
      <c r="P15" s="294"/>
      <c r="Q15" s="23"/>
      <c r="R15" s="24"/>
    </row>
    <row r="16" spans="1:66" s="1" customFormat="1" ht="6.95" customHeight="1">
      <c r="B16" s="22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4"/>
    </row>
    <row r="17" spans="2:18" s="1" customFormat="1" ht="14.45" customHeight="1">
      <c r="B17" s="22"/>
      <c r="C17" s="23"/>
      <c r="D17" s="20" t="s">
        <v>30</v>
      </c>
      <c r="E17" s="23"/>
      <c r="F17" s="23"/>
      <c r="G17" s="23"/>
      <c r="H17" s="23"/>
      <c r="I17" s="23"/>
      <c r="J17" s="23"/>
      <c r="K17" s="23"/>
      <c r="L17" s="23"/>
      <c r="M17" s="20" t="s">
        <v>25</v>
      </c>
      <c r="N17" s="23"/>
      <c r="O17" s="294" t="s">
        <v>5</v>
      </c>
      <c r="P17" s="294"/>
      <c r="Q17" s="23"/>
      <c r="R17" s="24"/>
    </row>
    <row r="18" spans="2:18" s="1" customFormat="1" ht="18" customHeight="1">
      <c r="B18" s="22"/>
      <c r="C18" s="23"/>
      <c r="D18" s="23"/>
      <c r="E18" s="18" t="s">
        <v>31</v>
      </c>
      <c r="F18" s="23"/>
      <c r="G18" s="23"/>
      <c r="H18" s="23"/>
      <c r="I18" s="23"/>
      <c r="J18" s="23"/>
      <c r="K18" s="23"/>
      <c r="L18" s="23"/>
      <c r="M18" s="20" t="s">
        <v>27</v>
      </c>
      <c r="N18" s="23"/>
      <c r="O18" s="294" t="s">
        <v>5</v>
      </c>
      <c r="P18" s="294"/>
      <c r="Q18" s="23"/>
      <c r="R18" s="24"/>
    </row>
    <row r="19" spans="2:18" s="1" customFormat="1" ht="6.95" customHeight="1">
      <c r="B19" s="22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4"/>
    </row>
    <row r="20" spans="2:18" s="1" customFormat="1" ht="14.45" customHeight="1">
      <c r="B20" s="22"/>
      <c r="C20" s="23"/>
      <c r="D20" s="20" t="s">
        <v>33</v>
      </c>
      <c r="E20" s="23"/>
      <c r="F20" s="23"/>
      <c r="G20" s="23"/>
      <c r="H20" s="23"/>
      <c r="I20" s="23"/>
      <c r="J20" s="23"/>
      <c r="K20" s="23"/>
      <c r="L20" s="23"/>
      <c r="M20" s="20" t="s">
        <v>25</v>
      </c>
      <c r="N20" s="23"/>
      <c r="O20" s="294" t="s">
        <v>5</v>
      </c>
      <c r="P20" s="294"/>
      <c r="Q20" s="23"/>
      <c r="R20" s="24"/>
    </row>
    <row r="21" spans="2:18" s="1" customFormat="1" ht="18" customHeight="1">
      <c r="B21" s="22"/>
      <c r="C21" s="23"/>
      <c r="D21" s="23"/>
      <c r="E21" s="18" t="s">
        <v>34</v>
      </c>
      <c r="F21" s="23"/>
      <c r="G21" s="23"/>
      <c r="H21" s="23"/>
      <c r="I21" s="23"/>
      <c r="J21" s="23"/>
      <c r="K21" s="23"/>
      <c r="L21" s="23"/>
      <c r="M21" s="20" t="s">
        <v>27</v>
      </c>
      <c r="N21" s="23"/>
      <c r="O21" s="294" t="s">
        <v>5</v>
      </c>
      <c r="P21" s="294"/>
      <c r="Q21" s="23"/>
      <c r="R21" s="24"/>
    </row>
    <row r="22" spans="2:18" s="1" customFormat="1" ht="6.95" customHeight="1">
      <c r="B22" s="22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4"/>
    </row>
    <row r="23" spans="2:18" s="1" customFormat="1" ht="14.45" customHeight="1">
      <c r="B23" s="22"/>
      <c r="C23" s="23"/>
      <c r="D23" s="20" t="s">
        <v>35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4"/>
    </row>
    <row r="24" spans="2:18" s="1" customFormat="1" ht="22.5" customHeight="1">
      <c r="B24" s="22"/>
      <c r="C24" s="23"/>
      <c r="D24" s="23"/>
      <c r="E24" s="297" t="s">
        <v>5</v>
      </c>
      <c r="F24" s="297"/>
      <c r="G24" s="297"/>
      <c r="H24" s="297"/>
      <c r="I24" s="297"/>
      <c r="J24" s="297"/>
      <c r="K24" s="297"/>
      <c r="L24" s="297"/>
      <c r="M24" s="23"/>
      <c r="N24" s="23"/>
      <c r="O24" s="23"/>
      <c r="P24" s="23"/>
      <c r="Q24" s="23"/>
      <c r="R24" s="24"/>
    </row>
    <row r="25" spans="2:18" s="1" customFormat="1" ht="6.95" customHeight="1">
      <c r="B25" s="22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4"/>
    </row>
    <row r="26" spans="2:18" s="1" customFormat="1" ht="6.95" customHeight="1">
      <c r="B26" s="22"/>
      <c r="C26" s="23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3"/>
      <c r="R26" s="24"/>
    </row>
    <row r="27" spans="2:18" s="1" customFormat="1" ht="14.45" customHeight="1">
      <c r="B27" s="22"/>
      <c r="C27" s="23"/>
      <c r="D27" s="57" t="s">
        <v>131</v>
      </c>
      <c r="E27" s="23"/>
      <c r="F27" s="23"/>
      <c r="G27" s="23"/>
      <c r="H27" s="23"/>
      <c r="I27" s="23"/>
      <c r="J27" s="23"/>
      <c r="K27" s="23"/>
      <c r="L27" s="23"/>
      <c r="M27" s="298">
        <f>N88</f>
        <v>0</v>
      </c>
      <c r="N27" s="298"/>
      <c r="O27" s="298"/>
      <c r="P27" s="298"/>
      <c r="Q27" s="23"/>
      <c r="R27" s="24"/>
    </row>
    <row r="28" spans="2:18" s="1" customFormat="1" ht="14.45" customHeight="1">
      <c r="B28" s="22"/>
      <c r="C28" s="23"/>
      <c r="D28" s="21" t="s">
        <v>115</v>
      </c>
      <c r="E28" s="23"/>
      <c r="F28" s="23"/>
      <c r="G28" s="23"/>
      <c r="H28" s="23"/>
      <c r="I28" s="23"/>
      <c r="J28" s="23"/>
      <c r="K28" s="23"/>
      <c r="L28" s="23"/>
      <c r="M28" s="298">
        <f>N97</f>
        <v>0</v>
      </c>
      <c r="N28" s="298"/>
      <c r="O28" s="298"/>
      <c r="P28" s="298"/>
      <c r="Q28" s="23"/>
      <c r="R28" s="24"/>
    </row>
    <row r="29" spans="2:18" s="1" customFormat="1" ht="6.95" customHeight="1">
      <c r="B29" s="22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4"/>
    </row>
    <row r="30" spans="2:18" s="1" customFormat="1" ht="25.35" customHeight="1">
      <c r="B30" s="22"/>
      <c r="C30" s="23"/>
      <c r="D30" s="58" t="s">
        <v>38</v>
      </c>
      <c r="E30" s="23"/>
      <c r="F30" s="23"/>
      <c r="G30" s="23"/>
      <c r="H30" s="23"/>
      <c r="I30" s="23"/>
      <c r="J30" s="23"/>
      <c r="K30" s="23"/>
      <c r="L30" s="23"/>
      <c r="M30" s="299">
        <f>ROUND(M27+M28,2)</f>
        <v>0</v>
      </c>
      <c r="N30" s="291"/>
      <c r="O30" s="291"/>
      <c r="P30" s="291"/>
      <c r="Q30" s="23"/>
      <c r="R30" s="24"/>
    </row>
    <row r="31" spans="2:18" s="1" customFormat="1" ht="6.95" customHeight="1">
      <c r="B31" s="22"/>
      <c r="C31" s="23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3"/>
      <c r="R31" s="24"/>
    </row>
    <row r="32" spans="2:18" s="1" customFormat="1" ht="14.45" customHeight="1">
      <c r="B32" s="22"/>
      <c r="C32" s="23"/>
      <c r="D32" s="25" t="s">
        <v>39</v>
      </c>
      <c r="E32" s="25" t="s">
        <v>40</v>
      </c>
      <c r="F32" s="26">
        <v>0.2</v>
      </c>
      <c r="G32" s="59" t="s">
        <v>41</v>
      </c>
      <c r="H32" s="300">
        <f>ROUND((((SUM(BE97:BE104)+SUM(BE122:BE136))+SUM(BE138:BE139))),2)</f>
        <v>0</v>
      </c>
      <c r="I32" s="291"/>
      <c r="J32" s="291"/>
      <c r="K32" s="23"/>
      <c r="L32" s="23"/>
      <c r="M32" s="300">
        <f>ROUND(((ROUND((SUM(BE97:BE104)+SUM(BE122:BE136)), 2)*F32)+SUM(BE138:BE139)*F32),2)</f>
        <v>0</v>
      </c>
      <c r="N32" s="291"/>
      <c r="O32" s="291"/>
      <c r="P32" s="291"/>
      <c r="Q32" s="23"/>
      <c r="R32" s="24"/>
    </row>
    <row r="33" spans="2:18" s="1" customFormat="1" ht="14.45" customHeight="1">
      <c r="B33" s="22"/>
      <c r="C33" s="23"/>
      <c r="D33" s="23"/>
      <c r="E33" s="25" t="s">
        <v>42</v>
      </c>
      <c r="F33" s="26">
        <v>0.2</v>
      </c>
      <c r="G33" s="59" t="s">
        <v>41</v>
      </c>
      <c r="H33" s="300">
        <f>ROUND((((SUM(BF97:BF104)+SUM(BF122:BF136))+SUM(BF138:BF139))),2)</f>
        <v>0</v>
      </c>
      <c r="I33" s="291"/>
      <c r="J33" s="291"/>
      <c r="K33" s="23"/>
      <c r="L33" s="23"/>
      <c r="M33" s="300">
        <f>ROUND(((ROUND((SUM(BF97:BF104)+SUM(BF122:BF136)), 2)*F33)+SUM(BF138:BF139)*F33),2)</f>
        <v>0</v>
      </c>
      <c r="N33" s="291"/>
      <c r="O33" s="291"/>
      <c r="P33" s="291"/>
      <c r="Q33" s="23"/>
      <c r="R33" s="24"/>
    </row>
    <row r="34" spans="2:18" s="1" customFormat="1" ht="14.45" hidden="1" customHeight="1">
      <c r="B34" s="22"/>
      <c r="C34" s="23"/>
      <c r="D34" s="23"/>
      <c r="E34" s="25" t="s">
        <v>43</v>
      </c>
      <c r="F34" s="26">
        <v>0.2</v>
      </c>
      <c r="G34" s="59" t="s">
        <v>41</v>
      </c>
      <c r="H34" s="300">
        <f>ROUND((((SUM(BG97:BG104)+SUM(BG122:BG136))+SUM(BG138:BG139))),2)</f>
        <v>0</v>
      </c>
      <c r="I34" s="291"/>
      <c r="J34" s="291"/>
      <c r="K34" s="23"/>
      <c r="L34" s="23"/>
      <c r="M34" s="300">
        <v>0</v>
      </c>
      <c r="N34" s="291"/>
      <c r="O34" s="291"/>
      <c r="P34" s="291"/>
      <c r="Q34" s="23"/>
      <c r="R34" s="24"/>
    </row>
    <row r="35" spans="2:18" s="1" customFormat="1" ht="14.45" hidden="1" customHeight="1">
      <c r="B35" s="22"/>
      <c r="C35" s="23"/>
      <c r="D35" s="23"/>
      <c r="E35" s="25" t="s">
        <v>44</v>
      </c>
      <c r="F35" s="26">
        <v>0.2</v>
      </c>
      <c r="G35" s="59" t="s">
        <v>41</v>
      </c>
      <c r="H35" s="300">
        <f>ROUND((((SUM(BH97:BH104)+SUM(BH122:BH136))+SUM(BH138:BH139))),2)</f>
        <v>0</v>
      </c>
      <c r="I35" s="291"/>
      <c r="J35" s="291"/>
      <c r="K35" s="23"/>
      <c r="L35" s="23"/>
      <c r="M35" s="300">
        <v>0</v>
      </c>
      <c r="N35" s="291"/>
      <c r="O35" s="291"/>
      <c r="P35" s="291"/>
      <c r="Q35" s="23"/>
      <c r="R35" s="24"/>
    </row>
    <row r="36" spans="2:18" s="1" customFormat="1" ht="14.45" hidden="1" customHeight="1">
      <c r="B36" s="22"/>
      <c r="C36" s="23"/>
      <c r="D36" s="23"/>
      <c r="E36" s="25" t="s">
        <v>45</v>
      </c>
      <c r="F36" s="26">
        <v>0</v>
      </c>
      <c r="G36" s="59" t="s">
        <v>41</v>
      </c>
      <c r="H36" s="300">
        <f>ROUND((((SUM(BI97:BI104)+SUM(BI122:BI136))+SUM(BI138:BI139))),2)</f>
        <v>0</v>
      </c>
      <c r="I36" s="291"/>
      <c r="J36" s="291"/>
      <c r="K36" s="23"/>
      <c r="L36" s="23"/>
      <c r="M36" s="300">
        <v>0</v>
      </c>
      <c r="N36" s="291"/>
      <c r="O36" s="291"/>
      <c r="P36" s="291"/>
      <c r="Q36" s="23"/>
      <c r="R36" s="24"/>
    </row>
    <row r="37" spans="2:18" s="1" customFormat="1" ht="6.95" customHeight="1">
      <c r="B37" s="22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4"/>
    </row>
    <row r="38" spans="2:18" s="1" customFormat="1" ht="25.35" customHeight="1">
      <c r="B38" s="22"/>
      <c r="C38" s="55"/>
      <c r="D38" s="60" t="s">
        <v>46</v>
      </c>
      <c r="E38" s="45"/>
      <c r="F38" s="45"/>
      <c r="G38" s="61" t="s">
        <v>47</v>
      </c>
      <c r="H38" s="62" t="s">
        <v>48</v>
      </c>
      <c r="I38" s="45"/>
      <c r="J38" s="45"/>
      <c r="K38" s="45"/>
      <c r="L38" s="301">
        <f>SUM(M30:M36)</f>
        <v>0</v>
      </c>
      <c r="M38" s="301"/>
      <c r="N38" s="301"/>
      <c r="O38" s="301"/>
      <c r="P38" s="302"/>
      <c r="Q38" s="55"/>
      <c r="R38" s="24"/>
    </row>
    <row r="39" spans="2:18" s="1" customFormat="1" ht="14.45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4"/>
    </row>
    <row r="40" spans="2:18" s="1" customFormat="1" ht="14.45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4"/>
    </row>
    <row r="41" spans="2:18">
      <c r="B41" s="14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5"/>
    </row>
    <row r="42" spans="2:18">
      <c r="B42" s="14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5"/>
    </row>
    <row r="43" spans="2:18">
      <c r="B43" s="14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5"/>
    </row>
    <row r="44" spans="2:18">
      <c r="B44" s="14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5"/>
    </row>
    <row r="45" spans="2:18">
      <c r="B45" s="14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5"/>
    </row>
    <row r="46" spans="2:18">
      <c r="B46" s="14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5"/>
    </row>
    <row r="47" spans="2:18">
      <c r="B47" s="14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5"/>
    </row>
    <row r="48" spans="2:18">
      <c r="B48" s="14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5"/>
    </row>
    <row r="49" spans="2:18">
      <c r="B49" s="14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5"/>
    </row>
    <row r="50" spans="2:18" s="1" customFormat="1" ht="15">
      <c r="B50" s="22"/>
      <c r="C50" s="23"/>
      <c r="D50" s="28" t="s">
        <v>49</v>
      </c>
      <c r="E50" s="29"/>
      <c r="F50" s="29"/>
      <c r="G50" s="29"/>
      <c r="H50" s="30"/>
      <c r="I50" s="23"/>
      <c r="J50" s="28" t="s">
        <v>50</v>
      </c>
      <c r="K50" s="29"/>
      <c r="L50" s="29"/>
      <c r="M50" s="29"/>
      <c r="N50" s="29"/>
      <c r="O50" s="29"/>
      <c r="P50" s="30"/>
      <c r="Q50" s="23"/>
      <c r="R50" s="24"/>
    </row>
    <row r="51" spans="2:18">
      <c r="B51" s="14"/>
      <c r="C51" s="17"/>
      <c r="D51" s="31"/>
      <c r="E51" s="17"/>
      <c r="F51" s="17"/>
      <c r="G51" s="17"/>
      <c r="H51" s="32"/>
      <c r="I51" s="17"/>
      <c r="J51" s="31"/>
      <c r="K51" s="17"/>
      <c r="L51" s="17"/>
      <c r="M51" s="17"/>
      <c r="N51" s="17"/>
      <c r="O51" s="17"/>
      <c r="P51" s="32"/>
      <c r="Q51" s="17"/>
      <c r="R51" s="15"/>
    </row>
    <row r="52" spans="2:18">
      <c r="B52" s="14"/>
      <c r="C52" s="17"/>
      <c r="D52" s="31"/>
      <c r="E52" s="17"/>
      <c r="F52" s="17"/>
      <c r="G52" s="17"/>
      <c r="H52" s="32"/>
      <c r="I52" s="17"/>
      <c r="J52" s="31"/>
      <c r="K52" s="17"/>
      <c r="L52" s="17"/>
      <c r="M52" s="17"/>
      <c r="N52" s="17"/>
      <c r="O52" s="17"/>
      <c r="P52" s="32"/>
      <c r="Q52" s="17"/>
      <c r="R52" s="15"/>
    </row>
    <row r="53" spans="2:18">
      <c r="B53" s="14"/>
      <c r="C53" s="17"/>
      <c r="D53" s="31"/>
      <c r="E53" s="17"/>
      <c r="F53" s="17"/>
      <c r="G53" s="17"/>
      <c r="H53" s="32"/>
      <c r="I53" s="17"/>
      <c r="J53" s="31"/>
      <c r="K53" s="17"/>
      <c r="L53" s="17"/>
      <c r="M53" s="17"/>
      <c r="N53" s="17"/>
      <c r="O53" s="17"/>
      <c r="P53" s="32"/>
      <c r="Q53" s="17"/>
      <c r="R53" s="15"/>
    </row>
    <row r="54" spans="2:18">
      <c r="B54" s="14"/>
      <c r="C54" s="17"/>
      <c r="D54" s="31"/>
      <c r="E54" s="17"/>
      <c r="F54" s="17"/>
      <c r="G54" s="17"/>
      <c r="H54" s="32"/>
      <c r="I54" s="17"/>
      <c r="J54" s="31"/>
      <c r="K54" s="17"/>
      <c r="L54" s="17"/>
      <c r="M54" s="17"/>
      <c r="N54" s="17"/>
      <c r="O54" s="17"/>
      <c r="P54" s="32"/>
      <c r="Q54" s="17"/>
      <c r="R54" s="15"/>
    </row>
    <row r="55" spans="2:18">
      <c r="B55" s="14"/>
      <c r="C55" s="17"/>
      <c r="D55" s="31"/>
      <c r="E55" s="17"/>
      <c r="F55" s="17"/>
      <c r="G55" s="17"/>
      <c r="H55" s="32"/>
      <c r="I55" s="17"/>
      <c r="J55" s="31"/>
      <c r="K55" s="17"/>
      <c r="L55" s="17"/>
      <c r="M55" s="17"/>
      <c r="N55" s="17"/>
      <c r="O55" s="17"/>
      <c r="P55" s="32"/>
      <c r="Q55" s="17"/>
      <c r="R55" s="15"/>
    </row>
    <row r="56" spans="2:18">
      <c r="B56" s="14"/>
      <c r="C56" s="17"/>
      <c r="D56" s="31"/>
      <c r="E56" s="17"/>
      <c r="F56" s="17"/>
      <c r="G56" s="17"/>
      <c r="H56" s="32"/>
      <c r="I56" s="17"/>
      <c r="J56" s="31"/>
      <c r="K56" s="17"/>
      <c r="L56" s="17"/>
      <c r="M56" s="17"/>
      <c r="N56" s="17"/>
      <c r="O56" s="17"/>
      <c r="P56" s="32"/>
      <c r="Q56" s="17"/>
      <c r="R56" s="15"/>
    </row>
    <row r="57" spans="2:18">
      <c r="B57" s="14"/>
      <c r="C57" s="17"/>
      <c r="D57" s="31"/>
      <c r="E57" s="17"/>
      <c r="F57" s="17"/>
      <c r="G57" s="17"/>
      <c r="H57" s="32"/>
      <c r="I57" s="17"/>
      <c r="J57" s="31"/>
      <c r="K57" s="17"/>
      <c r="L57" s="17"/>
      <c r="M57" s="17"/>
      <c r="N57" s="17"/>
      <c r="O57" s="17"/>
      <c r="P57" s="32"/>
      <c r="Q57" s="17"/>
      <c r="R57" s="15"/>
    </row>
    <row r="58" spans="2:18">
      <c r="B58" s="14"/>
      <c r="C58" s="17"/>
      <c r="D58" s="31"/>
      <c r="E58" s="17"/>
      <c r="F58" s="17"/>
      <c r="G58" s="17"/>
      <c r="H58" s="32"/>
      <c r="I58" s="17"/>
      <c r="J58" s="31"/>
      <c r="K58" s="17"/>
      <c r="L58" s="17"/>
      <c r="M58" s="17"/>
      <c r="N58" s="17"/>
      <c r="O58" s="17"/>
      <c r="P58" s="32"/>
      <c r="Q58" s="17"/>
      <c r="R58" s="15"/>
    </row>
    <row r="59" spans="2:18" s="1" customFormat="1" ht="15">
      <c r="B59" s="22"/>
      <c r="C59" s="23"/>
      <c r="D59" s="33" t="s">
        <v>51</v>
      </c>
      <c r="E59" s="34"/>
      <c r="F59" s="34"/>
      <c r="G59" s="35" t="s">
        <v>52</v>
      </c>
      <c r="H59" s="36"/>
      <c r="I59" s="23"/>
      <c r="J59" s="33" t="s">
        <v>51</v>
      </c>
      <c r="K59" s="34"/>
      <c r="L59" s="34"/>
      <c r="M59" s="34"/>
      <c r="N59" s="35" t="s">
        <v>52</v>
      </c>
      <c r="O59" s="34"/>
      <c r="P59" s="36"/>
      <c r="Q59" s="23"/>
      <c r="R59" s="24"/>
    </row>
    <row r="60" spans="2:18">
      <c r="B60" s="14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5"/>
    </row>
    <row r="61" spans="2:18" s="1" customFormat="1" ht="15">
      <c r="B61" s="22"/>
      <c r="C61" s="23"/>
      <c r="D61" s="28" t="s">
        <v>53</v>
      </c>
      <c r="E61" s="29"/>
      <c r="F61" s="29"/>
      <c r="G61" s="29"/>
      <c r="H61" s="30"/>
      <c r="I61" s="23"/>
      <c r="J61" s="28" t="s">
        <v>54</v>
      </c>
      <c r="K61" s="29"/>
      <c r="L61" s="29"/>
      <c r="M61" s="29"/>
      <c r="N61" s="29"/>
      <c r="O61" s="29"/>
      <c r="P61" s="30"/>
      <c r="Q61" s="23"/>
      <c r="R61" s="24"/>
    </row>
    <row r="62" spans="2:18">
      <c r="B62" s="14"/>
      <c r="C62" s="17"/>
      <c r="D62" s="31"/>
      <c r="E62" s="17"/>
      <c r="F62" s="17"/>
      <c r="G62" s="17"/>
      <c r="H62" s="32"/>
      <c r="I62" s="17"/>
      <c r="J62" s="31"/>
      <c r="K62" s="17"/>
      <c r="L62" s="17"/>
      <c r="M62" s="17"/>
      <c r="N62" s="17"/>
      <c r="O62" s="17"/>
      <c r="P62" s="32"/>
      <c r="Q62" s="17"/>
      <c r="R62" s="15"/>
    </row>
    <row r="63" spans="2:18">
      <c r="B63" s="14"/>
      <c r="C63" s="17"/>
      <c r="D63" s="31"/>
      <c r="E63" s="17"/>
      <c r="F63" s="17"/>
      <c r="G63" s="17"/>
      <c r="H63" s="32"/>
      <c r="I63" s="17"/>
      <c r="J63" s="31"/>
      <c r="K63" s="17"/>
      <c r="L63" s="17"/>
      <c r="M63" s="17"/>
      <c r="N63" s="17"/>
      <c r="O63" s="17"/>
      <c r="P63" s="32"/>
      <c r="Q63" s="17"/>
      <c r="R63" s="15"/>
    </row>
    <row r="64" spans="2:18">
      <c r="B64" s="14"/>
      <c r="C64" s="17"/>
      <c r="D64" s="31"/>
      <c r="E64" s="17"/>
      <c r="F64" s="17"/>
      <c r="G64" s="17"/>
      <c r="H64" s="32"/>
      <c r="I64" s="17"/>
      <c r="J64" s="31"/>
      <c r="K64" s="17"/>
      <c r="L64" s="17"/>
      <c r="M64" s="17"/>
      <c r="N64" s="17"/>
      <c r="O64" s="17"/>
      <c r="P64" s="32"/>
      <c r="Q64" s="17"/>
      <c r="R64" s="15"/>
    </row>
    <row r="65" spans="2:18">
      <c r="B65" s="14"/>
      <c r="C65" s="17"/>
      <c r="D65" s="31"/>
      <c r="E65" s="17"/>
      <c r="F65" s="17"/>
      <c r="G65" s="17"/>
      <c r="H65" s="32"/>
      <c r="I65" s="17"/>
      <c r="J65" s="31"/>
      <c r="K65" s="17"/>
      <c r="L65" s="17"/>
      <c r="M65" s="17"/>
      <c r="N65" s="17"/>
      <c r="O65" s="17"/>
      <c r="P65" s="32"/>
      <c r="Q65" s="17"/>
      <c r="R65" s="15"/>
    </row>
    <row r="66" spans="2:18">
      <c r="B66" s="14"/>
      <c r="C66" s="17"/>
      <c r="D66" s="31"/>
      <c r="E66" s="17"/>
      <c r="F66" s="17"/>
      <c r="G66" s="17"/>
      <c r="H66" s="32"/>
      <c r="I66" s="17"/>
      <c r="J66" s="31"/>
      <c r="K66" s="17"/>
      <c r="L66" s="17"/>
      <c r="M66" s="17"/>
      <c r="N66" s="17"/>
      <c r="O66" s="17"/>
      <c r="P66" s="32"/>
      <c r="Q66" s="17"/>
      <c r="R66" s="15"/>
    </row>
    <row r="67" spans="2:18">
      <c r="B67" s="14"/>
      <c r="C67" s="17"/>
      <c r="D67" s="31"/>
      <c r="E67" s="17"/>
      <c r="F67" s="17"/>
      <c r="G67" s="17"/>
      <c r="H67" s="32"/>
      <c r="I67" s="17"/>
      <c r="J67" s="31"/>
      <c r="K67" s="17"/>
      <c r="L67" s="17"/>
      <c r="M67" s="17"/>
      <c r="N67" s="17"/>
      <c r="O67" s="17"/>
      <c r="P67" s="32"/>
      <c r="Q67" s="17"/>
      <c r="R67" s="15"/>
    </row>
    <row r="68" spans="2:18">
      <c r="B68" s="14"/>
      <c r="C68" s="17"/>
      <c r="D68" s="31"/>
      <c r="E68" s="17"/>
      <c r="F68" s="17"/>
      <c r="G68" s="17"/>
      <c r="H68" s="32"/>
      <c r="I68" s="17"/>
      <c r="J68" s="31"/>
      <c r="K68" s="17"/>
      <c r="L68" s="17"/>
      <c r="M68" s="17"/>
      <c r="N68" s="17"/>
      <c r="O68" s="17"/>
      <c r="P68" s="32"/>
      <c r="Q68" s="17"/>
      <c r="R68" s="15"/>
    </row>
    <row r="69" spans="2:18">
      <c r="B69" s="14"/>
      <c r="C69" s="17"/>
      <c r="D69" s="31"/>
      <c r="E69" s="17"/>
      <c r="F69" s="17"/>
      <c r="G69" s="17"/>
      <c r="H69" s="32"/>
      <c r="I69" s="17"/>
      <c r="J69" s="31"/>
      <c r="K69" s="17"/>
      <c r="L69" s="17"/>
      <c r="M69" s="17"/>
      <c r="N69" s="17"/>
      <c r="O69" s="17"/>
      <c r="P69" s="32"/>
      <c r="Q69" s="17"/>
      <c r="R69" s="15"/>
    </row>
    <row r="70" spans="2:18" s="1" customFormat="1" ht="15">
      <c r="B70" s="22"/>
      <c r="C70" s="23"/>
      <c r="D70" s="33" t="s">
        <v>51</v>
      </c>
      <c r="E70" s="34"/>
      <c r="F70" s="34"/>
      <c r="G70" s="35" t="s">
        <v>52</v>
      </c>
      <c r="H70" s="36"/>
      <c r="I70" s="23"/>
      <c r="J70" s="33" t="s">
        <v>51</v>
      </c>
      <c r="K70" s="34"/>
      <c r="L70" s="34"/>
      <c r="M70" s="34"/>
      <c r="N70" s="35" t="s">
        <v>52</v>
      </c>
      <c r="O70" s="34"/>
      <c r="P70" s="36"/>
      <c r="Q70" s="23"/>
      <c r="R70" s="24"/>
    </row>
    <row r="71" spans="2:18" s="1" customFormat="1" ht="14.45" customHeight="1">
      <c r="B71" s="37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9"/>
    </row>
    <row r="75" spans="2:18" s="1" customFormat="1" ht="6.95" customHeight="1"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2"/>
    </row>
    <row r="76" spans="2:18" s="1" customFormat="1" ht="36.950000000000003" customHeight="1">
      <c r="B76" s="22"/>
      <c r="C76" s="285" t="s">
        <v>132</v>
      </c>
      <c r="D76" s="286"/>
      <c r="E76" s="286"/>
      <c r="F76" s="286"/>
      <c r="G76" s="286"/>
      <c r="H76" s="286"/>
      <c r="I76" s="286"/>
      <c r="J76" s="286"/>
      <c r="K76" s="286"/>
      <c r="L76" s="286"/>
      <c r="M76" s="286"/>
      <c r="N76" s="286"/>
      <c r="O76" s="286"/>
      <c r="P76" s="286"/>
      <c r="Q76" s="286"/>
      <c r="R76" s="24"/>
    </row>
    <row r="77" spans="2:18" s="1" customFormat="1" ht="6.95" customHeight="1">
      <c r="B77" s="22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4"/>
    </row>
    <row r="78" spans="2:18" s="1" customFormat="1" ht="30" customHeight="1">
      <c r="B78" s="22"/>
      <c r="C78" s="20" t="s">
        <v>17</v>
      </c>
      <c r="D78" s="23"/>
      <c r="E78" s="23"/>
      <c r="F78" s="287" t="str">
        <f>F6</f>
        <v>Zníženie energetickej náročnosti kultúrneho domu v obci Rastislavice</v>
      </c>
      <c r="G78" s="288"/>
      <c r="H78" s="288"/>
      <c r="I78" s="288"/>
      <c r="J78" s="288"/>
      <c r="K78" s="288"/>
      <c r="L78" s="288"/>
      <c r="M78" s="288"/>
      <c r="N78" s="288"/>
      <c r="O78" s="288"/>
      <c r="P78" s="288"/>
      <c r="Q78" s="23"/>
      <c r="R78" s="24"/>
    </row>
    <row r="79" spans="2:18" s="1" customFormat="1" ht="36.950000000000003" customHeight="1">
      <c r="B79" s="22"/>
      <c r="C79" s="43" t="s">
        <v>127</v>
      </c>
      <c r="D79" s="23"/>
      <c r="E79" s="23"/>
      <c r="F79" s="303" t="str">
        <f>F7</f>
        <v>VZT - Lokálna rekuperácia</v>
      </c>
      <c r="G79" s="291"/>
      <c r="H79" s="291"/>
      <c r="I79" s="291"/>
      <c r="J79" s="291"/>
      <c r="K79" s="291"/>
      <c r="L79" s="291"/>
      <c r="M79" s="291"/>
      <c r="N79" s="291"/>
      <c r="O79" s="291"/>
      <c r="P79" s="291"/>
      <c r="Q79" s="23"/>
      <c r="R79" s="24"/>
    </row>
    <row r="80" spans="2:18" s="1" customFormat="1" ht="6.95" customHeight="1">
      <c r="B80" s="22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4"/>
    </row>
    <row r="81" spans="2:47" s="1" customFormat="1" ht="18" customHeight="1">
      <c r="B81" s="22"/>
      <c r="C81" s="20" t="s">
        <v>21</v>
      </c>
      <c r="D81" s="23"/>
      <c r="E81" s="23"/>
      <c r="F81" s="18" t="str">
        <f>F9</f>
        <v>Rastislavice</v>
      </c>
      <c r="G81" s="23"/>
      <c r="H81" s="23"/>
      <c r="I81" s="23"/>
      <c r="J81" s="23"/>
      <c r="K81" s="20" t="s">
        <v>23</v>
      </c>
      <c r="L81" s="23"/>
      <c r="M81" s="293">
        <f>IF(O9="","",O9)</f>
        <v>0</v>
      </c>
      <c r="N81" s="293"/>
      <c r="O81" s="293"/>
      <c r="P81" s="293"/>
      <c r="Q81" s="23"/>
      <c r="R81" s="24"/>
    </row>
    <row r="82" spans="2:47" s="1" customFormat="1" ht="6.95" customHeight="1"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4"/>
    </row>
    <row r="83" spans="2:47" s="1" customFormat="1" ht="15">
      <c r="B83" s="22"/>
      <c r="C83" s="20" t="s">
        <v>24</v>
      </c>
      <c r="D83" s="23"/>
      <c r="E83" s="23"/>
      <c r="F83" s="18" t="str">
        <f>E12</f>
        <v>Obec Rastislavice</v>
      </c>
      <c r="G83" s="23"/>
      <c r="H83" s="23"/>
      <c r="I83" s="23"/>
      <c r="J83" s="23"/>
      <c r="K83" s="20" t="s">
        <v>30</v>
      </c>
      <c r="L83" s="23"/>
      <c r="M83" s="294" t="str">
        <f>E18</f>
        <v>ByvaPro s.r.o., Mlynské Nivy 58, 821 05 Bratislava</v>
      </c>
      <c r="N83" s="294"/>
      <c r="O83" s="294"/>
      <c r="P83" s="294"/>
      <c r="Q83" s="294"/>
      <c r="R83" s="24"/>
    </row>
    <row r="84" spans="2:47" s="1" customFormat="1" ht="14.45" customHeight="1">
      <c r="B84" s="22"/>
      <c r="C84" s="20" t="s">
        <v>28</v>
      </c>
      <c r="D84" s="23"/>
      <c r="E84" s="23"/>
      <c r="F84" s="18" t="str">
        <f>IF(E15="","",E15)</f>
        <v>Vyplň údaj</v>
      </c>
      <c r="G84" s="23"/>
      <c r="H84" s="23"/>
      <c r="I84" s="23"/>
      <c r="J84" s="23"/>
      <c r="K84" s="20" t="s">
        <v>33</v>
      </c>
      <c r="L84" s="23"/>
      <c r="M84" s="294" t="str">
        <f>E21</f>
        <v>Ján Tóth</v>
      </c>
      <c r="N84" s="294"/>
      <c r="O84" s="294"/>
      <c r="P84" s="294"/>
      <c r="Q84" s="294"/>
      <c r="R84" s="24"/>
    </row>
    <row r="85" spans="2:47" s="1" customFormat="1" ht="10.35" customHeight="1"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4"/>
    </row>
    <row r="86" spans="2:47" s="1" customFormat="1" ht="29.25" customHeight="1">
      <c r="B86" s="22"/>
      <c r="C86" s="304" t="s">
        <v>133</v>
      </c>
      <c r="D86" s="305"/>
      <c r="E86" s="305"/>
      <c r="F86" s="305"/>
      <c r="G86" s="305"/>
      <c r="H86" s="55"/>
      <c r="I86" s="55"/>
      <c r="J86" s="55"/>
      <c r="K86" s="55"/>
      <c r="L86" s="55"/>
      <c r="M86" s="55"/>
      <c r="N86" s="304" t="s">
        <v>134</v>
      </c>
      <c r="O86" s="305"/>
      <c r="P86" s="305"/>
      <c r="Q86" s="305"/>
      <c r="R86" s="24"/>
    </row>
    <row r="87" spans="2:47" s="1" customFormat="1" ht="10.35" customHeight="1">
      <c r="B87" s="22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4"/>
    </row>
    <row r="88" spans="2:47" s="1" customFormat="1" ht="29.25" customHeight="1">
      <c r="B88" s="22"/>
      <c r="C88" s="63" t="s">
        <v>135</v>
      </c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306">
        <f>N122</f>
        <v>0</v>
      </c>
      <c r="O88" s="307"/>
      <c r="P88" s="307"/>
      <c r="Q88" s="307"/>
      <c r="R88" s="24"/>
      <c r="AU88" s="10" t="s">
        <v>136</v>
      </c>
    </row>
    <row r="89" spans="2:47" s="2" customFormat="1" ht="24.95" customHeight="1">
      <c r="B89" s="64"/>
      <c r="C89" s="65"/>
      <c r="D89" s="66" t="s">
        <v>137</v>
      </c>
      <c r="E89" s="65"/>
      <c r="F89" s="65"/>
      <c r="G89" s="65"/>
      <c r="H89" s="65"/>
      <c r="I89" s="65"/>
      <c r="J89" s="65"/>
      <c r="K89" s="65"/>
      <c r="L89" s="65"/>
      <c r="M89" s="65"/>
      <c r="N89" s="308">
        <f>N123</f>
        <v>0</v>
      </c>
      <c r="O89" s="309"/>
      <c r="P89" s="309"/>
      <c r="Q89" s="309"/>
      <c r="R89" s="67"/>
    </row>
    <row r="90" spans="2:47" s="3" customFormat="1" ht="19.899999999999999" customHeight="1">
      <c r="B90" s="68"/>
      <c r="C90" s="51"/>
      <c r="D90" s="52" t="s">
        <v>140</v>
      </c>
      <c r="E90" s="51"/>
      <c r="F90" s="51"/>
      <c r="G90" s="51"/>
      <c r="H90" s="51"/>
      <c r="I90" s="51"/>
      <c r="J90" s="51"/>
      <c r="K90" s="51"/>
      <c r="L90" s="51"/>
      <c r="M90" s="51"/>
      <c r="N90" s="310">
        <f>N124</f>
        <v>0</v>
      </c>
      <c r="O90" s="311"/>
      <c r="P90" s="311"/>
      <c r="Q90" s="311"/>
      <c r="R90" s="69"/>
    </row>
    <row r="91" spans="2:47" s="2" customFormat="1" ht="24.95" customHeight="1">
      <c r="B91" s="64"/>
      <c r="C91" s="65"/>
      <c r="D91" s="66" t="s">
        <v>142</v>
      </c>
      <c r="E91" s="65"/>
      <c r="F91" s="65"/>
      <c r="G91" s="65"/>
      <c r="H91" s="65"/>
      <c r="I91" s="65"/>
      <c r="J91" s="65"/>
      <c r="K91" s="65"/>
      <c r="L91" s="65"/>
      <c r="M91" s="65"/>
      <c r="N91" s="308">
        <f>N129</f>
        <v>0</v>
      </c>
      <c r="O91" s="309"/>
      <c r="P91" s="309"/>
      <c r="Q91" s="309"/>
      <c r="R91" s="67"/>
    </row>
    <row r="92" spans="2:47" s="3" customFormat="1" ht="19.899999999999999" customHeight="1">
      <c r="B92" s="68"/>
      <c r="C92" s="51"/>
      <c r="D92" s="52" t="s">
        <v>1007</v>
      </c>
      <c r="E92" s="51"/>
      <c r="F92" s="51"/>
      <c r="G92" s="51"/>
      <c r="H92" s="51"/>
      <c r="I92" s="51"/>
      <c r="J92" s="51"/>
      <c r="K92" s="51"/>
      <c r="L92" s="51"/>
      <c r="M92" s="51"/>
      <c r="N92" s="310">
        <f>N130</f>
        <v>0</v>
      </c>
      <c r="O92" s="311"/>
      <c r="P92" s="311"/>
      <c r="Q92" s="311"/>
      <c r="R92" s="69"/>
    </row>
    <row r="93" spans="2:47" s="2" customFormat="1" ht="24.95" customHeight="1">
      <c r="B93" s="64"/>
      <c r="C93" s="65"/>
      <c r="D93" s="66" t="s">
        <v>535</v>
      </c>
      <c r="E93" s="65"/>
      <c r="F93" s="65"/>
      <c r="G93" s="65"/>
      <c r="H93" s="65"/>
      <c r="I93" s="65"/>
      <c r="J93" s="65"/>
      <c r="K93" s="65"/>
      <c r="L93" s="65"/>
      <c r="M93" s="65"/>
      <c r="N93" s="308">
        <f>N134</f>
        <v>0</v>
      </c>
      <c r="O93" s="309"/>
      <c r="P93" s="309"/>
      <c r="Q93" s="309"/>
      <c r="R93" s="67"/>
    </row>
    <row r="94" spans="2:47" s="3" customFormat="1" ht="19.899999999999999" customHeight="1">
      <c r="B94" s="68"/>
      <c r="C94" s="51"/>
      <c r="D94" s="52" t="s">
        <v>536</v>
      </c>
      <c r="E94" s="51"/>
      <c r="F94" s="51"/>
      <c r="G94" s="51"/>
      <c r="H94" s="51"/>
      <c r="I94" s="51"/>
      <c r="J94" s="51"/>
      <c r="K94" s="51"/>
      <c r="L94" s="51"/>
      <c r="M94" s="51"/>
      <c r="N94" s="310">
        <f>N135</f>
        <v>0</v>
      </c>
      <c r="O94" s="311"/>
      <c r="P94" s="311"/>
      <c r="Q94" s="311"/>
      <c r="R94" s="69"/>
    </row>
    <row r="95" spans="2:47" s="2" customFormat="1" ht="21.75" customHeight="1">
      <c r="B95" s="64"/>
      <c r="C95" s="65"/>
      <c r="D95" s="66" t="s">
        <v>150</v>
      </c>
      <c r="E95" s="65"/>
      <c r="F95" s="65"/>
      <c r="G95" s="65"/>
      <c r="H95" s="65"/>
      <c r="I95" s="65"/>
      <c r="J95" s="65"/>
      <c r="K95" s="65"/>
      <c r="L95" s="65"/>
      <c r="M95" s="65"/>
      <c r="N95" s="312">
        <f>N137</f>
        <v>0</v>
      </c>
      <c r="O95" s="309"/>
      <c r="P95" s="309"/>
      <c r="Q95" s="309"/>
      <c r="R95" s="67"/>
    </row>
    <row r="96" spans="2:47" s="1" customFormat="1" ht="21.75" customHeight="1">
      <c r="B96" s="22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4"/>
    </row>
    <row r="97" spans="2:65" s="1" customFormat="1" ht="29.25" customHeight="1">
      <c r="B97" s="22"/>
      <c r="C97" s="63" t="s">
        <v>151</v>
      </c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307">
        <f>ROUND(N98+N99+N100+N101+N102+N103,2)</f>
        <v>0</v>
      </c>
      <c r="O97" s="313"/>
      <c r="P97" s="313"/>
      <c r="Q97" s="313"/>
      <c r="R97" s="24"/>
      <c r="T97" s="70"/>
      <c r="U97" s="71" t="s">
        <v>39</v>
      </c>
    </row>
    <row r="98" spans="2:65" s="1" customFormat="1" ht="18" customHeight="1">
      <c r="B98" s="72"/>
      <c r="C98" s="73"/>
      <c r="D98" s="314" t="s">
        <v>152</v>
      </c>
      <c r="E98" s="315"/>
      <c r="F98" s="315"/>
      <c r="G98" s="315"/>
      <c r="H98" s="315"/>
      <c r="I98" s="73"/>
      <c r="J98" s="73"/>
      <c r="K98" s="73"/>
      <c r="L98" s="73"/>
      <c r="M98" s="73"/>
      <c r="N98" s="316">
        <f>ROUND(N88*T98,2)</f>
        <v>0</v>
      </c>
      <c r="O98" s="317"/>
      <c r="P98" s="317"/>
      <c r="Q98" s="317"/>
      <c r="R98" s="75"/>
      <c r="S98" s="73"/>
      <c r="T98" s="76"/>
      <c r="U98" s="77" t="s">
        <v>42</v>
      </c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78"/>
      <c r="AT98" s="78"/>
      <c r="AU98" s="78"/>
      <c r="AV98" s="78"/>
      <c r="AW98" s="78"/>
      <c r="AX98" s="78"/>
      <c r="AY98" s="79" t="s">
        <v>153</v>
      </c>
      <c r="AZ98" s="78"/>
      <c r="BA98" s="78"/>
      <c r="BB98" s="78"/>
      <c r="BC98" s="78"/>
      <c r="BD98" s="78"/>
      <c r="BE98" s="80">
        <f t="shared" ref="BE98:BE103" si="0">IF(U98="základná",N98,0)</f>
        <v>0</v>
      </c>
      <c r="BF98" s="80">
        <f t="shared" ref="BF98:BF103" si="1">IF(U98="znížená",N98,0)</f>
        <v>0</v>
      </c>
      <c r="BG98" s="80">
        <f t="shared" ref="BG98:BG103" si="2">IF(U98="zákl. prenesená",N98,0)</f>
        <v>0</v>
      </c>
      <c r="BH98" s="80">
        <f t="shared" ref="BH98:BH103" si="3">IF(U98="zníž. prenesená",N98,0)</f>
        <v>0</v>
      </c>
      <c r="BI98" s="80">
        <f t="shared" ref="BI98:BI103" si="4">IF(U98="nulová",N98,0)</f>
        <v>0</v>
      </c>
      <c r="BJ98" s="79" t="s">
        <v>87</v>
      </c>
      <c r="BK98" s="78"/>
      <c r="BL98" s="78"/>
      <c r="BM98" s="78"/>
    </row>
    <row r="99" spans="2:65" s="1" customFormat="1" ht="18" customHeight="1">
      <c r="B99" s="72"/>
      <c r="C99" s="73"/>
      <c r="D99" s="314" t="s">
        <v>154</v>
      </c>
      <c r="E99" s="315"/>
      <c r="F99" s="315"/>
      <c r="G99" s="315"/>
      <c r="H99" s="315"/>
      <c r="I99" s="73"/>
      <c r="J99" s="73"/>
      <c r="K99" s="73"/>
      <c r="L99" s="73"/>
      <c r="M99" s="73"/>
      <c r="N99" s="316">
        <f>ROUND(N88*T99,2)</f>
        <v>0</v>
      </c>
      <c r="O99" s="317"/>
      <c r="P99" s="317"/>
      <c r="Q99" s="317"/>
      <c r="R99" s="75"/>
      <c r="S99" s="73"/>
      <c r="T99" s="76"/>
      <c r="U99" s="77" t="s">
        <v>42</v>
      </c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N99" s="78"/>
      <c r="AO99" s="78"/>
      <c r="AP99" s="78"/>
      <c r="AQ99" s="78"/>
      <c r="AR99" s="78"/>
      <c r="AS99" s="78"/>
      <c r="AT99" s="78"/>
      <c r="AU99" s="78"/>
      <c r="AV99" s="78"/>
      <c r="AW99" s="78"/>
      <c r="AX99" s="78"/>
      <c r="AY99" s="79" t="s">
        <v>153</v>
      </c>
      <c r="AZ99" s="78"/>
      <c r="BA99" s="78"/>
      <c r="BB99" s="78"/>
      <c r="BC99" s="78"/>
      <c r="BD99" s="78"/>
      <c r="BE99" s="80">
        <f t="shared" si="0"/>
        <v>0</v>
      </c>
      <c r="BF99" s="80">
        <f t="shared" si="1"/>
        <v>0</v>
      </c>
      <c r="BG99" s="80">
        <f t="shared" si="2"/>
        <v>0</v>
      </c>
      <c r="BH99" s="80">
        <f t="shared" si="3"/>
        <v>0</v>
      </c>
      <c r="BI99" s="80">
        <f t="shared" si="4"/>
        <v>0</v>
      </c>
      <c r="BJ99" s="79" t="s">
        <v>87</v>
      </c>
      <c r="BK99" s="78"/>
      <c r="BL99" s="78"/>
      <c r="BM99" s="78"/>
    </row>
    <row r="100" spans="2:65" s="1" customFormat="1" ht="18" customHeight="1">
      <c r="B100" s="72"/>
      <c r="C100" s="73"/>
      <c r="D100" s="314" t="s">
        <v>155</v>
      </c>
      <c r="E100" s="315"/>
      <c r="F100" s="315"/>
      <c r="G100" s="315"/>
      <c r="H100" s="315"/>
      <c r="I100" s="73"/>
      <c r="J100" s="73"/>
      <c r="K100" s="73"/>
      <c r="L100" s="73"/>
      <c r="M100" s="73"/>
      <c r="N100" s="316">
        <f>ROUND(N88*T100,2)</f>
        <v>0</v>
      </c>
      <c r="O100" s="317"/>
      <c r="P100" s="317"/>
      <c r="Q100" s="317"/>
      <c r="R100" s="75"/>
      <c r="S100" s="73"/>
      <c r="T100" s="76"/>
      <c r="U100" s="77" t="s">
        <v>42</v>
      </c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78"/>
      <c r="AT100" s="78"/>
      <c r="AU100" s="78"/>
      <c r="AV100" s="78"/>
      <c r="AW100" s="78"/>
      <c r="AX100" s="78"/>
      <c r="AY100" s="79" t="s">
        <v>153</v>
      </c>
      <c r="AZ100" s="78"/>
      <c r="BA100" s="78"/>
      <c r="BB100" s="78"/>
      <c r="BC100" s="78"/>
      <c r="BD100" s="78"/>
      <c r="BE100" s="80">
        <f t="shared" si="0"/>
        <v>0</v>
      </c>
      <c r="BF100" s="80">
        <f t="shared" si="1"/>
        <v>0</v>
      </c>
      <c r="BG100" s="80">
        <f t="shared" si="2"/>
        <v>0</v>
      </c>
      <c r="BH100" s="80">
        <f t="shared" si="3"/>
        <v>0</v>
      </c>
      <c r="BI100" s="80">
        <f t="shared" si="4"/>
        <v>0</v>
      </c>
      <c r="BJ100" s="79" t="s">
        <v>87</v>
      </c>
      <c r="BK100" s="78"/>
      <c r="BL100" s="78"/>
      <c r="BM100" s="78"/>
    </row>
    <row r="101" spans="2:65" s="1" customFormat="1" ht="18" customHeight="1">
      <c r="B101" s="72"/>
      <c r="C101" s="73"/>
      <c r="D101" s="314" t="s">
        <v>156</v>
      </c>
      <c r="E101" s="315"/>
      <c r="F101" s="315"/>
      <c r="G101" s="315"/>
      <c r="H101" s="315"/>
      <c r="I101" s="73"/>
      <c r="J101" s="73"/>
      <c r="K101" s="73"/>
      <c r="L101" s="73"/>
      <c r="M101" s="73"/>
      <c r="N101" s="316">
        <f>ROUND(N88*T101,2)</f>
        <v>0</v>
      </c>
      <c r="O101" s="317"/>
      <c r="P101" s="317"/>
      <c r="Q101" s="317"/>
      <c r="R101" s="75"/>
      <c r="S101" s="73"/>
      <c r="T101" s="76"/>
      <c r="U101" s="77" t="s">
        <v>42</v>
      </c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9" t="s">
        <v>153</v>
      </c>
      <c r="AZ101" s="78"/>
      <c r="BA101" s="78"/>
      <c r="BB101" s="78"/>
      <c r="BC101" s="78"/>
      <c r="BD101" s="78"/>
      <c r="BE101" s="80">
        <f t="shared" si="0"/>
        <v>0</v>
      </c>
      <c r="BF101" s="80">
        <f t="shared" si="1"/>
        <v>0</v>
      </c>
      <c r="BG101" s="80">
        <f t="shared" si="2"/>
        <v>0</v>
      </c>
      <c r="BH101" s="80">
        <f t="shared" si="3"/>
        <v>0</v>
      </c>
      <c r="BI101" s="80">
        <f t="shared" si="4"/>
        <v>0</v>
      </c>
      <c r="BJ101" s="79" t="s">
        <v>87</v>
      </c>
      <c r="BK101" s="78"/>
      <c r="BL101" s="78"/>
      <c r="BM101" s="78"/>
    </row>
    <row r="102" spans="2:65" s="1" customFormat="1" ht="18" customHeight="1">
      <c r="B102" s="72"/>
      <c r="C102" s="73"/>
      <c r="D102" s="314" t="s">
        <v>157</v>
      </c>
      <c r="E102" s="315"/>
      <c r="F102" s="315"/>
      <c r="G102" s="315"/>
      <c r="H102" s="315"/>
      <c r="I102" s="73"/>
      <c r="J102" s="73"/>
      <c r="K102" s="73"/>
      <c r="L102" s="73"/>
      <c r="M102" s="73"/>
      <c r="N102" s="316">
        <f>ROUND(N88*T102,2)</f>
        <v>0</v>
      </c>
      <c r="O102" s="317"/>
      <c r="P102" s="317"/>
      <c r="Q102" s="317"/>
      <c r="R102" s="75"/>
      <c r="S102" s="73"/>
      <c r="T102" s="76"/>
      <c r="U102" s="77" t="s">
        <v>42</v>
      </c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  <c r="AT102" s="78"/>
      <c r="AU102" s="78"/>
      <c r="AV102" s="78"/>
      <c r="AW102" s="78"/>
      <c r="AX102" s="78"/>
      <c r="AY102" s="79" t="s">
        <v>153</v>
      </c>
      <c r="AZ102" s="78"/>
      <c r="BA102" s="78"/>
      <c r="BB102" s="78"/>
      <c r="BC102" s="78"/>
      <c r="BD102" s="78"/>
      <c r="BE102" s="80">
        <f t="shared" si="0"/>
        <v>0</v>
      </c>
      <c r="BF102" s="80">
        <f t="shared" si="1"/>
        <v>0</v>
      </c>
      <c r="BG102" s="80">
        <f t="shared" si="2"/>
        <v>0</v>
      </c>
      <c r="BH102" s="80">
        <f t="shared" si="3"/>
        <v>0</v>
      </c>
      <c r="BI102" s="80">
        <f t="shared" si="4"/>
        <v>0</v>
      </c>
      <c r="BJ102" s="79" t="s">
        <v>87</v>
      </c>
      <c r="BK102" s="78"/>
      <c r="BL102" s="78"/>
      <c r="BM102" s="78"/>
    </row>
    <row r="103" spans="2:65" s="1" customFormat="1" ht="18" customHeight="1">
      <c r="B103" s="72"/>
      <c r="C103" s="73"/>
      <c r="D103" s="74" t="s">
        <v>158</v>
      </c>
      <c r="E103" s="73"/>
      <c r="F103" s="73"/>
      <c r="G103" s="73"/>
      <c r="H103" s="73"/>
      <c r="I103" s="73"/>
      <c r="J103" s="73"/>
      <c r="K103" s="73"/>
      <c r="L103" s="73"/>
      <c r="M103" s="73"/>
      <c r="N103" s="316">
        <f>ROUND(N88*T103,2)</f>
        <v>0</v>
      </c>
      <c r="O103" s="317"/>
      <c r="P103" s="317"/>
      <c r="Q103" s="317"/>
      <c r="R103" s="75"/>
      <c r="S103" s="73"/>
      <c r="T103" s="81"/>
      <c r="U103" s="82" t="s">
        <v>42</v>
      </c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  <c r="AS103" s="78"/>
      <c r="AT103" s="78"/>
      <c r="AU103" s="78"/>
      <c r="AV103" s="78"/>
      <c r="AW103" s="78"/>
      <c r="AX103" s="78"/>
      <c r="AY103" s="79" t="s">
        <v>159</v>
      </c>
      <c r="AZ103" s="78"/>
      <c r="BA103" s="78"/>
      <c r="BB103" s="78"/>
      <c r="BC103" s="78"/>
      <c r="BD103" s="78"/>
      <c r="BE103" s="80">
        <f t="shared" si="0"/>
        <v>0</v>
      </c>
      <c r="BF103" s="80">
        <f t="shared" si="1"/>
        <v>0</v>
      </c>
      <c r="BG103" s="80">
        <f t="shared" si="2"/>
        <v>0</v>
      </c>
      <c r="BH103" s="80">
        <f t="shared" si="3"/>
        <v>0</v>
      </c>
      <c r="BI103" s="80">
        <f t="shared" si="4"/>
        <v>0</v>
      </c>
      <c r="BJ103" s="79" t="s">
        <v>87</v>
      </c>
      <c r="BK103" s="78"/>
      <c r="BL103" s="78"/>
      <c r="BM103" s="78"/>
    </row>
    <row r="104" spans="2:65" s="1" customFormat="1">
      <c r="B104" s="22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4"/>
    </row>
    <row r="105" spans="2:65" s="1" customFormat="1" ht="29.25" customHeight="1">
      <c r="B105" s="22"/>
      <c r="C105" s="54" t="s">
        <v>120</v>
      </c>
      <c r="D105" s="55"/>
      <c r="E105" s="55"/>
      <c r="F105" s="55"/>
      <c r="G105" s="55"/>
      <c r="H105" s="55"/>
      <c r="I105" s="55"/>
      <c r="J105" s="55"/>
      <c r="K105" s="55"/>
      <c r="L105" s="318">
        <f>ROUND(SUM(N88+N97),2)</f>
        <v>0</v>
      </c>
      <c r="M105" s="318"/>
      <c r="N105" s="318"/>
      <c r="O105" s="318"/>
      <c r="P105" s="318"/>
      <c r="Q105" s="318"/>
      <c r="R105" s="24"/>
    </row>
    <row r="106" spans="2:65" s="1" customFormat="1" ht="6.95" customHeight="1">
      <c r="B106" s="37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9"/>
    </row>
    <row r="110" spans="2:65" s="1" customFormat="1" ht="6.95" customHeight="1"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2"/>
    </row>
    <row r="111" spans="2:65" s="1" customFormat="1" ht="36.950000000000003" customHeight="1">
      <c r="B111" s="22"/>
      <c r="C111" s="285" t="s">
        <v>160</v>
      </c>
      <c r="D111" s="291"/>
      <c r="E111" s="291"/>
      <c r="F111" s="291"/>
      <c r="G111" s="291"/>
      <c r="H111" s="291"/>
      <c r="I111" s="291"/>
      <c r="J111" s="291"/>
      <c r="K111" s="291"/>
      <c r="L111" s="291"/>
      <c r="M111" s="291"/>
      <c r="N111" s="291"/>
      <c r="O111" s="291"/>
      <c r="P111" s="291"/>
      <c r="Q111" s="291"/>
      <c r="R111" s="24"/>
    </row>
    <row r="112" spans="2:65" s="1" customFormat="1" ht="6.95" customHeight="1">
      <c r="B112" s="22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4"/>
    </row>
    <row r="113" spans="2:65" s="1" customFormat="1" ht="30" customHeight="1">
      <c r="B113" s="22"/>
      <c r="C113" s="20" t="s">
        <v>17</v>
      </c>
      <c r="D113" s="23"/>
      <c r="E113" s="23"/>
      <c r="F113" s="287" t="str">
        <f>F6</f>
        <v>Zníženie energetickej náročnosti kultúrneho domu v obci Rastislavice</v>
      </c>
      <c r="G113" s="288"/>
      <c r="H113" s="288"/>
      <c r="I113" s="288"/>
      <c r="J113" s="288"/>
      <c r="K113" s="288"/>
      <c r="L113" s="288"/>
      <c r="M113" s="288"/>
      <c r="N113" s="288"/>
      <c r="O113" s="288"/>
      <c r="P113" s="288"/>
      <c r="Q113" s="23"/>
      <c r="R113" s="24"/>
    </row>
    <row r="114" spans="2:65" s="1" customFormat="1" ht="36.950000000000003" customHeight="1">
      <c r="B114" s="22"/>
      <c r="C114" s="43" t="s">
        <v>127</v>
      </c>
      <c r="D114" s="23"/>
      <c r="E114" s="23"/>
      <c r="F114" s="303" t="str">
        <f>F7</f>
        <v>VZT - Lokálna rekuperácia</v>
      </c>
      <c r="G114" s="291"/>
      <c r="H114" s="291"/>
      <c r="I114" s="291"/>
      <c r="J114" s="291"/>
      <c r="K114" s="291"/>
      <c r="L114" s="291"/>
      <c r="M114" s="291"/>
      <c r="N114" s="291"/>
      <c r="O114" s="291"/>
      <c r="P114" s="291"/>
      <c r="Q114" s="23"/>
      <c r="R114" s="24"/>
    </row>
    <row r="115" spans="2:65" s="1" customFormat="1" ht="6.95" customHeight="1">
      <c r="B115" s="22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4"/>
    </row>
    <row r="116" spans="2:65" s="1" customFormat="1" ht="18" customHeight="1">
      <c r="B116" s="22"/>
      <c r="C116" s="20" t="s">
        <v>21</v>
      </c>
      <c r="D116" s="23"/>
      <c r="E116" s="23"/>
      <c r="F116" s="18" t="str">
        <f>F9</f>
        <v>Rastislavice</v>
      </c>
      <c r="G116" s="23"/>
      <c r="H116" s="23"/>
      <c r="I116" s="23"/>
      <c r="J116" s="23"/>
      <c r="K116" s="20" t="s">
        <v>23</v>
      </c>
      <c r="L116" s="23"/>
      <c r="M116" s="293">
        <f>IF(O9="","",O9)</f>
        <v>0</v>
      </c>
      <c r="N116" s="293"/>
      <c r="O116" s="293"/>
      <c r="P116" s="293"/>
      <c r="Q116" s="23"/>
      <c r="R116" s="24"/>
    </row>
    <row r="117" spans="2:65" s="1" customFormat="1" ht="6.95" customHeight="1">
      <c r="B117" s="22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4"/>
    </row>
    <row r="118" spans="2:65" s="1" customFormat="1" ht="15">
      <c r="B118" s="22"/>
      <c r="C118" s="20" t="s">
        <v>24</v>
      </c>
      <c r="D118" s="23"/>
      <c r="E118" s="23"/>
      <c r="F118" s="18" t="str">
        <f>E12</f>
        <v>Obec Rastislavice</v>
      </c>
      <c r="G118" s="23"/>
      <c r="H118" s="23"/>
      <c r="I118" s="23"/>
      <c r="J118" s="23"/>
      <c r="K118" s="20" t="s">
        <v>30</v>
      </c>
      <c r="L118" s="23"/>
      <c r="M118" s="294" t="str">
        <f>E18</f>
        <v>ByvaPro s.r.o., Mlynské Nivy 58, 821 05 Bratislava</v>
      </c>
      <c r="N118" s="294"/>
      <c r="O118" s="294"/>
      <c r="P118" s="294"/>
      <c r="Q118" s="294"/>
      <c r="R118" s="24"/>
    </row>
    <row r="119" spans="2:65" s="1" customFormat="1" ht="14.45" customHeight="1">
      <c r="B119" s="22"/>
      <c r="C119" s="20" t="s">
        <v>28</v>
      </c>
      <c r="D119" s="23"/>
      <c r="E119" s="23"/>
      <c r="F119" s="18" t="str">
        <f>IF(E15="","",E15)</f>
        <v>Vyplň údaj</v>
      </c>
      <c r="G119" s="23"/>
      <c r="H119" s="23"/>
      <c r="I119" s="23"/>
      <c r="J119" s="23"/>
      <c r="K119" s="20" t="s">
        <v>33</v>
      </c>
      <c r="L119" s="23"/>
      <c r="M119" s="294" t="str">
        <f>E21</f>
        <v>Ján Tóth</v>
      </c>
      <c r="N119" s="294"/>
      <c r="O119" s="294"/>
      <c r="P119" s="294"/>
      <c r="Q119" s="294"/>
      <c r="R119" s="24"/>
    </row>
    <row r="120" spans="2:65" s="1" customFormat="1" ht="10.35" customHeight="1">
      <c r="B120" s="22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4"/>
    </row>
    <row r="121" spans="2:65" s="4" customFormat="1" ht="29.25" customHeight="1">
      <c r="B121" s="83"/>
      <c r="C121" s="84" t="s">
        <v>161</v>
      </c>
      <c r="D121" s="85" t="s">
        <v>162</v>
      </c>
      <c r="E121" s="85" t="s">
        <v>57</v>
      </c>
      <c r="F121" s="319" t="s">
        <v>163</v>
      </c>
      <c r="G121" s="319"/>
      <c r="H121" s="319"/>
      <c r="I121" s="319"/>
      <c r="J121" s="85" t="s">
        <v>164</v>
      </c>
      <c r="K121" s="85" t="s">
        <v>165</v>
      </c>
      <c r="L121" s="320" t="s">
        <v>166</v>
      </c>
      <c r="M121" s="320"/>
      <c r="N121" s="319" t="s">
        <v>134</v>
      </c>
      <c r="O121" s="319"/>
      <c r="P121" s="319"/>
      <c r="Q121" s="321"/>
      <c r="R121" s="86"/>
      <c r="T121" s="46" t="s">
        <v>167</v>
      </c>
      <c r="U121" s="47" t="s">
        <v>39</v>
      </c>
      <c r="V121" s="47" t="s">
        <v>168</v>
      </c>
      <c r="W121" s="47" t="s">
        <v>169</v>
      </c>
      <c r="X121" s="47" t="s">
        <v>170</v>
      </c>
      <c r="Y121" s="47" t="s">
        <v>171</v>
      </c>
      <c r="Z121" s="47" t="s">
        <v>172</v>
      </c>
      <c r="AA121" s="48" t="s">
        <v>173</v>
      </c>
    </row>
    <row r="122" spans="2:65" s="1" customFormat="1" ht="29.25" customHeight="1">
      <c r="B122" s="22"/>
      <c r="C122" s="50" t="s">
        <v>131</v>
      </c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325">
        <f>BK122</f>
        <v>0</v>
      </c>
      <c r="O122" s="326"/>
      <c r="P122" s="326"/>
      <c r="Q122" s="326"/>
      <c r="R122" s="24"/>
      <c r="T122" s="49"/>
      <c r="U122" s="29"/>
      <c r="V122" s="29"/>
      <c r="W122" s="87">
        <f>W123+W129+W134+W137</f>
        <v>0</v>
      </c>
      <c r="X122" s="29"/>
      <c r="Y122" s="87">
        <f>Y123+Y129+Y134+Y137</f>
        <v>0.22799999999999998</v>
      </c>
      <c r="Z122" s="29"/>
      <c r="AA122" s="88">
        <f>AA123+AA129+AA134+AA137</f>
        <v>0.48</v>
      </c>
      <c r="AT122" s="10" t="s">
        <v>74</v>
      </c>
      <c r="AU122" s="10" t="s">
        <v>136</v>
      </c>
      <c r="BK122" s="89">
        <f>BK123+BK129+BK134+BK137</f>
        <v>0</v>
      </c>
    </row>
    <row r="123" spans="2:65" s="5" customFormat="1" ht="37.35" customHeight="1">
      <c r="B123" s="90"/>
      <c r="C123" s="91"/>
      <c r="D123" s="92" t="s">
        <v>137</v>
      </c>
      <c r="E123" s="92"/>
      <c r="F123" s="92"/>
      <c r="G123" s="92"/>
      <c r="H123" s="92"/>
      <c r="I123" s="92"/>
      <c r="J123" s="92"/>
      <c r="K123" s="92"/>
      <c r="L123" s="92"/>
      <c r="M123" s="92"/>
      <c r="N123" s="312">
        <f>BK123</f>
        <v>0</v>
      </c>
      <c r="O123" s="308"/>
      <c r="P123" s="308"/>
      <c r="Q123" s="308"/>
      <c r="R123" s="93"/>
      <c r="T123" s="94"/>
      <c r="U123" s="91"/>
      <c r="V123" s="91"/>
      <c r="W123" s="95">
        <f>W124</f>
        <v>0</v>
      </c>
      <c r="X123" s="91"/>
      <c r="Y123" s="95">
        <f>Y124</f>
        <v>0</v>
      </c>
      <c r="Z123" s="91"/>
      <c r="AA123" s="96">
        <f>AA124</f>
        <v>0.48</v>
      </c>
      <c r="AR123" s="97" t="s">
        <v>82</v>
      </c>
      <c r="AT123" s="98" t="s">
        <v>74</v>
      </c>
      <c r="AU123" s="98" t="s">
        <v>75</v>
      </c>
      <c r="AY123" s="97" t="s">
        <v>174</v>
      </c>
      <c r="BK123" s="99">
        <f>BK124</f>
        <v>0</v>
      </c>
    </row>
    <row r="124" spans="2:65" s="5" customFormat="1" ht="19.899999999999999" customHeight="1">
      <c r="B124" s="90"/>
      <c r="C124" s="91"/>
      <c r="D124" s="100" t="s">
        <v>140</v>
      </c>
      <c r="E124" s="100"/>
      <c r="F124" s="100"/>
      <c r="G124" s="100"/>
      <c r="H124" s="100"/>
      <c r="I124" s="100"/>
      <c r="J124" s="100"/>
      <c r="K124" s="100"/>
      <c r="L124" s="100"/>
      <c r="M124" s="100"/>
      <c r="N124" s="327">
        <f>BK124</f>
        <v>0</v>
      </c>
      <c r="O124" s="328"/>
      <c r="P124" s="328"/>
      <c r="Q124" s="328"/>
      <c r="R124" s="93"/>
      <c r="T124" s="94"/>
      <c r="U124" s="91"/>
      <c r="V124" s="91"/>
      <c r="W124" s="95">
        <f>SUM(W125:W128)</f>
        <v>0</v>
      </c>
      <c r="X124" s="91"/>
      <c r="Y124" s="95">
        <f>SUM(Y125:Y128)</f>
        <v>0</v>
      </c>
      <c r="Z124" s="91"/>
      <c r="AA124" s="96">
        <f>SUM(AA125:AA128)</f>
        <v>0.48</v>
      </c>
      <c r="AR124" s="97" t="s">
        <v>82</v>
      </c>
      <c r="AT124" s="98" t="s">
        <v>74</v>
      </c>
      <c r="AU124" s="98" t="s">
        <v>82</v>
      </c>
      <c r="AY124" s="97" t="s">
        <v>174</v>
      </c>
      <c r="BK124" s="99">
        <f>SUM(BK125:BK128)</f>
        <v>0</v>
      </c>
    </row>
    <row r="125" spans="2:65" s="1" customFormat="1" ht="31.5" customHeight="1">
      <c r="B125" s="72"/>
      <c r="C125" s="101" t="s">
        <v>82</v>
      </c>
      <c r="D125" s="101" t="s">
        <v>176</v>
      </c>
      <c r="E125" s="102"/>
      <c r="F125" s="322" t="s">
        <v>1008</v>
      </c>
      <c r="G125" s="322"/>
      <c r="H125" s="322"/>
      <c r="I125" s="322"/>
      <c r="J125" s="103" t="s">
        <v>223</v>
      </c>
      <c r="K125" s="104">
        <v>6</v>
      </c>
      <c r="L125" s="323">
        <v>0</v>
      </c>
      <c r="M125" s="323"/>
      <c r="N125" s="324">
        <f>ROUND(L125*K125,2)</f>
        <v>0</v>
      </c>
      <c r="O125" s="324"/>
      <c r="P125" s="324"/>
      <c r="Q125" s="324"/>
      <c r="R125" s="75"/>
      <c r="T125" s="106" t="s">
        <v>5</v>
      </c>
      <c r="U125" s="27" t="s">
        <v>42</v>
      </c>
      <c r="V125" s="23"/>
      <c r="W125" s="107">
        <f>V125*K125</f>
        <v>0</v>
      </c>
      <c r="X125" s="107">
        <v>0</v>
      </c>
      <c r="Y125" s="107">
        <f>X125*K125</f>
        <v>0</v>
      </c>
      <c r="Z125" s="107">
        <v>0.08</v>
      </c>
      <c r="AA125" s="108">
        <f>Z125*K125</f>
        <v>0.48</v>
      </c>
      <c r="AR125" s="10" t="s">
        <v>179</v>
      </c>
      <c r="AT125" s="10" t="s">
        <v>176</v>
      </c>
      <c r="AU125" s="10" t="s">
        <v>87</v>
      </c>
      <c r="AY125" s="10" t="s">
        <v>174</v>
      </c>
      <c r="BE125" s="53">
        <f>IF(U125="základná",N125,0)</f>
        <v>0</v>
      </c>
      <c r="BF125" s="53">
        <f>IF(U125="znížená",N125,0)</f>
        <v>0</v>
      </c>
      <c r="BG125" s="53">
        <f>IF(U125="zákl. prenesená",N125,0)</f>
        <v>0</v>
      </c>
      <c r="BH125" s="53">
        <f>IF(U125="zníž. prenesená",N125,0)</f>
        <v>0</v>
      </c>
      <c r="BI125" s="53">
        <f>IF(U125="nulová",N125,0)</f>
        <v>0</v>
      </c>
      <c r="BJ125" s="10" t="s">
        <v>87</v>
      </c>
      <c r="BK125" s="53">
        <f>ROUND(L125*K125,2)</f>
        <v>0</v>
      </c>
      <c r="BL125" s="10" t="s">
        <v>179</v>
      </c>
      <c r="BM125" s="10" t="s">
        <v>1009</v>
      </c>
    </row>
    <row r="126" spans="2:65" s="1" customFormat="1" ht="31.5" customHeight="1">
      <c r="B126" s="72"/>
      <c r="C126" s="101" t="s">
        <v>87</v>
      </c>
      <c r="D126" s="101" t="s">
        <v>176</v>
      </c>
      <c r="E126" s="102"/>
      <c r="F126" s="322" t="s">
        <v>241</v>
      </c>
      <c r="G126" s="322"/>
      <c r="H126" s="322"/>
      <c r="I126" s="322"/>
      <c r="J126" s="103" t="s">
        <v>239</v>
      </c>
      <c r="K126" s="104">
        <v>0.48</v>
      </c>
      <c r="L126" s="323">
        <v>0</v>
      </c>
      <c r="M126" s="323"/>
      <c r="N126" s="324">
        <f>ROUND(L126*K126,2)</f>
        <v>0</v>
      </c>
      <c r="O126" s="324"/>
      <c r="P126" s="324"/>
      <c r="Q126" s="324"/>
      <c r="R126" s="75"/>
      <c r="T126" s="106" t="s">
        <v>5</v>
      </c>
      <c r="U126" s="27" t="s">
        <v>42</v>
      </c>
      <c r="V126" s="23"/>
      <c r="W126" s="107">
        <f>V126*K126</f>
        <v>0</v>
      </c>
      <c r="X126" s="107">
        <v>0</v>
      </c>
      <c r="Y126" s="107">
        <f>X126*K126</f>
        <v>0</v>
      </c>
      <c r="Z126" s="107">
        <v>0</v>
      </c>
      <c r="AA126" s="108">
        <f>Z126*K126</f>
        <v>0</v>
      </c>
      <c r="AR126" s="10" t="s">
        <v>179</v>
      </c>
      <c r="AT126" s="10" t="s">
        <v>176</v>
      </c>
      <c r="AU126" s="10" t="s">
        <v>87</v>
      </c>
      <c r="AY126" s="10" t="s">
        <v>174</v>
      </c>
      <c r="BE126" s="53">
        <f>IF(U126="základná",N126,0)</f>
        <v>0</v>
      </c>
      <c r="BF126" s="53">
        <f>IF(U126="znížená",N126,0)</f>
        <v>0</v>
      </c>
      <c r="BG126" s="53">
        <f>IF(U126="zákl. prenesená",N126,0)</f>
        <v>0</v>
      </c>
      <c r="BH126" s="53">
        <f>IF(U126="zníž. prenesená",N126,0)</f>
        <v>0</v>
      </c>
      <c r="BI126" s="53">
        <f>IF(U126="nulová",N126,0)</f>
        <v>0</v>
      </c>
      <c r="BJ126" s="10" t="s">
        <v>87</v>
      </c>
      <c r="BK126" s="53">
        <f>ROUND(L126*K126,2)</f>
        <v>0</v>
      </c>
      <c r="BL126" s="10" t="s">
        <v>179</v>
      </c>
      <c r="BM126" s="10" t="s">
        <v>1010</v>
      </c>
    </row>
    <row r="127" spans="2:65" s="1" customFormat="1" ht="31.5" customHeight="1">
      <c r="B127" s="72"/>
      <c r="C127" s="101" t="s">
        <v>204</v>
      </c>
      <c r="D127" s="101" t="s">
        <v>176</v>
      </c>
      <c r="E127" s="102"/>
      <c r="F127" s="322" t="s">
        <v>244</v>
      </c>
      <c r="G127" s="322"/>
      <c r="H127" s="322"/>
      <c r="I127" s="322"/>
      <c r="J127" s="103" t="s">
        <v>239</v>
      </c>
      <c r="K127" s="104">
        <v>4.8</v>
      </c>
      <c r="L127" s="323">
        <v>0</v>
      </c>
      <c r="M127" s="323"/>
      <c r="N127" s="324">
        <f>ROUND(L127*K127,2)</f>
        <v>0</v>
      </c>
      <c r="O127" s="324"/>
      <c r="P127" s="324"/>
      <c r="Q127" s="324"/>
      <c r="R127" s="75"/>
      <c r="T127" s="106" t="s">
        <v>5</v>
      </c>
      <c r="U127" s="27" t="s">
        <v>42</v>
      </c>
      <c r="V127" s="23"/>
      <c r="W127" s="107">
        <f>V127*K127</f>
        <v>0</v>
      </c>
      <c r="X127" s="107">
        <v>0</v>
      </c>
      <c r="Y127" s="107">
        <f>X127*K127</f>
        <v>0</v>
      </c>
      <c r="Z127" s="107">
        <v>0</v>
      </c>
      <c r="AA127" s="108">
        <f>Z127*K127</f>
        <v>0</v>
      </c>
      <c r="AR127" s="10" t="s">
        <v>179</v>
      </c>
      <c r="AT127" s="10" t="s">
        <v>176</v>
      </c>
      <c r="AU127" s="10" t="s">
        <v>87</v>
      </c>
      <c r="AY127" s="10" t="s">
        <v>174</v>
      </c>
      <c r="BE127" s="53">
        <f>IF(U127="základná",N127,0)</f>
        <v>0</v>
      </c>
      <c r="BF127" s="53">
        <f>IF(U127="znížená",N127,0)</f>
        <v>0</v>
      </c>
      <c r="BG127" s="53">
        <f>IF(U127="zákl. prenesená",N127,0)</f>
        <v>0</v>
      </c>
      <c r="BH127" s="53">
        <f>IF(U127="zníž. prenesená",N127,0)</f>
        <v>0</v>
      </c>
      <c r="BI127" s="53">
        <f>IF(U127="nulová",N127,0)</f>
        <v>0</v>
      </c>
      <c r="BJ127" s="10" t="s">
        <v>87</v>
      </c>
      <c r="BK127" s="53">
        <f>ROUND(L127*K127,2)</f>
        <v>0</v>
      </c>
      <c r="BL127" s="10" t="s">
        <v>179</v>
      </c>
      <c r="BM127" s="10" t="s">
        <v>1011</v>
      </c>
    </row>
    <row r="128" spans="2:65" s="1" customFormat="1" ht="31.5" customHeight="1">
      <c r="B128" s="72"/>
      <c r="C128" s="101" t="s">
        <v>179</v>
      </c>
      <c r="D128" s="101" t="s">
        <v>176</v>
      </c>
      <c r="E128" s="102"/>
      <c r="F128" s="322" t="s">
        <v>752</v>
      </c>
      <c r="G128" s="322"/>
      <c r="H128" s="322"/>
      <c r="I128" s="322"/>
      <c r="J128" s="103" t="s">
        <v>239</v>
      </c>
      <c r="K128" s="104">
        <v>0.48</v>
      </c>
      <c r="L128" s="323">
        <v>0</v>
      </c>
      <c r="M128" s="323"/>
      <c r="N128" s="324">
        <f>ROUND(L128*K128,2)</f>
        <v>0</v>
      </c>
      <c r="O128" s="324"/>
      <c r="P128" s="324"/>
      <c r="Q128" s="324"/>
      <c r="R128" s="75"/>
      <c r="T128" s="106" t="s">
        <v>5</v>
      </c>
      <c r="U128" s="27" t="s">
        <v>42</v>
      </c>
      <c r="V128" s="23"/>
      <c r="W128" s="107">
        <f>V128*K128</f>
        <v>0</v>
      </c>
      <c r="X128" s="107">
        <v>0</v>
      </c>
      <c r="Y128" s="107">
        <f>X128*K128</f>
        <v>0</v>
      </c>
      <c r="Z128" s="107">
        <v>0</v>
      </c>
      <c r="AA128" s="108">
        <f>Z128*K128</f>
        <v>0</v>
      </c>
      <c r="AR128" s="10" t="s">
        <v>179</v>
      </c>
      <c r="AT128" s="10" t="s">
        <v>176</v>
      </c>
      <c r="AU128" s="10" t="s">
        <v>87</v>
      </c>
      <c r="AY128" s="10" t="s">
        <v>174</v>
      </c>
      <c r="BE128" s="53">
        <f>IF(U128="základná",N128,0)</f>
        <v>0</v>
      </c>
      <c r="BF128" s="53">
        <f>IF(U128="znížená",N128,0)</f>
        <v>0</v>
      </c>
      <c r="BG128" s="53">
        <f>IF(U128="zákl. prenesená",N128,0)</f>
        <v>0</v>
      </c>
      <c r="BH128" s="53">
        <f>IF(U128="zníž. prenesená",N128,0)</f>
        <v>0</v>
      </c>
      <c r="BI128" s="53">
        <f>IF(U128="nulová",N128,0)</f>
        <v>0</v>
      </c>
      <c r="BJ128" s="10" t="s">
        <v>87</v>
      </c>
      <c r="BK128" s="53">
        <f>ROUND(L128*K128,2)</f>
        <v>0</v>
      </c>
      <c r="BL128" s="10" t="s">
        <v>179</v>
      </c>
      <c r="BM128" s="10" t="s">
        <v>1012</v>
      </c>
    </row>
    <row r="129" spans="2:65" s="5" customFormat="1" ht="37.35" customHeight="1">
      <c r="B129" s="90"/>
      <c r="C129" s="91"/>
      <c r="D129" s="92" t="s">
        <v>142</v>
      </c>
      <c r="E129" s="92"/>
      <c r="F129" s="92"/>
      <c r="G129" s="92"/>
      <c r="H129" s="92"/>
      <c r="I129" s="92"/>
      <c r="J129" s="92"/>
      <c r="K129" s="92"/>
      <c r="L129" s="92"/>
      <c r="M129" s="92"/>
      <c r="N129" s="344">
        <f>BK129</f>
        <v>0</v>
      </c>
      <c r="O129" s="345"/>
      <c r="P129" s="345"/>
      <c r="Q129" s="345"/>
      <c r="R129" s="93"/>
      <c r="T129" s="94"/>
      <c r="U129" s="91"/>
      <c r="V129" s="91"/>
      <c r="W129" s="95">
        <f>W130</f>
        <v>0</v>
      </c>
      <c r="X129" s="91"/>
      <c r="Y129" s="95">
        <f>Y130</f>
        <v>0.22799999999999998</v>
      </c>
      <c r="Z129" s="91"/>
      <c r="AA129" s="96">
        <f>AA130</f>
        <v>0</v>
      </c>
      <c r="AR129" s="97" t="s">
        <v>87</v>
      </c>
      <c r="AT129" s="98" t="s">
        <v>74</v>
      </c>
      <c r="AU129" s="98" t="s">
        <v>75</v>
      </c>
      <c r="AY129" s="97" t="s">
        <v>174</v>
      </c>
      <c r="BK129" s="99">
        <f>BK130</f>
        <v>0</v>
      </c>
    </row>
    <row r="130" spans="2:65" s="5" customFormat="1" ht="19.899999999999999" customHeight="1">
      <c r="B130" s="90"/>
      <c r="C130" s="91"/>
      <c r="D130" s="100" t="s">
        <v>1007</v>
      </c>
      <c r="E130" s="100"/>
      <c r="F130" s="100"/>
      <c r="G130" s="100"/>
      <c r="H130" s="100"/>
      <c r="I130" s="100"/>
      <c r="J130" s="100"/>
      <c r="K130" s="100"/>
      <c r="L130" s="100"/>
      <c r="M130" s="100"/>
      <c r="N130" s="327">
        <f>BK130</f>
        <v>0</v>
      </c>
      <c r="O130" s="328"/>
      <c r="P130" s="328"/>
      <c r="Q130" s="328"/>
      <c r="R130" s="93"/>
      <c r="T130" s="94"/>
      <c r="U130" s="91"/>
      <c r="V130" s="91"/>
      <c r="W130" s="95">
        <f>SUM(W131:W133)</f>
        <v>0</v>
      </c>
      <c r="X130" s="91"/>
      <c r="Y130" s="95">
        <f>SUM(Y131:Y133)</f>
        <v>0.22799999999999998</v>
      </c>
      <c r="Z130" s="91"/>
      <c r="AA130" s="96">
        <f>SUM(AA131:AA133)</f>
        <v>0</v>
      </c>
      <c r="AR130" s="97" t="s">
        <v>87</v>
      </c>
      <c r="AT130" s="98" t="s">
        <v>74</v>
      </c>
      <c r="AU130" s="98" t="s">
        <v>82</v>
      </c>
      <c r="AY130" s="97" t="s">
        <v>174</v>
      </c>
      <c r="BK130" s="99">
        <f>SUM(BK131:BK133)</f>
        <v>0</v>
      </c>
    </row>
    <row r="131" spans="2:65" s="1" customFormat="1" ht="31.5" customHeight="1">
      <c r="B131" s="72"/>
      <c r="C131" s="101" t="s">
        <v>206</v>
      </c>
      <c r="D131" s="101" t="s">
        <v>176</v>
      </c>
      <c r="E131" s="102"/>
      <c r="F131" s="322" t="s">
        <v>1013</v>
      </c>
      <c r="G131" s="322"/>
      <c r="H131" s="322"/>
      <c r="I131" s="322"/>
      <c r="J131" s="103" t="s">
        <v>223</v>
      </c>
      <c r="K131" s="104">
        <v>6</v>
      </c>
      <c r="L131" s="323">
        <v>0</v>
      </c>
      <c r="M131" s="323"/>
      <c r="N131" s="324">
        <f>ROUND(L131*K131,2)</f>
        <v>0</v>
      </c>
      <c r="O131" s="324"/>
      <c r="P131" s="324"/>
      <c r="Q131" s="324"/>
      <c r="R131" s="75"/>
      <c r="T131" s="106" t="s">
        <v>5</v>
      </c>
      <c r="U131" s="27" t="s">
        <v>42</v>
      </c>
      <c r="V131" s="23"/>
      <c r="W131" s="107">
        <f>V131*K131</f>
        <v>0</v>
      </c>
      <c r="X131" s="107">
        <v>0</v>
      </c>
      <c r="Y131" s="107">
        <f>X131*K131</f>
        <v>0</v>
      </c>
      <c r="Z131" s="107">
        <v>0</v>
      </c>
      <c r="AA131" s="108">
        <f>Z131*K131</f>
        <v>0</v>
      </c>
      <c r="AR131" s="10" t="s">
        <v>232</v>
      </c>
      <c r="AT131" s="10" t="s">
        <v>176</v>
      </c>
      <c r="AU131" s="10" t="s">
        <v>87</v>
      </c>
      <c r="AY131" s="10" t="s">
        <v>174</v>
      </c>
      <c r="BE131" s="53">
        <f>IF(U131="základná",N131,0)</f>
        <v>0</v>
      </c>
      <c r="BF131" s="53">
        <f>IF(U131="znížená",N131,0)</f>
        <v>0</v>
      </c>
      <c r="BG131" s="53">
        <f>IF(U131="zákl. prenesená",N131,0)</f>
        <v>0</v>
      </c>
      <c r="BH131" s="53">
        <f>IF(U131="zníž. prenesená",N131,0)</f>
        <v>0</v>
      </c>
      <c r="BI131" s="53">
        <f>IF(U131="nulová",N131,0)</f>
        <v>0</v>
      </c>
      <c r="BJ131" s="10" t="s">
        <v>87</v>
      </c>
      <c r="BK131" s="53">
        <f>ROUND(L131*K131,2)</f>
        <v>0</v>
      </c>
      <c r="BL131" s="10" t="s">
        <v>232</v>
      </c>
      <c r="BM131" s="10" t="s">
        <v>1014</v>
      </c>
    </row>
    <row r="132" spans="2:65" s="1" customFormat="1" ht="22.5" customHeight="1">
      <c r="B132" s="72"/>
      <c r="C132" s="110" t="s">
        <v>200</v>
      </c>
      <c r="D132" s="110" t="s">
        <v>226</v>
      </c>
      <c r="E132" s="111"/>
      <c r="F132" s="334" t="s">
        <v>1015</v>
      </c>
      <c r="G132" s="334"/>
      <c r="H132" s="334"/>
      <c r="I132" s="334"/>
      <c r="J132" s="112" t="s">
        <v>223</v>
      </c>
      <c r="K132" s="113">
        <v>6</v>
      </c>
      <c r="L132" s="335">
        <v>0</v>
      </c>
      <c r="M132" s="335"/>
      <c r="N132" s="336">
        <f>ROUND(L132*K132,2)</f>
        <v>0</v>
      </c>
      <c r="O132" s="324"/>
      <c r="P132" s="324"/>
      <c r="Q132" s="324"/>
      <c r="R132" s="75"/>
      <c r="T132" s="106" t="s">
        <v>5</v>
      </c>
      <c r="U132" s="27" t="s">
        <v>42</v>
      </c>
      <c r="V132" s="23"/>
      <c r="W132" s="107">
        <f>V132*K132</f>
        <v>0</v>
      </c>
      <c r="X132" s="107">
        <v>3.7999999999999999E-2</v>
      </c>
      <c r="Y132" s="107">
        <f>X132*K132</f>
        <v>0.22799999999999998</v>
      </c>
      <c r="Z132" s="107">
        <v>0</v>
      </c>
      <c r="AA132" s="108">
        <f>Z132*K132</f>
        <v>0</v>
      </c>
      <c r="AR132" s="10" t="s">
        <v>263</v>
      </c>
      <c r="AT132" s="10" t="s">
        <v>226</v>
      </c>
      <c r="AU132" s="10" t="s">
        <v>87</v>
      </c>
      <c r="AY132" s="10" t="s">
        <v>174</v>
      </c>
      <c r="BE132" s="53">
        <f>IF(U132="základná",N132,0)</f>
        <v>0</v>
      </c>
      <c r="BF132" s="53">
        <f>IF(U132="znížená",N132,0)</f>
        <v>0</v>
      </c>
      <c r="BG132" s="53">
        <f>IF(U132="zákl. prenesená",N132,0)</f>
        <v>0</v>
      </c>
      <c r="BH132" s="53">
        <f>IF(U132="zníž. prenesená",N132,0)</f>
        <v>0</v>
      </c>
      <c r="BI132" s="53">
        <f>IF(U132="nulová",N132,0)</f>
        <v>0</v>
      </c>
      <c r="BJ132" s="10" t="s">
        <v>87</v>
      </c>
      <c r="BK132" s="53">
        <f>ROUND(L132*K132,2)</f>
        <v>0</v>
      </c>
      <c r="BL132" s="10" t="s">
        <v>232</v>
      </c>
      <c r="BM132" s="10" t="s">
        <v>1016</v>
      </c>
    </row>
    <row r="133" spans="2:65" s="1" customFormat="1" ht="186" customHeight="1">
      <c r="B133" s="22"/>
      <c r="C133" s="23"/>
      <c r="D133" s="23"/>
      <c r="E133" s="23"/>
      <c r="F133" s="331" t="s">
        <v>1017</v>
      </c>
      <c r="G133" s="332"/>
      <c r="H133" s="332"/>
      <c r="I133" s="332"/>
      <c r="J133" s="23"/>
      <c r="K133" s="23"/>
      <c r="L133" s="23"/>
      <c r="M133" s="23"/>
      <c r="N133" s="23"/>
      <c r="O133" s="23"/>
      <c r="P133" s="23"/>
      <c r="Q133" s="23"/>
      <c r="R133" s="24"/>
      <c r="T133" s="109"/>
      <c r="U133" s="23"/>
      <c r="V133" s="23"/>
      <c r="W133" s="23"/>
      <c r="X133" s="23"/>
      <c r="Y133" s="23"/>
      <c r="Z133" s="23"/>
      <c r="AA133" s="44"/>
      <c r="AT133" s="10" t="s">
        <v>185</v>
      </c>
      <c r="AU133" s="10" t="s">
        <v>87</v>
      </c>
    </row>
    <row r="134" spans="2:65" s="5" customFormat="1" ht="37.35" customHeight="1">
      <c r="B134" s="90"/>
      <c r="C134" s="91"/>
      <c r="D134" s="92" t="s">
        <v>535</v>
      </c>
      <c r="E134" s="92"/>
      <c r="F134" s="92"/>
      <c r="G134" s="92"/>
      <c r="H134" s="92"/>
      <c r="I134" s="92"/>
      <c r="J134" s="92"/>
      <c r="K134" s="92"/>
      <c r="L134" s="92"/>
      <c r="M134" s="92"/>
      <c r="N134" s="312">
        <f>BK134</f>
        <v>0</v>
      </c>
      <c r="O134" s="308"/>
      <c r="P134" s="308"/>
      <c r="Q134" s="308"/>
      <c r="R134" s="93"/>
      <c r="T134" s="94"/>
      <c r="U134" s="91"/>
      <c r="V134" s="91"/>
      <c r="W134" s="95">
        <f>W135</f>
        <v>0</v>
      </c>
      <c r="X134" s="91"/>
      <c r="Y134" s="95">
        <f>Y135</f>
        <v>0</v>
      </c>
      <c r="Z134" s="91"/>
      <c r="AA134" s="96">
        <f>AA135</f>
        <v>0</v>
      </c>
      <c r="AR134" s="97" t="s">
        <v>204</v>
      </c>
      <c r="AT134" s="98" t="s">
        <v>74</v>
      </c>
      <c r="AU134" s="98" t="s">
        <v>75</v>
      </c>
      <c r="AY134" s="97" t="s">
        <v>174</v>
      </c>
      <c r="BK134" s="99">
        <f>BK135</f>
        <v>0</v>
      </c>
    </row>
    <row r="135" spans="2:65" s="5" customFormat="1" ht="19.899999999999999" customHeight="1">
      <c r="B135" s="90"/>
      <c r="C135" s="91"/>
      <c r="D135" s="100" t="s">
        <v>536</v>
      </c>
      <c r="E135" s="100"/>
      <c r="F135" s="100"/>
      <c r="G135" s="100"/>
      <c r="H135" s="100"/>
      <c r="I135" s="100"/>
      <c r="J135" s="100"/>
      <c r="K135" s="100"/>
      <c r="L135" s="100"/>
      <c r="M135" s="100"/>
      <c r="N135" s="327">
        <f>BK135</f>
        <v>0</v>
      </c>
      <c r="O135" s="328"/>
      <c r="P135" s="328"/>
      <c r="Q135" s="328"/>
      <c r="R135" s="93"/>
      <c r="T135" s="94"/>
      <c r="U135" s="91"/>
      <c r="V135" s="91"/>
      <c r="W135" s="95">
        <f>W136</f>
        <v>0</v>
      </c>
      <c r="X135" s="91"/>
      <c r="Y135" s="95">
        <f>Y136</f>
        <v>0</v>
      </c>
      <c r="Z135" s="91"/>
      <c r="AA135" s="96">
        <f>AA136</f>
        <v>0</v>
      </c>
      <c r="AR135" s="97" t="s">
        <v>204</v>
      </c>
      <c r="AT135" s="98" t="s">
        <v>74</v>
      </c>
      <c r="AU135" s="98" t="s">
        <v>82</v>
      </c>
      <c r="AY135" s="97" t="s">
        <v>174</v>
      </c>
      <c r="BK135" s="99">
        <f>BK136</f>
        <v>0</v>
      </c>
    </row>
    <row r="136" spans="2:65" s="1" customFormat="1" ht="44.25" customHeight="1">
      <c r="B136" s="72"/>
      <c r="C136" s="101" t="s">
        <v>197</v>
      </c>
      <c r="D136" s="101" t="s">
        <v>176</v>
      </c>
      <c r="E136" s="102"/>
      <c r="F136" s="322" t="s">
        <v>686</v>
      </c>
      <c r="G136" s="322"/>
      <c r="H136" s="322"/>
      <c r="I136" s="322"/>
      <c r="J136" s="103" t="s">
        <v>223</v>
      </c>
      <c r="K136" s="104">
        <v>30</v>
      </c>
      <c r="L136" s="323">
        <v>0</v>
      </c>
      <c r="M136" s="323"/>
      <c r="N136" s="324">
        <f>ROUND(L136*K136,2)</f>
        <v>0</v>
      </c>
      <c r="O136" s="324"/>
      <c r="P136" s="324"/>
      <c r="Q136" s="324"/>
      <c r="R136" s="75"/>
      <c r="T136" s="106" t="s">
        <v>5</v>
      </c>
      <c r="U136" s="27" t="s">
        <v>42</v>
      </c>
      <c r="V136" s="23"/>
      <c r="W136" s="107">
        <f>V136*K136</f>
        <v>0</v>
      </c>
      <c r="X136" s="107">
        <v>0</v>
      </c>
      <c r="Y136" s="107">
        <f>X136*K136</f>
        <v>0</v>
      </c>
      <c r="Z136" s="107">
        <v>0</v>
      </c>
      <c r="AA136" s="108">
        <f>Z136*K136</f>
        <v>0</v>
      </c>
      <c r="AR136" s="10" t="s">
        <v>599</v>
      </c>
      <c r="AT136" s="10" t="s">
        <v>176</v>
      </c>
      <c r="AU136" s="10" t="s">
        <v>87</v>
      </c>
      <c r="AY136" s="10" t="s">
        <v>174</v>
      </c>
      <c r="BE136" s="53">
        <f>IF(U136="základná",N136,0)</f>
        <v>0</v>
      </c>
      <c r="BF136" s="53">
        <f>IF(U136="znížená",N136,0)</f>
        <v>0</v>
      </c>
      <c r="BG136" s="53">
        <f>IF(U136="zákl. prenesená",N136,0)</f>
        <v>0</v>
      </c>
      <c r="BH136" s="53">
        <f>IF(U136="zníž. prenesená",N136,0)</f>
        <v>0</v>
      </c>
      <c r="BI136" s="53">
        <f>IF(U136="nulová",N136,0)</f>
        <v>0</v>
      </c>
      <c r="BJ136" s="10" t="s">
        <v>87</v>
      </c>
      <c r="BK136" s="53">
        <f>ROUND(L136*K136,2)</f>
        <v>0</v>
      </c>
      <c r="BL136" s="10" t="s">
        <v>599</v>
      </c>
      <c r="BM136" s="10" t="s">
        <v>1018</v>
      </c>
    </row>
    <row r="137" spans="2:65" s="1" customFormat="1" ht="49.9" customHeight="1">
      <c r="B137" s="22"/>
      <c r="C137" s="23"/>
      <c r="D137" s="92" t="s">
        <v>328</v>
      </c>
      <c r="E137" s="23"/>
      <c r="F137" s="23"/>
      <c r="G137" s="23"/>
      <c r="H137" s="23"/>
      <c r="I137" s="23"/>
      <c r="J137" s="23"/>
      <c r="K137" s="23"/>
      <c r="L137" s="23"/>
      <c r="M137" s="23"/>
      <c r="N137" s="339">
        <f>BK137</f>
        <v>0</v>
      </c>
      <c r="O137" s="340"/>
      <c r="P137" s="340"/>
      <c r="Q137" s="340"/>
      <c r="R137" s="24"/>
      <c r="T137" s="109"/>
      <c r="U137" s="23"/>
      <c r="V137" s="23"/>
      <c r="W137" s="23"/>
      <c r="X137" s="23"/>
      <c r="Y137" s="23"/>
      <c r="Z137" s="23"/>
      <c r="AA137" s="44"/>
      <c r="AT137" s="10" t="s">
        <v>74</v>
      </c>
      <c r="AU137" s="10" t="s">
        <v>75</v>
      </c>
      <c r="AY137" s="10" t="s">
        <v>329</v>
      </c>
      <c r="BK137" s="53">
        <f>SUM(BK138:BK139)</f>
        <v>0</v>
      </c>
    </row>
    <row r="138" spans="2:65" s="1" customFormat="1" ht="22.35" customHeight="1">
      <c r="B138" s="22"/>
      <c r="C138" s="114" t="s">
        <v>5</v>
      </c>
      <c r="D138" s="114" t="s">
        <v>176</v>
      </c>
      <c r="E138" s="115" t="s">
        <v>5</v>
      </c>
      <c r="F138" s="337" t="s">
        <v>5</v>
      </c>
      <c r="G138" s="337"/>
      <c r="H138" s="337"/>
      <c r="I138" s="337"/>
      <c r="J138" s="116" t="s">
        <v>5</v>
      </c>
      <c r="K138" s="105"/>
      <c r="L138" s="323"/>
      <c r="M138" s="338"/>
      <c r="N138" s="338">
        <f>BK138</f>
        <v>0</v>
      </c>
      <c r="O138" s="338"/>
      <c r="P138" s="338"/>
      <c r="Q138" s="338"/>
      <c r="R138" s="24"/>
      <c r="T138" s="106" t="s">
        <v>5</v>
      </c>
      <c r="U138" s="117" t="s">
        <v>42</v>
      </c>
      <c r="V138" s="23"/>
      <c r="W138" s="23"/>
      <c r="X138" s="23"/>
      <c r="Y138" s="23"/>
      <c r="Z138" s="23"/>
      <c r="AA138" s="44"/>
      <c r="AT138" s="10" t="s">
        <v>329</v>
      </c>
      <c r="AU138" s="10" t="s">
        <v>82</v>
      </c>
      <c r="AY138" s="10" t="s">
        <v>329</v>
      </c>
      <c r="BE138" s="53">
        <f>IF(U138="základná",N138,0)</f>
        <v>0</v>
      </c>
      <c r="BF138" s="53">
        <f>IF(U138="znížená",N138,0)</f>
        <v>0</v>
      </c>
      <c r="BG138" s="53">
        <f>IF(U138="zákl. prenesená",N138,0)</f>
        <v>0</v>
      </c>
      <c r="BH138" s="53">
        <f>IF(U138="zníž. prenesená",N138,0)</f>
        <v>0</v>
      </c>
      <c r="BI138" s="53">
        <f>IF(U138="nulová",N138,0)</f>
        <v>0</v>
      </c>
      <c r="BJ138" s="10" t="s">
        <v>87</v>
      </c>
      <c r="BK138" s="53">
        <f>L138*K138</f>
        <v>0</v>
      </c>
    </row>
    <row r="139" spans="2:65" s="1" customFormat="1" ht="22.35" customHeight="1">
      <c r="B139" s="22"/>
      <c r="C139" s="114" t="s">
        <v>5</v>
      </c>
      <c r="D139" s="114" t="s">
        <v>176</v>
      </c>
      <c r="E139" s="115" t="s">
        <v>5</v>
      </c>
      <c r="F139" s="337" t="s">
        <v>5</v>
      </c>
      <c r="G139" s="337"/>
      <c r="H139" s="337"/>
      <c r="I139" s="337"/>
      <c r="J139" s="116" t="s">
        <v>5</v>
      </c>
      <c r="K139" s="105"/>
      <c r="L139" s="323"/>
      <c r="M139" s="338"/>
      <c r="N139" s="338">
        <f>BK139</f>
        <v>0</v>
      </c>
      <c r="O139" s="338"/>
      <c r="P139" s="338"/>
      <c r="Q139" s="338"/>
      <c r="R139" s="24"/>
      <c r="T139" s="106" t="s">
        <v>5</v>
      </c>
      <c r="U139" s="117" t="s">
        <v>42</v>
      </c>
      <c r="V139" s="34"/>
      <c r="W139" s="34"/>
      <c r="X139" s="34"/>
      <c r="Y139" s="34"/>
      <c r="Z139" s="34"/>
      <c r="AA139" s="36"/>
      <c r="AT139" s="10" t="s">
        <v>329</v>
      </c>
      <c r="AU139" s="10" t="s">
        <v>82</v>
      </c>
      <c r="AY139" s="10" t="s">
        <v>329</v>
      </c>
      <c r="BE139" s="53">
        <f>IF(U139="základná",N139,0)</f>
        <v>0</v>
      </c>
      <c r="BF139" s="53">
        <f>IF(U139="znížená",N139,0)</f>
        <v>0</v>
      </c>
      <c r="BG139" s="53">
        <f>IF(U139="zákl. prenesená",N139,0)</f>
        <v>0</v>
      </c>
      <c r="BH139" s="53">
        <f>IF(U139="zníž. prenesená",N139,0)</f>
        <v>0</v>
      </c>
      <c r="BI139" s="53">
        <f>IF(U139="nulová",N139,0)</f>
        <v>0</v>
      </c>
      <c r="BJ139" s="10" t="s">
        <v>87</v>
      </c>
      <c r="BK139" s="53">
        <f>L139*K139</f>
        <v>0</v>
      </c>
    </row>
    <row r="140" spans="2:65" s="1" customFormat="1" ht="6.95" customHeight="1">
      <c r="B140" s="37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9"/>
    </row>
  </sheetData>
  <mergeCells count="105">
    <mergeCell ref="S2:AC2"/>
    <mergeCell ref="N122:Q122"/>
    <mergeCell ref="N123:Q123"/>
    <mergeCell ref="N124:Q124"/>
    <mergeCell ref="N129:Q129"/>
    <mergeCell ref="N130:Q130"/>
    <mergeCell ref="N134:Q134"/>
    <mergeCell ref="N135:Q135"/>
    <mergeCell ref="N137:Q137"/>
    <mergeCell ref="N89:Q89"/>
    <mergeCell ref="N90:Q90"/>
    <mergeCell ref="N91:Q91"/>
    <mergeCell ref="N92:Q92"/>
    <mergeCell ref="N93:Q93"/>
    <mergeCell ref="N94:Q94"/>
    <mergeCell ref="N95:Q95"/>
    <mergeCell ref="N97:Q97"/>
    <mergeCell ref="O17:P17"/>
    <mergeCell ref="O18:P18"/>
    <mergeCell ref="O20:P20"/>
    <mergeCell ref="O21:P21"/>
    <mergeCell ref="H1:K1"/>
    <mergeCell ref="F133:I133"/>
    <mergeCell ref="F136:I136"/>
    <mergeCell ref="L136:M136"/>
    <mergeCell ref="N136:Q136"/>
    <mergeCell ref="F138:I138"/>
    <mergeCell ref="L138:M138"/>
    <mergeCell ref="N138:Q138"/>
    <mergeCell ref="F139:I139"/>
    <mergeCell ref="L139:M139"/>
    <mergeCell ref="N139:Q139"/>
    <mergeCell ref="F128:I128"/>
    <mergeCell ref="L128:M128"/>
    <mergeCell ref="N128:Q128"/>
    <mergeCell ref="F131:I131"/>
    <mergeCell ref="L131:M131"/>
    <mergeCell ref="N131:Q131"/>
    <mergeCell ref="F132:I132"/>
    <mergeCell ref="L132:M132"/>
    <mergeCell ref="N132:Q132"/>
    <mergeCell ref="F125:I125"/>
    <mergeCell ref="L125:M125"/>
    <mergeCell ref="N125:Q125"/>
    <mergeCell ref="F126:I126"/>
    <mergeCell ref="L126:M126"/>
    <mergeCell ref="N126:Q126"/>
    <mergeCell ref="F127:I127"/>
    <mergeCell ref="L127:M127"/>
    <mergeCell ref="N127:Q127"/>
    <mergeCell ref="L105:Q105"/>
    <mergeCell ref="C111:Q111"/>
    <mergeCell ref="F113:P113"/>
    <mergeCell ref="F114:P114"/>
    <mergeCell ref="M116:P116"/>
    <mergeCell ref="M118:Q118"/>
    <mergeCell ref="M119:Q119"/>
    <mergeCell ref="F121:I121"/>
    <mergeCell ref="L121:M121"/>
    <mergeCell ref="N121:Q121"/>
    <mergeCell ref="D99:H99"/>
    <mergeCell ref="N99:Q99"/>
    <mergeCell ref="D100:H100"/>
    <mergeCell ref="N100:Q100"/>
    <mergeCell ref="D101:H101"/>
    <mergeCell ref="N101:Q101"/>
    <mergeCell ref="D102:H102"/>
    <mergeCell ref="N102:Q102"/>
    <mergeCell ref="N103:Q103"/>
    <mergeCell ref="D98:H98"/>
    <mergeCell ref="N98:Q9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dataValidations count="2">
    <dataValidation type="list" allowBlank="1" showInputMessage="1" showErrorMessage="1" error="Povolené sú hodnoty K, M." sqref="D138:D140" xr:uid="{00000000-0002-0000-0900-000000000000}">
      <formula1>"K, M"</formula1>
    </dataValidation>
    <dataValidation type="list" allowBlank="1" showInputMessage="1" showErrorMessage="1" error="Povolené sú hodnoty základná, znížená, nulová." sqref="U138:U140" xr:uid="{00000000-0002-0000-0900-000001000000}">
      <formula1>"základná, znížená, nulová"</formula1>
    </dataValidation>
  </dataValidations>
  <hyperlinks>
    <hyperlink ref="F1:G1" location="C2" display="1) Krycí list rozpočtu" xr:uid="{00000000-0004-0000-0900-000000000000}"/>
    <hyperlink ref="H1:K1" location="C86" display="2) Rekapitulácia rozpočtu" xr:uid="{00000000-0004-0000-0900-000001000000}"/>
    <hyperlink ref="L1" location="C121" display="3) Rozpočet" xr:uid="{00000000-0004-0000-0900-000002000000}"/>
    <hyperlink ref="S1:T1" location="'Rekapitulácia stavby'!C2" display="Rekapitulácia stavby" xr:uid="{00000000-0004-0000-09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3.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N202"/>
  <sheetViews>
    <sheetView showGridLines="0" workbookViewId="0">
      <pane ySplit="1" topLeftCell="A81" activePane="bottomLeft" state="frozen"/>
      <selection pane="bottomLeft" activeCell="N89" sqref="N89:Q89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56"/>
      <c r="B1" s="6"/>
      <c r="C1" s="6"/>
      <c r="D1" s="7" t="s">
        <v>1</v>
      </c>
      <c r="E1" s="6"/>
      <c r="F1" s="8" t="s">
        <v>121</v>
      </c>
      <c r="G1" s="8"/>
      <c r="H1" s="341" t="s">
        <v>122</v>
      </c>
      <c r="I1" s="341"/>
      <c r="J1" s="341"/>
      <c r="K1" s="341"/>
      <c r="L1" s="8" t="s">
        <v>123</v>
      </c>
      <c r="M1" s="6"/>
      <c r="N1" s="6"/>
      <c r="O1" s="7" t="s">
        <v>124</v>
      </c>
      <c r="P1" s="6"/>
      <c r="Q1" s="6"/>
      <c r="R1" s="6"/>
      <c r="S1" s="8" t="s">
        <v>125</v>
      </c>
      <c r="T1" s="8"/>
      <c r="U1" s="56"/>
      <c r="V1" s="56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</row>
    <row r="2" spans="1:66" ht="36.950000000000003" customHeight="1">
      <c r="C2" s="283" t="s">
        <v>7</v>
      </c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S2" s="342" t="s">
        <v>8</v>
      </c>
      <c r="T2" s="343"/>
      <c r="U2" s="343"/>
      <c r="V2" s="343"/>
      <c r="W2" s="343"/>
      <c r="X2" s="343"/>
      <c r="Y2" s="343"/>
      <c r="Z2" s="343"/>
      <c r="AA2" s="343"/>
      <c r="AB2" s="343"/>
      <c r="AC2" s="343"/>
      <c r="AT2" s="10" t="s">
        <v>88</v>
      </c>
    </row>
    <row r="3" spans="1:66" ht="6.95" customHeight="1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  <c r="AT3" s="10" t="s">
        <v>75</v>
      </c>
    </row>
    <row r="4" spans="1:66" ht="36.950000000000003" customHeight="1">
      <c r="B4" s="14"/>
      <c r="C4" s="285" t="s">
        <v>126</v>
      </c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15"/>
      <c r="T4" s="16" t="s">
        <v>12</v>
      </c>
      <c r="AT4" s="10" t="s">
        <v>6</v>
      </c>
    </row>
    <row r="5" spans="1:66" ht="6.95" customHeight="1">
      <c r="B5" s="14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5"/>
    </row>
    <row r="6" spans="1:66" ht="25.35" customHeight="1">
      <c r="B6" s="14"/>
      <c r="C6" s="17"/>
      <c r="D6" s="20" t="s">
        <v>17</v>
      </c>
      <c r="E6" s="17"/>
      <c r="F6" s="287" t="str">
        <f>'Rekapitulácia stavby'!K6</f>
        <v>Zníženie energetickej náročnosti kultúrneho domu v obci Rastislavice</v>
      </c>
      <c r="G6" s="288"/>
      <c r="H6" s="288"/>
      <c r="I6" s="288"/>
      <c r="J6" s="288"/>
      <c r="K6" s="288"/>
      <c r="L6" s="288"/>
      <c r="M6" s="288"/>
      <c r="N6" s="288"/>
      <c r="O6" s="288"/>
      <c r="P6" s="288"/>
      <c r="Q6" s="17"/>
      <c r="R6" s="15"/>
    </row>
    <row r="7" spans="1:66" ht="25.35" customHeight="1">
      <c r="B7" s="14"/>
      <c r="C7" s="17"/>
      <c r="D7" s="20" t="s">
        <v>127</v>
      </c>
      <c r="E7" s="17"/>
      <c r="F7" s="287" t="s">
        <v>128</v>
      </c>
      <c r="G7" s="289"/>
      <c r="H7" s="289"/>
      <c r="I7" s="289"/>
      <c r="J7" s="289"/>
      <c r="K7" s="289"/>
      <c r="L7" s="289"/>
      <c r="M7" s="289"/>
      <c r="N7" s="289"/>
      <c r="O7" s="289"/>
      <c r="P7" s="289"/>
      <c r="Q7" s="17"/>
      <c r="R7" s="15"/>
    </row>
    <row r="8" spans="1:66" s="1" customFormat="1" ht="32.85" customHeight="1">
      <c r="B8" s="22"/>
      <c r="C8" s="23"/>
      <c r="D8" s="19" t="s">
        <v>129</v>
      </c>
      <c r="E8" s="23"/>
      <c r="F8" s="290" t="s">
        <v>130</v>
      </c>
      <c r="G8" s="291"/>
      <c r="H8" s="291"/>
      <c r="I8" s="291"/>
      <c r="J8" s="291"/>
      <c r="K8" s="291"/>
      <c r="L8" s="291"/>
      <c r="M8" s="291"/>
      <c r="N8" s="291"/>
      <c r="O8" s="291"/>
      <c r="P8" s="291"/>
      <c r="Q8" s="23"/>
      <c r="R8" s="24"/>
    </row>
    <row r="9" spans="1:66" s="1" customFormat="1" ht="14.45" customHeight="1">
      <c r="B9" s="22"/>
      <c r="C9" s="23"/>
      <c r="D9" s="20" t="s">
        <v>19</v>
      </c>
      <c r="E9" s="23"/>
      <c r="F9" s="18" t="s">
        <v>5</v>
      </c>
      <c r="G9" s="23"/>
      <c r="H9" s="23"/>
      <c r="I9" s="23"/>
      <c r="J9" s="23"/>
      <c r="K9" s="23"/>
      <c r="L9" s="23"/>
      <c r="M9" s="20" t="s">
        <v>20</v>
      </c>
      <c r="N9" s="23"/>
      <c r="O9" s="18" t="s">
        <v>5</v>
      </c>
      <c r="P9" s="23"/>
      <c r="Q9" s="23"/>
      <c r="R9" s="24"/>
    </row>
    <row r="10" spans="1:66" s="1" customFormat="1" ht="14.45" customHeight="1">
      <c r="B10" s="22"/>
      <c r="C10" s="23"/>
      <c r="D10" s="20" t="s">
        <v>21</v>
      </c>
      <c r="E10" s="23"/>
      <c r="F10" s="18" t="s">
        <v>22</v>
      </c>
      <c r="G10" s="23"/>
      <c r="H10" s="23"/>
      <c r="I10" s="23"/>
      <c r="J10" s="23"/>
      <c r="K10" s="23"/>
      <c r="L10" s="23"/>
      <c r="M10" s="20" t="s">
        <v>23</v>
      </c>
      <c r="N10" s="23"/>
      <c r="O10" s="292">
        <f>'Rekapitulácia stavby'!AN8</f>
        <v>0</v>
      </c>
      <c r="P10" s="293"/>
      <c r="Q10" s="23"/>
      <c r="R10" s="24"/>
    </row>
    <row r="11" spans="1:66" s="1" customFormat="1" ht="10.9" customHeight="1">
      <c r="B11" s="22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4"/>
    </row>
    <row r="12" spans="1:66" s="1" customFormat="1" ht="14.45" customHeight="1">
      <c r="B12" s="22"/>
      <c r="C12" s="23"/>
      <c r="D12" s="20" t="s">
        <v>24</v>
      </c>
      <c r="E12" s="23"/>
      <c r="F12" s="23"/>
      <c r="G12" s="23"/>
      <c r="H12" s="23"/>
      <c r="I12" s="23"/>
      <c r="J12" s="23"/>
      <c r="K12" s="23"/>
      <c r="L12" s="23"/>
      <c r="M12" s="20" t="s">
        <v>25</v>
      </c>
      <c r="N12" s="23"/>
      <c r="O12" s="294" t="s">
        <v>5</v>
      </c>
      <c r="P12" s="294"/>
      <c r="Q12" s="23"/>
      <c r="R12" s="24"/>
    </row>
    <row r="13" spans="1:66" s="1" customFormat="1" ht="18" customHeight="1">
      <c r="B13" s="22"/>
      <c r="C13" s="23"/>
      <c r="D13" s="23"/>
      <c r="E13" s="18" t="s">
        <v>26</v>
      </c>
      <c r="F13" s="23"/>
      <c r="G13" s="23"/>
      <c r="H13" s="23"/>
      <c r="I13" s="23"/>
      <c r="J13" s="23"/>
      <c r="K13" s="23"/>
      <c r="L13" s="23"/>
      <c r="M13" s="20" t="s">
        <v>27</v>
      </c>
      <c r="N13" s="23"/>
      <c r="O13" s="294" t="s">
        <v>5</v>
      </c>
      <c r="P13" s="294"/>
      <c r="Q13" s="23"/>
      <c r="R13" s="24"/>
    </row>
    <row r="14" spans="1:66" s="1" customFormat="1" ht="6.95" customHeight="1"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4"/>
    </row>
    <row r="15" spans="1:66" s="1" customFormat="1" ht="14.45" customHeight="1">
      <c r="B15" s="22"/>
      <c r="C15" s="23"/>
      <c r="D15" s="20" t="s">
        <v>28</v>
      </c>
      <c r="E15" s="23"/>
      <c r="F15" s="23"/>
      <c r="G15" s="23"/>
      <c r="H15" s="23"/>
      <c r="I15" s="23"/>
      <c r="J15" s="23"/>
      <c r="K15" s="23"/>
      <c r="L15" s="23"/>
      <c r="M15" s="20" t="s">
        <v>25</v>
      </c>
      <c r="N15" s="23"/>
      <c r="O15" s="295" t="str">
        <f>IF('Rekapitulácia stavby'!AN13="","",'Rekapitulácia stavby'!AN13)</f>
        <v>Vyplň údaj</v>
      </c>
      <c r="P15" s="294"/>
      <c r="Q15" s="23"/>
      <c r="R15" s="24"/>
    </row>
    <row r="16" spans="1:66" s="1" customFormat="1" ht="18" customHeight="1">
      <c r="B16" s="22"/>
      <c r="C16" s="23"/>
      <c r="D16" s="23"/>
      <c r="E16" s="295" t="str">
        <f>IF('Rekapitulácia stavby'!E14="","",'Rekapitulácia stavby'!E14)</f>
        <v>Vyplň údaj</v>
      </c>
      <c r="F16" s="296"/>
      <c r="G16" s="296"/>
      <c r="H16" s="296"/>
      <c r="I16" s="296"/>
      <c r="J16" s="296"/>
      <c r="K16" s="296"/>
      <c r="L16" s="296"/>
      <c r="M16" s="20" t="s">
        <v>27</v>
      </c>
      <c r="N16" s="23"/>
      <c r="O16" s="295" t="str">
        <f>IF('Rekapitulácia stavby'!AN14="","",'Rekapitulácia stavby'!AN14)</f>
        <v>Vyplň údaj</v>
      </c>
      <c r="P16" s="294"/>
      <c r="Q16" s="23"/>
      <c r="R16" s="24"/>
    </row>
    <row r="17" spans="2:18" s="1" customFormat="1" ht="6.95" customHeight="1">
      <c r="B17" s="22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4"/>
    </row>
    <row r="18" spans="2:18" s="1" customFormat="1" ht="14.45" customHeight="1">
      <c r="B18" s="22"/>
      <c r="C18" s="23"/>
      <c r="D18" s="20" t="s">
        <v>30</v>
      </c>
      <c r="E18" s="23"/>
      <c r="F18" s="23"/>
      <c r="G18" s="23"/>
      <c r="H18" s="23"/>
      <c r="I18" s="23"/>
      <c r="J18" s="23"/>
      <c r="K18" s="23"/>
      <c r="L18" s="23"/>
      <c r="M18" s="20" t="s">
        <v>25</v>
      </c>
      <c r="N18" s="23"/>
      <c r="O18" s="294" t="s">
        <v>5</v>
      </c>
      <c r="P18" s="294"/>
      <c r="Q18" s="23"/>
      <c r="R18" s="24"/>
    </row>
    <row r="19" spans="2:18" s="1" customFormat="1" ht="18" customHeight="1">
      <c r="B19" s="22"/>
      <c r="C19" s="23"/>
      <c r="D19" s="23"/>
      <c r="E19" s="18" t="s">
        <v>31</v>
      </c>
      <c r="F19" s="23"/>
      <c r="G19" s="23"/>
      <c r="H19" s="23"/>
      <c r="I19" s="23"/>
      <c r="J19" s="23"/>
      <c r="K19" s="23"/>
      <c r="L19" s="23"/>
      <c r="M19" s="20" t="s">
        <v>27</v>
      </c>
      <c r="N19" s="23"/>
      <c r="O19" s="294" t="s">
        <v>5</v>
      </c>
      <c r="P19" s="294"/>
      <c r="Q19" s="23"/>
      <c r="R19" s="24"/>
    </row>
    <row r="20" spans="2:18" s="1" customFormat="1" ht="6.95" customHeight="1">
      <c r="B20" s="22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4"/>
    </row>
    <row r="21" spans="2:18" s="1" customFormat="1" ht="14.45" customHeight="1">
      <c r="B21" s="22"/>
      <c r="C21" s="23"/>
      <c r="D21" s="20" t="s">
        <v>33</v>
      </c>
      <c r="E21" s="23"/>
      <c r="F21" s="23"/>
      <c r="G21" s="23"/>
      <c r="H21" s="23"/>
      <c r="I21" s="23"/>
      <c r="J21" s="23"/>
      <c r="K21" s="23"/>
      <c r="L21" s="23"/>
      <c r="M21" s="20" t="s">
        <v>25</v>
      </c>
      <c r="N21" s="23"/>
      <c r="O21" s="294" t="s">
        <v>5</v>
      </c>
      <c r="P21" s="294"/>
      <c r="Q21" s="23"/>
      <c r="R21" s="24"/>
    </row>
    <row r="22" spans="2:18" s="1" customFormat="1" ht="18" customHeight="1">
      <c r="B22" s="22"/>
      <c r="C22" s="23"/>
      <c r="D22" s="23"/>
      <c r="E22" s="18" t="s">
        <v>34</v>
      </c>
      <c r="F22" s="23"/>
      <c r="G22" s="23"/>
      <c r="H22" s="23"/>
      <c r="I22" s="23"/>
      <c r="J22" s="23"/>
      <c r="K22" s="23"/>
      <c r="L22" s="23"/>
      <c r="M22" s="20" t="s">
        <v>27</v>
      </c>
      <c r="N22" s="23"/>
      <c r="O22" s="294" t="s">
        <v>5</v>
      </c>
      <c r="P22" s="294"/>
      <c r="Q22" s="23"/>
      <c r="R22" s="24"/>
    </row>
    <row r="23" spans="2:18" s="1" customFormat="1" ht="6.95" customHeight="1">
      <c r="B23" s="22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4"/>
    </row>
    <row r="24" spans="2:18" s="1" customFormat="1" ht="14.45" customHeight="1">
      <c r="B24" s="22"/>
      <c r="C24" s="23"/>
      <c r="D24" s="20" t="s">
        <v>35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4"/>
    </row>
    <row r="25" spans="2:18" s="1" customFormat="1" ht="22.5" customHeight="1">
      <c r="B25" s="22"/>
      <c r="C25" s="23"/>
      <c r="D25" s="23"/>
      <c r="E25" s="297" t="s">
        <v>5</v>
      </c>
      <c r="F25" s="297"/>
      <c r="G25" s="297"/>
      <c r="H25" s="297"/>
      <c r="I25" s="297"/>
      <c r="J25" s="297"/>
      <c r="K25" s="297"/>
      <c r="L25" s="297"/>
      <c r="M25" s="23"/>
      <c r="N25" s="23"/>
      <c r="O25" s="23"/>
      <c r="P25" s="23"/>
      <c r="Q25" s="23"/>
      <c r="R25" s="24"/>
    </row>
    <row r="26" spans="2:18" s="1" customFormat="1" ht="6.95" customHeight="1">
      <c r="B26" s="22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4"/>
    </row>
    <row r="27" spans="2:18" s="1" customFormat="1" ht="6.95" customHeight="1">
      <c r="B27" s="22"/>
      <c r="C27" s="23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3"/>
      <c r="R27" s="24"/>
    </row>
    <row r="28" spans="2:18" s="1" customFormat="1" ht="14.45" customHeight="1">
      <c r="B28" s="22"/>
      <c r="C28" s="23"/>
      <c r="D28" s="57" t="s">
        <v>131</v>
      </c>
      <c r="E28" s="23"/>
      <c r="F28" s="23"/>
      <c r="G28" s="23"/>
      <c r="H28" s="23"/>
      <c r="I28" s="23"/>
      <c r="J28" s="23"/>
      <c r="K28" s="23"/>
      <c r="L28" s="23"/>
      <c r="M28" s="298">
        <f>N89</f>
        <v>0</v>
      </c>
      <c r="N28" s="298"/>
      <c r="O28" s="298"/>
      <c r="P28" s="298"/>
      <c r="Q28" s="23"/>
      <c r="R28" s="24"/>
    </row>
    <row r="29" spans="2:18" s="1" customFormat="1" ht="14.45" customHeight="1">
      <c r="B29" s="22"/>
      <c r="C29" s="23"/>
      <c r="D29" s="21" t="s">
        <v>115</v>
      </c>
      <c r="E29" s="23"/>
      <c r="F29" s="23"/>
      <c r="G29" s="23"/>
      <c r="H29" s="23"/>
      <c r="I29" s="23"/>
      <c r="J29" s="23"/>
      <c r="K29" s="23"/>
      <c r="L29" s="23"/>
      <c r="M29" s="298">
        <f>N105</f>
        <v>0</v>
      </c>
      <c r="N29" s="298"/>
      <c r="O29" s="298"/>
      <c r="P29" s="298"/>
      <c r="Q29" s="23"/>
      <c r="R29" s="24"/>
    </row>
    <row r="30" spans="2:18" s="1" customFormat="1" ht="6.95" customHeight="1">
      <c r="B30" s="22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4"/>
    </row>
    <row r="31" spans="2:18" s="1" customFormat="1" ht="25.35" customHeight="1">
      <c r="B31" s="22"/>
      <c r="C31" s="23"/>
      <c r="D31" s="58" t="s">
        <v>38</v>
      </c>
      <c r="E31" s="23"/>
      <c r="F31" s="23"/>
      <c r="G31" s="23"/>
      <c r="H31" s="23"/>
      <c r="I31" s="23"/>
      <c r="J31" s="23"/>
      <c r="K31" s="23"/>
      <c r="L31" s="23"/>
      <c r="M31" s="299">
        <f>ROUND(M28+M29,2)</f>
        <v>0</v>
      </c>
      <c r="N31" s="291"/>
      <c r="O31" s="291"/>
      <c r="P31" s="291"/>
      <c r="Q31" s="23"/>
      <c r="R31" s="24"/>
    </row>
    <row r="32" spans="2:18" s="1" customFormat="1" ht="6.95" customHeight="1">
      <c r="B32" s="22"/>
      <c r="C32" s="23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3"/>
      <c r="R32" s="24"/>
    </row>
    <row r="33" spans="2:18" s="1" customFormat="1" ht="14.45" customHeight="1">
      <c r="B33" s="22"/>
      <c r="C33" s="23"/>
      <c r="D33" s="25" t="s">
        <v>39</v>
      </c>
      <c r="E33" s="25" t="s">
        <v>40</v>
      </c>
      <c r="F33" s="26">
        <v>0.2</v>
      </c>
      <c r="G33" s="59" t="s">
        <v>41</v>
      </c>
      <c r="H33" s="300">
        <f>ROUND((((SUM(BE105:BE112)+SUM(BE131:BE198))+SUM(BE200:BE201))),2)</f>
        <v>0</v>
      </c>
      <c r="I33" s="291"/>
      <c r="J33" s="291"/>
      <c r="K33" s="23"/>
      <c r="L33" s="23"/>
      <c r="M33" s="300">
        <f>ROUND(((ROUND((SUM(BE105:BE112)+SUM(BE131:BE198)), 2)*F33)+SUM(BE200:BE201)*F33),2)</f>
        <v>0</v>
      </c>
      <c r="N33" s="291"/>
      <c r="O33" s="291"/>
      <c r="P33" s="291"/>
      <c r="Q33" s="23"/>
      <c r="R33" s="24"/>
    </row>
    <row r="34" spans="2:18" s="1" customFormat="1" ht="14.45" customHeight="1">
      <c r="B34" s="22"/>
      <c r="C34" s="23"/>
      <c r="D34" s="23"/>
      <c r="E34" s="25" t="s">
        <v>42</v>
      </c>
      <c r="F34" s="26">
        <v>0.2</v>
      </c>
      <c r="G34" s="59" t="s">
        <v>41</v>
      </c>
      <c r="H34" s="300">
        <f>ROUND((((SUM(BF105:BF112)+SUM(BF131:BF198))+SUM(BF200:BF201))),2)</f>
        <v>0</v>
      </c>
      <c r="I34" s="291"/>
      <c r="J34" s="291"/>
      <c r="K34" s="23"/>
      <c r="L34" s="23"/>
      <c r="M34" s="300">
        <f>ROUND(((ROUND((SUM(BF105:BF112)+SUM(BF131:BF198)), 2)*F34)+SUM(BF200:BF201)*F34),2)</f>
        <v>0</v>
      </c>
      <c r="N34" s="291"/>
      <c r="O34" s="291"/>
      <c r="P34" s="291"/>
      <c r="Q34" s="23"/>
      <c r="R34" s="24"/>
    </row>
    <row r="35" spans="2:18" s="1" customFormat="1" ht="14.45" hidden="1" customHeight="1">
      <c r="B35" s="22"/>
      <c r="C35" s="23"/>
      <c r="D35" s="23"/>
      <c r="E35" s="25" t="s">
        <v>43</v>
      </c>
      <c r="F35" s="26">
        <v>0.2</v>
      </c>
      <c r="G35" s="59" t="s">
        <v>41</v>
      </c>
      <c r="H35" s="300">
        <f>ROUND((((SUM(BG105:BG112)+SUM(BG131:BG198))+SUM(BG200:BG201))),2)</f>
        <v>0</v>
      </c>
      <c r="I35" s="291"/>
      <c r="J35" s="291"/>
      <c r="K35" s="23"/>
      <c r="L35" s="23"/>
      <c r="M35" s="300">
        <v>0</v>
      </c>
      <c r="N35" s="291"/>
      <c r="O35" s="291"/>
      <c r="P35" s="291"/>
      <c r="Q35" s="23"/>
      <c r="R35" s="24"/>
    </row>
    <row r="36" spans="2:18" s="1" customFormat="1" ht="14.45" hidden="1" customHeight="1">
      <c r="B36" s="22"/>
      <c r="C36" s="23"/>
      <c r="D36" s="23"/>
      <c r="E36" s="25" t="s">
        <v>44</v>
      </c>
      <c r="F36" s="26">
        <v>0.2</v>
      </c>
      <c r="G36" s="59" t="s">
        <v>41</v>
      </c>
      <c r="H36" s="300">
        <f>ROUND((((SUM(BH105:BH112)+SUM(BH131:BH198))+SUM(BH200:BH201))),2)</f>
        <v>0</v>
      </c>
      <c r="I36" s="291"/>
      <c r="J36" s="291"/>
      <c r="K36" s="23"/>
      <c r="L36" s="23"/>
      <c r="M36" s="300">
        <v>0</v>
      </c>
      <c r="N36" s="291"/>
      <c r="O36" s="291"/>
      <c r="P36" s="291"/>
      <c r="Q36" s="23"/>
      <c r="R36" s="24"/>
    </row>
    <row r="37" spans="2:18" s="1" customFormat="1" ht="14.45" hidden="1" customHeight="1">
      <c r="B37" s="22"/>
      <c r="C37" s="23"/>
      <c r="D37" s="23"/>
      <c r="E37" s="25" t="s">
        <v>45</v>
      </c>
      <c r="F37" s="26">
        <v>0</v>
      </c>
      <c r="G37" s="59" t="s">
        <v>41</v>
      </c>
      <c r="H37" s="300">
        <f>ROUND((((SUM(BI105:BI112)+SUM(BI131:BI198))+SUM(BI200:BI201))),2)</f>
        <v>0</v>
      </c>
      <c r="I37" s="291"/>
      <c r="J37" s="291"/>
      <c r="K37" s="23"/>
      <c r="L37" s="23"/>
      <c r="M37" s="300">
        <v>0</v>
      </c>
      <c r="N37" s="291"/>
      <c r="O37" s="291"/>
      <c r="P37" s="291"/>
      <c r="Q37" s="23"/>
      <c r="R37" s="24"/>
    </row>
    <row r="38" spans="2:18" s="1" customFormat="1" ht="6.95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4"/>
    </row>
    <row r="39" spans="2:18" s="1" customFormat="1" ht="25.35" customHeight="1">
      <c r="B39" s="22"/>
      <c r="C39" s="55"/>
      <c r="D39" s="60" t="s">
        <v>46</v>
      </c>
      <c r="E39" s="45"/>
      <c r="F39" s="45"/>
      <c r="G39" s="61" t="s">
        <v>47</v>
      </c>
      <c r="H39" s="62" t="s">
        <v>48</v>
      </c>
      <c r="I39" s="45"/>
      <c r="J39" s="45"/>
      <c r="K39" s="45"/>
      <c r="L39" s="301">
        <f>SUM(M31:M37)</f>
        <v>0</v>
      </c>
      <c r="M39" s="301"/>
      <c r="N39" s="301"/>
      <c r="O39" s="301"/>
      <c r="P39" s="302"/>
      <c r="Q39" s="55"/>
      <c r="R39" s="24"/>
    </row>
    <row r="40" spans="2:18" s="1" customFormat="1" ht="14.45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4"/>
    </row>
    <row r="41" spans="2:18" s="1" customFormat="1" ht="14.45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4"/>
    </row>
    <row r="42" spans="2:18">
      <c r="B42" s="14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5"/>
    </row>
    <row r="43" spans="2:18">
      <c r="B43" s="14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5"/>
    </row>
    <row r="44" spans="2:18">
      <c r="B44" s="14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5"/>
    </row>
    <row r="45" spans="2:18">
      <c r="B45" s="14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5"/>
    </row>
    <row r="46" spans="2:18">
      <c r="B46" s="14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5"/>
    </row>
    <row r="47" spans="2:18">
      <c r="B47" s="14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5"/>
    </row>
    <row r="48" spans="2:18">
      <c r="B48" s="14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5"/>
    </row>
    <row r="49" spans="2:18">
      <c r="B49" s="14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5"/>
    </row>
    <row r="50" spans="2:18" s="1" customFormat="1" ht="15">
      <c r="B50" s="22"/>
      <c r="C50" s="23"/>
      <c r="D50" s="28" t="s">
        <v>49</v>
      </c>
      <c r="E50" s="29"/>
      <c r="F50" s="29"/>
      <c r="G50" s="29"/>
      <c r="H50" s="30"/>
      <c r="I50" s="23"/>
      <c r="J50" s="28" t="s">
        <v>50</v>
      </c>
      <c r="K50" s="29"/>
      <c r="L50" s="29"/>
      <c r="M50" s="29"/>
      <c r="N50" s="29"/>
      <c r="O50" s="29"/>
      <c r="P50" s="30"/>
      <c r="Q50" s="23"/>
      <c r="R50" s="24"/>
    </row>
    <row r="51" spans="2:18">
      <c r="B51" s="14"/>
      <c r="C51" s="17"/>
      <c r="D51" s="31"/>
      <c r="E51" s="17"/>
      <c r="F51" s="17"/>
      <c r="G51" s="17"/>
      <c r="H51" s="32"/>
      <c r="I51" s="17"/>
      <c r="J51" s="31"/>
      <c r="K51" s="17"/>
      <c r="L51" s="17"/>
      <c r="M51" s="17"/>
      <c r="N51" s="17"/>
      <c r="O51" s="17"/>
      <c r="P51" s="32"/>
      <c r="Q51" s="17"/>
      <c r="R51" s="15"/>
    </row>
    <row r="52" spans="2:18">
      <c r="B52" s="14"/>
      <c r="C52" s="17"/>
      <c r="D52" s="31"/>
      <c r="E52" s="17"/>
      <c r="F52" s="17"/>
      <c r="G52" s="17"/>
      <c r="H52" s="32"/>
      <c r="I52" s="17"/>
      <c r="J52" s="31"/>
      <c r="K52" s="17"/>
      <c r="L52" s="17"/>
      <c r="M52" s="17"/>
      <c r="N52" s="17"/>
      <c r="O52" s="17"/>
      <c r="P52" s="32"/>
      <c r="Q52" s="17"/>
      <c r="R52" s="15"/>
    </row>
    <row r="53" spans="2:18">
      <c r="B53" s="14"/>
      <c r="C53" s="17"/>
      <c r="D53" s="31"/>
      <c r="E53" s="17"/>
      <c r="F53" s="17"/>
      <c r="G53" s="17"/>
      <c r="H53" s="32"/>
      <c r="I53" s="17"/>
      <c r="J53" s="31"/>
      <c r="K53" s="17"/>
      <c r="L53" s="17"/>
      <c r="M53" s="17"/>
      <c r="N53" s="17"/>
      <c r="O53" s="17"/>
      <c r="P53" s="32"/>
      <c r="Q53" s="17"/>
      <c r="R53" s="15"/>
    </row>
    <row r="54" spans="2:18">
      <c r="B54" s="14"/>
      <c r="C54" s="17"/>
      <c r="D54" s="31"/>
      <c r="E54" s="17"/>
      <c r="F54" s="17"/>
      <c r="G54" s="17"/>
      <c r="H54" s="32"/>
      <c r="I54" s="17"/>
      <c r="J54" s="31"/>
      <c r="K54" s="17"/>
      <c r="L54" s="17"/>
      <c r="M54" s="17"/>
      <c r="N54" s="17"/>
      <c r="O54" s="17"/>
      <c r="P54" s="32"/>
      <c r="Q54" s="17"/>
      <c r="R54" s="15"/>
    </row>
    <row r="55" spans="2:18">
      <c r="B55" s="14"/>
      <c r="C55" s="17"/>
      <c r="D55" s="31"/>
      <c r="E55" s="17"/>
      <c r="F55" s="17"/>
      <c r="G55" s="17"/>
      <c r="H55" s="32"/>
      <c r="I55" s="17"/>
      <c r="J55" s="31"/>
      <c r="K55" s="17"/>
      <c r="L55" s="17"/>
      <c r="M55" s="17"/>
      <c r="N55" s="17"/>
      <c r="O55" s="17"/>
      <c r="P55" s="32"/>
      <c r="Q55" s="17"/>
      <c r="R55" s="15"/>
    </row>
    <row r="56" spans="2:18">
      <c r="B56" s="14"/>
      <c r="C56" s="17"/>
      <c r="D56" s="31"/>
      <c r="E56" s="17"/>
      <c r="F56" s="17"/>
      <c r="G56" s="17"/>
      <c r="H56" s="32"/>
      <c r="I56" s="17"/>
      <c r="J56" s="31"/>
      <c r="K56" s="17"/>
      <c r="L56" s="17"/>
      <c r="M56" s="17"/>
      <c r="N56" s="17"/>
      <c r="O56" s="17"/>
      <c r="P56" s="32"/>
      <c r="Q56" s="17"/>
      <c r="R56" s="15"/>
    </row>
    <row r="57" spans="2:18">
      <c r="B57" s="14"/>
      <c r="C57" s="17"/>
      <c r="D57" s="31"/>
      <c r="E57" s="17"/>
      <c r="F57" s="17"/>
      <c r="G57" s="17"/>
      <c r="H57" s="32"/>
      <c r="I57" s="17"/>
      <c r="J57" s="31"/>
      <c r="K57" s="17"/>
      <c r="L57" s="17"/>
      <c r="M57" s="17"/>
      <c r="N57" s="17"/>
      <c r="O57" s="17"/>
      <c r="P57" s="32"/>
      <c r="Q57" s="17"/>
      <c r="R57" s="15"/>
    </row>
    <row r="58" spans="2:18">
      <c r="B58" s="14"/>
      <c r="C58" s="17"/>
      <c r="D58" s="31"/>
      <c r="E58" s="17"/>
      <c r="F58" s="17"/>
      <c r="G58" s="17"/>
      <c r="H58" s="32"/>
      <c r="I58" s="17"/>
      <c r="J58" s="31"/>
      <c r="K58" s="17"/>
      <c r="L58" s="17"/>
      <c r="M58" s="17"/>
      <c r="N58" s="17"/>
      <c r="O58" s="17"/>
      <c r="P58" s="32"/>
      <c r="Q58" s="17"/>
      <c r="R58" s="15"/>
    </row>
    <row r="59" spans="2:18" s="1" customFormat="1" ht="15">
      <c r="B59" s="22"/>
      <c r="C59" s="23"/>
      <c r="D59" s="33" t="s">
        <v>51</v>
      </c>
      <c r="E59" s="34"/>
      <c r="F59" s="34"/>
      <c r="G59" s="35" t="s">
        <v>52</v>
      </c>
      <c r="H59" s="36"/>
      <c r="I59" s="23"/>
      <c r="J59" s="33" t="s">
        <v>51</v>
      </c>
      <c r="K59" s="34"/>
      <c r="L59" s="34"/>
      <c r="M59" s="34"/>
      <c r="N59" s="35" t="s">
        <v>52</v>
      </c>
      <c r="O59" s="34"/>
      <c r="P59" s="36"/>
      <c r="Q59" s="23"/>
      <c r="R59" s="24"/>
    </row>
    <row r="60" spans="2:18">
      <c r="B60" s="14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5"/>
    </row>
    <row r="61" spans="2:18" s="1" customFormat="1" ht="15">
      <c r="B61" s="22"/>
      <c r="C61" s="23"/>
      <c r="D61" s="28" t="s">
        <v>53</v>
      </c>
      <c r="E61" s="29"/>
      <c r="F61" s="29"/>
      <c r="G61" s="29"/>
      <c r="H61" s="30"/>
      <c r="I61" s="23"/>
      <c r="J61" s="28" t="s">
        <v>54</v>
      </c>
      <c r="K61" s="29"/>
      <c r="L61" s="29"/>
      <c r="M61" s="29"/>
      <c r="N61" s="29"/>
      <c r="O61" s="29"/>
      <c r="P61" s="30"/>
      <c r="Q61" s="23"/>
      <c r="R61" s="24"/>
    </row>
    <row r="62" spans="2:18">
      <c r="B62" s="14"/>
      <c r="C62" s="17"/>
      <c r="D62" s="31"/>
      <c r="E62" s="17"/>
      <c r="F62" s="17"/>
      <c r="G62" s="17"/>
      <c r="H62" s="32"/>
      <c r="I62" s="17"/>
      <c r="J62" s="31"/>
      <c r="K62" s="17"/>
      <c r="L62" s="17"/>
      <c r="M62" s="17"/>
      <c r="N62" s="17"/>
      <c r="O62" s="17"/>
      <c r="P62" s="32"/>
      <c r="Q62" s="17"/>
      <c r="R62" s="15"/>
    </row>
    <row r="63" spans="2:18">
      <c r="B63" s="14"/>
      <c r="C63" s="17"/>
      <c r="D63" s="31"/>
      <c r="E63" s="17"/>
      <c r="F63" s="17"/>
      <c r="G63" s="17"/>
      <c r="H63" s="32"/>
      <c r="I63" s="17"/>
      <c r="J63" s="31"/>
      <c r="K63" s="17"/>
      <c r="L63" s="17"/>
      <c r="M63" s="17"/>
      <c r="N63" s="17"/>
      <c r="O63" s="17"/>
      <c r="P63" s="32"/>
      <c r="Q63" s="17"/>
      <c r="R63" s="15"/>
    </row>
    <row r="64" spans="2:18">
      <c r="B64" s="14"/>
      <c r="C64" s="17"/>
      <c r="D64" s="31"/>
      <c r="E64" s="17"/>
      <c r="F64" s="17"/>
      <c r="G64" s="17"/>
      <c r="H64" s="32"/>
      <c r="I64" s="17"/>
      <c r="J64" s="31"/>
      <c r="K64" s="17"/>
      <c r="L64" s="17"/>
      <c r="M64" s="17"/>
      <c r="N64" s="17"/>
      <c r="O64" s="17"/>
      <c r="P64" s="32"/>
      <c r="Q64" s="17"/>
      <c r="R64" s="15"/>
    </row>
    <row r="65" spans="2:18">
      <c r="B65" s="14"/>
      <c r="C65" s="17"/>
      <c r="D65" s="31"/>
      <c r="E65" s="17"/>
      <c r="F65" s="17"/>
      <c r="G65" s="17"/>
      <c r="H65" s="32"/>
      <c r="I65" s="17"/>
      <c r="J65" s="31"/>
      <c r="K65" s="17"/>
      <c r="L65" s="17"/>
      <c r="M65" s="17"/>
      <c r="N65" s="17"/>
      <c r="O65" s="17"/>
      <c r="P65" s="32"/>
      <c r="Q65" s="17"/>
      <c r="R65" s="15"/>
    </row>
    <row r="66" spans="2:18">
      <c r="B66" s="14"/>
      <c r="C66" s="17"/>
      <c r="D66" s="31"/>
      <c r="E66" s="17"/>
      <c r="F66" s="17"/>
      <c r="G66" s="17"/>
      <c r="H66" s="32"/>
      <c r="I66" s="17"/>
      <c r="J66" s="31"/>
      <c r="K66" s="17"/>
      <c r="L66" s="17"/>
      <c r="M66" s="17"/>
      <c r="N66" s="17"/>
      <c r="O66" s="17"/>
      <c r="P66" s="32"/>
      <c r="Q66" s="17"/>
      <c r="R66" s="15"/>
    </row>
    <row r="67" spans="2:18">
      <c r="B67" s="14"/>
      <c r="C67" s="17"/>
      <c r="D67" s="31"/>
      <c r="E67" s="17"/>
      <c r="F67" s="17"/>
      <c r="G67" s="17"/>
      <c r="H67" s="32"/>
      <c r="I67" s="17"/>
      <c r="J67" s="31"/>
      <c r="K67" s="17"/>
      <c r="L67" s="17"/>
      <c r="M67" s="17"/>
      <c r="N67" s="17"/>
      <c r="O67" s="17"/>
      <c r="P67" s="32"/>
      <c r="Q67" s="17"/>
      <c r="R67" s="15"/>
    </row>
    <row r="68" spans="2:18">
      <c r="B68" s="14"/>
      <c r="C68" s="17"/>
      <c r="D68" s="31"/>
      <c r="E68" s="17"/>
      <c r="F68" s="17"/>
      <c r="G68" s="17"/>
      <c r="H68" s="32"/>
      <c r="I68" s="17"/>
      <c r="J68" s="31"/>
      <c r="K68" s="17"/>
      <c r="L68" s="17"/>
      <c r="M68" s="17"/>
      <c r="N68" s="17"/>
      <c r="O68" s="17"/>
      <c r="P68" s="32"/>
      <c r="Q68" s="17"/>
      <c r="R68" s="15"/>
    </row>
    <row r="69" spans="2:18">
      <c r="B69" s="14"/>
      <c r="C69" s="17"/>
      <c r="D69" s="31"/>
      <c r="E69" s="17"/>
      <c r="F69" s="17"/>
      <c r="G69" s="17"/>
      <c r="H69" s="32"/>
      <c r="I69" s="17"/>
      <c r="J69" s="31"/>
      <c r="K69" s="17"/>
      <c r="L69" s="17"/>
      <c r="M69" s="17"/>
      <c r="N69" s="17"/>
      <c r="O69" s="17"/>
      <c r="P69" s="32"/>
      <c r="Q69" s="17"/>
      <c r="R69" s="15"/>
    </row>
    <row r="70" spans="2:18" s="1" customFormat="1" ht="15">
      <c r="B70" s="22"/>
      <c r="C70" s="23"/>
      <c r="D70" s="33" t="s">
        <v>51</v>
      </c>
      <c r="E70" s="34"/>
      <c r="F70" s="34"/>
      <c r="G70" s="35" t="s">
        <v>52</v>
      </c>
      <c r="H70" s="36"/>
      <c r="I70" s="23"/>
      <c r="J70" s="33" t="s">
        <v>51</v>
      </c>
      <c r="K70" s="34"/>
      <c r="L70" s="34"/>
      <c r="M70" s="34"/>
      <c r="N70" s="35" t="s">
        <v>52</v>
      </c>
      <c r="O70" s="34"/>
      <c r="P70" s="36"/>
      <c r="Q70" s="23"/>
      <c r="R70" s="24"/>
    </row>
    <row r="71" spans="2:18" s="1" customFormat="1" ht="14.45" customHeight="1">
      <c r="B71" s="37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9"/>
    </row>
    <row r="75" spans="2:18" s="1" customFormat="1" ht="6.95" customHeight="1"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2"/>
    </row>
    <row r="76" spans="2:18" s="1" customFormat="1" ht="36.950000000000003" customHeight="1">
      <c r="B76" s="22"/>
      <c r="C76" s="285" t="s">
        <v>132</v>
      </c>
      <c r="D76" s="286"/>
      <c r="E76" s="286"/>
      <c r="F76" s="286"/>
      <c r="G76" s="286"/>
      <c r="H76" s="286"/>
      <c r="I76" s="286"/>
      <c r="J76" s="286"/>
      <c r="K76" s="286"/>
      <c r="L76" s="286"/>
      <c r="M76" s="286"/>
      <c r="N76" s="286"/>
      <c r="O76" s="286"/>
      <c r="P76" s="286"/>
      <c r="Q76" s="286"/>
      <c r="R76" s="24"/>
    </row>
    <row r="77" spans="2:18" s="1" customFormat="1" ht="6.95" customHeight="1">
      <c r="B77" s="22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4"/>
    </row>
    <row r="78" spans="2:18" s="1" customFormat="1" ht="30" customHeight="1">
      <c r="B78" s="22"/>
      <c r="C78" s="20" t="s">
        <v>17</v>
      </c>
      <c r="D78" s="23"/>
      <c r="E78" s="23"/>
      <c r="F78" s="287" t="str">
        <f>F6</f>
        <v>Zníženie energetickej náročnosti kultúrneho domu v obci Rastislavice</v>
      </c>
      <c r="G78" s="288"/>
      <c r="H78" s="288"/>
      <c r="I78" s="288"/>
      <c r="J78" s="288"/>
      <c r="K78" s="288"/>
      <c r="L78" s="288"/>
      <c r="M78" s="288"/>
      <c r="N78" s="288"/>
      <c r="O78" s="288"/>
      <c r="P78" s="288"/>
      <c r="Q78" s="23"/>
      <c r="R78" s="24"/>
    </row>
    <row r="79" spans="2:18" ht="30" customHeight="1">
      <c r="B79" s="14"/>
      <c r="C79" s="20" t="s">
        <v>127</v>
      </c>
      <c r="D79" s="17"/>
      <c r="E79" s="17"/>
      <c r="F79" s="287" t="s">
        <v>128</v>
      </c>
      <c r="G79" s="289"/>
      <c r="H79" s="289"/>
      <c r="I79" s="289"/>
      <c r="J79" s="289"/>
      <c r="K79" s="289"/>
      <c r="L79" s="289"/>
      <c r="M79" s="289"/>
      <c r="N79" s="289"/>
      <c r="O79" s="289"/>
      <c r="P79" s="289"/>
      <c r="Q79" s="17"/>
      <c r="R79" s="15"/>
    </row>
    <row r="80" spans="2:18" s="1" customFormat="1" ht="36.950000000000003" customHeight="1">
      <c r="B80" s="22"/>
      <c r="C80" s="43" t="s">
        <v>129</v>
      </c>
      <c r="D80" s="23"/>
      <c r="E80" s="23"/>
      <c r="F80" s="303" t="str">
        <f>F8</f>
        <v>A - Zateplenie obvodového plášťa</v>
      </c>
      <c r="G80" s="291"/>
      <c r="H80" s="291"/>
      <c r="I80" s="291"/>
      <c r="J80" s="291"/>
      <c r="K80" s="291"/>
      <c r="L80" s="291"/>
      <c r="M80" s="291"/>
      <c r="N80" s="291"/>
      <c r="O80" s="291"/>
      <c r="P80" s="291"/>
      <c r="Q80" s="23"/>
      <c r="R80" s="24"/>
    </row>
    <row r="81" spans="2:47" s="1" customFormat="1" ht="6.95" customHeight="1">
      <c r="B81" s="22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4"/>
    </row>
    <row r="82" spans="2:47" s="1" customFormat="1" ht="18" customHeight="1">
      <c r="B82" s="22"/>
      <c r="C82" s="20" t="s">
        <v>21</v>
      </c>
      <c r="D82" s="23"/>
      <c r="E82" s="23"/>
      <c r="F82" s="18" t="str">
        <f>F10</f>
        <v>Rastislavice</v>
      </c>
      <c r="G82" s="23"/>
      <c r="H82" s="23"/>
      <c r="I82" s="23"/>
      <c r="J82" s="23"/>
      <c r="K82" s="20" t="s">
        <v>23</v>
      </c>
      <c r="L82" s="23"/>
      <c r="M82" s="293"/>
      <c r="N82" s="293"/>
      <c r="O82" s="293"/>
      <c r="P82" s="293"/>
      <c r="Q82" s="23"/>
      <c r="R82" s="24"/>
    </row>
    <row r="83" spans="2:47" s="1" customFormat="1" ht="6.95" customHeight="1">
      <c r="B83" s="22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4"/>
    </row>
    <row r="84" spans="2:47" s="1" customFormat="1" ht="15">
      <c r="B84" s="22"/>
      <c r="C84" s="20" t="s">
        <v>24</v>
      </c>
      <c r="D84" s="23"/>
      <c r="E84" s="23"/>
      <c r="F84" s="18" t="str">
        <f>E13</f>
        <v>Obec Rastislavice</v>
      </c>
      <c r="G84" s="23"/>
      <c r="H84" s="23"/>
      <c r="I84" s="23"/>
      <c r="J84" s="23"/>
      <c r="K84" s="20" t="s">
        <v>30</v>
      </c>
      <c r="L84" s="23"/>
      <c r="M84" s="294" t="str">
        <f>E19</f>
        <v>ByvaPro s.r.o., Mlynské Nivy 58, 821 05 Bratislava</v>
      </c>
      <c r="N84" s="294"/>
      <c r="O84" s="294"/>
      <c r="P84" s="294"/>
      <c r="Q84" s="294"/>
      <c r="R84" s="24"/>
    </row>
    <row r="85" spans="2:47" s="1" customFormat="1" ht="14.45" customHeight="1">
      <c r="B85" s="22"/>
      <c r="C85" s="20" t="s">
        <v>28</v>
      </c>
      <c r="D85" s="23"/>
      <c r="E85" s="23"/>
      <c r="F85" s="18" t="str">
        <f>IF(E16="","",E16)</f>
        <v>Vyplň údaj</v>
      </c>
      <c r="G85" s="23"/>
      <c r="H85" s="23"/>
      <c r="I85" s="23"/>
      <c r="J85" s="23"/>
      <c r="K85" s="20" t="s">
        <v>33</v>
      </c>
      <c r="L85" s="23"/>
      <c r="M85" s="294"/>
      <c r="N85" s="294"/>
      <c r="O85" s="294"/>
      <c r="P85" s="294"/>
      <c r="Q85" s="294"/>
      <c r="R85" s="24"/>
    </row>
    <row r="86" spans="2:47" s="1" customFormat="1" ht="10.35" customHeight="1">
      <c r="B86" s="22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4"/>
    </row>
    <row r="87" spans="2:47" s="1" customFormat="1" ht="29.25" customHeight="1">
      <c r="B87" s="22"/>
      <c r="C87" s="304" t="s">
        <v>133</v>
      </c>
      <c r="D87" s="305"/>
      <c r="E87" s="305"/>
      <c r="F87" s="305"/>
      <c r="G87" s="305"/>
      <c r="H87" s="55"/>
      <c r="I87" s="55"/>
      <c r="J87" s="55"/>
      <c r="K87" s="55"/>
      <c r="L87" s="55"/>
      <c r="M87" s="55"/>
      <c r="N87" s="304" t="s">
        <v>134</v>
      </c>
      <c r="O87" s="305"/>
      <c r="P87" s="305"/>
      <c r="Q87" s="305"/>
      <c r="R87" s="24"/>
    </row>
    <row r="88" spans="2:47" s="1" customFormat="1" ht="10.35" customHeight="1">
      <c r="B88" s="22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4"/>
    </row>
    <row r="89" spans="2:47" s="1" customFormat="1" ht="29.25" customHeight="1">
      <c r="B89" s="22"/>
      <c r="C89" s="63" t="s">
        <v>135</v>
      </c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306">
        <f>N131</f>
        <v>0</v>
      </c>
      <c r="O89" s="307"/>
      <c r="P89" s="307"/>
      <c r="Q89" s="307"/>
      <c r="R89" s="24"/>
      <c r="AU89" s="10" t="s">
        <v>136</v>
      </c>
    </row>
    <row r="90" spans="2:47" s="2" customFormat="1" ht="24.95" customHeight="1">
      <c r="B90" s="64"/>
      <c r="C90" s="65"/>
      <c r="D90" s="66" t="s">
        <v>137</v>
      </c>
      <c r="E90" s="65"/>
      <c r="F90" s="65"/>
      <c r="G90" s="65"/>
      <c r="H90" s="65"/>
      <c r="I90" s="65"/>
      <c r="J90" s="65"/>
      <c r="K90" s="65"/>
      <c r="L90" s="65"/>
      <c r="M90" s="65"/>
      <c r="N90" s="308">
        <f>N132</f>
        <v>0</v>
      </c>
      <c r="O90" s="309"/>
      <c r="P90" s="309"/>
      <c r="Q90" s="309"/>
      <c r="R90" s="67"/>
    </row>
    <row r="91" spans="2:47" s="3" customFormat="1" ht="19.899999999999999" customHeight="1">
      <c r="B91" s="68"/>
      <c r="C91" s="51"/>
      <c r="D91" s="52" t="s">
        <v>138</v>
      </c>
      <c r="E91" s="51"/>
      <c r="F91" s="51"/>
      <c r="G91" s="51"/>
      <c r="H91" s="51"/>
      <c r="I91" s="51"/>
      <c r="J91" s="51"/>
      <c r="K91" s="51"/>
      <c r="L91" s="51"/>
      <c r="M91" s="51"/>
      <c r="N91" s="310">
        <f>N133</f>
        <v>0</v>
      </c>
      <c r="O91" s="311"/>
      <c r="P91" s="311"/>
      <c r="Q91" s="311"/>
      <c r="R91" s="69"/>
    </row>
    <row r="92" spans="2:47" s="3" customFormat="1" ht="19.899999999999999" customHeight="1">
      <c r="B92" s="68"/>
      <c r="C92" s="51"/>
      <c r="D92" s="52" t="s">
        <v>139</v>
      </c>
      <c r="E92" s="51"/>
      <c r="F92" s="51"/>
      <c r="G92" s="51"/>
      <c r="H92" s="51"/>
      <c r="I92" s="51"/>
      <c r="J92" s="51"/>
      <c r="K92" s="51"/>
      <c r="L92" s="51"/>
      <c r="M92" s="51"/>
      <c r="N92" s="310">
        <f>N135</f>
        <v>0</v>
      </c>
      <c r="O92" s="311"/>
      <c r="P92" s="311"/>
      <c r="Q92" s="311"/>
      <c r="R92" s="69"/>
    </row>
    <row r="93" spans="2:47" s="3" customFormat="1" ht="19.899999999999999" customHeight="1">
      <c r="B93" s="68"/>
      <c r="C93" s="51"/>
      <c r="D93" s="52" t="s">
        <v>140</v>
      </c>
      <c r="E93" s="51"/>
      <c r="F93" s="51"/>
      <c r="G93" s="51"/>
      <c r="H93" s="51"/>
      <c r="I93" s="51"/>
      <c r="J93" s="51"/>
      <c r="K93" s="51"/>
      <c r="L93" s="51"/>
      <c r="M93" s="51"/>
      <c r="N93" s="310">
        <f>N148</f>
        <v>0</v>
      </c>
      <c r="O93" s="311"/>
      <c r="P93" s="311"/>
      <c r="Q93" s="311"/>
      <c r="R93" s="69"/>
    </row>
    <row r="94" spans="2:47" s="3" customFormat="1" ht="19.899999999999999" customHeight="1">
      <c r="B94" s="68"/>
      <c r="C94" s="51"/>
      <c r="D94" s="52" t="s">
        <v>141</v>
      </c>
      <c r="E94" s="51"/>
      <c r="F94" s="51"/>
      <c r="G94" s="51"/>
      <c r="H94" s="51"/>
      <c r="I94" s="51"/>
      <c r="J94" s="51"/>
      <c r="K94" s="51"/>
      <c r="L94" s="51"/>
      <c r="M94" s="51"/>
      <c r="N94" s="310">
        <f>N163</f>
        <v>0</v>
      </c>
      <c r="O94" s="311"/>
      <c r="P94" s="311"/>
      <c r="Q94" s="311"/>
      <c r="R94" s="69"/>
    </row>
    <row r="95" spans="2:47" s="2" customFormat="1" ht="24.95" customHeight="1">
      <c r="B95" s="64"/>
      <c r="C95" s="65"/>
      <c r="D95" s="66" t="s">
        <v>142</v>
      </c>
      <c r="E95" s="65"/>
      <c r="F95" s="65"/>
      <c r="G95" s="65"/>
      <c r="H95" s="65"/>
      <c r="I95" s="65"/>
      <c r="J95" s="65"/>
      <c r="K95" s="65"/>
      <c r="L95" s="65"/>
      <c r="M95" s="65"/>
      <c r="N95" s="308">
        <f>N165</f>
        <v>0</v>
      </c>
      <c r="O95" s="309"/>
      <c r="P95" s="309"/>
      <c r="Q95" s="309"/>
      <c r="R95" s="67"/>
    </row>
    <row r="96" spans="2:47" s="3" customFormat="1" ht="19.899999999999999" customHeight="1">
      <c r="B96" s="68"/>
      <c r="C96" s="51"/>
      <c r="D96" s="52" t="s">
        <v>143</v>
      </c>
      <c r="E96" s="51"/>
      <c r="F96" s="51"/>
      <c r="G96" s="51"/>
      <c r="H96" s="51"/>
      <c r="I96" s="51"/>
      <c r="J96" s="51"/>
      <c r="K96" s="51"/>
      <c r="L96" s="51"/>
      <c r="M96" s="51"/>
      <c r="N96" s="310">
        <f>N166</f>
        <v>0</v>
      </c>
      <c r="O96" s="311"/>
      <c r="P96" s="311"/>
      <c r="Q96" s="311"/>
      <c r="R96" s="69"/>
    </row>
    <row r="97" spans="2:65" s="3" customFormat="1" ht="19.899999999999999" customHeight="1">
      <c r="B97" s="68"/>
      <c r="C97" s="51"/>
      <c r="D97" s="52" t="s">
        <v>144</v>
      </c>
      <c r="E97" s="51"/>
      <c r="F97" s="51"/>
      <c r="G97" s="51"/>
      <c r="H97" s="51"/>
      <c r="I97" s="51"/>
      <c r="J97" s="51"/>
      <c r="K97" s="51"/>
      <c r="L97" s="51"/>
      <c r="M97" s="51"/>
      <c r="N97" s="310">
        <f>N172</f>
        <v>0</v>
      </c>
      <c r="O97" s="311"/>
      <c r="P97" s="311"/>
      <c r="Q97" s="311"/>
      <c r="R97" s="69"/>
    </row>
    <row r="98" spans="2:65" s="3" customFormat="1" ht="19.899999999999999" customHeight="1">
      <c r="B98" s="68"/>
      <c r="C98" s="51"/>
      <c r="D98" s="52" t="s">
        <v>145</v>
      </c>
      <c r="E98" s="51"/>
      <c r="F98" s="51"/>
      <c r="G98" s="51"/>
      <c r="H98" s="51"/>
      <c r="I98" s="51"/>
      <c r="J98" s="51"/>
      <c r="K98" s="51"/>
      <c r="L98" s="51"/>
      <c r="M98" s="51"/>
      <c r="N98" s="310">
        <f>N177</f>
        <v>0</v>
      </c>
      <c r="O98" s="311"/>
      <c r="P98" s="311"/>
      <c r="Q98" s="311"/>
      <c r="R98" s="69"/>
    </row>
    <row r="99" spans="2:65" s="3" customFormat="1" ht="19.899999999999999" customHeight="1">
      <c r="B99" s="68"/>
      <c r="C99" s="51"/>
      <c r="D99" s="52" t="s">
        <v>146</v>
      </c>
      <c r="E99" s="51"/>
      <c r="F99" s="51"/>
      <c r="G99" s="51"/>
      <c r="H99" s="51"/>
      <c r="I99" s="51"/>
      <c r="J99" s="51"/>
      <c r="K99" s="51"/>
      <c r="L99" s="51"/>
      <c r="M99" s="51"/>
      <c r="N99" s="310">
        <f>N180</f>
        <v>0</v>
      </c>
      <c r="O99" s="311"/>
      <c r="P99" s="311"/>
      <c r="Q99" s="311"/>
      <c r="R99" s="69"/>
    </row>
    <row r="100" spans="2:65" s="3" customFormat="1" ht="19.899999999999999" customHeight="1">
      <c r="B100" s="68"/>
      <c r="C100" s="51"/>
      <c r="D100" s="52" t="s">
        <v>147</v>
      </c>
      <c r="E100" s="51"/>
      <c r="F100" s="51"/>
      <c r="G100" s="51"/>
      <c r="H100" s="51"/>
      <c r="I100" s="51"/>
      <c r="J100" s="51"/>
      <c r="K100" s="51"/>
      <c r="L100" s="51"/>
      <c r="M100" s="51"/>
      <c r="N100" s="310">
        <f>N183</f>
        <v>0</v>
      </c>
      <c r="O100" s="311"/>
      <c r="P100" s="311"/>
      <c r="Q100" s="311"/>
      <c r="R100" s="69"/>
    </row>
    <row r="101" spans="2:65" s="3" customFormat="1" ht="19.899999999999999" customHeight="1">
      <c r="B101" s="68"/>
      <c r="C101" s="51"/>
      <c r="D101" s="52" t="s">
        <v>148</v>
      </c>
      <c r="E101" s="51"/>
      <c r="F101" s="51"/>
      <c r="G101" s="51"/>
      <c r="H101" s="51"/>
      <c r="I101" s="51"/>
      <c r="J101" s="51"/>
      <c r="K101" s="51"/>
      <c r="L101" s="51"/>
      <c r="M101" s="51"/>
      <c r="N101" s="310">
        <f>N189</f>
        <v>0</v>
      </c>
      <c r="O101" s="311"/>
      <c r="P101" s="311"/>
      <c r="Q101" s="311"/>
      <c r="R101" s="69"/>
    </row>
    <row r="102" spans="2:65" s="3" customFormat="1" ht="19.899999999999999" customHeight="1">
      <c r="B102" s="68"/>
      <c r="C102" s="51"/>
      <c r="D102" s="52" t="s">
        <v>149</v>
      </c>
      <c r="E102" s="51"/>
      <c r="F102" s="51"/>
      <c r="G102" s="51"/>
      <c r="H102" s="51"/>
      <c r="I102" s="51"/>
      <c r="J102" s="51"/>
      <c r="K102" s="51"/>
      <c r="L102" s="51"/>
      <c r="M102" s="51"/>
      <c r="N102" s="310">
        <f>N195</f>
        <v>0</v>
      </c>
      <c r="O102" s="311"/>
      <c r="P102" s="311"/>
      <c r="Q102" s="311"/>
      <c r="R102" s="69"/>
    </row>
    <row r="103" spans="2:65" s="2" customFormat="1" ht="21.75" customHeight="1">
      <c r="B103" s="64"/>
      <c r="C103" s="65"/>
      <c r="D103" s="66" t="s">
        <v>150</v>
      </c>
      <c r="E103" s="65"/>
      <c r="F103" s="65"/>
      <c r="G103" s="65"/>
      <c r="H103" s="65"/>
      <c r="I103" s="65"/>
      <c r="J103" s="65"/>
      <c r="K103" s="65"/>
      <c r="L103" s="65"/>
      <c r="M103" s="65"/>
      <c r="N103" s="312">
        <f>N199</f>
        <v>0</v>
      </c>
      <c r="O103" s="309"/>
      <c r="P103" s="309"/>
      <c r="Q103" s="309"/>
      <c r="R103" s="67"/>
    </row>
    <row r="104" spans="2:65" s="1" customFormat="1" ht="21.75" customHeight="1">
      <c r="B104" s="22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4"/>
    </row>
    <row r="105" spans="2:65" s="1" customFormat="1" ht="29.25" customHeight="1">
      <c r="B105" s="22"/>
      <c r="C105" s="63" t="s">
        <v>151</v>
      </c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307">
        <f>ROUND(N106+N107+N108+N109+N110+N111,2)</f>
        <v>0</v>
      </c>
      <c r="O105" s="313"/>
      <c r="P105" s="313"/>
      <c r="Q105" s="313"/>
      <c r="R105" s="24"/>
      <c r="T105" s="70"/>
      <c r="U105" s="71" t="s">
        <v>39</v>
      </c>
    </row>
    <row r="106" spans="2:65" s="1" customFormat="1" ht="18" customHeight="1">
      <c r="B106" s="72"/>
      <c r="C106" s="73"/>
      <c r="D106" s="314" t="s">
        <v>152</v>
      </c>
      <c r="E106" s="315"/>
      <c r="F106" s="315"/>
      <c r="G106" s="315"/>
      <c r="H106" s="315"/>
      <c r="I106" s="73"/>
      <c r="J106" s="73"/>
      <c r="K106" s="73"/>
      <c r="L106" s="73"/>
      <c r="M106" s="73"/>
      <c r="N106" s="316">
        <f>ROUND(N89*T106,2)</f>
        <v>0</v>
      </c>
      <c r="O106" s="317"/>
      <c r="P106" s="317"/>
      <c r="Q106" s="317"/>
      <c r="R106" s="75"/>
      <c r="S106" s="73"/>
      <c r="T106" s="76"/>
      <c r="U106" s="77" t="s">
        <v>42</v>
      </c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  <c r="AP106" s="78"/>
      <c r="AQ106" s="78"/>
      <c r="AR106" s="78"/>
      <c r="AS106" s="78"/>
      <c r="AT106" s="78"/>
      <c r="AU106" s="78"/>
      <c r="AV106" s="78"/>
      <c r="AW106" s="78"/>
      <c r="AX106" s="78"/>
      <c r="AY106" s="79" t="s">
        <v>153</v>
      </c>
      <c r="AZ106" s="78"/>
      <c r="BA106" s="78"/>
      <c r="BB106" s="78"/>
      <c r="BC106" s="78"/>
      <c r="BD106" s="78"/>
      <c r="BE106" s="80">
        <f t="shared" ref="BE106:BE111" si="0">IF(U106="základná",N106,0)</f>
        <v>0</v>
      </c>
      <c r="BF106" s="80">
        <f t="shared" ref="BF106:BF111" si="1">IF(U106="znížená",N106,0)</f>
        <v>0</v>
      </c>
      <c r="BG106" s="80">
        <f t="shared" ref="BG106:BG111" si="2">IF(U106="zákl. prenesená",N106,0)</f>
        <v>0</v>
      </c>
      <c r="BH106" s="80">
        <f t="shared" ref="BH106:BH111" si="3">IF(U106="zníž. prenesená",N106,0)</f>
        <v>0</v>
      </c>
      <c r="BI106" s="80">
        <f t="shared" ref="BI106:BI111" si="4">IF(U106="nulová",N106,0)</f>
        <v>0</v>
      </c>
      <c r="BJ106" s="79" t="s">
        <v>87</v>
      </c>
      <c r="BK106" s="78"/>
      <c r="BL106" s="78"/>
      <c r="BM106" s="78"/>
    </row>
    <row r="107" spans="2:65" s="1" customFormat="1" ht="18" customHeight="1">
      <c r="B107" s="72"/>
      <c r="C107" s="73"/>
      <c r="D107" s="314" t="s">
        <v>154</v>
      </c>
      <c r="E107" s="315"/>
      <c r="F107" s="315"/>
      <c r="G107" s="315"/>
      <c r="H107" s="315"/>
      <c r="I107" s="73"/>
      <c r="J107" s="73"/>
      <c r="K107" s="73"/>
      <c r="L107" s="73"/>
      <c r="M107" s="73"/>
      <c r="N107" s="316">
        <f>ROUND(N89*T107,2)</f>
        <v>0</v>
      </c>
      <c r="O107" s="317"/>
      <c r="P107" s="317"/>
      <c r="Q107" s="317"/>
      <c r="R107" s="75"/>
      <c r="S107" s="73"/>
      <c r="T107" s="76"/>
      <c r="U107" s="77" t="s">
        <v>42</v>
      </c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  <c r="AJ107" s="78"/>
      <c r="AK107" s="78"/>
      <c r="AL107" s="78"/>
      <c r="AM107" s="78"/>
      <c r="AN107" s="78"/>
      <c r="AO107" s="78"/>
      <c r="AP107" s="78"/>
      <c r="AQ107" s="78"/>
      <c r="AR107" s="78"/>
      <c r="AS107" s="78"/>
      <c r="AT107" s="78"/>
      <c r="AU107" s="78"/>
      <c r="AV107" s="78"/>
      <c r="AW107" s="78"/>
      <c r="AX107" s="78"/>
      <c r="AY107" s="79" t="s">
        <v>153</v>
      </c>
      <c r="AZ107" s="78"/>
      <c r="BA107" s="78"/>
      <c r="BB107" s="78"/>
      <c r="BC107" s="78"/>
      <c r="BD107" s="78"/>
      <c r="BE107" s="80">
        <f t="shared" si="0"/>
        <v>0</v>
      </c>
      <c r="BF107" s="80">
        <f t="shared" si="1"/>
        <v>0</v>
      </c>
      <c r="BG107" s="80">
        <f t="shared" si="2"/>
        <v>0</v>
      </c>
      <c r="BH107" s="80">
        <f t="shared" si="3"/>
        <v>0</v>
      </c>
      <c r="BI107" s="80">
        <f t="shared" si="4"/>
        <v>0</v>
      </c>
      <c r="BJ107" s="79" t="s">
        <v>87</v>
      </c>
      <c r="BK107" s="78"/>
      <c r="BL107" s="78"/>
      <c r="BM107" s="78"/>
    </row>
    <row r="108" spans="2:65" s="1" customFormat="1" ht="18" customHeight="1">
      <c r="B108" s="72"/>
      <c r="C108" s="73"/>
      <c r="D108" s="314" t="s">
        <v>155</v>
      </c>
      <c r="E108" s="315"/>
      <c r="F108" s="315"/>
      <c r="G108" s="315"/>
      <c r="H108" s="315"/>
      <c r="I108" s="73"/>
      <c r="J108" s="73"/>
      <c r="K108" s="73"/>
      <c r="L108" s="73"/>
      <c r="M108" s="73"/>
      <c r="N108" s="316">
        <f>ROUND(N89*T108,2)</f>
        <v>0</v>
      </c>
      <c r="O108" s="317"/>
      <c r="P108" s="317"/>
      <c r="Q108" s="317"/>
      <c r="R108" s="75"/>
      <c r="S108" s="73"/>
      <c r="T108" s="76"/>
      <c r="U108" s="77" t="s">
        <v>42</v>
      </c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  <c r="AJ108" s="78"/>
      <c r="AK108" s="78"/>
      <c r="AL108" s="78"/>
      <c r="AM108" s="78"/>
      <c r="AN108" s="78"/>
      <c r="AO108" s="78"/>
      <c r="AP108" s="78"/>
      <c r="AQ108" s="78"/>
      <c r="AR108" s="78"/>
      <c r="AS108" s="78"/>
      <c r="AT108" s="78"/>
      <c r="AU108" s="78"/>
      <c r="AV108" s="78"/>
      <c r="AW108" s="78"/>
      <c r="AX108" s="78"/>
      <c r="AY108" s="79" t="s">
        <v>153</v>
      </c>
      <c r="AZ108" s="78"/>
      <c r="BA108" s="78"/>
      <c r="BB108" s="78"/>
      <c r="BC108" s="78"/>
      <c r="BD108" s="78"/>
      <c r="BE108" s="80">
        <f t="shared" si="0"/>
        <v>0</v>
      </c>
      <c r="BF108" s="80">
        <f t="shared" si="1"/>
        <v>0</v>
      </c>
      <c r="BG108" s="80">
        <f t="shared" si="2"/>
        <v>0</v>
      </c>
      <c r="BH108" s="80">
        <f t="shared" si="3"/>
        <v>0</v>
      </c>
      <c r="BI108" s="80">
        <f t="shared" si="4"/>
        <v>0</v>
      </c>
      <c r="BJ108" s="79" t="s">
        <v>87</v>
      </c>
      <c r="BK108" s="78"/>
      <c r="BL108" s="78"/>
      <c r="BM108" s="78"/>
    </row>
    <row r="109" spans="2:65" s="1" customFormat="1" ht="18" customHeight="1">
      <c r="B109" s="72"/>
      <c r="C109" s="73"/>
      <c r="D109" s="314" t="s">
        <v>156</v>
      </c>
      <c r="E109" s="315"/>
      <c r="F109" s="315"/>
      <c r="G109" s="315"/>
      <c r="H109" s="315"/>
      <c r="I109" s="73"/>
      <c r="J109" s="73"/>
      <c r="K109" s="73"/>
      <c r="L109" s="73"/>
      <c r="M109" s="73"/>
      <c r="N109" s="316">
        <f>ROUND(N89*T109,2)</f>
        <v>0</v>
      </c>
      <c r="O109" s="317"/>
      <c r="P109" s="317"/>
      <c r="Q109" s="317"/>
      <c r="R109" s="75"/>
      <c r="S109" s="73"/>
      <c r="T109" s="76"/>
      <c r="U109" s="77" t="s">
        <v>42</v>
      </c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  <c r="AJ109" s="78"/>
      <c r="AK109" s="78"/>
      <c r="AL109" s="78"/>
      <c r="AM109" s="78"/>
      <c r="AN109" s="78"/>
      <c r="AO109" s="78"/>
      <c r="AP109" s="78"/>
      <c r="AQ109" s="78"/>
      <c r="AR109" s="78"/>
      <c r="AS109" s="78"/>
      <c r="AT109" s="78"/>
      <c r="AU109" s="78"/>
      <c r="AV109" s="78"/>
      <c r="AW109" s="78"/>
      <c r="AX109" s="78"/>
      <c r="AY109" s="79" t="s">
        <v>153</v>
      </c>
      <c r="AZ109" s="78"/>
      <c r="BA109" s="78"/>
      <c r="BB109" s="78"/>
      <c r="BC109" s="78"/>
      <c r="BD109" s="78"/>
      <c r="BE109" s="80">
        <f t="shared" si="0"/>
        <v>0</v>
      </c>
      <c r="BF109" s="80">
        <f t="shared" si="1"/>
        <v>0</v>
      </c>
      <c r="BG109" s="80">
        <f t="shared" si="2"/>
        <v>0</v>
      </c>
      <c r="BH109" s="80">
        <f t="shared" si="3"/>
        <v>0</v>
      </c>
      <c r="BI109" s="80">
        <f t="shared" si="4"/>
        <v>0</v>
      </c>
      <c r="BJ109" s="79" t="s">
        <v>87</v>
      </c>
      <c r="BK109" s="78"/>
      <c r="BL109" s="78"/>
      <c r="BM109" s="78"/>
    </row>
    <row r="110" spans="2:65" s="1" customFormat="1" ht="18" customHeight="1">
      <c r="B110" s="72"/>
      <c r="C110" s="73"/>
      <c r="D110" s="314" t="s">
        <v>157</v>
      </c>
      <c r="E110" s="315"/>
      <c r="F110" s="315"/>
      <c r="G110" s="315"/>
      <c r="H110" s="315"/>
      <c r="I110" s="73"/>
      <c r="J110" s="73"/>
      <c r="K110" s="73"/>
      <c r="L110" s="73"/>
      <c r="M110" s="73"/>
      <c r="N110" s="316">
        <f>ROUND(N89*T110,2)</f>
        <v>0</v>
      </c>
      <c r="O110" s="317"/>
      <c r="P110" s="317"/>
      <c r="Q110" s="317"/>
      <c r="R110" s="75"/>
      <c r="S110" s="73"/>
      <c r="T110" s="76"/>
      <c r="U110" s="77" t="s">
        <v>42</v>
      </c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  <c r="AJ110" s="78"/>
      <c r="AK110" s="78"/>
      <c r="AL110" s="78"/>
      <c r="AM110" s="78"/>
      <c r="AN110" s="78"/>
      <c r="AO110" s="78"/>
      <c r="AP110" s="78"/>
      <c r="AQ110" s="78"/>
      <c r="AR110" s="78"/>
      <c r="AS110" s="78"/>
      <c r="AT110" s="78"/>
      <c r="AU110" s="78"/>
      <c r="AV110" s="78"/>
      <c r="AW110" s="78"/>
      <c r="AX110" s="78"/>
      <c r="AY110" s="79" t="s">
        <v>153</v>
      </c>
      <c r="AZ110" s="78"/>
      <c r="BA110" s="78"/>
      <c r="BB110" s="78"/>
      <c r="BC110" s="78"/>
      <c r="BD110" s="78"/>
      <c r="BE110" s="80">
        <f t="shared" si="0"/>
        <v>0</v>
      </c>
      <c r="BF110" s="80">
        <f t="shared" si="1"/>
        <v>0</v>
      </c>
      <c r="BG110" s="80">
        <f t="shared" si="2"/>
        <v>0</v>
      </c>
      <c r="BH110" s="80">
        <f t="shared" si="3"/>
        <v>0</v>
      </c>
      <c r="BI110" s="80">
        <f t="shared" si="4"/>
        <v>0</v>
      </c>
      <c r="BJ110" s="79" t="s">
        <v>87</v>
      </c>
      <c r="BK110" s="78"/>
      <c r="BL110" s="78"/>
      <c r="BM110" s="78"/>
    </row>
    <row r="111" spans="2:65" s="1" customFormat="1" ht="18" customHeight="1">
      <c r="B111" s="72"/>
      <c r="C111" s="73"/>
      <c r="D111" s="74" t="s">
        <v>158</v>
      </c>
      <c r="E111" s="73"/>
      <c r="F111" s="73"/>
      <c r="G111" s="73"/>
      <c r="H111" s="73"/>
      <c r="I111" s="73"/>
      <c r="J111" s="73"/>
      <c r="K111" s="73"/>
      <c r="L111" s="73"/>
      <c r="M111" s="73"/>
      <c r="N111" s="316">
        <f>ROUND(N89*T111,2)</f>
        <v>0</v>
      </c>
      <c r="O111" s="317"/>
      <c r="P111" s="317"/>
      <c r="Q111" s="317"/>
      <c r="R111" s="75"/>
      <c r="S111" s="73"/>
      <c r="T111" s="81"/>
      <c r="U111" s="82" t="s">
        <v>42</v>
      </c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N111" s="78"/>
      <c r="AO111" s="78"/>
      <c r="AP111" s="78"/>
      <c r="AQ111" s="78"/>
      <c r="AR111" s="78"/>
      <c r="AS111" s="78"/>
      <c r="AT111" s="78"/>
      <c r="AU111" s="78"/>
      <c r="AV111" s="78"/>
      <c r="AW111" s="78"/>
      <c r="AX111" s="78"/>
      <c r="AY111" s="79" t="s">
        <v>159</v>
      </c>
      <c r="AZ111" s="78"/>
      <c r="BA111" s="78"/>
      <c r="BB111" s="78"/>
      <c r="BC111" s="78"/>
      <c r="BD111" s="78"/>
      <c r="BE111" s="80">
        <f t="shared" si="0"/>
        <v>0</v>
      </c>
      <c r="BF111" s="80">
        <f t="shared" si="1"/>
        <v>0</v>
      </c>
      <c r="BG111" s="80">
        <f t="shared" si="2"/>
        <v>0</v>
      </c>
      <c r="BH111" s="80">
        <f t="shared" si="3"/>
        <v>0</v>
      </c>
      <c r="BI111" s="80">
        <f t="shared" si="4"/>
        <v>0</v>
      </c>
      <c r="BJ111" s="79" t="s">
        <v>87</v>
      </c>
      <c r="BK111" s="78"/>
      <c r="BL111" s="78"/>
      <c r="BM111" s="78"/>
    </row>
    <row r="112" spans="2:65" s="1" customFormat="1">
      <c r="B112" s="22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4"/>
    </row>
    <row r="113" spans="2:18" s="1" customFormat="1" ht="29.25" customHeight="1">
      <c r="B113" s="22"/>
      <c r="C113" s="54" t="s">
        <v>120</v>
      </c>
      <c r="D113" s="55"/>
      <c r="E113" s="55"/>
      <c r="F113" s="55"/>
      <c r="G113" s="55"/>
      <c r="H113" s="55"/>
      <c r="I113" s="55"/>
      <c r="J113" s="55"/>
      <c r="K113" s="55"/>
      <c r="L113" s="318">
        <f>ROUND(SUM(N89+N105),2)</f>
        <v>0</v>
      </c>
      <c r="M113" s="318"/>
      <c r="N113" s="318"/>
      <c r="O113" s="318"/>
      <c r="P113" s="318"/>
      <c r="Q113" s="318"/>
      <c r="R113" s="24"/>
    </row>
    <row r="114" spans="2:18" s="1" customFormat="1" ht="6.95" customHeight="1">
      <c r="B114" s="37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9"/>
    </row>
    <row r="118" spans="2:18" s="1" customFormat="1" ht="6.95" customHeight="1"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2"/>
    </row>
    <row r="119" spans="2:18" s="1" customFormat="1" ht="36.950000000000003" customHeight="1">
      <c r="B119" s="22"/>
      <c r="C119" s="285" t="s">
        <v>160</v>
      </c>
      <c r="D119" s="291"/>
      <c r="E119" s="291"/>
      <c r="F119" s="291"/>
      <c r="G119" s="291"/>
      <c r="H119" s="291"/>
      <c r="I119" s="291"/>
      <c r="J119" s="291"/>
      <c r="K119" s="291"/>
      <c r="L119" s="291"/>
      <c r="M119" s="291"/>
      <c r="N119" s="291"/>
      <c r="O119" s="291"/>
      <c r="P119" s="291"/>
      <c r="Q119" s="291"/>
      <c r="R119" s="24"/>
    </row>
    <row r="120" spans="2:18" s="1" customFormat="1" ht="6.95" customHeight="1">
      <c r="B120" s="22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4"/>
    </row>
    <row r="121" spans="2:18" s="1" customFormat="1" ht="30" customHeight="1">
      <c r="B121" s="22"/>
      <c r="C121" s="20" t="s">
        <v>17</v>
      </c>
      <c r="D121" s="23"/>
      <c r="E121" s="23"/>
      <c r="F121" s="287" t="str">
        <f>F6</f>
        <v>Zníženie energetickej náročnosti kultúrneho domu v obci Rastislavice</v>
      </c>
      <c r="G121" s="288"/>
      <c r="H121" s="288"/>
      <c r="I121" s="288"/>
      <c r="J121" s="288"/>
      <c r="K121" s="288"/>
      <c r="L121" s="288"/>
      <c r="M121" s="288"/>
      <c r="N121" s="288"/>
      <c r="O121" s="288"/>
      <c r="P121" s="288"/>
      <c r="Q121" s="23"/>
      <c r="R121" s="24"/>
    </row>
    <row r="122" spans="2:18" ht="30" customHeight="1">
      <c r="B122" s="14"/>
      <c r="C122" s="20" t="s">
        <v>127</v>
      </c>
      <c r="D122" s="17"/>
      <c r="E122" s="17"/>
      <c r="F122" s="287" t="s">
        <v>128</v>
      </c>
      <c r="G122" s="289"/>
      <c r="H122" s="289"/>
      <c r="I122" s="289"/>
      <c r="J122" s="289"/>
      <c r="K122" s="289"/>
      <c r="L122" s="289"/>
      <c r="M122" s="289"/>
      <c r="N122" s="289"/>
      <c r="O122" s="289"/>
      <c r="P122" s="289"/>
      <c r="Q122" s="17"/>
      <c r="R122" s="15"/>
    </row>
    <row r="123" spans="2:18" s="1" customFormat="1" ht="36.950000000000003" customHeight="1">
      <c r="B123" s="22"/>
      <c r="C123" s="43" t="s">
        <v>129</v>
      </c>
      <c r="D123" s="23"/>
      <c r="E123" s="23"/>
      <c r="F123" s="303" t="str">
        <f>F8</f>
        <v>A - Zateplenie obvodového plášťa</v>
      </c>
      <c r="G123" s="291"/>
      <c r="H123" s="291"/>
      <c r="I123" s="291"/>
      <c r="J123" s="291"/>
      <c r="K123" s="291"/>
      <c r="L123" s="291"/>
      <c r="M123" s="291"/>
      <c r="N123" s="291"/>
      <c r="O123" s="291"/>
      <c r="P123" s="291"/>
      <c r="Q123" s="23"/>
      <c r="R123" s="24"/>
    </row>
    <row r="124" spans="2:18" s="1" customFormat="1" ht="6.95" customHeight="1">
      <c r="B124" s="22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4"/>
    </row>
    <row r="125" spans="2:18" s="1" customFormat="1" ht="18" customHeight="1">
      <c r="B125" s="22"/>
      <c r="C125" s="20" t="s">
        <v>21</v>
      </c>
      <c r="D125" s="23"/>
      <c r="E125" s="23"/>
      <c r="F125" s="18" t="str">
        <f>F10</f>
        <v>Rastislavice</v>
      </c>
      <c r="G125" s="23"/>
      <c r="H125" s="23"/>
      <c r="I125" s="23"/>
      <c r="J125" s="23"/>
      <c r="K125" s="20" t="s">
        <v>23</v>
      </c>
      <c r="L125" s="23"/>
      <c r="M125" s="293"/>
      <c r="N125" s="293"/>
      <c r="O125" s="293"/>
      <c r="P125" s="293"/>
      <c r="Q125" s="23"/>
      <c r="R125" s="24"/>
    </row>
    <row r="126" spans="2:18" s="1" customFormat="1" ht="6.95" customHeight="1">
      <c r="B126" s="22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4"/>
    </row>
    <row r="127" spans="2:18" s="1" customFormat="1" ht="15">
      <c r="B127" s="22"/>
      <c r="C127" s="20" t="s">
        <v>24</v>
      </c>
      <c r="D127" s="23"/>
      <c r="E127" s="23"/>
      <c r="F127" s="18" t="str">
        <f>E13</f>
        <v>Obec Rastislavice</v>
      </c>
      <c r="G127" s="23"/>
      <c r="H127" s="23"/>
      <c r="I127" s="23"/>
      <c r="J127" s="23"/>
      <c r="K127" s="20" t="s">
        <v>30</v>
      </c>
      <c r="L127" s="23"/>
      <c r="M127" s="294" t="str">
        <f>E19</f>
        <v>ByvaPro s.r.o., Mlynské Nivy 58, 821 05 Bratislava</v>
      </c>
      <c r="N127" s="294"/>
      <c r="O127" s="294"/>
      <c r="P127" s="294"/>
      <c r="Q127" s="294"/>
      <c r="R127" s="24"/>
    </row>
    <row r="128" spans="2:18" s="1" customFormat="1" ht="14.45" customHeight="1">
      <c r="B128" s="22"/>
      <c r="C128" s="20" t="s">
        <v>28</v>
      </c>
      <c r="D128" s="23"/>
      <c r="E128" s="23"/>
      <c r="F128" s="18" t="str">
        <f>IF(E16="","",E16)</f>
        <v>Vyplň údaj</v>
      </c>
      <c r="G128" s="23"/>
      <c r="H128" s="23"/>
      <c r="I128" s="23"/>
      <c r="J128" s="23"/>
      <c r="K128" s="20" t="s">
        <v>33</v>
      </c>
      <c r="L128" s="23"/>
      <c r="M128" s="294" t="str">
        <f>E22</f>
        <v>Ján Tóth</v>
      </c>
      <c r="N128" s="294"/>
      <c r="O128" s="294"/>
      <c r="P128" s="294"/>
      <c r="Q128" s="294"/>
      <c r="R128" s="24"/>
    </row>
    <row r="129" spans="2:65" s="1" customFormat="1" ht="10.35" customHeight="1">
      <c r="B129" s="22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4"/>
    </row>
    <row r="130" spans="2:65" s="4" customFormat="1" ht="29.25" customHeight="1">
      <c r="B130" s="83"/>
      <c r="C130" s="84" t="s">
        <v>161</v>
      </c>
      <c r="D130" s="85" t="s">
        <v>162</v>
      </c>
      <c r="E130" s="85" t="s">
        <v>57</v>
      </c>
      <c r="F130" s="319" t="s">
        <v>163</v>
      </c>
      <c r="G130" s="319"/>
      <c r="H130" s="319"/>
      <c r="I130" s="319"/>
      <c r="J130" s="85" t="s">
        <v>164</v>
      </c>
      <c r="K130" s="85" t="s">
        <v>165</v>
      </c>
      <c r="L130" s="320" t="s">
        <v>166</v>
      </c>
      <c r="M130" s="320"/>
      <c r="N130" s="319" t="s">
        <v>134</v>
      </c>
      <c r="O130" s="319"/>
      <c r="P130" s="319"/>
      <c r="Q130" s="321"/>
      <c r="R130" s="86"/>
      <c r="T130" s="46" t="s">
        <v>167</v>
      </c>
      <c r="U130" s="47" t="s">
        <v>39</v>
      </c>
      <c r="V130" s="47" t="s">
        <v>168</v>
      </c>
      <c r="W130" s="47" t="s">
        <v>169</v>
      </c>
      <c r="X130" s="47" t="s">
        <v>170</v>
      </c>
      <c r="Y130" s="47" t="s">
        <v>171</v>
      </c>
      <c r="Z130" s="47" t="s">
        <v>172</v>
      </c>
      <c r="AA130" s="48" t="s">
        <v>173</v>
      </c>
    </row>
    <row r="131" spans="2:65" s="1" customFormat="1" ht="29.25" customHeight="1">
      <c r="B131" s="22"/>
      <c r="C131" s="50" t="s">
        <v>131</v>
      </c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325">
        <f>BK131</f>
        <v>0</v>
      </c>
      <c r="O131" s="326"/>
      <c r="P131" s="326"/>
      <c r="Q131" s="326"/>
      <c r="R131" s="24"/>
      <c r="T131" s="49"/>
      <c r="U131" s="29"/>
      <c r="V131" s="29"/>
      <c r="W131" s="87">
        <f>W132+W165+W199</f>
        <v>0</v>
      </c>
      <c r="X131" s="29"/>
      <c r="Y131" s="87">
        <f>Y132+Y165+Y199</f>
        <v>41.320481599999994</v>
      </c>
      <c r="Z131" s="29"/>
      <c r="AA131" s="88">
        <f>AA132+AA165+AA199</f>
        <v>4.1927956000000002</v>
      </c>
      <c r="AT131" s="10" t="s">
        <v>74</v>
      </c>
      <c r="AU131" s="10" t="s">
        <v>136</v>
      </c>
      <c r="BK131" s="89">
        <f>BK132+BK165+BK199</f>
        <v>0</v>
      </c>
    </row>
    <row r="132" spans="2:65" s="5" customFormat="1" ht="37.35" customHeight="1">
      <c r="B132" s="90"/>
      <c r="C132" s="91"/>
      <c r="D132" s="92" t="s">
        <v>137</v>
      </c>
      <c r="E132" s="92"/>
      <c r="F132" s="92"/>
      <c r="G132" s="92"/>
      <c r="H132" s="92"/>
      <c r="I132" s="92"/>
      <c r="J132" s="92"/>
      <c r="K132" s="92"/>
      <c r="L132" s="92"/>
      <c r="M132" s="92"/>
      <c r="N132" s="312">
        <f>BK132</f>
        <v>0</v>
      </c>
      <c r="O132" s="308"/>
      <c r="P132" s="308"/>
      <c r="Q132" s="308"/>
      <c r="R132" s="93"/>
      <c r="T132" s="94"/>
      <c r="U132" s="91"/>
      <c r="V132" s="91"/>
      <c r="W132" s="95">
        <f>W133+W135+W148+W163</f>
        <v>0</v>
      </c>
      <c r="X132" s="91"/>
      <c r="Y132" s="95">
        <f>Y133+Y135+Y148+Y163</f>
        <v>38.575571599999996</v>
      </c>
      <c r="Z132" s="91"/>
      <c r="AA132" s="96">
        <f>AA133+AA135+AA148+AA163</f>
        <v>3.1008955999999999</v>
      </c>
      <c r="AR132" s="97" t="s">
        <v>82</v>
      </c>
      <c r="AT132" s="98" t="s">
        <v>74</v>
      </c>
      <c r="AU132" s="98" t="s">
        <v>75</v>
      </c>
      <c r="AY132" s="97" t="s">
        <v>174</v>
      </c>
      <c r="BK132" s="99">
        <f>BK133+BK135+BK148+BK163</f>
        <v>0</v>
      </c>
    </row>
    <row r="133" spans="2:65" s="5" customFormat="1" ht="19.899999999999999" customHeight="1">
      <c r="B133" s="90"/>
      <c r="C133" s="91"/>
      <c r="D133" s="100" t="s">
        <v>138</v>
      </c>
      <c r="E133" s="100"/>
      <c r="F133" s="100"/>
      <c r="G133" s="100"/>
      <c r="H133" s="100"/>
      <c r="I133" s="100"/>
      <c r="J133" s="100"/>
      <c r="K133" s="100"/>
      <c r="L133" s="100"/>
      <c r="M133" s="100"/>
      <c r="N133" s="327">
        <f>BK133</f>
        <v>0</v>
      </c>
      <c r="O133" s="328"/>
      <c r="P133" s="328"/>
      <c r="Q133" s="328"/>
      <c r="R133" s="93"/>
      <c r="T133" s="94"/>
      <c r="U133" s="91"/>
      <c r="V133" s="91"/>
      <c r="W133" s="95">
        <f>W134</f>
        <v>0</v>
      </c>
      <c r="X133" s="91"/>
      <c r="Y133" s="95">
        <f>Y134</f>
        <v>0.22817000000000001</v>
      </c>
      <c r="Z133" s="91"/>
      <c r="AA133" s="96">
        <f>AA134</f>
        <v>0</v>
      </c>
      <c r="AR133" s="97" t="s">
        <v>82</v>
      </c>
      <c r="AT133" s="98" t="s">
        <v>74</v>
      </c>
      <c r="AU133" s="98" t="s">
        <v>82</v>
      </c>
      <c r="AY133" s="97" t="s">
        <v>174</v>
      </c>
      <c r="BK133" s="99">
        <f>BK134</f>
        <v>0</v>
      </c>
    </row>
    <row r="134" spans="2:65" s="1" customFormat="1" ht="31.5" customHeight="1">
      <c r="B134" s="72"/>
      <c r="C134" s="101" t="s">
        <v>175</v>
      </c>
      <c r="D134" s="101" t="s">
        <v>176</v>
      </c>
      <c r="E134" s="102"/>
      <c r="F134" s="322" t="s">
        <v>177</v>
      </c>
      <c r="G134" s="322"/>
      <c r="H134" s="322"/>
      <c r="I134" s="322"/>
      <c r="J134" s="103" t="s">
        <v>178</v>
      </c>
      <c r="K134" s="104">
        <v>0.25</v>
      </c>
      <c r="L134" s="323">
        <v>0</v>
      </c>
      <c r="M134" s="323"/>
      <c r="N134" s="324">
        <f>ROUND(L134*K134,2)</f>
        <v>0</v>
      </c>
      <c r="O134" s="324"/>
      <c r="P134" s="324"/>
      <c r="Q134" s="324"/>
      <c r="R134" s="75"/>
      <c r="T134" s="106" t="s">
        <v>5</v>
      </c>
      <c r="U134" s="27" t="s">
        <v>42</v>
      </c>
      <c r="V134" s="23"/>
      <c r="W134" s="107">
        <f>V134*K134</f>
        <v>0</v>
      </c>
      <c r="X134" s="107">
        <v>0.91268000000000005</v>
      </c>
      <c r="Y134" s="107">
        <f>X134*K134</f>
        <v>0.22817000000000001</v>
      </c>
      <c r="Z134" s="107">
        <v>0</v>
      </c>
      <c r="AA134" s="108">
        <f>Z134*K134</f>
        <v>0</v>
      </c>
      <c r="AR134" s="10" t="s">
        <v>179</v>
      </c>
      <c r="AT134" s="10" t="s">
        <v>176</v>
      </c>
      <c r="AU134" s="10" t="s">
        <v>87</v>
      </c>
      <c r="AY134" s="10" t="s">
        <v>174</v>
      </c>
      <c r="BE134" s="53">
        <f>IF(U134="základná",N134,0)</f>
        <v>0</v>
      </c>
      <c r="BF134" s="53">
        <f>IF(U134="znížená",N134,0)</f>
        <v>0</v>
      </c>
      <c r="BG134" s="53">
        <f>IF(U134="zákl. prenesená",N134,0)</f>
        <v>0</v>
      </c>
      <c r="BH134" s="53">
        <f>IF(U134="zníž. prenesená",N134,0)</f>
        <v>0</v>
      </c>
      <c r="BI134" s="53">
        <f>IF(U134="nulová",N134,0)</f>
        <v>0</v>
      </c>
      <c r="BJ134" s="10" t="s">
        <v>87</v>
      </c>
      <c r="BK134" s="53">
        <f>ROUND(L134*K134,2)</f>
        <v>0</v>
      </c>
      <c r="BL134" s="10" t="s">
        <v>179</v>
      </c>
      <c r="BM134" s="10" t="s">
        <v>180</v>
      </c>
    </row>
    <row r="135" spans="2:65" s="5" customFormat="1" ht="29.85" customHeight="1">
      <c r="B135" s="90"/>
      <c r="C135" s="91"/>
      <c r="D135" s="100" t="s">
        <v>139</v>
      </c>
      <c r="E135" s="100"/>
      <c r="F135" s="100"/>
      <c r="G135" s="100"/>
      <c r="H135" s="100"/>
      <c r="I135" s="100"/>
      <c r="J135" s="100"/>
      <c r="K135" s="100"/>
      <c r="L135" s="100"/>
      <c r="M135" s="100"/>
      <c r="N135" s="329">
        <f>BK135</f>
        <v>0</v>
      </c>
      <c r="O135" s="330"/>
      <c r="P135" s="330"/>
      <c r="Q135" s="330"/>
      <c r="R135" s="93"/>
      <c r="T135" s="94"/>
      <c r="U135" s="91"/>
      <c r="V135" s="91"/>
      <c r="W135" s="95">
        <f>SUM(W136:W147)</f>
        <v>0</v>
      </c>
      <c r="X135" s="91"/>
      <c r="Y135" s="95">
        <f>SUM(Y136:Y147)</f>
        <v>25.271911999999997</v>
      </c>
      <c r="Z135" s="91"/>
      <c r="AA135" s="96">
        <f>SUM(AA136:AA147)</f>
        <v>0</v>
      </c>
      <c r="AR135" s="97" t="s">
        <v>82</v>
      </c>
      <c r="AT135" s="98" t="s">
        <v>74</v>
      </c>
      <c r="AU135" s="98" t="s">
        <v>82</v>
      </c>
      <c r="AY135" s="97" t="s">
        <v>174</v>
      </c>
      <c r="BK135" s="99">
        <f>SUM(BK136:BK147)</f>
        <v>0</v>
      </c>
    </row>
    <row r="136" spans="2:65" s="1" customFormat="1" ht="22.5" customHeight="1">
      <c r="B136" s="72"/>
      <c r="C136" s="101" t="s">
        <v>82</v>
      </c>
      <c r="D136" s="101" t="s">
        <v>176</v>
      </c>
      <c r="E136" s="102"/>
      <c r="F136" s="322" t="s">
        <v>181</v>
      </c>
      <c r="G136" s="322"/>
      <c r="H136" s="322"/>
      <c r="I136" s="322"/>
      <c r="J136" s="103" t="s">
        <v>182</v>
      </c>
      <c r="K136" s="104">
        <v>166.56</v>
      </c>
      <c r="L136" s="323">
        <v>0</v>
      </c>
      <c r="M136" s="323"/>
      <c r="N136" s="324">
        <f>ROUND(L136*K136,2)</f>
        <v>0</v>
      </c>
      <c r="O136" s="324"/>
      <c r="P136" s="324"/>
      <c r="Q136" s="324"/>
      <c r="R136" s="75"/>
      <c r="T136" s="106" t="s">
        <v>5</v>
      </c>
      <c r="U136" s="27" t="s">
        <v>42</v>
      </c>
      <c r="V136" s="23"/>
      <c r="W136" s="107">
        <f>V136*K136</f>
        <v>0</v>
      </c>
      <c r="X136" s="107">
        <v>2.1000000000000001E-4</v>
      </c>
      <c r="Y136" s="107">
        <f>X136*K136</f>
        <v>3.4977600000000005E-2</v>
      </c>
      <c r="Z136" s="107">
        <v>0</v>
      </c>
      <c r="AA136" s="108">
        <f>Z136*K136</f>
        <v>0</v>
      </c>
      <c r="AR136" s="10" t="s">
        <v>179</v>
      </c>
      <c r="AT136" s="10" t="s">
        <v>176</v>
      </c>
      <c r="AU136" s="10" t="s">
        <v>87</v>
      </c>
      <c r="AY136" s="10" t="s">
        <v>174</v>
      </c>
      <c r="BE136" s="53">
        <f>IF(U136="základná",N136,0)</f>
        <v>0</v>
      </c>
      <c r="BF136" s="53">
        <f>IF(U136="znížená",N136,0)</f>
        <v>0</v>
      </c>
      <c r="BG136" s="53">
        <f>IF(U136="zákl. prenesená",N136,0)</f>
        <v>0</v>
      </c>
      <c r="BH136" s="53">
        <f>IF(U136="zníž. prenesená",N136,0)</f>
        <v>0</v>
      </c>
      <c r="BI136" s="53">
        <f>IF(U136="nulová",N136,0)</f>
        <v>0</v>
      </c>
      <c r="BJ136" s="10" t="s">
        <v>87</v>
      </c>
      <c r="BK136" s="53">
        <f>ROUND(L136*K136,2)</f>
        <v>0</v>
      </c>
      <c r="BL136" s="10" t="s">
        <v>179</v>
      </c>
      <c r="BM136" s="10" t="s">
        <v>183</v>
      </c>
    </row>
    <row r="137" spans="2:65" s="1" customFormat="1" ht="102" customHeight="1">
      <c r="B137" s="22"/>
      <c r="C137" s="23"/>
      <c r="D137" s="23"/>
      <c r="E137" s="23"/>
      <c r="F137" s="331" t="s">
        <v>184</v>
      </c>
      <c r="G137" s="332"/>
      <c r="H137" s="332"/>
      <c r="I137" s="332"/>
      <c r="J137" s="23"/>
      <c r="K137" s="23"/>
      <c r="L137" s="23"/>
      <c r="M137" s="23"/>
      <c r="N137" s="23"/>
      <c r="O137" s="23"/>
      <c r="P137" s="23"/>
      <c r="Q137" s="23"/>
      <c r="R137" s="24"/>
      <c r="T137" s="109"/>
      <c r="U137" s="23"/>
      <c r="V137" s="23"/>
      <c r="W137" s="23"/>
      <c r="X137" s="23"/>
      <c r="Y137" s="23"/>
      <c r="Z137" s="23"/>
      <c r="AA137" s="44"/>
      <c r="AT137" s="10" t="s">
        <v>185</v>
      </c>
      <c r="AU137" s="10" t="s">
        <v>87</v>
      </c>
    </row>
    <row r="138" spans="2:65" s="1" customFormat="1" ht="22.5" customHeight="1">
      <c r="B138" s="72"/>
      <c r="C138" s="101" t="s">
        <v>87</v>
      </c>
      <c r="D138" s="101" t="s">
        <v>176</v>
      </c>
      <c r="E138" s="102"/>
      <c r="F138" s="322" t="s">
        <v>186</v>
      </c>
      <c r="G138" s="322"/>
      <c r="H138" s="322"/>
      <c r="I138" s="322"/>
      <c r="J138" s="103" t="s">
        <v>182</v>
      </c>
      <c r="K138" s="104">
        <v>166.56</v>
      </c>
      <c r="L138" s="323">
        <v>0</v>
      </c>
      <c r="M138" s="323"/>
      <c r="N138" s="324">
        <f>ROUND(L138*K138,2)</f>
        <v>0</v>
      </c>
      <c r="O138" s="324"/>
      <c r="P138" s="324"/>
      <c r="Q138" s="324"/>
      <c r="R138" s="75"/>
      <c r="T138" s="106" t="s">
        <v>5</v>
      </c>
      <c r="U138" s="27" t="s">
        <v>42</v>
      </c>
      <c r="V138" s="23"/>
      <c r="W138" s="107">
        <f>V138*K138</f>
        <v>0</v>
      </c>
      <c r="X138" s="107">
        <v>1.0500000000000001E-2</v>
      </c>
      <c r="Y138" s="107">
        <f>X138*K138</f>
        <v>1.7488800000000002</v>
      </c>
      <c r="Z138" s="107">
        <v>0</v>
      </c>
      <c r="AA138" s="108">
        <f>Z138*K138</f>
        <v>0</v>
      </c>
      <c r="AR138" s="10" t="s">
        <v>179</v>
      </c>
      <c r="AT138" s="10" t="s">
        <v>176</v>
      </c>
      <c r="AU138" s="10" t="s">
        <v>87</v>
      </c>
      <c r="AY138" s="10" t="s">
        <v>174</v>
      </c>
      <c r="BE138" s="53">
        <f>IF(U138="základná",N138,0)</f>
        <v>0</v>
      </c>
      <c r="BF138" s="53">
        <f>IF(U138="znížená",N138,0)</f>
        <v>0</v>
      </c>
      <c r="BG138" s="53">
        <f>IF(U138="zákl. prenesená",N138,0)</f>
        <v>0</v>
      </c>
      <c r="BH138" s="53">
        <f>IF(U138="zníž. prenesená",N138,0)</f>
        <v>0</v>
      </c>
      <c r="BI138" s="53">
        <f>IF(U138="nulová",N138,0)</f>
        <v>0</v>
      </c>
      <c r="BJ138" s="10" t="s">
        <v>87</v>
      </c>
      <c r="BK138" s="53">
        <f>ROUND(L138*K138,2)</f>
        <v>0</v>
      </c>
      <c r="BL138" s="10" t="s">
        <v>179</v>
      </c>
      <c r="BM138" s="10" t="s">
        <v>187</v>
      </c>
    </row>
    <row r="139" spans="2:65" s="1" customFormat="1" ht="102" customHeight="1">
      <c r="B139" s="22"/>
      <c r="C139" s="23"/>
      <c r="D139" s="23"/>
      <c r="E139" s="23"/>
      <c r="F139" s="331" t="s">
        <v>184</v>
      </c>
      <c r="G139" s="332"/>
      <c r="H139" s="332"/>
      <c r="I139" s="332"/>
      <c r="J139" s="23"/>
      <c r="K139" s="23"/>
      <c r="L139" s="23"/>
      <c r="M139" s="23"/>
      <c r="N139" s="23"/>
      <c r="O139" s="23"/>
      <c r="P139" s="23"/>
      <c r="Q139" s="23"/>
      <c r="R139" s="24"/>
      <c r="T139" s="109"/>
      <c r="U139" s="23"/>
      <c r="V139" s="23"/>
      <c r="W139" s="23"/>
      <c r="X139" s="23"/>
      <c r="Y139" s="23"/>
      <c r="Z139" s="23"/>
      <c r="AA139" s="44"/>
      <c r="AT139" s="10" t="s">
        <v>185</v>
      </c>
      <c r="AU139" s="10" t="s">
        <v>87</v>
      </c>
    </row>
    <row r="140" spans="2:65" s="1" customFormat="1" ht="44.25" customHeight="1">
      <c r="B140" s="72"/>
      <c r="C140" s="101" t="s">
        <v>188</v>
      </c>
      <c r="D140" s="101" t="s">
        <v>176</v>
      </c>
      <c r="E140" s="102"/>
      <c r="F140" s="322" t="s">
        <v>189</v>
      </c>
      <c r="G140" s="322"/>
      <c r="H140" s="322"/>
      <c r="I140" s="322"/>
      <c r="J140" s="103" t="s">
        <v>182</v>
      </c>
      <c r="K140" s="104">
        <v>636.21</v>
      </c>
      <c r="L140" s="323">
        <v>0</v>
      </c>
      <c r="M140" s="323"/>
      <c r="N140" s="324">
        <f t="shared" ref="N140:N147" si="5">ROUND(L140*K140,2)</f>
        <v>0</v>
      </c>
      <c r="O140" s="324"/>
      <c r="P140" s="324"/>
      <c r="Q140" s="324"/>
      <c r="R140" s="75"/>
      <c r="T140" s="106" t="s">
        <v>5</v>
      </c>
      <c r="U140" s="27" t="s">
        <v>42</v>
      </c>
      <c r="V140" s="23"/>
      <c r="W140" s="107">
        <f t="shared" ref="W140:W147" si="6">V140*K140</f>
        <v>0</v>
      </c>
      <c r="X140" s="107">
        <v>3.7799999999999999E-3</v>
      </c>
      <c r="Y140" s="107">
        <f t="shared" ref="Y140:Y147" si="7">X140*K140</f>
        <v>2.4048738000000003</v>
      </c>
      <c r="Z140" s="107">
        <v>0</v>
      </c>
      <c r="AA140" s="108">
        <f t="shared" ref="AA140:AA147" si="8">Z140*K140</f>
        <v>0</v>
      </c>
      <c r="AR140" s="10" t="s">
        <v>179</v>
      </c>
      <c r="AT140" s="10" t="s">
        <v>176</v>
      </c>
      <c r="AU140" s="10" t="s">
        <v>87</v>
      </c>
      <c r="AY140" s="10" t="s">
        <v>174</v>
      </c>
      <c r="BE140" s="53">
        <f t="shared" ref="BE140:BE147" si="9">IF(U140="základná",N140,0)</f>
        <v>0</v>
      </c>
      <c r="BF140" s="53">
        <f t="shared" ref="BF140:BF147" si="10">IF(U140="znížená",N140,0)</f>
        <v>0</v>
      </c>
      <c r="BG140" s="53">
        <f t="shared" ref="BG140:BG147" si="11">IF(U140="zákl. prenesená",N140,0)</f>
        <v>0</v>
      </c>
      <c r="BH140" s="53">
        <f t="shared" ref="BH140:BH147" si="12">IF(U140="zníž. prenesená",N140,0)</f>
        <v>0</v>
      </c>
      <c r="BI140" s="53">
        <f t="shared" ref="BI140:BI147" si="13">IF(U140="nulová",N140,0)</f>
        <v>0</v>
      </c>
      <c r="BJ140" s="10" t="s">
        <v>87</v>
      </c>
      <c r="BK140" s="53">
        <f t="shared" ref="BK140:BK147" si="14">ROUND(L140*K140,2)</f>
        <v>0</v>
      </c>
      <c r="BL140" s="10" t="s">
        <v>179</v>
      </c>
      <c r="BM140" s="10" t="s">
        <v>190</v>
      </c>
    </row>
    <row r="141" spans="2:65" s="1" customFormat="1" ht="31.5" customHeight="1">
      <c r="B141" s="72"/>
      <c r="C141" s="101" t="s">
        <v>191</v>
      </c>
      <c r="D141" s="101" t="s">
        <v>176</v>
      </c>
      <c r="E141" s="102"/>
      <c r="F141" s="322" t="s">
        <v>192</v>
      </c>
      <c r="G141" s="322"/>
      <c r="H141" s="322"/>
      <c r="I141" s="322"/>
      <c r="J141" s="103" t="s">
        <v>182</v>
      </c>
      <c r="K141" s="104">
        <v>686.79</v>
      </c>
      <c r="L141" s="323">
        <v>0</v>
      </c>
      <c r="M141" s="323"/>
      <c r="N141" s="324">
        <f t="shared" si="5"/>
        <v>0</v>
      </c>
      <c r="O141" s="324"/>
      <c r="P141" s="324"/>
      <c r="Q141" s="324"/>
      <c r="R141" s="75"/>
      <c r="T141" s="106" t="s">
        <v>5</v>
      </c>
      <c r="U141" s="27" t="s">
        <v>42</v>
      </c>
      <c r="V141" s="23"/>
      <c r="W141" s="107">
        <f t="shared" si="6"/>
        <v>0</v>
      </c>
      <c r="X141" s="107">
        <v>4.2000000000000002E-4</v>
      </c>
      <c r="Y141" s="107">
        <f t="shared" si="7"/>
        <v>0.28845179999999998</v>
      </c>
      <c r="Z141" s="107">
        <v>0</v>
      </c>
      <c r="AA141" s="108">
        <f t="shared" si="8"/>
        <v>0</v>
      </c>
      <c r="AR141" s="10" t="s">
        <v>179</v>
      </c>
      <c r="AT141" s="10" t="s">
        <v>176</v>
      </c>
      <c r="AU141" s="10" t="s">
        <v>87</v>
      </c>
      <c r="AY141" s="10" t="s">
        <v>174</v>
      </c>
      <c r="BE141" s="53">
        <f t="shared" si="9"/>
        <v>0</v>
      </c>
      <c r="BF141" s="53">
        <f t="shared" si="10"/>
        <v>0</v>
      </c>
      <c r="BG141" s="53">
        <f t="shared" si="11"/>
        <v>0</v>
      </c>
      <c r="BH141" s="53">
        <f t="shared" si="12"/>
        <v>0</v>
      </c>
      <c r="BI141" s="53">
        <f t="shared" si="13"/>
        <v>0</v>
      </c>
      <c r="BJ141" s="10" t="s">
        <v>87</v>
      </c>
      <c r="BK141" s="53">
        <f t="shared" si="14"/>
        <v>0</v>
      </c>
      <c r="BL141" s="10" t="s">
        <v>179</v>
      </c>
      <c r="BM141" s="10" t="s">
        <v>193</v>
      </c>
    </row>
    <row r="142" spans="2:65" s="1" customFormat="1" ht="31.5" customHeight="1">
      <c r="B142" s="72"/>
      <c r="C142" s="101" t="s">
        <v>194</v>
      </c>
      <c r="D142" s="101" t="s">
        <v>176</v>
      </c>
      <c r="E142" s="102"/>
      <c r="F142" s="322" t="s">
        <v>195</v>
      </c>
      <c r="G142" s="322"/>
      <c r="H142" s="322"/>
      <c r="I142" s="322"/>
      <c r="J142" s="103" t="s">
        <v>182</v>
      </c>
      <c r="K142" s="104">
        <v>90.38</v>
      </c>
      <c r="L142" s="323">
        <v>0</v>
      </c>
      <c r="M142" s="323"/>
      <c r="N142" s="324">
        <f t="shared" si="5"/>
        <v>0</v>
      </c>
      <c r="O142" s="324"/>
      <c r="P142" s="324"/>
      <c r="Q142" s="324"/>
      <c r="R142" s="75"/>
      <c r="T142" s="106" t="s">
        <v>5</v>
      </c>
      <c r="U142" s="27" t="s">
        <v>42</v>
      </c>
      <c r="V142" s="23"/>
      <c r="W142" s="107">
        <f t="shared" si="6"/>
        <v>0</v>
      </c>
      <c r="X142" s="107">
        <v>2.0820000000000002E-2</v>
      </c>
      <c r="Y142" s="107">
        <f t="shared" si="7"/>
        <v>1.8817116</v>
      </c>
      <c r="Z142" s="107">
        <v>0</v>
      </c>
      <c r="AA142" s="108">
        <f t="shared" si="8"/>
        <v>0</v>
      </c>
      <c r="AR142" s="10" t="s">
        <v>179</v>
      </c>
      <c r="AT142" s="10" t="s">
        <v>176</v>
      </c>
      <c r="AU142" s="10" t="s">
        <v>87</v>
      </c>
      <c r="AY142" s="10" t="s">
        <v>174</v>
      </c>
      <c r="BE142" s="53">
        <f t="shared" si="9"/>
        <v>0</v>
      </c>
      <c r="BF142" s="53">
        <f t="shared" si="10"/>
        <v>0</v>
      </c>
      <c r="BG142" s="53">
        <f t="shared" si="11"/>
        <v>0</v>
      </c>
      <c r="BH142" s="53">
        <f t="shared" si="12"/>
        <v>0</v>
      </c>
      <c r="BI142" s="53">
        <f t="shared" si="13"/>
        <v>0</v>
      </c>
      <c r="BJ142" s="10" t="s">
        <v>87</v>
      </c>
      <c r="BK142" s="53">
        <f t="shared" si="14"/>
        <v>0</v>
      </c>
      <c r="BL142" s="10" t="s">
        <v>179</v>
      </c>
      <c r="BM142" s="10" t="s">
        <v>196</v>
      </c>
    </row>
    <row r="143" spans="2:65" s="1" customFormat="1" ht="31.5" customHeight="1">
      <c r="B143" s="72"/>
      <c r="C143" s="101" t="s">
        <v>197</v>
      </c>
      <c r="D143" s="101" t="s">
        <v>176</v>
      </c>
      <c r="E143" s="102"/>
      <c r="F143" s="322" t="s">
        <v>198</v>
      </c>
      <c r="G143" s="322"/>
      <c r="H143" s="322"/>
      <c r="I143" s="322"/>
      <c r="J143" s="103" t="s">
        <v>182</v>
      </c>
      <c r="K143" s="104">
        <v>439.99</v>
      </c>
      <c r="L143" s="323">
        <v>0</v>
      </c>
      <c r="M143" s="323"/>
      <c r="N143" s="324">
        <f t="shared" si="5"/>
        <v>0</v>
      </c>
      <c r="O143" s="324"/>
      <c r="P143" s="324"/>
      <c r="Q143" s="324"/>
      <c r="R143" s="75"/>
      <c r="T143" s="106" t="s">
        <v>5</v>
      </c>
      <c r="U143" s="27" t="s">
        <v>42</v>
      </c>
      <c r="V143" s="23"/>
      <c r="W143" s="107">
        <f t="shared" si="6"/>
        <v>0</v>
      </c>
      <c r="X143" s="107">
        <v>3.7379999999999997E-2</v>
      </c>
      <c r="Y143" s="107">
        <f t="shared" si="7"/>
        <v>16.4468262</v>
      </c>
      <c r="Z143" s="107">
        <v>0</v>
      </c>
      <c r="AA143" s="108">
        <f t="shared" si="8"/>
        <v>0</v>
      </c>
      <c r="AR143" s="10" t="s">
        <v>179</v>
      </c>
      <c r="AT143" s="10" t="s">
        <v>176</v>
      </c>
      <c r="AU143" s="10" t="s">
        <v>87</v>
      </c>
      <c r="AY143" s="10" t="s">
        <v>174</v>
      </c>
      <c r="BE143" s="53">
        <f t="shared" si="9"/>
        <v>0</v>
      </c>
      <c r="BF143" s="53">
        <f t="shared" si="10"/>
        <v>0</v>
      </c>
      <c r="BG143" s="53">
        <f t="shared" si="11"/>
        <v>0</v>
      </c>
      <c r="BH143" s="53">
        <f t="shared" si="12"/>
        <v>0</v>
      </c>
      <c r="BI143" s="53">
        <f t="shared" si="13"/>
        <v>0</v>
      </c>
      <c r="BJ143" s="10" t="s">
        <v>87</v>
      </c>
      <c r="BK143" s="53">
        <f t="shared" si="14"/>
        <v>0</v>
      </c>
      <c r="BL143" s="10" t="s">
        <v>179</v>
      </c>
      <c r="BM143" s="10" t="s">
        <v>199</v>
      </c>
    </row>
    <row r="144" spans="2:65" s="1" customFormat="1" ht="31.5" customHeight="1">
      <c r="B144" s="72"/>
      <c r="C144" s="101" t="s">
        <v>200</v>
      </c>
      <c r="D144" s="101" t="s">
        <v>176</v>
      </c>
      <c r="E144" s="102"/>
      <c r="F144" s="322" t="s">
        <v>201</v>
      </c>
      <c r="G144" s="322"/>
      <c r="H144" s="322"/>
      <c r="I144" s="322"/>
      <c r="J144" s="103" t="s">
        <v>182</v>
      </c>
      <c r="K144" s="104">
        <v>15.86</v>
      </c>
      <c r="L144" s="323">
        <v>0</v>
      </c>
      <c r="M144" s="323"/>
      <c r="N144" s="324">
        <f t="shared" si="5"/>
        <v>0</v>
      </c>
      <c r="O144" s="324"/>
      <c r="P144" s="324"/>
      <c r="Q144" s="324"/>
      <c r="R144" s="75"/>
      <c r="T144" s="106" t="s">
        <v>5</v>
      </c>
      <c r="U144" s="27" t="s">
        <v>42</v>
      </c>
      <c r="V144" s="23"/>
      <c r="W144" s="107">
        <f t="shared" si="6"/>
        <v>0</v>
      </c>
      <c r="X144" s="107">
        <v>1.864E-2</v>
      </c>
      <c r="Y144" s="107">
        <f t="shared" si="7"/>
        <v>0.29563040000000002</v>
      </c>
      <c r="Z144" s="107">
        <v>0</v>
      </c>
      <c r="AA144" s="108">
        <f t="shared" si="8"/>
        <v>0</v>
      </c>
      <c r="AR144" s="10" t="s">
        <v>179</v>
      </c>
      <c r="AT144" s="10" t="s">
        <v>176</v>
      </c>
      <c r="AU144" s="10" t="s">
        <v>87</v>
      </c>
      <c r="AY144" s="10" t="s">
        <v>174</v>
      </c>
      <c r="BE144" s="53">
        <f t="shared" si="9"/>
        <v>0</v>
      </c>
      <c r="BF144" s="53">
        <f t="shared" si="10"/>
        <v>0</v>
      </c>
      <c r="BG144" s="53">
        <f t="shared" si="11"/>
        <v>0</v>
      </c>
      <c r="BH144" s="53">
        <f t="shared" si="12"/>
        <v>0</v>
      </c>
      <c r="BI144" s="53">
        <f t="shared" si="13"/>
        <v>0</v>
      </c>
      <c r="BJ144" s="10" t="s">
        <v>87</v>
      </c>
      <c r="BK144" s="53">
        <f t="shared" si="14"/>
        <v>0</v>
      </c>
      <c r="BL144" s="10" t="s">
        <v>179</v>
      </c>
      <c r="BM144" s="10" t="s">
        <v>202</v>
      </c>
    </row>
    <row r="145" spans="2:65" s="1" customFormat="1" ht="31.5" customHeight="1">
      <c r="B145" s="72"/>
      <c r="C145" s="101" t="s">
        <v>179</v>
      </c>
      <c r="D145" s="101" t="s">
        <v>176</v>
      </c>
      <c r="E145" s="102"/>
      <c r="F145" s="333" t="s">
        <v>1019</v>
      </c>
      <c r="G145" s="322"/>
      <c r="H145" s="322"/>
      <c r="I145" s="322"/>
      <c r="J145" s="103" t="s">
        <v>182</v>
      </c>
      <c r="K145" s="104">
        <v>0.63</v>
      </c>
      <c r="L145" s="323">
        <v>0</v>
      </c>
      <c r="M145" s="323"/>
      <c r="N145" s="324">
        <f t="shared" si="5"/>
        <v>0</v>
      </c>
      <c r="O145" s="324"/>
      <c r="P145" s="324"/>
      <c r="Q145" s="324"/>
      <c r="R145" s="75"/>
      <c r="T145" s="106" t="s">
        <v>5</v>
      </c>
      <c r="U145" s="27" t="s">
        <v>42</v>
      </c>
      <c r="V145" s="23"/>
      <c r="W145" s="107">
        <f t="shared" si="6"/>
        <v>0</v>
      </c>
      <c r="X145" s="107">
        <v>1.0120000000000001E-2</v>
      </c>
      <c r="Y145" s="107">
        <f t="shared" si="7"/>
        <v>6.3756000000000004E-3</v>
      </c>
      <c r="Z145" s="107">
        <v>0</v>
      </c>
      <c r="AA145" s="108">
        <f t="shared" si="8"/>
        <v>0</v>
      </c>
      <c r="AR145" s="10" t="s">
        <v>179</v>
      </c>
      <c r="AT145" s="10" t="s">
        <v>176</v>
      </c>
      <c r="AU145" s="10" t="s">
        <v>87</v>
      </c>
      <c r="AY145" s="10" t="s">
        <v>174</v>
      </c>
      <c r="BE145" s="53">
        <f t="shared" si="9"/>
        <v>0</v>
      </c>
      <c r="BF145" s="53">
        <f t="shared" si="10"/>
        <v>0</v>
      </c>
      <c r="BG145" s="53">
        <f t="shared" si="11"/>
        <v>0</v>
      </c>
      <c r="BH145" s="53">
        <f t="shared" si="12"/>
        <v>0</v>
      </c>
      <c r="BI145" s="53">
        <f t="shared" si="13"/>
        <v>0</v>
      </c>
      <c r="BJ145" s="10" t="s">
        <v>87</v>
      </c>
      <c r="BK145" s="53">
        <f t="shared" si="14"/>
        <v>0</v>
      </c>
      <c r="BL145" s="10" t="s">
        <v>179</v>
      </c>
      <c r="BM145" s="10" t="s">
        <v>203</v>
      </c>
    </row>
    <row r="146" spans="2:65" s="1" customFormat="1" ht="44.25" customHeight="1">
      <c r="B146" s="72"/>
      <c r="C146" s="101" t="s">
        <v>204</v>
      </c>
      <c r="D146" s="101" t="s">
        <v>176</v>
      </c>
      <c r="E146" s="102"/>
      <c r="F146" s="333" t="s">
        <v>1020</v>
      </c>
      <c r="G146" s="322"/>
      <c r="H146" s="322"/>
      <c r="I146" s="322"/>
      <c r="J146" s="103" t="s">
        <v>182</v>
      </c>
      <c r="K146" s="104">
        <v>84.91</v>
      </c>
      <c r="L146" s="323">
        <v>0</v>
      </c>
      <c r="M146" s="323"/>
      <c r="N146" s="324">
        <f t="shared" si="5"/>
        <v>0</v>
      </c>
      <c r="O146" s="324"/>
      <c r="P146" s="324"/>
      <c r="Q146" s="324"/>
      <c r="R146" s="75"/>
      <c r="T146" s="106" t="s">
        <v>5</v>
      </c>
      <c r="U146" s="27" t="s">
        <v>42</v>
      </c>
      <c r="V146" s="23"/>
      <c r="W146" s="107">
        <f t="shared" si="6"/>
        <v>0</v>
      </c>
      <c r="X146" s="107">
        <v>1.242E-2</v>
      </c>
      <c r="Y146" s="107">
        <f t="shared" si="7"/>
        <v>1.0545822</v>
      </c>
      <c r="Z146" s="107">
        <v>0</v>
      </c>
      <c r="AA146" s="108">
        <f t="shared" si="8"/>
        <v>0</v>
      </c>
      <c r="AR146" s="10" t="s">
        <v>179</v>
      </c>
      <c r="AT146" s="10" t="s">
        <v>176</v>
      </c>
      <c r="AU146" s="10" t="s">
        <v>87</v>
      </c>
      <c r="AY146" s="10" t="s">
        <v>174</v>
      </c>
      <c r="BE146" s="53">
        <f t="shared" si="9"/>
        <v>0</v>
      </c>
      <c r="BF146" s="53">
        <f t="shared" si="10"/>
        <v>0</v>
      </c>
      <c r="BG146" s="53">
        <f t="shared" si="11"/>
        <v>0</v>
      </c>
      <c r="BH146" s="53">
        <f t="shared" si="12"/>
        <v>0</v>
      </c>
      <c r="BI146" s="53">
        <f t="shared" si="13"/>
        <v>0</v>
      </c>
      <c r="BJ146" s="10" t="s">
        <v>87</v>
      </c>
      <c r="BK146" s="53">
        <f t="shared" si="14"/>
        <v>0</v>
      </c>
      <c r="BL146" s="10" t="s">
        <v>179</v>
      </c>
      <c r="BM146" s="10" t="s">
        <v>205</v>
      </c>
    </row>
    <row r="147" spans="2:65" s="1" customFormat="1" ht="44.25" customHeight="1">
      <c r="B147" s="72"/>
      <c r="C147" s="101" t="s">
        <v>206</v>
      </c>
      <c r="D147" s="101" t="s">
        <v>176</v>
      </c>
      <c r="E147" s="102"/>
      <c r="F147" s="333" t="s">
        <v>1021</v>
      </c>
      <c r="G147" s="322"/>
      <c r="H147" s="322"/>
      <c r="I147" s="322"/>
      <c r="J147" s="103" t="s">
        <v>182</v>
      </c>
      <c r="K147" s="104">
        <v>89.34</v>
      </c>
      <c r="L147" s="323">
        <v>0</v>
      </c>
      <c r="M147" s="323"/>
      <c r="N147" s="324">
        <f t="shared" si="5"/>
        <v>0</v>
      </c>
      <c r="O147" s="324"/>
      <c r="P147" s="324"/>
      <c r="Q147" s="324"/>
      <c r="R147" s="75"/>
      <c r="T147" s="106" t="s">
        <v>5</v>
      </c>
      <c r="U147" s="27" t="s">
        <v>42</v>
      </c>
      <c r="V147" s="23"/>
      <c r="W147" s="107">
        <f t="shared" si="6"/>
        <v>0</v>
      </c>
      <c r="X147" s="107">
        <v>1.242E-2</v>
      </c>
      <c r="Y147" s="107">
        <f t="shared" si="7"/>
        <v>1.1096028</v>
      </c>
      <c r="Z147" s="107">
        <v>0</v>
      </c>
      <c r="AA147" s="108">
        <f t="shared" si="8"/>
        <v>0</v>
      </c>
      <c r="AR147" s="10" t="s">
        <v>179</v>
      </c>
      <c r="AT147" s="10" t="s">
        <v>176</v>
      </c>
      <c r="AU147" s="10" t="s">
        <v>87</v>
      </c>
      <c r="AY147" s="10" t="s">
        <v>174</v>
      </c>
      <c r="BE147" s="53">
        <f t="shared" si="9"/>
        <v>0</v>
      </c>
      <c r="BF147" s="53">
        <f t="shared" si="10"/>
        <v>0</v>
      </c>
      <c r="BG147" s="53">
        <f t="shared" si="11"/>
        <v>0</v>
      </c>
      <c r="BH147" s="53">
        <f t="shared" si="12"/>
        <v>0</v>
      </c>
      <c r="BI147" s="53">
        <f t="shared" si="13"/>
        <v>0</v>
      </c>
      <c r="BJ147" s="10" t="s">
        <v>87</v>
      </c>
      <c r="BK147" s="53">
        <f t="shared" si="14"/>
        <v>0</v>
      </c>
      <c r="BL147" s="10" t="s">
        <v>179</v>
      </c>
      <c r="BM147" s="10" t="s">
        <v>207</v>
      </c>
    </row>
    <row r="148" spans="2:65" s="5" customFormat="1" ht="29.85" customHeight="1">
      <c r="B148" s="90"/>
      <c r="C148" s="91"/>
      <c r="D148" s="100" t="s">
        <v>140</v>
      </c>
      <c r="E148" s="100"/>
      <c r="F148" s="100"/>
      <c r="G148" s="100"/>
      <c r="H148" s="100"/>
      <c r="I148" s="100"/>
      <c r="J148" s="100"/>
      <c r="K148" s="100"/>
      <c r="L148" s="100"/>
      <c r="M148" s="100"/>
      <c r="N148" s="329">
        <f>BK148</f>
        <v>0</v>
      </c>
      <c r="O148" s="330"/>
      <c r="P148" s="330"/>
      <c r="Q148" s="330"/>
      <c r="R148" s="93"/>
      <c r="T148" s="94"/>
      <c r="U148" s="91"/>
      <c r="V148" s="91"/>
      <c r="W148" s="95">
        <f>SUM(W149:W162)</f>
        <v>0</v>
      </c>
      <c r="X148" s="91"/>
      <c r="Y148" s="95">
        <f>SUM(Y149:Y162)</f>
        <v>13.075489599999999</v>
      </c>
      <c r="Z148" s="91"/>
      <c r="AA148" s="96">
        <f>SUM(AA149:AA162)</f>
        <v>3.1008955999999999</v>
      </c>
      <c r="AR148" s="97" t="s">
        <v>82</v>
      </c>
      <c r="AT148" s="98" t="s">
        <v>74</v>
      </c>
      <c r="AU148" s="98" t="s">
        <v>82</v>
      </c>
      <c r="AY148" s="97" t="s">
        <v>174</v>
      </c>
      <c r="BK148" s="99">
        <f>SUM(BK149:BK162)</f>
        <v>0</v>
      </c>
    </row>
    <row r="149" spans="2:65" s="1" customFormat="1" ht="31.5" customHeight="1">
      <c r="B149" s="72"/>
      <c r="C149" s="101" t="s">
        <v>208</v>
      </c>
      <c r="D149" s="101" t="s">
        <v>176</v>
      </c>
      <c r="E149" s="102"/>
      <c r="F149" s="322" t="s">
        <v>209</v>
      </c>
      <c r="G149" s="322"/>
      <c r="H149" s="322"/>
      <c r="I149" s="322"/>
      <c r="J149" s="103" t="s">
        <v>182</v>
      </c>
      <c r="K149" s="104">
        <v>782.9</v>
      </c>
      <c r="L149" s="323">
        <v>0</v>
      </c>
      <c r="M149" s="323"/>
      <c r="N149" s="324">
        <f t="shared" ref="N149:N162" si="15">ROUND(L149*K149,2)</f>
        <v>0</v>
      </c>
      <c r="O149" s="324"/>
      <c r="P149" s="324"/>
      <c r="Q149" s="324"/>
      <c r="R149" s="75"/>
      <c r="T149" s="106" t="s">
        <v>5</v>
      </c>
      <c r="U149" s="27" t="s">
        <v>42</v>
      </c>
      <c r="V149" s="23"/>
      <c r="W149" s="107">
        <f t="shared" ref="W149:W162" si="16">V149*K149</f>
        <v>0</v>
      </c>
      <c r="X149" s="107">
        <v>1.653E-2</v>
      </c>
      <c r="Y149" s="107">
        <f t="shared" ref="Y149:Y162" si="17">X149*K149</f>
        <v>12.941336999999999</v>
      </c>
      <c r="Z149" s="107">
        <v>0</v>
      </c>
      <c r="AA149" s="108">
        <f t="shared" ref="AA149:AA162" si="18">Z149*K149</f>
        <v>0</v>
      </c>
      <c r="AR149" s="10" t="s">
        <v>179</v>
      </c>
      <c r="AT149" s="10" t="s">
        <v>176</v>
      </c>
      <c r="AU149" s="10" t="s">
        <v>87</v>
      </c>
      <c r="AY149" s="10" t="s">
        <v>174</v>
      </c>
      <c r="BE149" s="53">
        <f t="shared" ref="BE149:BE162" si="19">IF(U149="základná",N149,0)</f>
        <v>0</v>
      </c>
      <c r="BF149" s="53">
        <f t="shared" ref="BF149:BF162" si="20">IF(U149="znížená",N149,0)</f>
        <v>0</v>
      </c>
      <c r="BG149" s="53">
        <f t="shared" ref="BG149:BG162" si="21">IF(U149="zákl. prenesená",N149,0)</f>
        <v>0</v>
      </c>
      <c r="BH149" s="53">
        <f t="shared" ref="BH149:BH162" si="22">IF(U149="zníž. prenesená",N149,0)</f>
        <v>0</v>
      </c>
      <c r="BI149" s="53">
        <f t="shared" ref="BI149:BI162" si="23">IF(U149="nulová",N149,0)</f>
        <v>0</v>
      </c>
      <c r="BJ149" s="10" t="s">
        <v>87</v>
      </c>
      <c r="BK149" s="53">
        <f t="shared" ref="BK149:BK162" si="24">ROUND(L149*K149,2)</f>
        <v>0</v>
      </c>
      <c r="BL149" s="10" t="s">
        <v>179</v>
      </c>
      <c r="BM149" s="10" t="s">
        <v>210</v>
      </c>
    </row>
    <row r="150" spans="2:65" s="1" customFormat="1" ht="31.5" customHeight="1">
      <c r="B150" s="72"/>
      <c r="C150" s="101" t="s">
        <v>211</v>
      </c>
      <c r="D150" s="101" t="s">
        <v>176</v>
      </c>
      <c r="E150" s="102"/>
      <c r="F150" s="322" t="s">
        <v>212</v>
      </c>
      <c r="G150" s="322"/>
      <c r="H150" s="322"/>
      <c r="I150" s="322"/>
      <c r="J150" s="103" t="s">
        <v>182</v>
      </c>
      <c r="K150" s="104">
        <v>782.9</v>
      </c>
      <c r="L150" s="323">
        <v>0</v>
      </c>
      <c r="M150" s="323"/>
      <c r="N150" s="324">
        <f t="shared" si="15"/>
        <v>0</v>
      </c>
      <c r="O150" s="324"/>
      <c r="P150" s="324"/>
      <c r="Q150" s="324"/>
      <c r="R150" s="75"/>
      <c r="T150" s="106" t="s">
        <v>5</v>
      </c>
      <c r="U150" s="27" t="s">
        <v>42</v>
      </c>
      <c r="V150" s="23"/>
      <c r="W150" s="107">
        <f t="shared" si="16"/>
        <v>0</v>
      </c>
      <c r="X150" s="107">
        <v>0</v>
      </c>
      <c r="Y150" s="107">
        <f t="shared" si="17"/>
        <v>0</v>
      </c>
      <c r="Z150" s="107">
        <v>0</v>
      </c>
      <c r="AA150" s="108">
        <f t="shared" si="18"/>
        <v>0</v>
      </c>
      <c r="AR150" s="10" t="s">
        <v>179</v>
      </c>
      <c r="AT150" s="10" t="s">
        <v>176</v>
      </c>
      <c r="AU150" s="10" t="s">
        <v>87</v>
      </c>
      <c r="AY150" s="10" t="s">
        <v>174</v>
      </c>
      <c r="BE150" s="53">
        <f t="shared" si="19"/>
        <v>0</v>
      </c>
      <c r="BF150" s="53">
        <f t="shared" si="20"/>
        <v>0</v>
      </c>
      <c r="BG150" s="53">
        <f t="shared" si="21"/>
        <v>0</v>
      </c>
      <c r="BH150" s="53">
        <f t="shared" si="22"/>
        <v>0</v>
      </c>
      <c r="BI150" s="53">
        <f t="shared" si="23"/>
        <v>0</v>
      </c>
      <c r="BJ150" s="10" t="s">
        <v>87</v>
      </c>
      <c r="BK150" s="53">
        <f t="shared" si="24"/>
        <v>0</v>
      </c>
      <c r="BL150" s="10" t="s">
        <v>179</v>
      </c>
      <c r="BM150" s="10" t="s">
        <v>213</v>
      </c>
    </row>
    <row r="151" spans="2:65" s="1" customFormat="1" ht="44.25" customHeight="1">
      <c r="B151" s="72"/>
      <c r="C151" s="101" t="s">
        <v>214</v>
      </c>
      <c r="D151" s="101" t="s">
        <v>176</v>
      </c>
      <c r="E151" s="102"/>
      <c r="F151" s="322" t="s">
        <v>215</v>
      </c>
      <c r="G151" s="322"/>
      <c r="H151" s="322"/>
      <c r="I151" s="322"/>
      <c r="J151" s="103" t="s">
        <v>182</v>
      </c>
      <c r="K151" s="104">
        <v>5480.29</v>
      </c>
      <c r="L151" s="323">
        <v>0</v>
      </c>
      <c r="M151" s="323"/>
      <c r="N151" s="324">
        <f t="shared" si="15"/>
        <v>0</v>
      </c>
      <c r="O151" s="324"/>
      <c r="P151" s="324"/>
      <c r="Q151" s="324"/>
      <c r="R151" s="75"/>
      <c r="T151" s="106" t="s">
        <v>5</v>
      </c>
      <c r="U151" s="27" t="s">
        <v>42</v>
      </c>
      <c r="V151" s="23"/>
      <c r="W151" s="107">
        <f t="shared" si="16"/>
        <v>0</v>
      </c>
      <c r="X151" s="107">
        <v>0</v>
      </c>
      <c r="Y151" s="107">
        <f t="shared" si="17"/>
        <v>0</v>
      </c>
      <c r="Z151" s="107">
        <v>0</v>
      </c>
      <c r="AA151" s="108">
        <f t="shared" si="18"/>
        <v>0</v>
      </c>
      <c r="AR151" s="10" t="s">
        <v>179</v>
      </c>
      <c r="AT151" s="10" t="s">
        <v>176</v>
      </c>
      <c r="AU151" s="10" t="s">
        <v>87</v>
      </c>
      <c r="AY151" s="10" t="s">
        <v>174</v>
      </c>
      <c r="BE151" s="53">
        <f t="shared" si="19"/>
        <v>0</v>
      </c>
      <c r="BF151" s="53">
        <f t="shared" si="20"/>
        <v>0</v>
      </c>
      <c r="BG151" s="53">
        <f t="shared" si="21"/>
        <v>0</v>
      </c>
      <c r="BH151" s="53">
        <f t="shared" si="22"/>
        <v>0</v>
      </c>
      <c r="BI151" s="53">
        <f t="shared" si="23"/>
        <v>0</v>
      </c>
      <c r="BJ151" s="10" t="s">
        <v>87</v>
      </c>
      <c r="BK151" s="53">
        <f t="shared" si="24"/>
        <v>0</v>
      </c>
      <c r="BL151" s="10" t="s">
        <v>179</v>
      </c>
      <c r="BM151" s="10" t="s">
        <v>216</v>
      </c>
    </row>
    <row r="152" spans="2:65" s="1" customFormat="1" ht="22.5" customHeight="1">
      <c r="B152" s="72"/>
      <c r="C152" s="101" t="s">
        <v>217</v>
      </c>
      <c r="D152" s="101" t="s">
        <v>176</v>
      </c>
      <c r="E152" s="102"/>
      <c r="F152" s="322" t="s">
        <v>218</v>
      </c>
      <c r="G152" s="322"/>
      <c r="H152" s="322"/>
      <c r="I152" s="322"/>
      <c r="J152" s="103" t="s">
        <v>219</v>
      </c>
      <c r="K152" s="104">
        <v>131.04</v>
      </c>
      <c r="L152" s="323">
        <v>0</v>
      </c>
      <c r="M152" s="323"/>
      <c r="N152" s="324">
        <f t="shared" si="15"/>
        <v>0</v>
      </c>
      <c r="O152" s="324"/>
      <c r="P152" s="324"/>
      <c r="Q152" s="324"/>
      <c r="R152" s="75"/>
      <c r="T152" s="106" t="s">
        <v>5</v>
      </c>
      <c r="U152" s="27" t="s">
        <v>42</v>
      </c>
      <c r="V152" s="23"/>
      <c r="W152" s="107">
        <f t="shared" si="16"/>
        <v>0</v>
      </c>
      <c r="X152" s="107">
        <v>4.2000000000000002E-4</v>
      </c>
      <c r="Y152" s="107">
        <f t="shared" si="17"/>
        <v>5.5036799999999997E-2</v>
      </c>
      <c r="Z152" s="107">
        <v>0</v>
      </c>
      <c r="AA152" s="108">
        <f t="shared" si="18"/>
        <v>0</v>
      </c>
      <c r="AR152" s="10" t="s">
        <v>179</v>
      </c>
      <c r="AT152" s="10" t="s">
        <v>176</v>
      </c>
      <c r="AU152" s="10" t="s">
        <v>87</v>
      </c>
      <c r="AY152" s="10" t="s">
        <v>174</v>
      </c>
      <c r="BE152" s="53">
        <f t="shared" si="19"/>
        <v>0</v>
      </c>
      <c r="BF152" s="53">
        <f t="shared" si="20"/>
        <v>0</v>
      </c>
      <c r="BG152" s="53">
        <f t="shared" si="21"/>
        <v>0</v>
      </c>
      <c r="BH152" s="53">
        <f t="shared" si="22"/>
        <v>0</v>
      </c>
      <c r="BI152" s="53">
        <f t="shared" si="23"/>
        <v>0</v>
      </c>
      <c r="BJ152" s="10" t="s">
        <v>87</v>
      </c>
      <c r="BK152" s="53">
        <f t="shared" si="24"/>
        <v>0</v>
      </c>
      <c r="BL152" s="10" t="s">
        <v>179</v>
      </c>
      <c r="BM152" s="10" t="s">
        <v>220</v>
      </c>
    </row>
    <row r="153" spans="2:65" s="1" customFormat="1" ht="31.5" customHeight="1">
      <c r="B153" s="72"/>
      <c r="C153" s="101" t="s">
        <v>221</v>
      </c>
      <c r="D153" s="101" t="s">
        <v>176</v>
      </c>
      <c r="E153" s="102"/>
      <c r="F153" s="322" t="s">
        <v>222</v>
      </c>
      <c r="G153" s="322"/>
      <c r="H153" s="322"/>
      <c r="I153" s="322"/>
      <c r="J153" s="103" t="s">
        <v>223</v>
      </c>
      <c r="K153" s="104">
        <v>3.6</v>
      </c>
      <c r="L153" s="323">
        <v>0</v>
      </c>
      <c r="M153" s="323"/>
      <c r="N153" s="324">
        <f t="shared" si="15"/>
        <v>0</v>
      </c>
      <c r="O153" s="324"/>
      <c r="P153" s="324"/>
      <c r="Q153" s="324"/>
      <c r="R153" s="75"/>
      <c r="T153" s="106" t="s">
        <v>5</v>
      </c>
      <c r="U153" s="27" t="s">
        <v>42</v>
      </c>
      <c r="V153" s="23"/>
      <c r="W153" s="107">
        <f t="shared" si="16"/>
        <v>0</v>
      </c>
      <c r="X153" s="107">
        <v>2.0000000000000002E-5</v>
      </c>
      <c r="Y153" s="107">
        <f t="shared" si="17"/>
        <v>7.2000000000000002E-5</v>
      </c>
      <c r="Z153" s="107">
        <v>0</v>
      </c>
      <c r="AA153" s="108">
        <f t="shared" si="18"/>
        <v>0</v>
      </c>
      <c r="AR153" s="10" t="s">
        <v>179</v>
      </c>
      <c r="AT153" s="10" t="s">
        <v>176</v>
      </c>
      <c r="AU153" s="10" t="s">
        <v>87</v>
      </c>
      <c r="AY153" s="10" t="s">
        <v>174</v>
      </c>
      <c r="BE153" s="53">
        <f t="shared" si="19"/>
        <v>0</v>
      </c>
      <c r="BF153" s="53">
        <f t="shared" si="20"/>
        <v>0</v>
      </c>
      <c r="BG153" s="53">
        <f t="shared" si="21"/>
        <v>0</v>
      </c>
      <c r="BH153" s="53">
        <f t="shared" si="22"/>
        <v>0</v>
      </c>
      <c r="BI153" s="53">
        <f t="shared" si="23"/>
        <v>0</v>
      </c>
      <c r="BJ153" s="10" t="s">
        <v>87</v>
      </c>
      <c r="BK153" s="53">
        <f t="shared" si="24"/>
        <v>0</v>
      </c>
      <c r="BL153" s="10" t="s">
        <v>179</v>
      </c>
      <c r="BM153" s="10" t="s">
        <v>224</v>
      </c>
    </row>
    <row r="154" spans="2:65" s="1" customFormat="1" ht="31.5" customHeight="1">
      <c r="B154" s="72"/>
      <c r="C154" s="110" t="s">
        <v>225</v>
      </c>
      <c r="D154" s="110" t="s">
        <v>226</v>
      </c>
      <c r="E154" s="111"/>
      <c r="F154" s="334" t="s">
        <v>1022</v>
      </c>
      <c r="G154" s="334"/>
      <c r="H154" s="334"/>
      <c r="I154" s="334"/>
      <c r="J154" s="112" t="s">
        <v>223</v>
      </c>
      <c r="K154" s="113">
        <v>3.6</v>
      </c>
      <c r="L154" s="335">
        <v>0</v>
      </c>
      <c r="M154" s="335"/>
      <c r="N154" s="336">
        <f t="shared" si="15"/>
        <v>0</v>
      </c>
      <c r="O154" s="324"/>
      <c r="P154" s="324"/>
      <c r="Q154" s="324"/>
      <c r="R154" s="75"/>
      <c r="T154" s="106" t="s">
        <v>5</v>
      </c>
      <c r="U154" s="27" t="s">
        <v>42</v>
      </c>
      <c r="V154" s="23"/>
      <c r="W154" s="107">
        <f t="shared" si="16"/>
        <v>0</v>
      </c>
      <c r="X154" s="107">
        <v>1.4999999999999999E-4</v>
      </c>
      <c r="Y154" s="107">
        <f t="shared" si="17"/>
        <v>5.4000000000000001E-4</v>
      </c>
      <c r="Z154" s="107">
        <v>0</v>
      </c>
      <c r="AA154" s="108">
        <f t="shared" si="18"/>
        <v>0</v>
      </c>
      <c r="AR154" s="10" t="s">
        <v>194</v>
      </c>
      <c r="AT154" s="10" t="s">
        <v>226</v>
      </c>
      <c r="AU154" s="10" t="s">
        <v>87</v>
      </c>
      <c r="AY154" s="10" t="s">
        <v>174</v>
      </c>
      <c r="BE154" s="53">
        <f t="shared" si="19"/>
        <v>0</v>
      </c>
      <c r="BF154" s="53">
        <f t="shared" si="20"/>
        <v>0</v>
      </c>
      <c r="BG154" s="53">
        <f t="shared" si="21"/>
        <v>0</v>
      </c>
      <c r="BH154" s="53">
        <f t="shared" si="22"/>
        <v>0</v>
      </c>
      <c r="BI154" s="53">
        <f t="shared" si="23"/>
        <v>0</v>
      </c>
      <c r="BJ154" s="10" t="s">
        <v>87</v>
      </c>
      <c r="BK154" s="53">
        <f t="shared" si="24"/>
        <v>0</v>
      </c>
      <c r="BL154" s="10" t="s">
        <v>179</v>
      </c>
      <c r="BM154" s="10" t="s">
        <v>227</v>
      </c>
    </row>
    <row r="155" spans="2:65" s="1" customFormat="1" ht="31.5" customHeight="1">
      <c r="B155" s="72"/>
      <c r="C155" s="101" t="s">
        <v>228</v>
      </c>
      <c r="D155" s="101" t="s">
        <v>176</v>
      </c>
      <c r="E155" s="102"/>
      <c r="F155" s="333" t="s">
        <v>1024</v>
      </c>
      <c r="G155" s="322"/>
      <c r="H155" s="322"/>
      <c r="I155" s="322"/>
      <c r="J155" s="103" t="s">
        <v>219</v>
      </c>
      <c r="K155" s="104">
        <v>146.30000000000001</v>
      </c>
      <c r="L155" s="323">
        <v>0</v>
      </c>
      <c r="M155" s="323"/>
      <c r="N155" s="324">
        <f t="shared" si="15"/>
        <v>0</v>
      </c>
      <c r="O155" s="324"/>
      <c r="P155" s="324"/>
      <c r="Q155" s="324"/>
      <c r="R155" s="75"/>
      <c r="T155" s="106" t="s">
        <v>5</v>
      </c>
      <c r="U155" s="27" t="s">
        <v>42</v>
      </c>
      <c r="V155" s="23"/>
      <c r="W155" s="107">
        <f t="shared" si="16"/>
        <v>0</v>
      </c>
      <c r="X155" s="107">
        <v>2.4000000000000001E-4</v>
      </c>
      <c r="Y155" s="107">
        <f t="shared" si="17"/>
        <v>3.5112000000000004E-2</v>
      </c>
      <c r="Z155" s="107">
        <v>0</v>
      </c>
      <c r="AA155" s="108">
        <f t="shared" si="18"/>
        <v>0</v>
      </c>
      <c r="AR155" s="10" t="s">
        <v>179</v>
      </c>
      <c r="AT155" s="10" t="s">
        <v>176</v>
      </c>
      <c r="AU155" s="10" t="s">
        <v>87</v>
      </c>
      <c r="AY155" s="10" t="s">
        <v>174</v>
      </c>
      <c r="BE155" s="53">
        <f t="shared" si="19"/>
        <v>0</v>
      </c>
      <c r="BF155" s="53">
        <f t="shared" si="20"/>
        <v>0</v>
      </c>
      <c r="BG155" s="53">
        <f t="shared" si="21"/>
        <v>0</v>
      </c>
      <c r="BH155" s="53">
        <f t="shared" si="22"/>
        <v>0</v>
      </c>
      <c r="BI155" s="53">
        <f t="shared" si="23"/>
        <v>0</v>
      </c>
      <c r="BJ155" s="10" t="s">
        <v>87</v>
      </c>
      <c r="BK155" s="53">
        <f t="shared" si="24"/>
        <v>0</v>
      </c>
      <c r="BL155" s="10" t="s">
        <v>179</v>
      </c>
      <c r="BM155" s="10" t="s">
        <v>229</v>
      </c>
    </row>
    <row r="156" spans="2:65" s="1" customFormat="1" ht="22.5" customHeight="1">
      <c r="B156" s="72"/>
      <c r="C156" s="101" t="s">
        <v>230</v>
      </c>
      <c r="D156" s="101" t="s">
        <v>176</v>
      </c>
      <c r="E156" s="102"/>
      <c r="F156" s="333" t="s">
        <v>1023</v>
      </c>
      <c r="G156" s="322"/>
      <c r="H156" s="322"/>
      <c r="I156" s="322"/>
      <c r="J156" s="103" t="s">
        <v>219</v>
      </c>
      <c r="K156" s="104">
        <v>139.87</v>
      </c>
      <c r="L156" s="323">
        <v>0</v>
      </c>
      <c r="M156" s="323"/>
      <c r="N156" s="324">
        <f t="shared" si="15"/>
        <v>0</v>
      </c>
      <c r="O156" s="324"/>
      <c r="P156" s="324"/>
      <c r="Q156" s="324"/>
      <c r="R156" s="75"/>
      <c r="T156" s="106" t="s">
        <v>5</v>
      </c>
      <c r="U156" s="27" t="s">
        <v>42</v>
      </c>
      <c r="V156" s="23"/>
      <c r="W156" s="107">
        <f t="shared" si="16"/>
        <v>0</v>
      </c>
      <c r="X156" s="107">
        <v>2.5999999999999998E-4</v>
      </c>
      <c r="Y156" s="107">
        <f t="shared" si="17"/>
        <v>3.6366200000000001E-2</v>
      </c>
      <c r="Z156" s="107">
        <v>0</v>
      </c>
      <c r="AA156" s="108">
        <f t="shared" si="18"/>
        <v>0</v>
      </c>
      <c r="AR156" s="10" t="s">
        <v>179</v>
      </c>
      <c r="AT156" s="10" t="s">
        <v>176</v>
      </c>
      <c r="AU156" s="10" t="s">
        <v>87</v>
      </c>
      <c r="AY156" s="10" t="s">
        <v>174</v>
      </c>
      <c r="BE156" s="53">
        <f t="shared" si="19"/>
        <v>0</v>
      </c>
      <c r="BF156" s="53">
        <f t="shared" si="20"/>
        <v>0</v>
      </c>
      <c r="BG156" s="53">
        <f t="shared" si="21"/>
        <v>0</v>
      </c>
      <c r="BH156" s="53">
        <f t="shared" si="22"/>
        <v>0</v>
      </c>
      <c r="BI156" s="53">
        <f t="shared" si="23"/>
        <v>0</v>
      </c>
      <c r="BJ156" s="10" t="s">
        <v>87</v>
      </c>
      <c r="BK156" s="53">
        <f t="shared" si="24"/>
        <v>0</v>
      </c>
      <c r="BL156" s="10" t="s">
        <v>179</v>
      </c>
      <c r="BM156" s="10" t="s">
        <v>231</v>
      </c>
    </row>
    <row r="157" spans="2:65" s="1" customFormat="1" ht="22.5" customHeight="1">
      <c r="B157" s="72"/>
      <c r="C157" s="101" t="s">
        <v>232</v>
      </c>
      <c r="D157" s="101" t="s">
        <v>176</v>
      </c>
      <c r="E157" s="102"/>
      <c r="F157" s="333" t="s">
        <v>1025</v>
      </c>
      <c r="G157" s="322"/>
      <c r="H157" s="322"/>
      <c r="I157" s="322"/>
      <c r="J157" s="103" t="s">
        <v>219</v>
      </c>
      <c r="K157" s="104">
        <v>43.91</v>
      </c>
      <c r="L157" s="323">
        <v>0</v>
      </c>
      <c r="M157" s="323"/>
      <c r="N157" s="324">
        <f t="shared" si="15"/>
        <v>0</v>
      </c>
      <c r="O157" s="324"/>
      <c r="P157" s="324"/>
      <c r="Q157" s="324"/>
      <c r="R157" s="75"/>
      <c r="T157" s="106" t="s">
        <v>5</v>
      </c>
      <c r="U157" s="27" t="s">
        <v>42</v>
      </c>
      <c r="V157" s="23"/>
      <c r="W157" s="107">
        <f t="shared" si="16"/>
        <v>0</v>
      </c>
      <c r="X157" s="107">
        <v>1.6000000000000001E-4</v>
      </c>
      <c r="Y157" s="107">
        <f t="shared" si="17"/>
        <v>7.0255999999999999E-3</v>
      </c>
      <c r="Z157" s="107">
        <v>0</v>
      </c>
      <c r="AA157" s="108">
        <f t="shared" si="18"/>
        <v>0</v>
      </c>
      <c r="AR157" s="10" t="s">
        <v>179</v>
      </c>
      <c r="AT157" s="10" t="s">
        <v>176</v>
      </c>
      <c r="AU157" s="10" t="s">
        <v>87</v>
      </c>
      <c r="AY157" s="10" t="s">
        <v>174</v>
      </c>
      <c r="BE157" s="53">
        <f t="shared" si="19"/>
        <v>0</v>
      </c>
      <c r="BF157" s="53">
        <f t="shared" si="20"/>
        <v>0</v>
      </c>
      <c r="BG157" s="53">
        <f t="shared" si="21"/>
        <v>0</v>
      </c>
      <c r="BH157" s="53">
        <f t="shared" si="22"/>
        <v>0</v>
      </c>
      <c r="BI157" s="53">
        <f t="shared" si="23"/>
        <v>0</v>
      </c>
      <c r="BJ157" s="10" t="s">
        <v>87</v>
      </c>
      <c r="BK157" s="53">
        <f t="shared" si="24"/>
        <v>0</v>
      </c>
      <c r="BL157" s="10" t="s">
        <v>179</v>
      </c>
      <c r="BM157" s="10" t="s">
        <v>233</v>
      </c>
    </row>
    <row r="158" spans="2:65" s="1" customFormat="1" ht="44.25" customHeight="1">
      <c r="B158" s="72"/>
      <c r="C158" s="101" t="s">
        <v>234</v>
      </c>
      <c r="D158" s="101" t="s">
        <v>176</v>
      </c>
      <c r="E158" s="102"/>
      <c r="F158" s="322" t="s">
        <v>235</v>
      </c>
      <c r="G158" s="322"/>
      <c r="H158" s="322"/>
      <c r="I158" s="322"/>
      <c r="J158" s="103" t="s">
        <v>182</v>
      </c>
      <c r="K158" s="104">
        <v>171.89</v>
      </c>
      <c r="L158" s="323">
        <v>0</v>
      </c>
      <c r="M158" s="323"/>
      <c r="N158" s="324">
        <f t="shared" si="15"/>
        <v>0</v>
      </c>
      <c r="O158" s="324"/>
      <c r="P158" s="324"/>
      <c r="Q158" s="324"/>
      <c r="R158" s="75"/>
      <c r="T158" s="106" t="s">
        <v>5</v>
      </c>
      <c r="U158" s="27" t="s">
        <v>42</v>
      </c>
      <c r="V158" s="23"/>
      <c r="W158" s="107">
        <f t="shared" si="16"/>
        <v>0</v>
      </c>
      <c r="X158" s="107">
        <v>0</v>
      </c>
      <c r="Y158" s="107">
        <f t="shared" si="17"/>
        <v>0</v>
      </c>
      <c r="Z158" s="107">
        <v>1.804E-2</v>
      </c>
      <c r="AA158" s="108">
        <f t="shared" si="18"/>
        <v>3.1008955999999999</v>
      </c>
      <c r="AR158" s="10" t="s">
        <v>179</v>
      </c>
      <c r="AT158" s="10" t="s">
        <v>176</v>
      </c>
      <c r="AU158" s="10" t="s">
        <v>87</v>
      </c>
      <c r="AY158" s="10" t="s">
        <v>174</v>
      </c>
      <c r="BE158" s="53">
        <f t="shared" si="19"/>
        <v>0</v>
      </c>
      <c r="BF158" s="53">
        <f t="shared" si="20"/>
        <v>0</v>
      </c>
      <c r="BG158" s="53">
        <f t="shared" si="21"/>
        <v>0</v>
      </c>
      <c r="BH158" s="53">
        <f t="shared" si="22"/>
        <v>0</v>
      </c>
      <c r="BI158" s="53">
        <f t="shared" si="23"/>
        <v>0</v>
      </c>
      <c r="BJ158" s="10" t="s">
        <v>87</v>
      </c>
      <c r="BK158" s="53">
        <f t="shared" si="24"/>
        <v>0</v>
      </c>
      <c r="BL158" s="10" t="s">
        <v>179</v>
      </c>
      <c r="BM158" s="10" t="s">
        <v>236</v>
      </c>
    </row>
    <row r="159" spans="2:65" s="1" customFormat="1" ht="31.5" customHeight="1">
      <c r="B159" s="72"/>
      <c r="C159" s="101" t="s">
        <v>237</v>
      </c>
      <c r="D159" s="101" t="s">
        <v>176</v>
      </c>
      <c r="E159" s="102"/>
      <c r="F159" s="322" t="s">
        <v>238</v>
      </c>
      <c r="G159" s="322"/>
      <c r="H159" s="322"/>
      <c r="I159" s="322"/>
      <c r="J159" s="103" t="s">
        <v>239</v>
      </c>
      <c r="K159" s="104">
        <v>4.1900000000000004</v>
      </c>
      <c r="L159" s="323">
        <v>0</v>
      </c>
      <c r="M159" s="323"/>
      <c r="N159" s="324">
        <f t="shared" si="15"/>
        <v>0</v>
      </c>
      <c r="O159" s="324"/>
      <c r="P159" s="324"/>
      <c r="Q159" s="324"/>
      <c r="R159" s="75"/>
      <c r="T159" s="106" t="s">
        <v>5</v>
      </c>
      <c r="U159" s="27" t="s">
        <v>42</v>
      </c>
      <c r="V159" s="23"/>
      <c r="W159" s="107">
        <f t="shared" si="16"/>
        <v>0</v>
      </c>
      <c r="X159" s="107">
        <v>0</v>
      </c>
      <c r="Y159" s="107">
        <f t="shared" si="17"/>
        <v>0</v>
      </c>
      <c r="Z159" s="107">
        <v>0</v>
      </c>
      <c r="AA159" s="108">
        <f t="shared" si="18"/>
        <v>0</v>
      </c>
      <c r="AR159" s="10" t="s">
        <v>179</v>
      </c>
      <c r="AT159" s="10" t="s">
        <v>176</v>
      </c>
      <c r="AU159" s="10" t="s">
        <v>87</v>
      </c>
      <c r="AY159" s="10" t="s">
        <v>174</v>
      </c>
      <c r="BE159" s="53">
        <f t="shared" si="19"/>
        <v>0</v>
      </c>
      <c r="BF159" s="53">
        <f t="shared" si="20"/>
        <v>0</v>
      </c>
      <c r="BG159" s="53">
        <f t="shared" si="21"/>
        <v>0</v>
      </c>
      <c r="BH159" s="53">
        <f t="shared" si="22"/>
        <v>0</v>
      </c>
      <c r="BI159" s="53">
        <f t="shared" si="23"/>
        <v>0</v>
      </c>
      <c r="BJ159" s="10" t="s">
        <v>87</v>
      </c>
      <c r="BK159" s="53">
        <f t="shared" si="24"/>
        <v>0</v>
      </c>
      <c r="BL159" s="10" t="s">
        <v>179</v>
      </c>
      <c r="BM159" s="10" t="s">
        <v>240</v>
      </c>
    </row>
    <row r="160" spans="2:65" s="1" customFormat="1" ht="31.5" customHeight="1">
      <c r="B160" s="72"/>
      <c r="C160" s="101" t="s">
        <v>10</v>
      </c>
      <c r="D160" s="101" t="s">
        <v>176</v>
      </c>
      <c r="E160" s="102"/>
      <c r="F160" s="322" t="s">
        <v>241</v>
      </c>
      <c r="G160" s="322"/>
      <c r="H160" s="322"/>
      <c r="I160" s="322"/>
      <c r="J160" s="103" t="s">
        <v>239</v>
      </c>
      <c r="K160" s="104">
        <v>4.1900000000000004</v>
      </c>
      <c r="L160" s="323">
        <v>0</v>
      </c>
      <c r="M160" s="323"/>
      <c r="N160" s="324">
        <f t="shared" si="15"/>
        <v>0</v>
      </c>
      <c r="O160" s="324"/>
      <c r="P160" s="324"/>
      <c r="Q160" s="324"/>
      <c r="R160" s="75"/>
      <c r="T160" s="106" t="s">
        <v>5</v>
      </c>
      <c r="U160" s="27" t="s">
        <v>42</v>
      </c>
      <c r="V160" s="23"/>
      <c r="W160" s="107">
        <f t="shared" si="16"/>
        <v>0</v>
      </c>
      <c r="X160" s="107">
        <v>0</v>
      </c>
      <c r="Y160" s="107">
        <f t="shared" si="17"/>
        <v>0</v>
      </c>
      <c r="Z160" s="107">
        <v>0</v>
      </c>
      <c r="AA160" s="108">
        <f t="shared" si="18"/>
        <v>0</v>
      </c>
      <c r="AR160" s="10" t="s">
        <v>179</v>
      </c>
      <c r="AT160" s="10" t="s">
        <v>176</v>
      </c>
      <c r="AU160" s="10" t="s">
        <v>87</v>
      </c>
      <c r="AY160" s="10" t="s">
        <v>174</v>
      </c>
      <c r="BE160" s="53">
        <f t="shared" si="19"/>
        <v>0</v>
      </c>
      <c r="BF160" s="53">
        <f t="shared" si="20"/>
        <v>0</v>
      </c>
      <c r="BG160" s="53">
        <f t="shared" si="21"/>
        <v>0</v>
      </c>
      <c r="BH160" s="53">
        <f t="shared" si="22"/>
        <v>0</v>
      </c>
      <c r="BI160" s="53">
        <f t="shared" si="23"/>
        <v>0</v>
      </c>
      <c r="BJ160" s="10" t="s">
        <v>87</v>
      </c>
      <c r="BK160" s="53">
        <f t="shared" si="24"/>
        <v>0</v>
      </c>
      <c r="BL160" s="10" t="s">
        <v>179</v>
      </c>
      <c r="BM160" s="10" t="s">
        <v>242</v>
      </c>
    </row>
    <row r="161" spans="2:65" s="1" customFormat="1" ht="31.5" customHeight="1">
      <c r="B161" s="72"/>
      <c r="C161" s="101" t="s">
        <v>243</v>
      </c>
      <c r="D161" s="101" t="s">
        <v>176</v>
      </c>
      <c r="E161" s="102"/>
      <c r="F161" s="322" t="s">
        <v>244</v>
      </c>
      <c r="G161" s="322"/>
      <c r="H161" s="322"/>
      <c r="I161" s="322"/>
      <c r="J161" s="103" t="s">
        <v>239</v>
      </c>
      <c r="K161" s="104">
        <v>27.91</v>
      </c>
      <c r="L161" s="323">
        <v>0</v>
      </c>
      <c r="M161" s="323"/>
      <c r="N161" s="324">
        <f t="shared" si="15"/>
        <v>0</v>
      </c>
      <c r="O161" s="324"/>
      <c r="P161" s="324"/>
      <c r="Q161" s="324"/>
      <c r="R161" s="75"/>
      <c r="T161" s="106" t="s">
        <v>5</v>
      </c>
      <c r="U161" s="27" t="s">
        <v>42</v>
      </c>
      <c r="V161" s="23"/>
      <c r="W161" s="107">
        <f t="shared" si="16"/>
        <v>0</v>
      </c>
      <c r="X161" s="107">
        <v>0</v>
      </c>
      <c r="Y161" s="107">
        <f t="shared" si="17"/>
        <v>0</v>
      </c>
      <c r="Z161" s="107">
        <v>0</v>
      </c>
      <c r="AA161" s="108">
        <f t="shared" si="18"/>
        <v>0</v>
      </c>
      <c r="AR161" s="10" t="s">
        <v>179</v>
      </c>
      <c r="AT161" s="10" t="s">
        <v>176</v>
      </c>
      <c r="AU161" s="10" t="s">
        <v>87</v>
      </c>
      <c r="AY161" s="10" t="s">
        <v>174</v>
      </c>
      <c r="BE161" s="53">
        <f t="shared" si="19"/>
        <v>0</v>
      </c>
      <c r="BF161" s="53">
        <f t="shared" si="20"/>
        <v>0</v>
      </c>
      <c r="BG161" s="53">
        <f t="shared" si="21"/>
        <v>0</v>
      </c>
      <c r="BH161" s="53">
        <f t="shared" si="22"/>
        <v>0</v>
      </c>
      <c r="BI161" s="53">
        <f t="shared" si="23"/>
        <v>0</v>
      </c>
      <c r="BJ161" s="10" t="s">
        <v>87</v>
      </c>
      <c r="BK161" s="53">
        <f t="shared" si="24"/>
        <v>0</v>
      </c>
      <c r="BL161" s="10" t="s">
        <v>179</v>
      </c>
      <c r="BM161" s="10" t="s">
        <v>245</v>
      </c>
    </row>
    <row r="162" spans="2:65" s="1" customFormat="1" ht="31.5" customHeight="1">
      <c r="B162" s="72"/>
      <c r="C162" s="101" t="s">
        <v>246</v>
      </c>
      <c r="D162" s="101" t="s">
        <v>176</v>
      </c>
      <c r="E162" s="102"/>
      <c r="F162" s="333" t="s">
        <v>247</v>
      </c>
      <c r="G162" s="322"/>
      <c r="H162" s="322"/>
      <c r="I162" s="322"/>
      <c r="J162" s="103" t="s">
        <v>239</v>
      </c>
      <c r="K162" s="104">
        <v>4.1900000000000004</v>
      </c>
      <c r="L162" s="323">
        <v>0</v>
      </c>
      <c r="M162" s="323"/>
      <c r="N162" s="324">
        <f t="shared" si="15"/>
        <v>0</v>
      </c>
      <c r="O162" s="324"/>
      <c r="P162" s="324"/>
      <c r="Q162" s="324"/>
      <c r="R162" s="75"/>
      <c r="T162" s="106" t="s">
        <v>5</v>
      </c>
      <c r="U162" s="27" t="s">
        <v>42</v>
      </c>
      <c r="V162" s="23"/>
      <c r="W162" s="107">
        <f t="shared" si="16"/>
        <v>0</v>
      </c>
      <c r="X162" s="107">
        <v>0</v>
      </c>
      <c r="Y162" s="107">
        <f t="shared" si="17"/>
        <v>0</v>
      </c>
      <c r="Z162" s="107">
        <v>0</v>
      </c>
      <c r="AA162" s="108">
        <f t="shared" si="18"/>
        <v>0</v>
      </c>
      <c r="AR162" s="10" t="s">
        <v>179</v>
      </c>
      <c r="AT162" s="10" t="s">
        <v>176</v>
      </c>
      <c r="AU162" s="10" t="s">
        <v>87</v>
      </c>
      <c r="AY162" s="10" t="s">
        <v>174</v>
      </c>
      <c r="BE162" s="53">
        <f t="shared" si="19"/>
        <v>0</v>
      </c>
      <c r="BF162" s="53">
        <f t="shared" si="20"/>
        <v>0</v>
      </c>
      <c r="BG162" s="53">
        <f t="shared" si="21"/>
        <v>0</v>
      </c>
      <c r="BH162" s="53">
        <f t="shared" si="22"/>
        <v>0</v>
      </c>
      <c r="BI162" s="53">
        <f t="shared" si="23"/>
        <v>0</v>
      </c>
      <c r="BJ162" s="10" t="s">
        <v>87</v>
      </c>
      <c r="BK162" s="53">
        <f t="shared" si="24"/>
        <v>0</v>
      </c>
      <c r="BL162" s="10" t="s">
        <v>179</v>
      </c>
      <c r="BM162" s="10" t="s">
        <v>248</v>
      </c>
    </row>
    <row r="163" spans="2:65" s="5" customFormat="1" ht="29.85" customHeight="1">
      <c r="B163" s="90"/>
      <c r="C163" s="91"/>
      <c r="D163" s="100" t="s">
        <v>141</v>
      </c>
      <c r="E163" s="100"/>
      <c r="F163" s="100"/>
      <c r="G163" s="100"/>
      <c r="H163" s="100"/>
      <c r="I163" s="100"/>
      <c r="J163" s="100"/>
      <c r="K163" s="100"/>
      <c r="L163" s="100"/>
      <c r="M163" s="100"/>
      <c r="N163" s="329">
        <f>BK163</f>
        <v>0</v>
      </c>
      <c r="O163" s="330"/>
      <c r="P163" s="330"/>
      <c r="Q163" s="330"/>
      <c r="R163" s="93"/>
      <c r="T163" s="94"/>
      <c r="U163" s="91"/>
      <c r="V163" s="91"/>
      <c r="W163" s="95">
        <f>W164</f>
        <v>0</v>
      </c>
      <c r="X163" s="91"/>
      <c r="Y163" s="95">
        <f>Y164</f>
        <v>0</v>
      </c>
      <c r="Z163" s="91"/>
      <c r="AA163" s="96">
        <f>AA164</f>
        <v>0</v>
      </c>
      <c r="AR163" s="97" t="s">
        <v>82</v>
      </c>
      <c r="AT163" s="98" t="s">
        <v>74</v>
      </c>
      <c r="AU163" s="98" t="s">
        <v>82</v>
      </c>
      <c r="AY163" s="97" t="s">
        <v>174</v>
      </c>
      <c r="BK163" s="99">
        <f>BK164</f>
        <v>0</v>
      </c>
    </row>
    <row r="164" spans="2:65" s="1" customFormat="1" ht="31.5" customHeight="1">
      <c r="B164" s="72"/>
      <c r="C164" s="101" t="s">
        <v>249</v>
      </c>
      <c r="D164" s="101" t="s">
        <v>176</v>
      </c>
      <c r="E164" s="102"/>
      <c r="F164" s="322" t="s">
        <v>250</v>
      </c>
      <c r="G164" s="322"/>
      <c r="H164" s="322"/>
      <c r="I164" s="322"/>
      <c r="J164" s="103" t="s">
        <v>239</v>
      </c>
      <c r="K164" s="104">
        <v>38.58</v>
      </c>
      <c r="L164" s="323">
        <v>0</v>
      </c>
      <c r="M164" s="323"/>
      <c r="N164" s="324">
        <f>ROUND(L164*K164,2)</f>
        <v>0</v>
      </c>
      <c r="O164" s="324"/>
      <c r="P164" s="324"/>
      <c r="Q164" s="324"/>
      <c r="R164" s="75"/>
      <c r="T164" s="106" t="s">
        <v>5</v>
      </c>
      <c r="U164" s="27" t="s">
        <v>42</v>
      </c>
      <c r="V164" s="23"/>
      <c r="W164" s="107">
        <f>V164*K164</f>
        <v>0</v>
      </c>
      <c r="X164" s="107">
        <v>0</v>
      </c>
      <c r="Y164" s="107">
        <f>X164*K164</f>
        <v>0</v>
      </c>
      <c r="Z164" s="107">
        <v>0</v>
      </c>
      <c r="AA164" s="108">
        <f>Z164*K164</f>
        <v>0</v>
      </c>
      <c r="AR164" s="10" t="s">
        <v>179</v>
      </c>
      <c r="AT164" s="10" t="s">
        <v>176</v>
      </c>
      <c r="AU164" s="10" t="s">
        <v>87</v>
      </c>
      <c r="AY164" s="10" t="s">
        <v>174</v>
      </c>
      <c r="BE164" s="53">
        <f>IF(U164="základná",N164,0)</f>
        <v>0</v>
      </c>
      <c r="BF164" s="53">
        <f>IF(U164="znížená",N164,0)</f>
        <v>0</v>
      </c>
      <c r="BG164" s="53">
        <f>IF(U164="zákl. prenesená",N164,0)</f>
        <v>0</v>
      </c>
      <c r="BH164" s="53">
        <f>IF(U164="zníž. prenesená",N164,0)</f>
        <v>0</v>
      </c>
      <c r="BI164" s="53">
        <f>IF(U164="nulová",N164,0)</f>
        <v>0</v>
      </c>
      <c r="BJ164" s="10" t="s">
        <v>87</v>
      </c>
      <c r="BK164" s="53">
        <f>ROUND(L164*K164,2)</f>
        <v>0</v>
      </c>
      <c r="BL164" s="10" t="s">
        <v>179</v>
      </c>
      <c r="BM164" s="10" t="s">
        <v>251</v>
      </c>
    </row>
    <row r="165" spans="2:65" s="5" customFormat="1" ht="37.35" customHeight="1">
      <c r="B165" s="90"/>
      <c r="C165" s="91"/>
      <c r="D165" s="92" t="s">
        <v>142</v>
      </c>
      <c r="E165" s="92"/>
      <c r="F165" s="92"/>
      <c r="G165" s="92"/>
      <c r="H165" s="92"/>
      <c r="I165" s="92"/>
      <c r="J165" s="92"/>
      <c r="K165" s="92"/>
      <c r="L165" s="92"/>
      <c r="M165" s="92"/>
      <c r="N165" s="344">
        <f>BK165</f>
        <v>0</v>
      </c>
      <c r="O165" s="345"/>
      <c r="P165" s="345"/>
      <c r="Q165" s="345"/>
      <c r="R165" s="93"/>
      <c r="T165" s="94"/>
      <c r="U165" s="91"/>
      <c r="V165" s="91"/>
      <c r="W165" s="95">
        <f>W166+W172+W177+W180+W183+W189+W195</f>
        <v>0</v>
      </c>
      <c r="X165" s="91"/>
      <c r="Y165" s="95">
        <f>Y166+Y172+Y177+Y180+Y183+Y189+Y195</f>
        <v>2.7449099999999995</v>
      </c>
      <c r="Z165" s="91"/>
      <c r="AA165" s="96">
        <f>AA166+AA172+AA177+AA180+AA183+AA189+AA195</f>
        <v>1.0919000000000001</v>
      </c>
      <c r="AR165" s="97" t="s">
        <v>87</v>
      </c>
      <c r="AT165" s="98" t="s">
        <v>74</v>
      </c>
      <c r="AU165" s="98" t="s">
        <v>75</v>
      </c>
      <c r="AY165" s="97" t="s">
        <v>174</v>
      </c>
      <c r="BK165" s="99">
        <f>BK166+BK172+BK177+BK180+BK183+BK189+BK195</f>
        <v>0</v>
      </c>
    </row>
    <row r="166" spans="2:65" s="5" customFormat="1" ht="19.899999999999999" customHeight="1">
      <c r="B166" s="90"/>
      <c r="C166" s="91"/>
      <c r="D166" s="100" t="s">
        <v>143</v>
      </c>
      <c r="E166" s="100"/>
      <c r="F166" s="100"/>
      <c r="G166" s="100"/>
      <c r="H166" s="100"/>
      <c r="I166" s="100"/>
      <c r="J166" s="100"/>
      <c r="K166" s="100"/>
      <c r="L166" s="100"/>
      <c r="M166" s="100"/>
      <c r="N166" s="327">
        <f>BK166</f>
        <v>0</v>
      </c>
      <c r="O166" s="328"/>
      <c r="P166" s="328"/>
      <c r="Q166" s="328"/>
      <c r="R166" s="93"/>
      <c r="T166" s="94"/>
      <c r="U166" s="91"/>
      <c r="V166" s="91"/>
      <c r="W166" s="95">
        <f>SUM(W167:W171)</f>
        <v>0</v>
      </c>
      <c r="X166" s="91"/>
      <c r="Y166" s="95">
        <f>SUM(Y167:Y171)</f>
        <v>1.2941454999999997</v>
      </c>
      <c r="Z166" s="91"/>
      <c r="AA166" s="96">
        <f>SUM(AA167:AA171)</f>
        <v>0</v>
      </c>
      <c r="AR166" s="97" t="s">
        <v>87</v>
      </c>
      <c r="AT166" s="98" t="s">
        <v>74</v>
      </c>
      <c r="AU166" s="98" t="s">
        <v>82</v>
      </c>
      <c r="AY166" s="97" t="s">
        <v>174</v>
      </c>
      <c r="BK166" s="99">
        <f>SUM(BK167:BK171)</f>
        <v>0</v>
      </c>
    </row>
    <row r="167" spans="2:65" s="1" customFormat="1" ht="31.5" customHeight="1">
      <c r="B167" s="72"/>
      <c r="C167" s="101" t="s">
        <v>252</v>
      </c>
      <c r="D167" s="101" t="s">
        <v>176</v>
      </c>
      <c r="E167" s="102"/>
      <c r="F167" s="322" t="s">
        <v>253</v>
      </c>
      <c r="G167" s="322"/>
      <c r="H167" s="322"/>
      <c r="I167" s="322"/>
      <c r="J167" s="103" t="s">
        <v>182</v>
      </c>
      <c r="K167" s="104">
        <v>14.39</v>
      </c>
      <c r="L167" s="323">
        <v>0</v>
      </c>
      <c r="M167" s="323"/>
      <c r="N167" s="324">
        <f>ROUND(L167*K167,2)</f>
        <v>0</v>
      </c>
      <c r="O167" s="324"/>
      <c r="P167" s="324"/>
      <c r="Q167" s="324"/>
      <c r="R167" s="75"/>
      <c r="T167" s="106" t="s">
        <v>5</v>
      </c>
      <c r="U167" s="27" t="s">
        <v>42</v>
      </c>
      <c r="V167" s="23"/>
      <c r="W167" s="107">
        <f>V167*K167</f>
        <v>0</v>
      </c>
      <c r="X167" s="107">
        <v>5.4599999999999996E-3</v>
      </c>
      <c r="Y167" s="107">
        <f>X167*K167</f>
        <v>7.8569399999999998E-2</v>
      </c>
      <c r="Z167" s="107">
        <v>0</v>
      </c>
      <c r="AA167" s="108">
        <f>Z167*K167</f>
        <v>0</v>
      </c>
      <c r="AR167" s="10" t="s">
        <v>232</v>
      </c>
      <c r="AT167" s="10" t="s">
        <v>176</v>
      </c>
      <c r="AU167" s="10" t="s">
        <v>87</v>
      </c>
      <c r="AY167" s="10" t="s">
        <v>174</v>
      </c>
      <c r="BE167" s="53">
        <f>IF(U167="základná",N167,0)</f>
        <v>0</v>
      </c>
      <c r="BF167" s="53">
        <f>IF(U167="znížená",N167,0)</f>
        <v>0</v>
      </c>
      <c r="BG167" s="53">
        <f>IF(U167="zákl. prenesená",N167,0)</f>
        <v>0</v>
      </c>
      <c r="BH167" s="53">
        <f>IF(U167="zníž. prenesená",N167,0)</f>
        <v>0</v>
      </c>
      <c r="BI167" s="53">
        <f>IF(U167="nulová",N167,0)</f>
        <v>0</v>
      </c>
      <c r="BJ167" s="10" t="s">
        <v>87</v>
      </c>
      <c r="BK167" s="53">
        <f>ROUND(L167*K167,2)</f>
        <v>0</v>
      </c>
      <c r="BL167" s="10" t="s">
        <v>232</v>
      </c>
      <c r="BM167" s="10" t="s">
        <v>254</v>
      </c>
    </row>
    <row r="168" spans="2:65" s="1" customFormat="1" ht="31.5" customHeight="1">
      <c r="B168" s="72"/>
      <c r="C168" s="101" t="s">
        <v>255</v>
      </c>
      <c r="D168" s="101" t="s">
        <v>176</v>
      </c>
      <c r="E168" s="102"/>
      <c r="F168" s="322" t="s">
        <v>256</v>
      </c>
      <c r="G168" s="322"/>
      <c r="H168" s="322"/>
      <c r="I168" s="322"/>
      <c r="J168" s="103" t="s">
        <v>182</v>
      </c>
      <c r="K168" s="104">
        <v>174.89</v>
      </c>
      <c r="L168" s="323">
        <v>0</v>
      </c>
      <c r="M168" s="323"/>
      <c r="N168" s="324">
        <f>ROUND(L168*K168,2)</f>
        <v>0</v>
      </c>
      <c r="O168" s="324"/>
      <c r="P168" s="324"/>
      <c r="Q168" s="324"/>
      <c r="R168" s="75"/>
      <c r="T168" s="106" t="s">
        <v>5</v>
      </c>
      <c r="U168" s="27" t="s">
        <v>42</v>
      </c>
      <c r="V168" s="23"/>
      <c r="W168" s="107">
        <f>V168*K168</f>
        <v>0</v>
      </c>
      <c r="X168" s="107">
        <v>5.8500000000000002E-3</v>
      </c>
      <c r="Y168" s="107">
        <f>X168*K168</f>
        <v>1.0231064999999999</v>
      </c>
      <c r="Z168" s="107">
        <v>0</v>
      </c>
      <c r="AA168" s="108">
        <f>Z168*K168</f>
        <v>0</v>
      </c>
      <c r="AR168" s="10" t="s">
        <v>232</v>
      </c>
      <c r="AT168" s="10" t="s">
        <v>176</v>
      </c>
      <c r="AU168" s="10" t="s">
        <v>87</v>
      </c>
      <c r="AY168" s="10" t="s">
        <v>174</v>
      </c>
      <c r="BE168" s="53">
        <f>IF(U168="základná",N168,0)</f>
        <v>0</v>
      </c>
      <c r="BF168" s="53">
        <f>IF(U168="znížená",N168,0)</f>
        <v>0</v>
      </c>
      <c r="BG168" s="53">
        <f>IF(U168="zákl. prenesená",N168,0)</f>
        <v>0</v>
      </c>
      <c r="BH168" s="53">
        <f>IF(U168="zníž. prenesená",N168,0)</f>
        <v>0</v>
      </c>
      <c r="BI168" s="53">
        <f>IF(U168="nulová",N168,0)</f>
        <v>0</v>
      </c>
      <c r="BJ168" s="10" t="s">
        <v>87</v>
      </c>
      <c r="BK168" s="53">
        <f>ROUND(L168*K168,2)</f>
        <v>0</v>
      </c>
      <c r="BL168" s="10" t="s">
        <v>232</v>
      </c>
      <c r="BM168" s="10" t="s">
        <v>257</v>
      </c>
    </row>
    <row r="169" spans="2:65" s="1" customFormat="1" ht="31.5" customHeight="1">
      <c r="B169" s="72"/>
      <c r="C169" s="101" t="s">
        <v>258</v>
      </c>
      <c r="D169" s="101" t="s">
        <v>176</v>
      </c>
      <c r="E169" s="102"/>
      <c r="F169" s="322" t="s">
        <v>259</v>
      </c>
      <c r="G169" s="322"/>
      <c r="H169" s="322"/>
      <c r="I169" s="322"/>
      <c r="J169" s="103" t="s">
        <v>182</v>
      </c>
      <c r="K169" s="104">
        <v>80.87</v>
      </c>
      <c r="L169" s="323">
        <v>0</v>
      </c>
      <c r="M169" s="323"/>
      <c r="N169" s="324">
        <f>ROUND(L169*K169,2)</f>
        <v>0</v>
      </c>
      <c r="O169" s="324"/>
      <c r="P169" s="324"/>
      <c r="Q169" s="324"/>
      <c r="R169" s="75"/>
      <c r="T169" s="106" t="s">
        <v>5</v>
      </c>
      <c r="U169" s="27" t="s">
        <v>42</v>
      </c>
      <c r="V169" s="23"/>
      <c r="W169" s="107">
        <f>V169*K169</f>
        <v>0</v>
      </c>
      <c r="X169" s="107">
        <v>8.0000000000000007E-5</v>
      </c>
      <c r="Y169" s="107">
        <f>X169*K169</f>
        <v>6.4696000000000007E-3</v>
      </c>
      <c r="Z169" s="107">
        <v>0</v>
      </c>
      <c r="AA169" s="108">
        <f>Z169*K169</f>
        <v>0</v>
      </c>
      <c r="AR169" s="10" t="s">
        <v>232</v>
      </c>
      <c r="AT169" s="10" t="s">
        <v>176</v>
      </c>
      <c r="AU169" s="10" t="s">
        <v>87</v>
      </c>
      <c r="AY169" s="10" t="s">
        <v>174</v>
      </c>
      <c r="BE169" s="53">
        <f>IF(U169="základná",N169,0)</f>
        <v>0</v>
      </c>
      <c r="BF169" s="53">
        <f>IF(U169="znížená",N169,0)</f>
        <v>0</v>
      </c>
      <c r="BG169" s="53">
        <f>IF(U169="zákl. prenesená",N169,0)</f>
        <v>0</v>
      </c>
      <c r="BH169" s="53">
        <f>IF(U169="zníž. prenesená",N169,0)</f>
        <v>0</v>
      </c>
      <c r="BI169" s="53">
        <f>IF(U169="nulová",N169,0)</f>
        <v>0</v>
      </c>
      <c r="BJ169" s="10" t="s">
        <v>87</v>
      </c>
      <c r="BK169" s="53">
        <f>ROUND(L169*K169,2)</f>
        <v>0</v>
      </c>
      <c r="BL169" s="10" t="s">
        <v>232</v>
      </c>
      <c r="BM169" s="10" t="s">
        <v>260</v>
      </c>
    </row>
    <row r="170" spans="2:65" s="1" customFormat="1" ht="31.5" customHeight="1">
      <c r="B170" s="72"/>
      <c r="C170" s="110" t="s">
        <v>261</v>
      </c>
      <c r="D170" s="110" t="s">
        <v>226</v>
      </c>
      <c r="E170" s="111"/>
      <c r="F170" s="334" t="s">
        <v>262</v>
      </c>
      <c r="G170" s="334"/>
      <c r="H170" s="334"/>
      <c r="I170" s="334"/>
      <c r="J170" s="112" t="s">
        <v>182</v>
      </c>
      <c r="K170" s="113">
        <v>93</v>
      </c>
      <c r="L170" s="335">
        <v>0</v>
      </c>
      <c r="M170" s="335"/>
      <c r="N170" s="336">
        <f>ROUND(L170*K170,2)</f>
        <v>0</v>
      </c>
      <c r="O170" s="324"/>
      <c r="P170" s="324"/>
      <c r="Q170" s="324"/>
      <c r="R170" s="75"/>
      <c r="T170" s="106" t="s">
        <v>5</v>
      </c>
      <c r="U170" s="27" t="s">
        <v>42</v>
      </c>
      <c r="V170" s="23"/>
      <c r="W170" s="107">
        <f>V170*K170</f>
        <v>0</v>
      </c>
      <c r="X170" s="107">
        <v>2E-3</v>
      </c>
      <c r="Y170" s="107">
        <f>X170*K170</f>
        <v>0.186</v>
      </c>
      <c r="Z170" s="107">
        <v>0</v>
      </c>
      <c r="AA170" s="108">
        <f>Z170*K170</f>
        <v>0</v>
      </c>
      <c r="AR170" s="10" t="s">
        <v>263</v>
      </c>
      <c r="AT170" s="10" t="s">
        <v>226</v>
      </c>
      <c r="AU170" s="10" t="s">
        <v>87</v>
      </c>
      <c r="AY170" s="10" t="s">
        <v>174</v>
      </c>
      <c r="BE170" s="53">
        <f>IF(U170="základná",N170,0)</f>
        <v>0</v>
      </c>
      <c r="BF170" s="53">
        <f>IF(U170="znížená",N170,0)</f>
        <v>0</v>
      </c>
      <c r="BG170" s="53">
        <f>IF(U170="zákl. prenesená",N170,0)</f>
        <v>0</v>
      </c>
      <c r="BH170" s="53">
        <f>IF(U170="zníž. prenesená",N170,0)</f>
        <v>0</v>
      </c>
      <c r="BI170" s="53">
        <f>IF(U170="nulová",N170,0)</f>
        <v>0</v>
      </c>
      <c r="BJ170" s="10" t="s">
        <v>87</v>
      </c>
      <c r="BK170" s="53">
        <f>ROUND(L170*K170,2)</f>
        <v>0</v>
      </c>
      <c r="BL170" s="10" t="s">
        <v>232</v>
      </c>
      <c r="BM170" s="10" t="s">
        <v>264</v>
      </c>
    </row>
    <row r="171" spans="2:65" s="1" customFormat="1" ht="31.5" customHeight="1">
      <c r="B171" s="72"/>
      <c r="C171" s="101" t="s">
        <v>265</v>
      </c>
      <c r="D171" s="101" t="s">
        <v>176</v>
      </c>
      <c r="E171" s="102"/>
      <c r="F171" s="322" t="s">
        <v>266</v>
      </c>
      <c r="G171" s="322"/>
      <c r="H171" s="322"/>
      <c r="I171" s="322"/>
      <c r="J171" s="103" t="s">
        <v>239</v>
      </c>
      <c r="K171" s="104">
        <v>1.29</v>
      </c>
      <c r="L171" s="323">
        <v>0</v>
      </c>
      <c r="M171" s="323"/>
      <c r="N171" s="324">
        <f>ROUND(L171*K171,2)</f>
        <v>0</v>
      </c>
      <c r="O171" s="324"/>
      <c r="P171" s="324"/>
      <c r="Q171" s="324"/>
      <c r="R171" s="75"/>
      <c r="T171" s="106" t="s">
        <v>5</v>
      </c>
      <c r="U171" s="27" t="s">
        <v>42</v>
      </c>
      <c r="V171" s="23"/>
      <c r="W171" s="107">
        <f>V171*K171</f>
        <v>0</v>
      </c>
      <c r="X171" s="107">
        <v>0</v>
      </c>
      <c r="Y171" s="107">
        <f>X171*K171</f>
        <v>0</v>
      </c>
      <c r="Z171" s="107">
        <v>0</v>
      </c>
      <c r="AA171" s="108">
        <f>Z171*K171</f>
        <v>0</v>
      </c>
      <c r="AR171" s="10" t="s">
        <v>232</v>
      </c>
      <c r="AT171" s="10" t="s">
        <v>176</v>
      </c>
      <c r="AU171" s="10" t="s">
        <v>87</v>
      </c>
      <c r="AY171" s="10" t="s">
        <v>174</v>
      </c>
      <c r="BE171" s="53">
        <f>IF(U171="základná",N171,0)</f>
        <v>0</v>
      </c>
      <c r="BF171" s="53">
        <f>IF(U171="znížená",N171,0)</f>
        <v>0</v>
      </c>
      <c r="BG171" s="53">
        <f>IF(U171="zákl. prenesená",N171,0)</f>
        <v>0</v>
      </c>
      <c r="BH171" s="53">
        <f>IF(U171="zníž. prenesená",N171,0)</f>
        <v>0</v>
      </c>
      <c r="BI171" s="53">
        <f>IF(U171="nulová",N171,0)</f>
        <v>0</v>
      </c>
      <c r="BJ171" s="10" t="s">
        <v>87</v>
      </c>
      <c r="BK171" s="53">
        <f>ROUND(L171*K171,2)</f>
        <v>0</v>
      </c>
      <c r="BL171" s="10" t="s">
        <v>232</v>
      </c>
      <c r="BM171" s="10" t="s">
        <v>267</v>
      </c>
    </row>
    <row r="172" spans="2:65" s="5" customFormat="1" ht="29.85" customHeight="1">
      <c r="B172" s="90"/>
      <c r="C172" s="91"/>
      <c r="D172" s="100" t="s">
        <v>144</v>
      </c>
      <c r="E172" s="100"/>
      <c r="F172" s="100"/>
      <c r="G172" s="100"/>
      <c r="H172" s="100"/>
      <c r="I172" s="100"/>
      <c r="J172" s="100"/>
      <c r="K172" s="100"/>
      <c r="L172" s="100"/>
      <c r="M172" s="100"/>
      <c r="N172" s="329">
        <f>BK172</f>
        <v>0</v>
      </c>
      <c r="O172" s="330"/>
      <c r="P172" s="330"/>
      <c r="Q172" s="330"/>
      <c r="R172" s="93"/>
      <c r="T172" s="94"/>
      <c r="U172" s="91"/>
      <c r="V172" s="91"/>
      <c r="W172" s="95">
        <f>SUM(W173:W176)</f>
        <v>0</v>
      </c>
      <c r="X172" s="91"/>
      <c r="Y172" s="95">
        <f>SUM(Y173:Y176)</f>
        <v>0.88533059999999997</v>
      </c>
      <c r="Z172" s="91"/>
      <c r="AA172" s="96">
        <f>SUM(AA173:AA176)</f>
        <v>0</v>
      </c>
      <c r="AR172" s="97" t="s">
        <v>87</v>
      </c>
      <c r="AT172" s="98" t="s">
        <v>74</v>
      </c>
      <c r="AU172" s="98" t="s">
        <v>82</v>
      </c>
      <c r="AY172" s="97" t="s">
        <v>174</v>
      </c>
      <c r="BK172" s="99">
        <f>SUM(BK173:BK176)</f>
        <v>0</v>
      </c>
    </row>
    <row r="173" spans="2:65" s="1" customFormat="1" ht="44.25" customHeight="1">
      <c r="B173" s="72"/>
      <c r="C173" s="101" t="s">
        <v>268</v>
      </c>
      <c r="D173" s="101" t="s">
        <v>176</v>
      </c>
      <c r="E173" s="102"/>
      <c r="F173" s="322" t="s">
        <v>269</v>
      </c>
      <c r="G173" s="322"/>
      <c r="H173" s="322"/>
      <c r="I173" s="322"/>
      <c r="J173" s="103" t="s">
        <v>182</v>
      </c>
      <c r="K173" s="104">
        <v>102.41</v>
      </c>
      <c r="L173" s="323">
        <v>0</v>
      </c>
      <c r="M173" s="323"/>
      <c r="N173" s="324">
        <f>ROUND(L173*K173,2)</f>
        <v>0</v>
      </c>
      <c r="O173" s="324"/>
      <c r="P173" s="324"/>
      <c r="Q173" s="324"/>
      <c r="R173" s="75"/>
      <c r="T173" s="106" t="s">
        <v>5</v>
      </c>
      <c r="U173" s="27" t="s">
        <v>42</v>
      </c>
      <c r="V173" s="23"/>
      <c r="W173" s="107">
        <f>V173*K173</f>
        <v>0</v>
      </c>
      <c r="X173" s="107">
        <v>0</v>
      </c>
      <c r="Y173" s="107">
        <f>X173*K173</f>
        <v>0</v>
      </c>
      <c r="Z173" s="107">
        <v>0</v>
      </c>
      <c r="AA173" s="108">
        <f>Z173*K173</f>
        <v>0</v>
      </c>
      <c r="AR173" s="10" t="s">
        <v>232</v>
      </c>
      <c r="AT173" s="10" t="s">
        <v>176</v>
      </c>
      <c r="AU173" s="10" t="s">
        <v>87</v>
      </c>
      <c r="AY173" s="10" t="s">
        <v>174</v>
      </c>
      <c r="BE173" s="53">
        <f>IF(U173="základná",N173,0)</f>
        <v>0</v>
      </c>
      <c r="BF173" s="53">
        <f>IF(U173="znížená",N173,0)</f>
        <v>0</v>
      </c>
      <c r="BG173" s="53">
        <f>IF(U173="zákl. prenesená",N173,0)</f>
        <v>0</v>
      </c>
      <c r="BH173" s="53">
        <f>IF(U173="zníž. prenesená",N173,0)</f>
        <v>0</v>
      </c>
      <c r="BI173" s="53">
        <f>IF(U173="nulová",N173,0)</f>
        <v>0</v>
      </c>
      <c r="BJ173" s="10" t="s">
        <v>87</v>
      </c>
      <c r="BK173" s="53">
        <f>ROUND(L173*K173,2)</f>
        <v>0</v>
      </c>
      <c r="BL173" s="10" t="s">
        <v>232</v>
      </c>
      <c r="BM173" s="10" t="s">
        <v>270</v>
      </c>
    </row>
    <row r="174" spans="2:65" s="1" customFormat="1" ht="31.5" customHeight="1">
      <c r="B174" s="72"/>
      <c r="C174" s="110" t="s">
        <v>271</v>
      </c>
      <c r="D174" s="110" t="s">
        <v>226</v>
      </c>
      <c r="E174" s="111"/>
      <c r="F174" s="334" t="s">
        <v>1026</v>
      </c>
      <c r="G174" s="334"/>
      <c r="H174" s="334"/>
      <c r="I174" s="334"/>
      <c r="J174" s="112" t="s">
        <v>182</v>
      </c>
      <c r="K174" s="113">
        <v>110.6</v>
      </c>
      <c r="L174" s="335">
        <v>0</v>
      </c>
      <c r="M174" s="335"/>
      <c r="N174" s="336">
        <f>ROUND(L174*K174,2)</f>
        <v>0</v>
      </c>
      <c r="O174" s="324"/>
      <c r="P174" s="324"/>
      <c r="Q174" s="324"/>
      <c r="R174" s="75"/>
      <c r="T174" s="106" t="s">
        <v>5</v>
      </c>
      <c r="U174" s="27" t="s">
        <v>42</v>
      </c>
      <c r="V174" s="23"/>
      <c r="W174" s="107">
        <f>V174*K174</f>
        <v>0</v>
      </c>
      <c r="X174" s="107">
        <v>7.92E-3</v>
      </c>
      <c r="Y174" s="107">
        <f>X174*K174</f>
        <v>0.87595199999999995</v>
      </c>
      <c r="Z174" s="107">
        <v>0</v>
      </c>
      <c r="AA174" s="108">
        <f>Z174*K174</f>
        <v>0</v>
      </c>
      <c r="AR174" s="10" t="s">
        <v>263</v>
      </c>
      <c r="AT174" s="10" t="s">
        <v>226</v>
      </c>
      <c r="AU174" s="10" t="s">
        <v>87</v>
      </c>
      <c r="AY174" s="10" t="s">
        <v>174</v>
      </c>
      <c r="BE174" s="53">
        <f>IF(U174="základná",N174,0)</f>
        <v>0</v>
      </c>
      <c r="BF174" s="53">
        <f>IF(U174="znížená",N174,0)</f>
        <v>0</v>
      </c>
      <c r="BG174" s="53">
        <f>IF(U174="zákl. prenesená",N174,0)</f>
        <v>0</v>
      </c>
      <c r="BH174" s="53">
        <f>IF(U174="zníž. prenesená",N174,0)</f>
        <v>0</v>
      </c>
      <c r="BI174" s="53">
        <f>IF(U174="nulová",N174,0)</f>
        <v>0</v>
      </c>
      <c r="BJ174" s="10" t="s">
        <v>87</v>
      </c>
      <c r="BK174" s="53">
        <f>ROUND(L174*K174,2)</f>
        <v>0</v>
      </c>
      <c r="BL174" s="10" t="s">
        <v>232</v>
      </c>
      <c r="BM174" s="10" t="s">
        <v>272</v>
      </c>
    </row>
    <row r="175" spans="2:65" s="1" customFormat="1" ht="31.5" customHeight="1">
      <c r="B175" s="72"/>
      <c r="C175" s="101" t="s">
        <v>273</v>
      </c>
      <c r="D175" s="101" t="s">
        <v>176</v>
      </c>
      <c r="E175" s="102"/>
      <c r="F175" s="322" t="s">
        <v>274</v>
      </c>
      <c r="G175" s="322"/>
      <c r="H175" s="322"/>
      <c r="I175" s="322"/>
      <c r="J175" s="103" t="s">
        <v>178</v>
      </c>
      <c r="K175" s="104">
        <v>3.19</v>
      </c>
      <c r="L175" s="323">
        <v>0</v>
      </c>
      <c r="M175" s="323"/>
      <c r="N175" s="324">
        <f>ROUND(L175*K175,2)</f>
        <v>0</v>
      </c>
      <c r="O175" s="324"/>
      <c r="P175" s="324"/>
      <c r="Q175" s="324"/>
      <c r="R175" s="75"/>
      <c r="T175" s="106" t="s">
        <v>5</v>
      </c>
      <c r="U175" s="27" t="s">
        <v>42</v>
      </c>
      <c r="V175" s="23"/>
      <c r="W175" s="107">
        <f>V175*K175</f>
        <v>0</v>
      </c>
      <c r="X175" s="107">
        <v>2.9399999999999999E-3</v>
      </c>
      <c r="Y175" s="107">
        <f>X175*K175</f>
        <v>9.3785999999999991E-3</v>
      </c>
      <c r="Z175" s="107">
        <v>0</v>
      </c>
      <c r="AA175" s="108">
        <f>Z175*K175</f>
        <v>0</v>
      </c>
      <c r="AR175" s="10" t="s">
        <v>232</v>
      </c>
      <c r="AT175" s="10" t="s">
        <v>176</v>
      </c>
      <c r="AU175" s="10" t="s">
        <v>87</v>
      </c>
      <c r="AY175" s="10" t="s">
        <v>174</v>
      </c>
      <c r="BE175" s="53">
        <f>IF(U175="základná",N175,0)</f>
        <v>0</v>
      </c>
      <c r="BF175" s="53">
        <f>IF(U175="znížená",N175,0)</f>
        <v>0</v>
      </c>
      <c r="BG175" s="53">
        <f>IF(U175="zákl. prenesená",N175,0)</f>
        <v>0</v>
      </c>
      <c r="BH175" s="53">
        <f>IF(U175="zníž. prenesená",N175,0)</f>
        <v>0</v>
      </c>
      <c r="BI175" s="53">
        <f>IF(U175="nulová",N175,0)</f>
        <v>0</v>
      </c>
      <c r="BJ175" s="10" t="s">
        <v>87</v>
      </c>
      <c r="BK175" s="53">
        <f>ROUND(L175*K175,2)</f>
        <v>0</v>
      </c>
      <c r="BL175" s="10" t="s">
        <v>232</v>
      </c>
      <c r="BM175" s="10" t="s">
        <v>275</v>
      </c>
    </row>
    <row r="176" spans="2:65" s="1" customFormat="1" ht="31.5" customHeight="1">
      <c r="B176" s="72"/>
      <c r="C176" s="101" t="s">
        <v>276</v>
      </c>
      <c r="D176" s="101" t="s">
        <v>176</v>
      </c>
      <c r="E176" s="102"/>
      <c r="F176" s="322" t="s">
        <v>277</v>
      </c>
      <c r="G176" s="322"/>
      <c r="H176" s="322"/>
      <c r="I176" s="322"/>
      <c r="J176" s="103" t="s">
        <v>239</v>
      </c>
      <c r="K176" s="104">
        <v>0.89</v>
      </c>
      <c r="L176" s="323">
        <v>0</v>
      </c>
      <c r="M176" s="323"/>
      <c r="N176" s="324">
        <f>ROUND(L176*K176,2)</f>
        <v>0</v>
      </c>
      <c r="O176" s="324"/>
      <c r="P176" s="324"/>
      <c r="Q176" s="324"/>
      <c r="R176" s="75"/>
      <c r="T176" s="106" t="s">
        <v>5</v>
      </c>
      <c r="U176" s="27" t="s">
        <v>42</v>
      </c>
      <c r="V176" s="23"/>
      <c r="W176" s="107">
        <f>V176*K176</f>
        <v>0</v>
      </c>
      <c r="X176" s="107">
        <v>0</v>
      </c>
      <c r="Y176" s="107">
        <f>X176*K176</f>
        <v>0</v>
      </c>
      <c r="Z176" s="107">
        <v>0</v>
      </c>
      <c r="AA176" s="108">
        <f>Z176*K176</f>
        <v>0</v>
      </c>
      <c r="AR176" s="10" t="s">
        <v>232</v>
      </c>
      <c r="AT176" s="10" t="s">
        <v>176</v>
      </c>
      <c r="AU176" s="10" t="s">
        <v>87</v>
      </c>
      <c r="AY176" s="10" t="s">
        <v>174</v>
      </c>
      <c r="BE176" s="53">
        <f>IF(U176="základná",N176,0)</f>
        <v>0</v>
      </c>
      <c r="BF176" s="53">
        <f>IF(U176="znížená",N176,0)</f>
        <v>0</v>
      </c>
      <c r="BG176" s="53">
        <f>IF(U176="zákl. prenesená",N176,0)</f>
        <v>0</v>
      </c>
      <c r="BH176" s="53">
        <f>IF(U176="zníž. prenesená",N176,0)</f>
        <v>0</v>
      </c>
      <c r="BI176" s="53">
        <f>IF(U176="nulová",N176,0)</f>
        <v>0</v>
      </c>
      <c r="BJ176" s="10" t="s">
        <v>87</v>
      </c>
      <c r="BK176" s="53">
        <f>ROUND(L176*K176,2)</f>
        <v>0</v>
      </c>
      <c r="BL176" s="10" t="s">
        <v>232</v>
      </c>
      <c r="BM176" s="10" t="s">
        <v>278</v>
      </c>
    </row>
    <row r="177" spans="2:65" s="5" customFormat="1" ht="29.85" customHeight="1">
      <c r="B177" s="90"/>
      <c r="C177" s="91"/>
      <c r="D177" s="100" t="s">
        <v>145</v>
      </c>
      <c r="E177" s="100"/>
      <c r="F177" s="100"/>
      <c r="G177" s="100"/>
      <c r="H177" s="100"/>
      <c r="I177" s="100"/>
      <c r="J177" s="100"/>
      <c r="K177" s="100"/>
      <c r="L177" s="100"/>
      <c r="M177" s="100"/>
      <c r="N177" s="329">
        <f>BK177</f>
        <v>0</v>
      </c>
      <c r="O177" s="330"/>
      <c r="P177" s="330"/>
      <c r="Q177" s="330"/>
      <c r="R177" s="93"/>
      <c r="T177" s="94"/>
      <c r="U177" s="91"/>
      <c r="V177" s="91"/>
      <c r="W177" s="95">
        <f>SUM(W178:W179)</f>
        <v>0</v>
      </c>
      <c r="X177" s="91"/>
      <c r="Y177" s="95">
        <f>SUM(Y178:Y179)</f>
        <v>6.0600000000000003E-5</v>
      </c>
      <c r="Z177" s="91"/>
      <c r="AA177" s="96">
        <f>SUM(AA178:AA179)</f>
        <v>0</v>
      </c>
      <c r="AR177" s="97" t="s">
        <v>87</v>
      </c>
      <c r="AT177" s="98" t="s">
        <v>74</v>
      </c>
      <c r="AU177" s="98" t="s">
        <v>82</v>
      </c>
      <c r="AY177" s="97" t="s">
        <v>174</v>
      </c>
      <c r="BK177" s="99">
        <f>SUM(BK178:BK179)</f>
        <v>0</v>
      </c>
    </row>
    <row r="178" spans="2:65" s="1" customFormat="1" ht="44.25" customHeight="1">
      <c r="B178" s="72"/>
      <c r="C178" s="101" t="s">
        <v>279</v>
      </c>
      <c r="D178" s="101" t="s">
        <v>176</v>
      </c>
      <c r="E178" s="102"/>
      <c r="F178" s="322" t="s">
        <v>280</v>
      </c>
      <c r="G178" s="322"/>
      <c r="H178" s="322"/>
      <c r="I178" s="322"/>
      <c r="J178" s="103" t="s">
        <v>219</v>
      </c>
      <c r="K178" s="104">
        <v>6.06</v>
      </c>
      <c r="L178" s="323">
        <v>0</v>
      </c>
      <c r="M178" s="323"/>
      <c r="N178" s="324">
        <f>ROUND(L178*K178,2)</f>
        <v>0</v>
      </c>
      <c r="O178" s="324"/>
      <c r="P178" s="324"/>
      <c r="Q178" s="324"/>
      <c r="R178" s="75"/>
      <c r="T178" s="106" t="s">
        <v>5</v>
      </c>
      <c r="U178" s="27" t="s">
        <v>42</v>
      </c>
      <c r="V178" s="23"/>
      <c r="W178" s="107">
        <f>V178*K178</f>
        <v>0</v>
      </c>
      <c r="X178" s="107">
        <v>1.0000000000000001E-5</v>
      </c>
      <c r="Y178" s="107">
        <f>X178*K178</f>
        <v>6.0600000000000003E-5</v>
      </c>
      <c r="Z178" s="107">
        <v>0</v>
      </c>
      <c r="AA178" s="108">
        <f>Z178*K178</f>
        <v>0</v>
      </c>
      <c r="AR178" s="10" t="s">
        <v>232</v>
      </c>
      <c r="AT178" s="10" t="s">
        <v>176</v>
      </c>
      <c r="AU178" s="10" t="s">
        <v>87</v>
      </c>
      <c r="AY178" s="10" t="s">
        <v>174</v>
      </c>
      <c r="BE178" s="53">
        <f>IF(U178="základná",N178,0)</f>
        <v>0</v>
      </c>
      <c r="BF178" s="53">
        <f>IF(U178="znížená",N178,0)</f>
        <v>0</v>
      </c>
      <c r="BG178" s="53">
        <f>IF(U178="zákl. prenesená",N178,0)</f>
        <v>0</v>
      </c>
      <c r="BH178" s="53">
        <f>IF(U178="zníž. prenesená",N178,0)</f>
        <v>0</v>
      </c>
      <c r="BI178" s="53">
        <f>IF(U178="nulová",N178,0)</f>
        <v>0</v>
      </c>
      <c r="BJ178" s="10" t="s">
        <v>87</v>
      </c>
      <c r="BK178" s="53">
        <f>ROUND(L178*K178,2)</f>
        <v>0</v>
      </c>
      <c r="BL178" s="10" t="s">
        <v>232</v>
      </c>
      <c r="BM178" s="10" t="s">
        <v>281</v>
      </c>
    </row>
    <row r="179" spans="2:65" s="1" customFormat="1" ht="31.5" customHeight="1">
      <c r="B179" s="72"/>
      <c r="C179" s="101" t="s">
        <v>282</v>
      </c>
      <c r="D179" s="101" t="s">
        <v>176</v>
      </c>
      <c r="E179" s="102"/>
      <c r="F179" s="322" t="s">
        <v>283</v>
      </c>
      <c r="G179" s="322"/>
      <c r="H179" s="322"/>
      <c r="I179" s="322"/>
      <c r="J179" s="103" t="s">
        <v>239</v>
      </c>
      <c r="K179" s="104">
        <v>2.58</v>
      </c>
      <c r="L179" s="323">
        <v>0</v>
      </c>
      <c r="M179" s="323"/>
      <c r="N179" s="324">
        <f>ROUND(L179*K179,2)</f>
        <v>0</v>
      </c>
      <c r="O179" s="324"/>
      <c r="P179" s="324"/>
      <c r="Q179" s="324"/>
      <c r="R179" s="75"/>
      <c r="T179" s="106" t="s">
        <v>5</v>
      </c>
      <c r="U179" s="27" t="s">
        <v>42</v>
      </c>
      <c r="V179" s="23"/>
      <c r="W179" s="107">
        <f>V179*K179</f>
        <v>0</v>
      </c>
      <c r="X179" s="107">
        <v>0</v>
      </c>
      <c r="Y179" s="107">
        <f>X179*K179</f>
        <v>0</v>
      </c>
      <c r="Z179" s="107">
        <v>0</v>
      </c>
      <c r="AA179" s="108">
        <f>Z179*K179</f>
        <v>0</v>
      </c>
      <c r="AR179" s="10" t="s">
        <v>232</v>
      </c>
      <c r="AT179" s="10" t="s">
        <v>176</v>
      </c>
      <c r="AU179" s="10" t="s">
        <v>87</v>
      </c>
      <c r="AY179" s="10" t="s">
        <v>174</v>
      </c>
      <c r="BE179" s="53">
        <f>IF(U179="základná",N179,0)</f>
        <v>0</v>
      </c>
      <c r="BF179" s="53">
        <f>IF(U179="znížená",N179,0)</f>
        <v>0</v>
      </c>
      <c r="BG179" s="53">
        <f>IF(U179="zákl. prenesená",N179,0)</f>
        <v>0</v>
      </c>
      <c r="BH179" s="53">
        <f>IF(U179="zníž. prenesená",N179,0)</f>
        <v>0</v>
      </c>
      <c r="BI179" s="53">
        <f>IF(U179="nulová",N179,0)</f>
        <v>0</v>
      </c>
      <c r="BJ179" s="10" t="s">
        <v>87</v>
      </c>
      <c r="BK179" s="53">
        <f>ROUND(L179*K179,2)</f>
        <v>0</v>
      </c>
      <c r="BL179" s="10" t="s">
        <v>232</v>
      </c>
      <c r="BM179" s="10" t="s">
        <v>284</v>
      </c>
    </row>
    <row r="180" spans="2:65" s="5" customFormat="1" ht="29.85" customHeight="1">
      <c r="B180" s="90"/>
      <c r="C180" s="91"/>
      <c r="D180" s="100" t="s">
        <v>146</v>
      </c>
      <c r="E180" s="100"/>
      <c r="F180" s="100"/>
      <c r="G180" s="100"/>
      <c r="H180" s="100"/>
      <c r="I180" s="100"/>
      <c r="J180" s="100"/>
      <c r="K180" s="100"/>
      <c r="L180" s="100"/>
      <c r="M180" s="100"/>
      <c r="N180" s="329">
        <f>BK180</f>
        <v>0</v>
      </c>
      <c r="O180" s="330"/>
      <c r="P180" s="330"/>
      <c r="Q180" s="330"/>
      <c r="R180" s="93"/>
      <c r="T180" s="94"/>
      <c r="U180" s="91"/>
      <c r="V180" s="91"/>
      <c r="W180" s="95">
        <f>SUM(W181:W182)</f>
        <v>0</v>
      </c>
      <c r="X180" s="91"/>
      <c r="Y180" s="95">
        <f>SUM(Y181:Y182)</f>
        <v>0</v>
      </c>
      <c r="Z180" s="91"/>
      <c r="AA180" s="96">
        <f>SUM(AA181:AA182)</f>
        <v>1.0241</v>
      </c>
      <c r="AR180" s="97" t="s">
        <v>87</v>
      </c>
      <c r="AT180" s="98" t="s">
        <v>74</v>
      </c>
      <c r="AU180" s="98" t="s">
        <v>82</v>
      </c>
      <c r="AY180" s="97" t="s">
        <v>174</v>
      </c>
      <c r="BK180" s="99">
        <f>SUM(BK181:BK182)</f>
        <v>0</v>
      </c>
    </row>
    <row r="181" spans="2:65" s="1" customFormat="1" ht="31.5" customHeight="1">
      <c r="B181" s="72"/>
      <c r="C181" s="101" t="s">
        <v>285</v>
      </c>
      <c r="D181" s="101" t="s">
        <v>176</v>
      </c>
      <c r="E181" s="102"/>
      <c r="F181" s="322" t="s">
        <v>286</v>
      </c>
      <c r="G181" s="322"/>
      <c r="H181" s="322"/>
      <c r="I181" s="322"/>
      <c r="J181" s="103" t="s">
        <v>182</v>
      </c>
      <c r="K181" s="104">
        <v>102.41</v>
      </c>
      <c r="L181" s="323">
        <v>0</v>
      </c>
      <c r="M181" s="323"/>
      <c r="N181" s="324">
        <f>ROUND(L181*K181,2)</f>
        <v>0</v>
      </c>
      <c r="O181" s="324"/>
      <c r="P181" s="324"/>
      <c r="Q181" s="324"/>
      <c r="R181" s="75"/>
      <c r="T181" s="106" t="s">
        <v>5</v>
      </c>
      <c r="U181" s="27" t="s">
        <v>42</v>
      </c>
      <c r="V181" s="23"/>
      <c r="W181" s="107">
        <f>V181*K181</f>
        <v>0</v>
      </c>
      <c r="X181" s="107">
        <v>0</v>
      </c>
      <c r="Y181" s="107">
        <f>X181*K181</f>
        <v>0</v>
      </c>
      <c r="Z181" s="107">
        <v>0.01</v>
      </c>
      <c r="AA181" s="108">
        <f>Z181*K181</f>
        <v>1.0241</v>
      </c>
      <c r="AR181" s="10" t="s">
        <v>232</v>
      </c>
      <c r="AT181" s="10" t="s">
        <v>176</v>
      </c>
      <c r="AU181" s="10" t="s">
        <v>87</v>
      </c>
      <c r="AY181" s="10" t="s">
        <v>174</v>
      </c>
      <c r="BE181" s="53">
        <f>IF(U181="základná",N181,0)</f>
        <v>0</v>
      </c>
      <c r="BF181" s="53">
        <f>IF(U181="znížená",N181,0)</f>
        <v>0</v>
      </c>
      <c r="BG181" s="53">
        <f>IF(U181="zákl. prenesená",N181,0)</f>
        <v>0</v>
      </c>
      <c r="BH181" s="53">
        <f>IF(U181="zníž. prenesená",N181,0)</f>
        <v>0</v>
      </c>
      <c r="BI181" s="53">
        <f>IF(U181="nulová",N181,0)</f>
        <v>0</v>
      </c>
      <c r="BJ181" s="10" t="s">
        <v>87</v>
      </c>
      <c r="BK181" s="53">
        <f>ROUND(L181*K181,2)</f>
        <v>0</v>
      </c>
      <c r="BL181" s="10" t="s">
        <v>232</v>
      </c>
      <c r="BM181" s="10" t="s">
        <v>287</v>
      </c>
    </row>
    <row r="182" spans="2:65" s="1" customFormat="1" ht="31.5" customHeight="1">
      <c r="B182" s="72"/>
      <c r="C182" s="101" t="s">
        <v>288</v>
      </c>
      <c r="D182" s="101" t="s">
        <v>176</v>
      </c>
      <c r="E182" s="102"/>
      <c r="F182" s="322" t="s">
        <v>289</v>
      </c>
      <c r="G182" s="322"/>
      <c r="H182" s="322"/>
      <c r="I182" s="322"/>
      <c r="J182" s="103" t="s">
        <v>239</v>
      </c>
      <c r="K182" s="104">
        <v>1.02</v>
      </c>
      <c r="L182" s="323">
        <v>0</v>
      </c>
      <c r="M182" s="323"/>
      <c r="N182" s="324">
        <f>ROUND(L182*K182,2)</f>
        <v>0</v>
      </c>
      <c r="O182" s="324"/>
      <c r="P182" s="324"/>
      <c r="Q182" s="324"/>
      <c r="R182" s="75"/>
      <c r="T182" s="106" t="s">
        <v>5</v>
      </c>
      <c r="U182" s="27" t="s">
        <v>42</v>
      </c>
      <c r="V182" s="23"/>
      <c r="W182" s="107">
        <f>V182*K182</f>
        <v>0</v>
      </c>
      <c r="X182" s="107">
        <v>0</v>
      </c>
      <c r="Y182" s="107">
        <f>X182*K182</f>
        <v>0</v>
      </c>
      <c r="Z182" s="107">
        <v>0</v>
      </c>
      <c r="AA182" s="108">
        <f>Z182*K182</f>
        <v>0</v>
      </c>
      <c r="AR182" s="10" t="s">
        <v>232</v>
      </c>
      <c r="AT182" s="10" t="s">
        <v>176</v>
      </c>
      <c r="AU182" s="10" t="s">
        <v>87</v>
      </c>
      <c r="AY182" s="10" t="s">
        <v>174</v>
      </c>
      <c r="BE182" s="53">
        <f>IF(U182="základná",N182,0)</f>
        <v>0</v>
      </c>
      <c r="BF182" s="53">
        <f>IF(U182="znížená",N182,0)</f>
        <v>0</v>
      </c>
      <c r="BG182" s="53">
        <f>IF(U182="zákl. prenesená",N182,0)</f>
        <v>0</v>
      </c>
      <c r="BH182" s="53">
        <f>IF(U182="zníž. prenesená",N182,0)</f>
        <v>0</v>
      </c>
      <c r="BI182" s="53">
        <f>IF(U182="nulová",N182,0)</f>
        <v>0</v>
      </c>
      <c r="BJ182" s="10" t="s">
        <v>87</v>
      </c>
      <c r="BK182" s="53">
        <f>ROUND(L182*K182,2)</f>
        <v>0</v>
      </c>
      <c r="BL182" s="10" t="s">
        <v>232</v>
      </c>
      <c r="BM182" s="10" t="s">
        <v>290</v>
      </c>
    </row>
    <row r="183" spans="2:65" s="5" customFormat="1" ht="29.85" customHeight="1">
      <c r="B183" s="90"/>
      <c r="C183" s="91"/>
      <c r="D183" s="100" t="s">
        <v>147</v>
      </c>
      <c r="E183" s="100"/>
      <c r="F183" s="100"/>
      <c r="G183" s="100"/>
      <c r="H183" s="100"/>
      <c r="I183" s="100"/>
      <c r="J183" s="100"/>
      <c r="K183" s="100"/>
      <c r="L183" s="100"/>
      <c r="M183" s="100"/>
      <c r="N183" s="329">
        <f>BK183</f>
        <v>0</v>
      </c>
      <c r="O183" s="330"/>
      <c r="P183" s="330"/>
      <c r="Q183" s="330"/>
      <c r="R183" s="93"/>
      <c r="T183" s="94"/>
      <c r="U183" s="91"/>
      <c r="V183" s="91"/>
      <c r="W183" s="95">
        <f>SUM(W184:W188)</f>
        <v>0</v>
      </c>
      <c r="X183" s="91"/>
      <c r="Y183" s="95">
        <f>SUM(Y184:Y188)</f>
        <v>0.18399599999999999</v>
      </c>
      <c r="Z183" s="91"/>
      <c r="AA183" s="96">
        <f>SUM(AA184:AA188)</f>
        <v>6.7799999999999999E-2</v>
      </c>
      <c r="AR183" s="97" t="s">
        <v>87</v>
      </c>
      <c r="AT183" s="98" t="s">
        <v>74</v>
      </c>
      <c r="AU183" s="98" t="s">
        <v>82</v>
      </c>
      <c r="AY183" s="97" t="s">
        <v>174</v>
      </c>
      <c r="BK183" s="99">
        <f>SUM(BK184:BK188)</f>
        <v>0</v>
      </c>
    </row>
    <row r="184" spans="2:65" s="1" customFormat="1" ht="44.25" customHeight="1">
      <c r="B184" s="72"/>
      <c r="C184" s="101" t="s">
        <v>291</v>
      </c>
      <c r="D184" s="101" t="s">
        <v>176</v>
      </c>
      <c r="E184" s="102"/>
      <c r="F184" s="322" t="s">
        <v>292</v>
      </c>
      <c r="G184" s="322"/>
      <c r="H184" s="322"/>
      <c r="I184" s="322"/>
      <c r="J184" s="103" t="s">
        <v>293</v>
      </c>
      <c r="K184" s="104">
        <v>58.8</v>
      </c>
      <c r="L184" s="323">
        <v>0</v>
      </c>
      <c r="M184" s="323"/>
      <c r="N184" s="324">
        <f>ROUND(L184*K184,2)</f>
        <v>0</v>
      </c>
      <c r="O184" s="324"/>
      <c r="P184" s="324"/>
      <c r="Q184" s="324"/>
      <c r="R184" s="75"/>
      <c r="T184" s="106" t="s">
        <v>5</v>
      </c>
      <c r="U184" s="27" t="s">
        <v>42</v>
      </c>
      <c r="V184" s="23"/>
      <c r="W184" s="107">
        <f>V184*K184</f>
        <v>0</v>
      </c>
      <c r="X184" s="107">
        <v>6.0000000000000002E-5</v>
      </c>
      <c r="Y184" s="107">
        <f>X184*K184</f>
        <v>3.5279999999999999E-3</v>
      </c>
      <c r="Z184" s="107">
        <v>0</v>
      </c>
      <c r="AA184" s="108">
        <f>Z184*K184</f>
        <v>0</v>
      </c>
      <c r="AR184" s="10" t="s">
        <v>232</v>
      </c>
      <c r="AT184" s="10" t="s">
        <v>176</v>
      </c>
      <c r="AU184" s="10" t="s">
        <v>87</v>
      </c>
      <c r="AY184" s="10" t="s">
        <v>174</v>
      </c>
      <c r="BE184" s="53">
        <f>IF(U184="základná",N184,0)</f>
        <v>0</v>
      </c>
      <c r="BF184" s="53">
        <f>IF(U184="znížená",N184,0)</f>
        <v>0</v>
      </c>
      <c r="BG184" s="53">
        <f>IF(U184="zákl. prenesená",N184,0)</f>
        <v>0</v>
      </c>
      <c r="BH184" s="53">
        <f>IF(U184="zníž. prenesená",N184,0)</f>
        <v>0</v>
      </c>
      <c r="BI184" s="53">
        <f>IF(U184="nulová",N184,0)</f>
        <v>0</v>
      </c>
      <c r="BJ184" s="10" t="s">
        <v>87</v>
      </c>
      <c r="BK184" s="53">
        <f>ROUND(L184*K184,2)</f>
        <v>0</v>
      </c>
      <c r="BL184" s="10" t="s">
        <v>232</v>
      </c>
      <c r="BM184" s="10" t="s">
        <v>294</v>
      </c>
    </row>
    <row r="185" spans="2:65" s="1" customFormat="1" ht="22.5" customHeight="1">
      <c r="B185" s="72"/>
      <c r="C185" s="110" t="s">
        <v>295</v>
      </c>
      <c r="D185" s="110" t="s">
        <v>226</v>
      </c>
      <c r="E185" s="111"/>
      <c r="F185" s="334" t="s">
        <v>296</v>
      </c>
      <c r="G185" s="334"/>
      <c r="H185" s="334"/>
      <c r="I185" s="334"/>
      <c r="J185" s="112" t="s">
        <v>219</v>
      </c>
      <c r="K185" s="113">
        <v>58.8</v>
      </c>
      <c r="L185" s="335">
        <v>0</v>
      </c>
      <c r="M185" s="335"/>
      <c r="N185" s="336">
        <f>ROUND(L185*K185,2)</f>
        <v>0</v>
      </c>
      <c r="O185" s="324"/>
      <c r="P185" s="324"/>
      <c r="Q185" s="324"/>
      <c r="R185" s="75"/>
      <c r="T185" s="106" t="s">
        <v>5</v>
      </c>
      <c r="U185" s="27" t="s">
        <v>42</v>
      </c>
      <c r="V185" s="23"/>
      <c r="W185" s="107">
        <f>V185*K185</f>
        <v>0</v>
      </c>
      <c r="X185" s="107">
        <v>3.0000000000000001E-3</v>
      </c>
      <c r="Y185" s="107">
        <f>X185*K185</f>
        <v>0.1764</v>
      </c>
      <c r="Z185" s="107">
        <v>0</v>
      </c>
      <c r="AA185" s="108">
        <f>Z185*K185</f>
        <v>0</v>
      </c>
      <c r="AR185" s="10" t="s">
        <v>263</v>
      </c>
      <c r="AT185" s="10" t="s">
        <v>226</v>
      </c>
      <c r="AU185" s="10" t="s">
        <v>87</v>
      </c>
      <c r="AY185" s="10" t="s">
        <v>174</v>
      </c>
      <c r="BE185" s="53">
        <f>IF(U185="základná",N185,0)</f>
        <v>0</v>
      </c>
      <c r="BF185" s="53">
        <f>IF(U185="znížená",N185,0)</f>
        <v>0</v>
      </c>
      <c r="BG185" s="53">
        <f>IF(U185="zákl. prenesená",N185,0)</f>
        <v>0</v>
      </c>
      <c r="BH185" s="53">
        <f>IF(U185="zníž. prenesená",N185,0)</f>
        <v>0</v>
      </c>
      <c r="BI185" s="53">
        <f>IF(U185="nulová",N185,0)</f>
        <v>0</v>
      </c>
      <c r="BJ185" s="10" t="s">
        <v>87</v>
      </c>
      <c r="BK185" s="53">
        <f>ROUND(L185*K185,2)</f>
        <v>0</v>
      </c>
      <c r="BL185" s="10" t="s">
        <v>232</v>
      </c>
      <c r="BM185" s="10" t="s">
        <v>297</v>
      </c>
    </row>
    <row r="186" spans="2:65" s="1" customFormat="1" ht="44.25" customHeight="1">
      <c r="B186" s="72"/>
      <c r="C186" s="101" t="s">
        <v>298</v>
      </c>
      <c r="D186" s="101" t="s">
        <v>176</v>
      </c>
      <c r="E186" s="102"/>
      <c r="F186" s="322" t="s">
        <v>299</v>
      </c>
      <c r="G186" s="322"/>
      <c r="H186" s="322"/>
      <c r="I186" s="322"/>
      <c r="J186" s="103" t="s">
        <v>293</v>
      </c>
      <c r="K186" s="104">
        <v>67.8</v>
      </c>
      <c r="L186" s="323">
        <v>0</v>
      </c>
      <c r="M186" s="323"/>
      <c r="N186" s="324">
        <f>ROUND(L186*K186,2)</f>
        <v>0</v>
      </c>
      <c r="O186" s="324"/>
      <c r="P186" s="324"/>
      <c r="Q186" s="324"/>
      <c r="R186" s="75"/>
      <c r="T186" s="106" t="s">
        <v>5</v>
      </c>
      <c r="U186" s="27" t="s">
        <v>42</v>
      </c>
      <c r="V186" s="23"/>
      <c r="W186" s="107">
        <f>V186*K186</f>
        <v>0</v>
      </c>
      <c r="X186" s="107">
        <v>6.0000000000000002E-5</v>
      </c>
      <c r="Y186" s="107">
        <f>X186*K186</f>
        <v>4.0679999999999996E-3</v>
      </c>
      <c r="Z186" s="107">
        <v>1E-3</v>
      </c>
      <c r="AA186" s="108">
        <f>Z186*K186</f>
        <v>6.7799999999999999E-2</v>
      </c>
      <c r="AR186" s="10" t="s">
        <v>232</v>
      </c>
      <c r="AT186" s="10" t="s">
        <v>176</v>
      </c>
      <c r="AU186" s="10" t="s">
        <v>87</v>
      </c>
      <c r="AY186" s="10" t="s">
        <v>174</v>
      </c>
      <c r="BE186" s="53">
        <f>IF(U186="základná",N186,0)</f>
        <v>0</v>
      </c>
      <c r="BF186" s="53">
        <f>IF(U186="znížená",N186,0)</f>
        <v>0</v>
      </c>
      <c r="BG186" s="53">
        <f>IF(U186="zákl. prenesená",N186,0)</f>
        <v>0</v>
      </c>
      <c r="BH186" s="53">
        <f>IF(U186="zníž. prenesená",N186,0)</f>
        <v>0</v>
      </c>
      <c r="BI186" s="53">
        <f>IF(U186="nulová",N186,0)</f>
        <v>0</v>
      </c>
      <c r="BJ186" s="10" t="s">
        <v>87</v>
      </c>
      <c r="BK186" s="53">
        <f>ROUND(L186*K186,2)</f>
        <v>0</v>
      </c>
      <c r="BL186" s="10" t="s">
        <v>232</v>
      </c>
      <c r="BM186" s="10" t="s">
        <v>300</v>
      </c>
    </row>
    <row r="187" spans="2:65" s="1" customFormat="1" ht="22.5" customHeight="1">
      <c r="B187" s="22"/>
      <c r="C187" s="23"/>
      <c r="D187" s="23"/>
      <c r="E187" s="23"/>
      <c r="F187" s="331" t="s">
        <v>301</v>
      </c>
      <c r="G187" s="332"/>
      <c r="H187" s="332"/>
      <c r="I187" s="332"/>
      <c r="J187" s="23"/>
      <c r="K187" s="23"/>
      <c r="L187" s="23"/>
      <c r="M187" s="23"/>
      <c r="N187" s="23"/>
      <c r="O187" s="23"/>
      <c r="P187" s="23"/>
      <c r="Q187" s="23"/>
      <c r="R187" s="24"/>
      <c r="T187" s="109"/>
      <c r="U187" s="23"/>
      <c r="V187" s="23"/>
      <c r="W187" s="23"/>
      <c r="X187" s="23"/>
      <c r="Y187" s="23"/>
      <c r="Z187" s="23"/>
      <c r="AA187" s="44"/>
      <c r="AT187" s="10" t="s">
        <v>185</v>
      </c>
      <c r="AU187" s="10" t="s">
        <v>87</v>
      </c>
    </row>
    <row r="188" spans="2:65" s="1" customFormat="1" ht="31.5" customHeight="1">
      <c r="B188" s="72"/>
      <c r="C188" s="101" t="s">
        <v>302</v>
      </c>
      <c r="D188" s="101" t="s">
        <v>176</v>
      </c>
      <c r="E188" s="102"/>
      <c r="F188" s="322" t="s">
        <v>303</v>
      </c>
      <c r="G188" s="322"/>
      <c r="H188" s="322"/>
      <c r="I188" s="322"/>
      <c r="J188" s="103" t="s">
        <v>239</v>
      </c>
      <c r="K188" s="104">
        <v>0.18</v>
      </c>
      <c r="L188" s="323">
        <v>0</v>
      </c>
      <c r="M188" s="323"/>
      <c r="N188" s="324">
        <f>ROUND(L188*K188,2)</f>
        <v>0</v>
      </c>
      <c r="O188" s="324"/>
      <c r="P188" s="324"/>
      <c r="Q188" s="324"/>
      <c r="R188" s="75"/>
      <c r="T188" s="106" t="s">
        <v>5</v>
      </c>
      <c r="U188" s="27" t="s">
        <v>42</v>
      </c>
      <c r="V188" s="23"/>
      <c r="W188" s="107">
        <f>V188*K188</f>
        <v>0</v>
      </c>
      <c r="X188" s="107">
        <v>0</v>
      </c>
      <c r="Y188" s="107">
        <f>X188*K188</f>
        <v>0</v>
      </c>
      <c r="Z188" s="107">
        <v>0</v>
      </c>
      <c r="AA188" s="108">
        <f>Z188*K188</f>
        <v>0</v>
      </c>
      <c r="AR188" s="10" t="s">
        <v>232</v>
      </c>
      <c r="AT188" s="10" t="s">
        <v>176</v>
      </c>
      <c r="AU188" s="10" t="s">
        <v>87</v>
      </c>
      <c r="AY188" s="10" t="s">
        <v>174</v>
      </c>
      <c r="BE188" s="53">
        <f>IF(U188="základná",N188,0)</f>
        <v>0</v>
      </c>
      <c r="BF188" s="53">
        <f>IF(U188="znížená",N188,0)</f>
        <v>0</v>
      </c>
      <c r="BG188" s="53">
        <f>IF(U188="zákl. prenesená",N188,0)</f>
        <v>0</v>
      </c>
      <c r="BH188" s="53">
        <f>IF(U188="zníž. prenesená",N188,0)</f>
        <v>0</v>
      </c>
      <c r="BI188" s="53">
        <f>IF(U188="nulová",N188,0)</f>
        <v>0</v>
      </c>
      <c r="BJ188" s="10" t="s">
        <v>87</v>
      </c>
      <c r="BK188" s="53">
        <f>ROUND(L188*K188,2)</f>
        <v>0</v>
      </c>
      <c r="BL188" s="10" t="s">
        <v>232</v>
      </c>
      <c r="BM188" s="10" t="s">
        <v>304</v>
      </c>
    </row>
    <row r="189" spans="2:65" s="5" customFormat="1" ht="29.85" customHeight="1">
      <c r="B189" s="90"/>
      <c r="C189" s="91"/>
      <c r="D189" s="100" t="s">
        <v>148</v>
      </c>
      <c r="E189" s="100"/>
      <c r="F189" s="100"/>
      <c r="G189" s="100"/>
      <c r="H189" s="100"/>
      <c r="I189" s="100"/>
      <c r="J189" s="100"/>
      <c r="K189" s="100"/>
      <c r="L189" s="100"/>
      <c r="M189" s="100"/>
      <c r="N189" s="329">
        <f>BK189</f>
        <v>0</v>
      </c>
      <c r="O189" s="330"/>
      <c r="P189" s="330"/>
      <c r="Q189" s="330"/>
      <c r="R189" s="93"/>
      <c r="T189" s="94"/>
      <c r="U189" s="91"/>
      <c r="V189" s="91"/>
      <c r="W189" s="95">
        <f>SUM(W190:W194)</f>
        <v>0</v>
      </c>
      <c r="X189" s="91"/>
      <c r="Y189" s="95">
        <f>SUM(Y190:Y194)</f>
        <v>0.37990730000000006</v>
      </c>
      <c r="Z189" s="91"/>
      <c r="AA189" s="96">
        <f>SUM(AA190:AA194)</f>
        <v>0</v>
      </c>
      <c r="AR189" s="97" t="s">
        <v>87</v>
      </c>
      <c r="AT189" s="98" t="s">
        <v>74</v>
      </c>
      <c r="AU189" s="98" t="s">
        <v>82</v>
      </c>
      <c r="AY189" s="97" t="s">
        <v>174</v>
      </c>
      <c r="BK189" s="99">
        <f>SUM(BK190:BK194)</f>
        <v>0</v>
      </c>
    </row>
    <row r="190" spans="2:65" s="1" customFormat="1" ht="31.5" customHeight="1">
      <c r="B190" s="72"/>
      <c r="C190" s="101" t="s">
        <v>305</v>
      </c>
      <c r="D190" s="101" t="s">
        <v>176</v>
      </c>
      <c r="E190" s="102"/>
      <c r="F190" s="322" t="s">
        <v>306</v>
      </c>
      <c r="G190" s="322"/>
      <c r="H190" s="322"/>
      <c r="I190" s="322"/>
      <c r="J190" s="103" t="s">
        <v>219</v>
      </c>
      <c r="K190" s="104">
        <v>7.06</v>
      </c>
      <c r="L190" s="323">
        <v>0</v>
      </c>
      <c r="M190" s="323"/>
      <c r="N190" s="324">
        <f>ROUND(L190*K190,2)</f>
        <v>0</v>
      </c>
      <c r="O190" s="324"/>
      <c r="P190" s="324"/>
      <c r="Q190" s="324"/>
      <c r="R190" s="75"/>
      <c r="T190" s="106" t="s">
        <v>5</v>
      </c>
      <c r="U190" s="27" t="s">
        <v>42</v>
      </c>
      <c r="V190" s="23"/>
      <c r="W190" s="107">
        <f>V190*K190</f>
        <v>0</v>
      </c>
      <c r="X190" s="107">
        <v>3.4299999999999999E-3</v>
      </c>
      <c r="Y190" s="107">
        <f>X190*K190</f>
        <v>2.4215799999999999E-2</v>
      </c>
      <c r="Z190" s="107">
        <v>0</v>
      </c>
      <c r="AA190" s="108">
        <f>Z190*K190</f>
        <v>0</v>
      </c>
      <c r="AR190" s="10" t="s">
        <v>232</v>
      </c>
      <c r="AT190" s="10" t="s">
        <v>176</v>
      </c>
      <c r="AU190" s="10" t="s">
        <v>87</v>
      </c>
      <c r="AY190" s="10" t="s">
        <v>174</v>
      </c>
      <c r="BE190" s="53">
        <f>IF(U190="základná",N190,0)</f>
        <v>0</v>
      </c>
      <c r="BF190" s="53">
        <f>IF(U190="znížená",N190,0)</f>
        <v>0</v>
      </c>
      <c r="BG190" s="53">
        <f>IF(U190="zákl. prenesená",N190,0)</f>
        <v>0</v>
      </c>
      <c r="BH190" s="53">
        <f>IF(U190="zníž. prenesená",N190,0)</f>
        <v>0</v>
      </c>
      <c r="BI190" s="53">
        <f>IF(U190="nulová",N190,0)</f>
        <v>0</v>
      </c>
      <c r="BJ190" s="10" t="s">
        <v>87</v>
      </c>
      <c r="BK190" s="53">
        <f>ROUND(L190*K190,2)</f>
        <v>0</v>
      </c>
      <c r="BL190" s="10" t="s">
        <v>232</v>
      </c>
      <c r="BM190" s="10" t="s">
        <v>307</v>
      </c>
    </row>
    <row r="191" spans="2:65" s="1" customFormat="1" ht="22.5" customHeight="1">
      <c r="B191" s="72"/>
      <c r="C191" s="110" t="s">
        <v>308</v>
      </c>
      <c r="D191" s="110" t="s">
        <v>226</v>
      </c>
      <c r="E191" s="111"/>
      <c r="F191" s="334" t="s">
        <v>309</v>
      </c>
      <c r="G191" s="334"/>
      <c r="H191" s="334"/>
      <c r="I191" s="334"/>
      <c r="J191" s="112" t="s">
        <v>223</v>
      </c>
      <c r="K191" s="113">
        <v>23.99</v>
      </c>
      <c r="L191" s="335">
        <v>0</v>
      </c>
      <c r="M191" s="335"/>
      <c r="N191" s="336">
        <f>ROUND(L191*K191,2)</f>
        <v>0</v>
      </c>
      <c r="O191" s="324"/>
      <c r="P191" s="324"/>
      <c r="Q191" s="324"/>
      <c r="R191" s="75"/>
      <c r="T191" s="106" t="s">
        <v>5</v>
      </c>
      <c r="U191" s="27" t="s">
        <v>42</v>
      </c>
      <c r="V191" s="23"/>
      <c r="W191" s="107">
        <f>V191*K191</f>
        <v>0</v>
      </c>
      <c r="X191" s="107">
        <v>3.5E-4</v>
      </c>
      <c r="Y191" s="107">
        <f>X191*K191</f>
        <v>8.3964999999999995E-3</v>
      </c>
      <c r="Z191" s="107">
        <v>0</v>
      </c>
      <c r="AA191" s="108">
        <f>Z191*K191</f>
        <v>0</v>
      </c>
      <c r="AR191" s="10" t="s">
        <v>263</v>
      </c>
      <c r="AT191" s="10" t="s">
        <v>226</v>
      </c>
      <c r="AU191" s="10" t="s">
        <v>87</v>
      </c>
      <c r="AY191" s="10" t="s">
        <v>174</v>
      </c>
      <c r="BE191" s="53">
        <f>IF(U191="základná",N191,0)</f>
        <v>0</v>
      </c>
      <c r="BF191" s="53">
        <f>IF(U191="znížená",N191,0)</f>
        <v>0</v>
      </c>
      <c r="BG191" s="53">
        <f>IF(U191="zákl. prenesená",N191,0)</f>
        <v>0</v>
      </c>
      <c r="BH191" s="53">
        <f>IF(U191="zníž. prenesená",N191,0)</f>
        <v>0</v>
      </c>
      <c r="BI191" s="53">
        <f>IF(U191="nulová",N191,0)</f>
        <v>0</v>
      </c>
      <c r="BJ191" s="10" t="s">
        <v>87</v>
      </c>
      <c r="BK191" s="53">
        <f>ROUND(L191*K191,2)</f>
        <v>0</v>
      </c>
      <c r="BL191" s="10" t="s">
        <v>232</v>
      </c>
      <c r="BM191" s="10" t="s">
        <v>310</v>
      </c>
    </row>
    <row r="192" spans="2:65" s="1" customFormat="1" ht="31.5" customHeight="1">
      <c r="B192" s="72"/>
      <c r="C192" s="101" t="s">
        <v>311</v>
      </c>
      <c r="D192" s="101" t="s">
        <v>176</v>
      </c>
      <c r="E192" s="102"/>
      <c r="F192" s="322" t="s">
        <v>312</v>
      </c>
      <c r="G192" s="322"/>
      <c r="H192" s="322"/>
      <c r="I192" s="322"/>
      <c r="J192" s="103" t="s">
        <v>182</v>
      </c>
      <c r="K192" s="104">
        <v>13.7</v>
      </c>
      <c r="L192" s="323">
        <v>0</v>
      </c>
      <c r="M192" s="323"/>
      <c r="N192" s="324">
        <f>ROUND(L192*K192,2)</f>
        <v>0</v>
      </c>
      <c r="O192" s="324"/>
      <c r="P192" s="324"/>
      <c r="Q192" s="324"/>
      <c r="R192" s="75"/>
      <c r="T192" s="106" t="s">
        <v>5</v>
      </c>
      <c r="U192" s="27" t="s">
        <v>42</v>
      </c>
      <c r="V192" s="23"/>
      <c r="W192" s="107">
        <f>V192*K192</f>
        <v>0</v>
      </c>
      <c r="X192" s="107">
        <v>3.2699999999999999E-3</v>
      </c>
      <c r="Y192" s="107">
        <f>X192*K192</f>
        <v>4.4798999999999999E-2</v>
      </c>
      <c r="Z192" s="107">
        <v>0</v>
      </c>
      <c r="AA192" s="108">
        <f>Z192*K192</f>
        <v>0</v>
      </c>
      <c r="AR192" s="10" t="s">
        <v>232</v>
      </c>
      <c r="AT192" s="10" t="s">
        <v>176</v>
      </c>
      <c r="AU192" s="10" t="s">
        <v>87</v>
      </c>
      <c r="AY192" s="10" t="s">
        <v>174</v>
      </c>
      <c r="BE192" s="53">
        <f>IF(U192="základná",N192,0)</f>
        <v>0</v>
      </c>
      <c r="BF192" s="53">
        <f>IF(U192="znížená",N192,0)</f>
        <v>0</v>
      </c>
      <c r="BG192" s="53">
        <f>IF(U192="zákl. prenesená",N192,0)</f>
        <v>0</v>
      </c>
      <c r="BH192" s="53">
        <f>IF(U192="zníž. prenesená",N192,0)</f>
        <v>0</v>
      </c>
      <c r="BI192" s="53">
        <f>IF(U192="nulová",N192,0)</f>
        <v>0</v>
      </c>
      <c r="BJ192" s="10" t="s">
        <v>87</v>
      </c>
      <c r="BK192" s="53">
        <f>ROUND(L192*K192,2)</f>
        <v>0</v>
      </c>
      <c r="BL192" s="10" t="s">
        <v>232</v>
      </c>
      <c r="BM192" s="10" t="s">
        <v>313</v>
      </c>
    </row>
    <row r="193" spans="2:65" s="1" customFormat="1" ht="31.5" customHeight="1">
      <c r="B193" s="72"/>
      <c r="C193" s="110" t="s">
        <v>314</v>
      </c>
      <c r="D193" s="110" t="s">
        <v>226</v>
      </c>
      <c r="E193" s="111"/>
      <c r="F193" s="334" t="s">
        <v>315</v>
      </c>
      <c r="G193" s="334"/>
      <c r="H193" s="334"/>
      <c r="I193" s="334"/>
      <c r="J193" s="112" t="s">
        <v>182</v>
      </c>
      <c r="K193" s="113">
        <v>16.440000000000001</v>
      </c>
      <c r="L193" s="335">
        <v>0</v>
      </c>
      <c r="M193" s="335"/>
      <c r="N193" s="336">
        <f>ROUND(L193*K193,2)</f>
        <v>0</v>
      </c>
      <c r="O193" s="324"/>
      <c r="P193" s="324"/>
      <c r="Q193" s="324"/>
      <c r="R193" s="75"/>
      <c r="T193" s="106" t="s">
        <v>5</v>
      </c>
      <c r="U193" s="27" t="s">
        <v>42</v>
      </c>
      <c r="V193" s="23"/>
      <c r="W193" s="107">
        <f>V193*K193</f>
        <v>0</v>
      </c>
      <c r="X193" s="107">
        <v>1.84E-2</v>
      </c>
      <c r="Y193" s="107">
        <f>X193*K193</f>
        <v>0.30249600000000004</v>
      </c>
      <c r="Z193" s="107">
        <v>0</v>
      </c>
      <c r="AA193" s="108">
        <f>Z193*K193</f>
        <v>0</v>
      </c>
      <c r="AR193" s="10" t="s">
        <v>263</v>
      </c>
      <c r="AT193" s="10" t="s">
        <v>226</v>
      </c>
      <c r="AU193" s="10" t="s">
        <v>87</v>
      </c>
      <c r="AY193" s="10" t="s">
        <v>174</v>
      </c>
      <c r="BE193" s="53">
        <f>IF(U193="základná",N193,0)</f>
        <v>0</v>
      </c>
      <c r="BF193" s="53">
        <f>IF(U193="znížená",N193,0)</f>
        <v>0</v>
      </c>
      <c r="BG193" s="53">
        <f>IF(U193="zákl. prenesená",N193,0)</f>
        <v>0</v>
      </c>
      <c r="BH193" s="53">
        <f>IF(U193="zníž. prenesená",N193,0)</f>
        <v>0</v>
      </c>
      <c r="BI193" s="53">
        <f>IF(U193="nulová",N193,0)</f>
        <v>0</v>
      </c>
      <c r="BJ193" s="10" t="s">
        <v>87</v>
      </c>
      <c r="BK193" s="53">
        <f>ROUND(L193*K193,2)</f>
        <v>0</v>
      </c>
      <c r="BL193" s="10" t="s">
        <v>232</v>
      </c>
      <c r="BM193" s="10" t="s">
        <v>316</v>
      </c>
    </row>
    <row r="194" spans="2:65" s="1" customFormat="1" ht="31.5" customHeight="1">
      <c r="B194" s="72"/>
      <c r="C194" s="101" t="s">
        <v>317</v>
      </c>
      <c r="D194" s="101" t="s">
        <v>176</v>
      </c>
      <c r="E194" s="102"/>
      <c r="F194" s="322" t="s">
        <v>318</v>
      </c>
      <c r="G194" s="322"/>
      <c r="H194" s="322"/>
      <c r="I194" s="322"/>
      <c r="J194" s="103" t="s">
        <v>239</v>
      </c>
      <c r="K194" s="104">
        <v>0.38</v>
      </c>
      <c r="L194" s="323">
        <v>0</v>
      </c>
      <c r="M194" s="323"/>
      <c r="N194" s="324">
        <f>ROUND(L194*K194,2)</f>
        <v>0</v>
      </c>
      <c r="O194" s="324"/>
      <c r="P194" s="324"/>
      <c r="Q194" s="324"/>
      <c r="R194" s="75"/>
      <c r="T194" s="106" t="s">
        <v>5</v>
      </c>
      <c r="U194" s="27" t="s">
        <v>42</v>
      </c>
      <c r="V194" s="23"/>
      <c r="W194" s="107">
        <f>V194*K194</f>
        <v>0</v>
      </c>
      <c r="X194" s="107">
        <v>0</v>
      </c>
      <c r="Y194" s="107">
        <f>X194*K194</f>
        <v>0</v>
      </c>
      <c r="Z194" s="107">
        <v>0</v>
      </c>
      <c r="AA194" s="108">
        <f>Z194*K194</f>
        <v>0</v>
      </c>
      <c r="AR194" s="10" t="s">
        <v>232</v>
      </c>
      <c r="AT194" s="10" t="s">
        <v>176</v>
      </c>
      <c r="AU194" s="10" t="s">
        <v>87</v>
      </c>
      <c r="AY194" s="10" t="s">
        <v>174</v>
      </c>
      <c r="BE194" s="53">
        <f>IF(U194="základná",N194,0)</f>
        <v>0</v>
      </c>
      <c r="BF194" s="53">
        <f>IF(U194="znížená",N194,0)</f>
        <v>0</v>
      </c>
      <c r="BG194" s="53">
        <f>IF(U194="zákl. prenesená",N194,0)</f>
        <v>0</v>
      </c>
      <c r="BH194" s="53">
        <f>IF(U194="zníž. prenesená",N194,0)</f>
        <v>0</v>
      </c>
      <c r="BI194" s="53">
        <f>IF(U194="nulová",N194,0)</f>
        <v>0</v>
      </c>
      <c r="BJ194" s="10" t="s">
        <v>87</v>
      </c>
      <c r="BK194" s="53">
        <f>ROUND(L194*K194,2)</f>
        <v>0</v>
      </c>
      <c r="BL194" s="10" t="s">
        <v>232</v>
      </c>
      <c r="BM194" s="10" t="s">
        <v>319</v>
      </c>
    </row>
    <row r="195" spans="2:65" s="5" customFormat="1" ht="29.85" customHeight="1">
      <c r="B195" s="90"/>
      <c r="C195" s="91"/>
      <c r="D195" s="100" t="s">
        <v>149</v>
      </c>
      <c r="E195" s="100"/>
      <c r="F195" s="100"/>
      <c r="G195" s="100"/>
      <c r="H195" s="100"/>
      <c r="I195" s="100"/>
      <c r="J195" s="100"/>
      <c r="K195" s="100"/>
      <c r="L195" s="100"/>
      <c r="M195" s="100"/>
      <c r="N195" s="329">
        <f>BK195</f>
        <v>0</v>
      </c>
      <c r="O195" s="330"/>
      <c r="P195" s="330"/>
      <c r="Q195" s="330"/>
      <c r="R195" s="93"/>
      <c r="T195" s="94"/>
      <c r="U195" s="91"/>
      <c r="V195" s="91"/>
      <c r="W195" s="95">
        <f>SUM(W196:W198)</f>
        <v>0</v>
      </c>
      <c r="X195" s="91"/>
      <c r="Y195" s="95">
        <f>SUM(Y196:Y198)</f>
        <v>1.47E-3</v>
      </c>
      <c r="Z195" s="91"/>
      <c r="AA195" s="96">
        <f>SUM(AA196:AA198)</f>
        <v>0</v>
      </c>
      <c r="AR195" s="97" t="s">
        <v>87</v>
      </c>
      <c r="AT195" s="98" t="s">
        <v>74</v>
      </c>
      <c r="AU195" s="98" t="s">
        <v>82</v>
      </c>
      <c r="AY195" s="97" t="s">
        <v>174</v>
      </c>
      <c r="BK195" s="99">
        <f>SUM(BK196:BK198)</f>
        <v>0</v>
      </c>
    </row>
    <row r="196" spans="2:65" s="1" customFormat="1" ht="31.5" customHeight="1">
      <c r="B196" s="72"/>
      <c r="C196" s="101" t="s">
        <v>320</v>
      </c>
      <c r="D196" s="101" t="s">
        <v>176</v>
      </c>
      <c r="E196" s="102"/>
      <c r="F196" s="322" t="s">
        <v>321</v>
      </c>
      <c r="G196" s="322"/>
      <c r="H196" s="322"/>
      <c r="I196" s="322"/>
      <c r="J196" s="103" t="s">
        <v>182</v>
      </c>
      <c r="K196" s="104">
        <v>1.5</v>
      </c>
      <c r="L196" s="323">
        <v>0</v>
      </c>
      <c r="M196" s="323"/>
      <c r="N196" s="324">
        <f>ROUND(L196*K196,2)</f>
        <v>0</v>
      </c>
      <c r="O196" s="324"/>
      <c r="P196" s="324"/>
      <c r="Q196" s="324"/>
      <c r="R196" s="75"/>
      <c r="T196" s="106" t="s">
        <v>5</v>
      </c>
      <c r="U196" s="27" t="s">
        <v>42</v>
      </c>
      <c r="V196" s="23"/>
      <c r="W196" s="107">
        <f>V196*K196</f>
        <v>0</v>
      </c>
      <c r="X196" s="107">
        <v>0</v>
      </c>
      <c r="Y196" s="107">
        <f>X196*K196</f>
        <v>0</v>
      </c>
      <c r="Z196" s="107">
        <v>0</v>
      </c>
      <c r="AA196" s="108">
        <f>Z196*K196</f>
        <v>0</v>
      </c>
      <c r="AR196" s="10" t="s">
        <v>232</v>
      </c>
      <c r="AT196" s="10" t="s">
        <v>176</v>
      </c>
      <c r="AU196" s="10" t="s">
        <v>87</v>
      </c>
      <c r="AY196" s="10" t="s">
        <v>174</v>
      </c>
      <c r="BE196" s="53">
        <f>IF(U196="základná",N196,0)</f>
        <v>0</v>
      </c>
      <c r="BF196" s="53">
        <f>IF(U196="znížená",N196,0)</f>
        <v>0</v>
      </c>
      <c r="BG196" s="53">
        <f>IF(U196="zákl. prenesená",N196,0)</f>
        <v>0</v>
      </c>
      <c r="BH196" s="53">
        <f>IF(U196="zníž. prenesená",N196,0)</f>
        <v>0</v>
      </c>
      <c r="BI196" s="53">
        <f>IF(U196="nulová",N196,0)</f>
        <v>0</v>
      </c>
      <c r="BJ196" s="10" t="s">
        <v>87</v>
      </c>
      <c r="BK196" s="53">
        <f>ROUND(L196*K196,2)</f>
        <v>0</v>
      </c>
      <c r="BL196" s="10" t="s">
        <v>232</v>
      </c>
      <c r="BM196" s="10" t="s">
        <v>322</v>
      </c>
    </row>
    <row r="197" spans="2:65" s="1" customFormat="1" ht="31.5" customHeight="1">
      <c r="B197" s="72"/>
      <c r="C197" s="101" t="s">
        <v>323</v>
      </c>
      <c r="D197" s="101" t="s">
        <v>176</v>
      </c>
      <c r="E197" s="102"/>
      <c r="F197" s="322" t="s">
        <v>324</v>
      </c>
      <c r="G197" s="322"/>
      <c r="H197" s="322"/>
      <c r="I197" s="322"/>
      <c r="J197" s="103" t="s">
        <v>182</v>
      </c>
      <c r="K197" s="104">
        <v>1.5</v>
      </c>
      <c r="L197" s="323">
        <v>0</v>
      </c>
      <c r="M197" s="323"/>
      <c r="N197" s="324">
        <f>ROUND(L197*K197,2)</f>
        <v>0</v>
      </c>
      <c r="O197" s="324"/>
      <c r="P197" s="324"/>
      <c r="Q197" s="324"/>
      <c r="R197" s="75"/>
      <c r="T197" s="106" t="s">
        <v>5</v>
      </c>
      <c r="U197" s="27" t="s">
        <v>42</v>
      </c>
      <c r="V197" s="23"/>
      <c r="W197" s="107">
        <f>V197*K197</f>
        <v>0</v>
      </c>
      <c r="X197" s="107">
        <v>7.2000000000000005E-4</v>
      </c>
      <c r="Y197" s="107">
        <f>X197*K197</f>
        <v>1.08E-3</v>
      </c>
      <c r="Z197" s="107">
        <v>0</v>
      </c>
      <c r="AA197" s="108">
        <f>Z197*K197</f>
        <v>0</v>
      </c>
      <c r="AR197" s="10" t="s">
        <v>232</v>
      </c>
      <c r="AT197" s="10" t="s">
        <v>176</v>
      </c>
      <c r="AU197" s="10" t="s">
        <v>87</v>
      </c>
      <c r="AY197" s="10" t="s">
        <v>174</v>
      </c>
      <c r="BE197" s="53">
        <f>IF(U197="základná",N197,0)</f>
        <v>0</v>
      </c>
      <c r="BF197" s="53">
        <f>IF(U197="znížená",N197,0)</f>
        <v>0</v>
      </c>
      <c r="BG197" s="53">
        <f>IF(U197="zákl. prenesená",N197,0)</f>
        <v>0</v>
      </c>
      <c r="BH197" s="53">
        <f>IF(U197="zníž. prenesená",N197,0)</f>
        <v>0</v>
      </c>
      <c r="BI197" s="53">
        <f>IF(U197="nulová",N197,0)</f>
        <v>0</v>
      </c>
      <c r="BJ197" s="10" t="s">
        <v>87</v>
      </c>
      <c r="BK197" s="53">
        <f>ROUND(L197*K197,2)</f>
        <v>0</v>
      </c>
      <c r="BL197" s="10" t="s">
        <v>232</v>
      </c>
      <c r="BM197" s="10" t="s">
        <v>325</v>
      </c>
    </row>
    <row r="198" spans="2:65" s="1" customFormat="1" ht="31.5" customHeight="1">
      <c r="B198" s="72"/>
      <c r="C198" s="101" t="s">
        <v>263</v>
      </c>
      <c r="D198" s="101" t="s">
        <v>176</v>
      </c>
      <c r="E198" s="102"/>
      <c r="F198" s="322" t="s">
        <v>326</v>
      </c>
      <c r="G198" s="322"/>
      <c r="H198" s="322"/>
      <c r="I198" s="322"/>
      <c r="J198" s="103" t="s">
        <v>182</v>
      </c>
      <c r="K198" s="104">
        <v>1.5</v>
      </c>
      <c r="L198" s="323">
        <v>0</v>
      </c>
      <c r="M198" s="323"/>
      <c r="N198" s="324">
        <f>ROUND(L198*K198,2)</f>
        <v>0</v>
      </c>
      <c r="O198" s="324"/>
      <c r="P198" s="324"/>
      <c r="Q198" s="324"/>
      <c r="R198" s="75"/>
      <c r="T198" s="106" t="s">
        <v>5</v>
      </c>
      <c r="U198" s="27" t="s">
        <v>42</v>
      </c>
      <c r="V198" s="23"/>
      <c r="W198" s="107">
        <f>V198*K198</f>
        <v>0</v>
      </c>
      <c r="X198" s="107">
        <v>2.5999999999999998E-4</v>
      </c>
      <c r="Y198" s="107">
        <f>X198*K198</f>
        <v>3.8999999999999994E-4</v>
      </c>
      <c r="Z198" s="107">
        <v>0</v>
      </c>
      <c r="AA198" s="108">
        <f>Z198*K198</f>
        <v>0</v>
      </c>
      <c r="AR198" s="10" t="s">
        <v>232</v>
      </c>
      <c r="AT198" s="10" t="s">
        <v>176</v>
      </c>
      <c r="AU198" s="10" t="s">
        <v>87</v>
      </c>
      <c r="AY198" s="10" t="s">
        <v>174</v>
      </c>
      <c r="BE198" s="53">
        <f>IF(U198="základná",N198,0)</f>
        <v>0</v>
      </c>
      <c r="BF198" s="53">
        <f>IF(U198="znížená",N198,0)</f>
        <v>0</v>
      </c>
      <c r="BG198" s="53">
        <f>IF(U198="zákl. prenesená",N198,0)</f>
        <v>0</v>
      </c>
      <c r="BH198" s="53">
        <f>IF(U198="zníž. prenesená",N198,0)</f>
        <v>0</v>
      </c>
      <c r="BI198" s="53">
        <f>IF(U198="nulová",N198,0)</f>
        <v>0</v>
      </c>
      <c r="BJ198" s="10" t="s">
        <v>87</v>
      </c>
      <c r="BK198" s="53">
        <f>ROUND(L198*K198,2)</f>
        <v>0</v>
      </c>
      <c r="BL198" s="10" t="s">
        <v>232</v>
      </c>
      <c r="BM198" s="10" t="s">
        <v>327</v>
      </c>
    </row>
    <row r="199" spans="2:65" s="1" customFormat="1" ht="49.9" customHeight="1">
      <c r="B199" s="22"/>
      <c r="C199" s="23"/>
      <c r="D199" s="92" t="s">
        <v>328</v>
      </c>
      <c r="E199" s="23"/>
      <c r="F199" s="23"/>
      <c r="G199" s="23"/>
      <c r="H199" s="23"/>
      <c r="I199" s="23"/>
      <c r="J199" s="23"/>
      <c r="K199" s="23"/>
      <c r="L199" s="23"/>
      <c r="M199" s="23"/>
      <c r="N199" s="339">
        <f>BK199</f>
        <v>0</v>
      </c>
      <c r="O199" s="340"/>
      <c r="P199" s="340"/>
      <c r="Q199" s="340"/>
      <c r="R199" s="24"/>
      <c r="T199" s="109"/>
      <c r="U199" s="23"/>
      <c r="V199" s="23"/>
      <c r="W199" s="23"/>
      <c r="X199" s="23"/>
      <c r="Y199" s="23"/>
      <c r="Z199" s="23"/>
      <c r="AA199" s="44"/>
      <c r="AT199" s="10" t="s">
        <v>74</v>
      </c>
      <c r="AU199" s="10" t="s">
        <v>75</v>
      </c>
      <c r="AY199" s="10" t="s">
        <v>329</v>
      </c>
      <c r="BK199" s="53">
        <f>SUM(BK200:BK201)</f>
        <v>0</v>
      </c>
    </row>
    <row r="200" spans="2:65" s="1" customFormat="1" ht="22.35" customHeight="1">
      <c r="B200" s="22"/>
      <c r="C200" s="114" t="s">
        <v>5</v>
      </c>
      <c r="D200" s="114" t="s">
        <v>176</v>
      </c>
      <c r="E200" s="115" t="s">
        <v>5</v>
      </c>
      <c r="F200" s="337" t="s">
        <v>5</v>
      </c>
      <c r="G200" s="337"/>
      <c r="H200" s="337"/>
      <c r="I200" s="337"/>
      <c r="J200" s="116" t="s">
        <v>5</v>
      </c>
      <c r="K200" s="105"/>
      <c r="L200" s="323"/>
      <c r="M200" s="338"/>
      <c r="N200" s="338">
        <f>BK200</f>
        <v>0</v>
      </c>
      <c r="O200" s="338"/>
      <c r="P200" s="338"/>
      <c r="Q200" s="338"/>
      <c r="R200" s="24"/>
      <c r="T200" s="106" t="s">
        <v>5</v>
      </c>
      <c r="U200" s="117" t="s">
        <v>42</v>
      </c>
      <c r="V200" s="23"/>
      <c r="W200" s="23"/>
      <c r="X200" s="23"/>
      <c r="Y200" s="23"/>
      <c r="Z200" s="23"/>
      <c r="AA200" s="44"/>
      <c r="AT200" s="10" t="s">
        <v>329</v>
      </c>
      <c r="AU200" s="10" t="s">
        <v>82</v>
      </c>
      <c r="AY200" s="10" t="s">
        <v>329</v>
      </c>
      <c r="BE200" s="53">
        <f>IF(U200="základná",N200,0)</f>
        <v>0</v>
      </c>
      <c r="BF200" s="53">
        <f>IF(U200="znížená",N200,0)</f>
        <v>0</v>
      </c>
      <c r="BG200" s="53">
        <f>IF(U200="zákl. prenesená",N200,0)</f>
        <v>0</v>
      </c>
      <c r="BH200" s="53">
        <f>IF(U200="zníž. prenesená",N200,0)</f>
        <v>0</v>
      </c>
      <c r="BI200" s="53">
        <f>IF(U200="nulová",N200,0)</f>
        <v>0</v>
      </c>
      <c r="BJ200" s="10" t="s">
        <v>87</v>
      </c>
      <c r="BK200" s="53">
        <f>L200*K200</f>
        <v>0</v>
      </c>
    </row>
    <row r="201" spans="2:65" s="1" customFormat="1" ht="22.35" customHeight="1">
      <c r="B201" s="22"/>
      <c r="C201" s="114" t="s">
        <v>5</v>
      </c>
      <c r="D201" s="114" t="s">
        <v>176</v>
      </c>
      <c r="E201" s="115" t="s">
        <v>5</v>
      </c>
      <c r="F201" s="337" t="s">
        <v>5</v>
      </c>
      <c r="G201" s="337"/>
      <c r="H201" s="337"/>
      <c r="I201" s="337"/>
      <c r="J201" s="116" t="s">
        <v>5</v>
      </c>
      <c r="K201" s="105"/>
      <c r="L201" s="323"/>
      <c r="M201" s="338"/>
      <c r="N201" s="338">
        <f>BK201</f>
        <v>0</v>
      </c>
      <c r="O201" s="338"/>
      <c r="P201" s="338"/>
      <c r="Q201" s="338"/>
      <c r="R201" s="24"/>
      <c r="T201" s="106" t="s">
        <v>5</v>
      </c>
      <c r="U201" s="117" t="s">
        <v>42</v>
      </c>
      <c r="V201" s="34"/>
      <c r="W201" s="34"/>
      <c r="X201" s="34"/>
      <c r="Y201" s="34"/>
      <c r="Z201" s="34"/>
      <c r="AA201" s="36"/>
      <c r="AT201" s="10" t="s">
        <v>329</v>
      </c>
      <c r="AU201" s="10" t="s">
        <v>82</v>
      </c>
      <c r="AY201" s="10" t="s">
        <v>329</v>
      </c>
      <c r="BE201" s="53">
        <f>IF(U201="základná",N201,0)</f>
        <v>0</v>
      </c>
      <c r="BF201" s="53">
        <f>IF(U201="znížená",N201,0)</f>
        <v>0</v>
      </c>
      <c r="BG201" s="53">
        <f>IF(U201="zákl. prenesená",N201,0)</f>
        <v>0</v>
      </c>
      <c r="BH201" s="53">
        <f>IF(U201="zníž. prenesená",N201,0)</f>
        <v>0</v>
      </c>
      <c r="BI201" s="53">
        <f>IF(U201="nulová",N201,0)</f>
        <v>0</v>
      </c>
      <c r="BJ201" s="10" t="s">
        <v>87</v>
      </c>
      <c r="BK201" s="53">
        <f>L201*K201</f>
        <v>0</v>
      </c>
    </row>
    <row r="202" spans="2:65" s="1" customFormat="1" ht="6.95" customHeight="1">
      <c r="B202" s="37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9"/>
    </row>
  </sheetData>
  <mergeCells count="256">
    <mergeCell ref="H1:K1"/>
    <mergeCell ref="S2:AC2"/>
    <mergeCell ref="N148:Q148"/>
    <mergeCell ref="N163:Q163"/>
    <mergeCell ref="N165:Q165"/>
    <mergeCell ref="N166:Q166"/>
    <mergeCell ref="N172:Q172"/>
    <mergeCell ref="N177:Q177"/>
    <mergeCell ref="N180:Q180"/>
    <mergeCell ref="F178:I178"/>
    <mergeCell ref="L178:M178"/>
    <mergeCell ref="N178:Q178"/>
    <mergeCell ref="F179:I179"/>
    <mergeCell ref="L179:M179"/>
    <mergeCell ref="N179:Q179"/>
    <mergeCell ref="F170:I170"/>
    <mergeCell ref="L170:M170"/>
    <mergeCell ref="N170:Q170"/>
    <mergeCell ref="F171:I171"/>
    <mergeCell ref="L171:M171"/>
    <mergeCell ref="N171:Q171"/>
    <mergeCell ref="F173:I173"/>
    <mergeCell ref="L173:M173"/>
    <mergeCell ref="N173:Q173"/>
    <mergeCell ref="F194:I194"/>
    <mergeCell ref="L194:M194"/>
    <mergeCell ref="N194:Q194"/>
    <mergeCell ref="F196:I196"/>
    <mergeCell ref="L196:M196"/>
    <mergeCell ref="N196:Q196"/>
    <mergeCell ref="F197:I197"/>
    <mergeCell ref="L197:M197"/>
    <mergeCell ref="N197:Q197"/>
    <mergeCell ref="N195:Q195"/>
    <mergeCell ref="F198:I198"/>
    <mergeCell ref="L198:M198"/>
    <mergeCell ref="N198:Q198"/>
    <mergeCell ref="F200:I200"/>
    <mergeCell ref="L200:M200"/>
    <mergeCell ref="N200:Q200"/>
    <mergeCell ref="F201:I201"/>
    <mergeCell ref="L201:M201"/>
    <mergeCell ref="N201:Q201"/>
    <mergeCell ref="N199:Q199"/>
    <mergeCell ref="N191:Q191"/>
    <mergeCell ref="F192:I192"/>
    <mergeCell ref="L192:M192"/>
    <mergeCell ref="N192:Q192"/>
    <mergeCell ref="F193:I193"/>
    <mergeCell ref="L193:M193"/>
    <mergeCell ref="N193:Q193"/>
    <mergeCell ref="F186:I186"/>
    <mergeCell ref="L186:M186"/>
    <mergeCell ref="N186:Q186"/>
    <mergeCell ref="F187:I187"/>
    <mergeCell ref="F188:I188"/>
    <mergeCell ref="L188:M188"/>
    <mergeCell ref="N188:Q188"/>
    <mergeCell ref="F190:I190"/>
    <mergeCell ref="L190:M190"/>
    <mergeCell ref="N190:Q190"/>
    <mergeCell ref="N189:Q189"/>
    <mergeCell ref="F191:I191"/>
    <mergeCell ref="L191:M191"/>
    <mergeCell ref="F182:I182"/>
    <mergeCell ref="L182:M182"/>
    <mergeCell ref="N182:Q182"/>
    <mergeCell ref="F184:I184"/>
    <mergeCell ref="L184:M184"/>
    <mergeCell ref="N184:Q184"/>
    <mergeCell ref="F185:I185"/>
    <mergeCell ref="L185:M185"/>
    <mergeCell ref="N185:Q185"/>
    <mergeCell ref="N183:Q183"/>
    <mergeCell ref="F181:I181"/>
    <mergeCell ref="L181:M181"/>
    <mergeCell ref="N181:Q181"/>
    <mergeCell ref="F174:I174"/>
    <mergeCell ref="L174:M174"/>
    <mergeCell ref="N174:Q174"/>
    <mergeCell ref="F175:I175"/>
    <mergeCell ref="L175:M175"/>
    <mergeCell ref="N175:Q175"/>
    <mergeCell ref="F176:I176"/>
    <mergeCell ref="L176:M176"/>
    <mergeCell ref="N176:Q176"/>
    <mergeCell ref="F167:I167"/>
    <mergeCell ref="L167:M167"/>
    <mergeCell ref="N167:Q167"/>
    <mergeCell ref="F168:I168"/>
    <mergeCell ref="L168:M168"/>
    <mergeCell ref="N168:Q168"/>
    <mergeCell ref="F169:I169"/>
    <mergeCell ref="L169:M169"/>
    <mergeCell ref="N169:Q169"/>
    <mergeCell ref="F161:I161"/>
    <mergeCell ref="L161:M161"/>
    <mergeCell ref="N161:Q161"/>
    <mergeCell ref="F162:I162"/>
    <mergeCell ref="L162:M162"/>
    <mergeCell ref="N162:Q162"/>
    <mergeCell ref="F164:I164"/>
    <mergeCell ref="L164:M164"/>
    <mergeCell ref="N164:Q164"/>
    <mergeCell ref="F158:I158"/>
    <mergeCell ref="L158:M158"/>
    <mergeCell ref="N158:Q158"/>
    <mergeCell ref="F159:I159"/>
    <mergeCell ref="L159:M159"/>
    <mergeCell ref="N159:Q159"/>
    <mergeCell ref="F160:I160"/>
    <mergeCell ref="L160:M160"/>
    <mergeCell ref="N160:Q160"/>
    <mergeCell ref="F155:I155"/>
    <mergeCell ref="L155:M155"/>
    <mergeCell ref="N155:Q155"/>
    <mergeCell ref="F156:I156"/>
    <mergeCell ref="L156:M156"/>
    <mergeCell ref="N156:Q156"/>
    <mergeCell ref="F157:I157"/>
    <mergeCell ref="L157:M157"/>
    <mergeCell ref="N157:Q157"/>
    <mergeCell ref="F152:I152"/>
    <mergeCell ref="L152:M152"/>
    <mergeCell ref="N152:Q152"/>
    <mergeCell ref="F153:I153"/>
    <mergeCell ref="L153:M153"/>
    <mergeCell ref="N153:Q153"/>
    <mergeCell ref="F154:I154"/>
    <mergeCell ref="L154:M154"/>
    <mergeCell ref="N154:Q154"/>
    <mergeCell ref="F149:I149"/>
    <mergeCell ref="L149:M149"/>
    <mergeCell ref="N149:Q149"/>
    <mergeCell ref="F150:I150"/>
    <mergeCell ref="L150:M150"/>
    <mergeCell ref="N150:Q150"/>
    <mergeCell ref="F151:I151"/>
    <mergeCell ref="L151:M151"/>
    <mergeCell ref="N151:Q151"/>
    <mergeCell ref="F145:I145"/>
    <mergeCell ref="L145:M145"/>
    <mergeCell ref="N145:Q145"/>
    <mergeCell ref="F146:I146"/>
    <mergeCell ref="L146:M146"/>
    <mergeCell ref="N146:Q146"/>
    <mergeCell ref="F147:I147"/>
    <mergeCell ref="L147:M147"/>
    <mergeCell ref="N147:Q147"/>
    <mergeCell ref="F142:I142"/>
    <mergeCell ref="L142:M142"/>
    <mergeCell ref="N142:Q142"/>
    <mergeCell ref="F143:I143"/>
    <mergeCell ref="L143:M143"/>
    <mergeCell ref="N143:Q143"/>
    <mergeCell ref="F144:I144"/>
    <mergeCell ref="L144:M144"/>
    <mergeCell ref="N144:Q144"/>
    <mergeCell ref="F137:I137"/>
    <mergeCell ref="F138:I138"/>
    <mergeCell ref="L138:M138"/>
    <mergeCell ref="N138:Q138"/>
    <mergeCell ref="F139:I139"/>
    <mergeCell ref="F140:I140"/>
    <mergeCell ref="L140:M140"/>
    <mergeCell ref="N140:Q140"/>
    <mergeCell ref="F141:I141"/>
    <mergeCell ref="L141:M141"/>
    <mergeCell ref="N141:Q141"/>
    <mergeCell ref="M127:Q127"/>
    <mergeCell ref="M128:Q128"/>
    <mergeCell ref="F130:I130"/>
    <mergeCell ref="L130:M130"/>
    <mergeCell ref="N130:Q130"/>
    <mergeCell ref="F134:I134"/>
    <mergeCell ref="L134:M134"/>
    <mergeCell ref="N134:Q134"/>
    <mergeCell ref="F136:I136"/>
    <mergeCell ref="L136:M136"/>
    <mergeCell ref="N136:Q136"/>
    <mergeCell ref="N131:Q131"/>
    <mergeCell ref="N132:Q132"/>
    <mergeCell ref="N133:Q133"/>
    <mergeCell ref="N135:Q135"/>
    <mergeCell ref="D110:H110"/>
    <mergeCell ref="N110:Q110"/>
    <mergeCell ref="N111:Q111"/>
    <mergeCell ref="L113:Q113"/>
    <mergeCell ref="C119:Q119"/>
    <mergeCell ref="F121:P121"/>
    <mergeCell ref="F122:P122"/>
    <mergeCell ref="F123:P123"/>
    <mergeCell ref="M125:P125"/>
    <mergeCell ref="N105:Q105"/>
    <mergeCell ref="D106:H106"/>
    <mergeCell ref="N106:Q106"/>
    <mergeCell ref="D107:H107"/>
    <mergeCell ref="N107:Q107"/>
    <mergeCell ref="D108:H108"/>
    <mergeCell ref="N108:Q108"/>
    <mergeCell ref="D109:H109"/>
    <mergeCell ref="N109:Q109"/>
    <mergeCell ref="N95:Q95"/>
    <mergeCell ref="N96:Q96"/>
    <mergeCell ref="N97:Q97"/>
    <mergeCell ref="N98:Q98"/>
    <mergeCell ref="N99:Q99"/>
    <mergeCell ref="N100:Q100"/>
    <mergeCell ref="N101:Q101"/>
    <mergeCell ref="N102:Q102"/>
    <mergeCell ref="N103:Q103"/>
    <mergeCell ref="M85:Q85"/>
    <mergeCell ref="C87:G87"/>
    <mergeCell ref="N87:Q87"/>
    <mergeCell ref="N89:Q89"/>
    <mergeCell ref="N90:Q90"/>
    <mergeCell ref="N91:Q91"/>
    <mergeCell ref="N92:Q92"/>
    <mergeCell ref="N93:Q93"/>
    <mergeCell ref="N94:Q94"/>
    <mergeCell ref="H37:J37"/>
    <mergeCell ref="M37:P37"/>
    <mergeCell ref="L39:P39"/>
    <mergeCell ref="C76:Q76"/>
    <mergeCell ref="F78:P78"/>
    <mergeCell ref="F79:P79"/>
    <mergeCell ref="F80:P80"/>
    <mergeCell ref="M82:P82"/>
    <mergeCell ref="M84:Q84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E16:L16"/>
    <mergeCell ref="O16:P16"/>
    <mergeCell ref="O18:P18"/>
    <mergeCell ref="O19:P19"/>
    <mergeCell ref="O21:P21"/>
    <mergeCell ref="O22:P22"/>
    <mergeCell ref="E25:L25"/>
    <mergeCell ref="M28:P28"/>
    <mergeCell ref="M29:P29"/>
    <mergeCell ref="C2:Q2"/>
    <mergeCell ref="C4:Q4"/>
    <mergeCell ref="F6:P6"/>
    <mergeCell ref="F7:P7"/>
    <mergeCell ref="F8:P8"/>
    <mergeCell ref="O10:P10"/>
    <mergeCell ref="O12:P12"/>
    <mergeCell ref="O13:P13"/>
    <mergeCell ref="O15:P15"/>
  </mergeCells>
  <dataValidations count="2">
    <dataValidation type="list" allowBlank="1" showInputMessage="1" showErrorMessage="1" error="Povolené sú hodnoty K, M." sqref="D200:D202" xr:uid="{00000000-0002-0000-0100-000000000000}">
      <formula1>"K, M"</formula1>
    </dataValidation>
    <dataValidation type="list" allowBlank="1" showInputMessage="1" showErrorMessage="1" error="Povolené sú hodnoty základná, znížená, nulová." sqref="U200:U202" xr:uid="{00000000-0002-0000-0100-000001000000}">
      <formula1>"základná, znížená, nulová"</formula1>
    </dataValidation>
  </dataValidations>
  <hyperlinks>
    <hyperlink ref="F1:G1" location="C2" display="1) Krycí list rozpočtu" xr:uid="{00000000-0004-0000-0100-000000000000}"/>
    <hyperlink ref="H1:K1" location="C87" display="2) Rekapitulácia rozpočtu" xr:uid="{00000000-0004-0000-0100-000001000000}"/>
    <hyperlink ref="L1" location="C130" display="3) Rozpočet" xr:uid="{00000000-0004-0000-0100-000002000000}"/>
    <hyperlink ref="S1:T1" location="'Rekapitulácia stavby'!C2" display="Rekapitulácia stavby" xr:uid="{00000000-0004-0000-01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N184"/>
  <sheetViews>
    <sheetView showGridLines="0" workbookViewId="0">
      <pane ySplit="1" topLeftCell="A99" activePane="bottomLeft" state="frozen"/>
      <selection pane="bottomLeft" activeCell="M123" sqref="M123:Q123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56"/>
      <c r="B1" s="6"/>
      <c r="C1" s="6"/>
      <c r="D1" s="7" t="s">
        <v>1</v>
      </c>
      <c r="E1" s="6"/>
      <c r="F1" s="8" t="s">
        <v>121</v>
      </c>
      <c r="G1" s="8"/>
      <c r="H1" s="341" t="s">
        <v>122</v>
      </c>
      <c r="I1" s="341"/>
      <c r="J1" s="341"/>
      <c r="K1" s="341"/>
      <c r="L1" s="8" t="s">
        <v>123</v>
      </c>
      <c r="M1" s="6"/>
      <c r="N1" s="6"/>
      <c r="O1" s="7" t="s">
        <v>124</v>
      </c>
      <c r="P1" s="6"/>
      <c r="Q1" s="6"/>
      <c r="R1" s="6"/>
      <c r="S1" s="8" t="s">
        <v>125</v>
      </c>
      <c r="T1" s="8"/>
      <c r="U1" s="56"/>
      <c r="V1" s="56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</row>
    <row r="2" spans="1:66" ht="36.950000000000003" customHeight="1">
      <c r="C2" s="283" t="s">
        <v>7</v>
      </c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S2" s="342" t="s">
        <v>8</v>
      </c>
      <c r="T2" s="343"/>
      <c r="U2" s="343"/>
      <c r="V2" s="343"/>
      <c r="W2" s="343"/>
      <c r="X2" s="343"/>
      <c r="Y2" s="343"/>
      <c r="Z2" s="343"/>
      <c r="AA2" s="343"/>
      <c r="AB2" s="343"/>
      <c r="AC2" s="343"/>
      <c r="AT2" s="10" t="s">
        <v>91</v>
      </c>
    </row>
    <row r="3" spans="1:66" ht="6.95" customHeight="1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  <c r="AT3" s="10" t="s">
        <v>75</v>
      </c>
    </row>
    <row r="4" spans="1:66" ht="36.950000000000003" customHeight="1">
      <c r="B4" s="14"/>
      <c r="C4" s="285" t="s">
        <v>126</v>
      </c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15"/>
      <c r="T4" s="16" t="s">
        <v>12</v>
      </c>
      <c r="AT4" s="10" t="s">
        <v>6</v>
      </c>
    </row>
    <row r="5" spans="1:66" ht="6.95" customHeight="1">
      <c r="B5" s="14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5"/>
    </row>
    <row r="6" spans="1:66" ht="25.35" customHeight="1">
      <c r="B6" s="14"/>
      <c r="C6" s="17"/>
      <c r="D6" s="20" t="s">
        <v>17</v>
      </c>
      <c r="E6" s="17"/>
      <c r="F6" s="287" t="str">
        <f>'Rekapitulácia stavby'!K6</f>
        <v>Zníženie energetickej náročnosti kultúrneho domu v obci Rastislavice</v>
      </c>
      <c r="G6" s="288"/>
      <c r="H6" s="288"/>
      <c r="I6" s="288"/>
      <c r="J6" s="288"/>
      <c r="K6" s="288"/>
      <c r="L6" s="288"/>
      <c r="M6" s="288"/>
      <c r="N6" s="288"/>
      <c r="O6" s="288"/>
      <c r="P6" s="288"/>
      <c r="Q6" s="17"/>
      <c r="R6" s="15"/>
    </row>
    <row r="7" spans="1:66" ht="25.35" customHeight="1">
      <c r="B7" s="14"/>
      <c r="C7" s="17"/>
      <c r="D7" s="20" t="s">
        <v>127</v>
      </c>
      <c r="E7" s="17"/>
      <c r="F7" s="287" t="s">
        <v>128</v>
      </c>
      <c r="G7" s="289"/>
      <c r="H7" s="289"/>
      <c r="I7" s="289"/>
      <c r="J7" s="289"/>
      <c r="K7" s="289"/>
      <c r="L7" s="289"/>
      <c r="M7" s="289"/>
      <c r="N7" s="289"/>
      <c r="O7" s="289"/>
      <c r="P7" s="289"/>
      <c r="Q7" s="17"/>
      <c r="R7" s="15"/>
    </row>
    <row r="8" spans="1:66" s="1" customFormat="1" ht="32.85" customHeight="1">
      <c r="B8" s="22"/>
      <c r="C8" s="23"/>
      <c r="D8" s="19" t="s">
        <v>129</v>
      </c>
      <c r="E8" s="23"/>
      <c r="F8" s="290" t="s">
        <v>330</v>
      </c>
      <c r="G8" s="291"/>
      <c r="H8" s="291"/>
      <c r="I8" s="291"/>
      <c r="J8" s="291"/>
      <c r="K8" s="291"/>
      <c r="L8" s="291"/>
      <c r="M8" s="291"/>
      <c r="N8" s="291"/>
      <c r="O8" s="291"/>
      <c r="P8" s="291"/>
      <c r="Q8" s="23"/>
      <c r="R8" s="24"/>
    </row>
    <row r="9" spans="1:66" s="1" customFormat="1" ht="14.45" customHeight="1">
      <c r="B9" s="22"/>
      <c r="C9" s="23"/>
      <c r="D9" s="20" t="s">
        <v>19</v>
      </c>
      <c r="E9" s="23"/>
      <c r="F9" s="18" t="s">
        <v>5</v>
      </c>
      <c r="G9" s="23"/>
      <c r="H9" s="23"/>
      <c r="I9" s="23"/>
      <c r="J9" s="23"/>
      <c r="K9" s="23"/>
      <c r="L9" s="23"/>
      <c r="M9" s="20" t="s">
        <v>20</v>
      </c>
      <c r="N9" s="23"/>
      <c r="O9" s="18" t="s">
        <v>5</v>
      </c>
      <c r="P9" s="23"/>
      <c r="Q9" s="23"/>
      <c r="R9" s="24"/>
    </row>
    <row r="10" spans="1:66" s="1" customFormat="1" ht="14.45" customHeight="1">
      <c r="B10" s="22"/>
      <c r="C10" s="23"/>
      <c r="D10" s="20" t="s">
        <v>21</v>
      </c>
      <c r="E10" s="23"/>
      <c r="F10" s="18" t="s">
        <v>22</v>
      </c>
      <c r="G10" s="23"/>
      <c r="H10" s="23"/>
      <c r="I10" s="23"/>
      <c r="J10" s="23"/>
      <c r="K10" s="23"/>
      <c r="L10" s="23"/>
      <c r="M10" s="20" t="s">
        <v>23</v>
      </c>
      <c r="N10" s="23"/>
      <c r="O10" s="292">
        <f>'Rekapitulácia stavby'!AN8</f>
        <v>0</v>
      </c>
      <c r="P10" s="293"/>
      <c r="Q10" s="23"/>
      <c r="R10" s="24"/>
    </row>
    <row r="11" spans="1:66" s="1" customFormat="1" ht="10.9" customHeight="1">
      <c r="B11" s="22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4"/>
    </row>
    <row r="12" spans="1:66" s="1" customFormat="1" ht="14.45" customHeight="1">
      <c r="B12" s="22"/>
      <c r="C12" s="23"/>
      <c r="D12" s="20" t="s">
        <v>24</v>
      </c>
      <c r="E12" s="23"/>
      <c r="F12" s="23"/>
      <c r="G12" s="23"/>
      <c r="H12" s="23"/>
      <c r="I12" s="23"/>
      <c r="J12" s="23"/>
      <c r="K12" s="23"/>
      <c r="L12" s="23"/>
      <c r="M12" s="20" t="s">
        <v>25</v>
      </c>
      <c r="N12" s="23"/>
      <c r="O12" s="294" t="s">
        <v>5</v>
      </c>
      <c r="P12" s="294"/>
      <c r="Q12" s="23"/>
      <c r="R12" s="24"/>
    </row>
    <row r="13" spans="1:66" s="1" customFormat="1" ht="18" customHeight="1">
      <c r="B13" s="22"/>
      <c r="C13" s="23"/>
      <c r="D13" s="23"/>
      <c r="E13" s="18" t="s">
        <v>26</v>
      </c>
      <c r="F13" s="23"/>
      <c r="G13" s="23"/>
      <c r="H13" s="23"/>
      <c r="I13" s="23"/>
      <c r="J13" s="23"/>
      <c r="K13" s="23"/>
      <c r="L13" s="23"/>
      <c r="M13" s="20" t="s">
        <v>27</v>
      </c>
      <c r="N13" s="23"/>
      <c r="O13" s="294" t="s">
        <v>5</v>
      </c>
      <c r="P13" s="294"/>
      <c r="Q13" s="23"/>
      <c r="R13" s="24"/>
    </row>
    <row r="14" spans="1:66" s="1" customFormat="1" ht="6.95" customHeight="1"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4"/>
    </row>
    <row r="15" spans="1:66" s="1" customFormat="1" ht="14.45" customHeight="1">
      <c r="B15" s="22"/>
      <c r="C15" s="23"/>
      <c r="D15" s="20" t="s">
        <v>28</v>
      </c>
      <c r="E15" s="23"/>
      <c r="F15" s="23"/>
      <c r="G15" s="23"/>
      <c r="H15" s="23"/>
      <c r="I15" s="23"/>
      <c r="J15" s="23"/>
      <c r="K15" s="23"/>
      <c r="L15" s="23"/>
      <c r="M15" s="20" t="s">
        <v>25</v>
      </c>
      <c r="N15" s="23"/>
      <c r="O15" s="295" t="str">
        <f>IF('Rekapitulácia stavby'!AN13="","",'Rekapitulácia stavby'!AN13)</f>
        <v>Vyplň údaj</v>
      </c>
      <c r="P15" s="294"/>
      <c r="Q15" s="23"/>
      <c r="R15" s="24"/>
    </row>
    <row r="16" spans="1:66" s="1" customFormat="1" ht="18" customHeight="1">
      <c r="B16" s="22"/>
      <c r="C16" s="23"/>
      <c r="D16" s="23"/>
      <c r="E16" s="295" t="str">
        <f>IF('Rekapitulácia stavby'!E14="","",'Rekapitulácia stavby'!E14)</f>
        <v>Vyplň údaj</v>
      </c>
      <c r="F16" s="296"/>
      <c r="G16" s="296"/>
      <c r="H16" s="296"/>
      <c r="I16" s="296"/>
      <c r="J16" s="296"/>
      <c r="K16" s="296"/>
      <c r="L16" s="296"/>
      <c r="M16" s="20" t="s">
        <v>27</v>
      </c>
      <c r="N16" s="23"/>
      <c r="O16" s="295" t="str">
        <f>IF('Rekapitulácia stavby'!AN14="","",'Rekapitulácia stavby'!AN14)</f>
        <v>Vyplň údaj</v>
      </c>
      <c r="P16" s="294"/>
      <c r="Q16" s="23"/>
      <c r="R16" s="24"/>
    </row>
    <row r="17" spans="2:18" s="1" customFormat="1" ht="6.95" customHeight="1">
      <c r="B17" s="22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4"/>
    </row>
    <row r="18" spans="2:18" s="1" customFormat="1" ht="14.45" customHeight="1">
      <c r="B18" s="22"/>
      <c r="C18" s="23"/>
      <c r="D18" s="20" t="s">
        <v>30</v>
      </c>
      <c r="E18" s="23"/>
      <c r="F18" s="23"/>
      <c r="G18" s="23"/>
      <c r="H18" s="23"/>
      <c r="I18" s="23"/>
      <c r="J18" s="23"/>
      <c r="K18" s="23"/>
      <c r="L18" s="23"/>
      <c r="M18" s="20" t="s">
        <v>25</v>
      </c>
      <c r="N18" s="23"/>
      <c r="O18" s="294" t="s">
        <v>5</v>
      </c>
      <c r="P18" s="294"/>
      <c r="Q18" s="23"/>
      <c r="R18" s="24"/>
    </row>
    <row r="19" spans="2:18" s="1" customFormat="1" ht="18" customHeight="1">
      <c r="B19" s="22"/>
      <c r="C19" s="23"/>
      <c r="D19" s="23"/>
      <c r="E19" s="18" t="s">
        <v>31</v>
      </c>
      <c r="F19" s="23"/>
      <c r="G19" s="23"/>
      <c r="H19" s="23"/>
      <c r="I19" s="23"/>
      <c r="J19" s="23"/>
      <c r="K19" s="23"/>
      <c r="L19" s="23"/>
      <c r="M19" s="20" t="s">
        <v>27</v>
      </c>
      <c r="N19" s="23"/>
      <c r="O19" s="294" t="s">
        <v>5</v>
      </c>
      <c r="P19" s="294"/>
      <c r="Q19" s="23"/>
      <c r="R19" s="24"/>
    </row>
    <row r="20" spans="2:18" s="1" customFormat="1" ht="6.95" customHeight="1">
      <c r="B20" s="22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4"/>
    </row>
    <row r="21" spans="2:18" s="1" customFormat="1" ht="14.45" customHeight="1">
      <c r="B21" s="22"/>
      <c r="C21" s="23"/>
      <c r="D21" s="20" t="s">
        <v>33</v>
      </c>
      <c r="E21" s="23"/>
      <c r="F21" s="23"/>
      <c r="G21" s="23"/>
      <c r="H21" s="23"/>
      <c r="I21" s="23"/>
      <c r="J21" s="23"/>
      <c r="K21" s="23"/>
      <c r="L21" s="23"/>
      <c r="M21" s="20" t="s">
        <v>25</v>
      </c>
      <c r="N21" s="23"/>
      <c r="O21" s="294" t="s">
        <v>5</v>
      </c>
      <c r="P21" s="294"/>
      <c r="Q21" s="23"/>
      <c r="R21" s="24"/>
    </row>
    <row r="22" spans="2:18" s="1" customFormat="1" ht="18" customHeight="1">
      <c r="B22" s="22"/>
      <c r="C22" s="23"/>
      <c r="D22" s="23"/>
      <c r="E22" s="18" t="s">
        <v>34</v>
      </c>
      <c r="F22" s="23"/>
      <c r="G22" s="23"/>
      <c r="H22" s="23"/>
      <c r="I22" s="23"/>
      <c r="J22" s="23"/>
      <c r="K22" s="23"/>
      <c r="L22" s="23"/>
      <c r="M22" s="20" t="s">
        <v>27</v>
      </c>
      <c r="N22" s="23"/>
      <c r="O22" s="294" t="s">
        <v>5</v>
      </c>
      <c r="P22" s="294"/>
      <c r="Q22" s="23"/>
      <c r="R22" s="24"/>
    </row>
    <row r="23" spans="2:18" s="1" customFormat="1" ht="6.95" customHeight="1">
      <c r="B23" s="22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4"/>
    </row>
    <row r="24" spans="2:18" s="1" customFormat="1" ht="14.45" customHeight="1">
      <c r="B24" s="22"/>
      <c r="C24" s="23"/>
      <c r="D24" s="20" t="s">
        <v>35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4"/>
    </row>
    <row r="25" spans="2:18" s="1" customFormat="1" ht="22.5" customHeight="1">
      <c r="B25" s="22"/>
      <c r="C25" s="23"/>
      <c r="D25" s="23"/>
      <c r="E25" s="297" t="s">
        <v>5</v>
      </c>
      <c r="F25" s="297"/>
      <c r="G25" s="297"/>
      <c r="H25" s="297"/>
      <c r="I25" s="297"/>
      <c r="J25" s="297"/>
      <c r="K25" s="297"/>
      <c r="L25" s="297"/>
      <c r="M25" s="23"/>
      <c r="N25" s="23"/>
      <c r="O25" s="23"/>
      <c r="P25" s="23"/>
      <c r="Q25" s="23"/>
      <c r="R25" s="24"/>
    </row>
    <row r="26" spans="2:18" s="1" customFormat="1" ht="6.95" customHeight="1">
      <c r="B26" s="22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4"/>
    </row>
    <row r="27" spans="2:18" s="1" customFormat="1" ht="6.95" customHeight="1">
      <c r="B27" s="22"/>
      <c r="C27" s="23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3"/>
      <c r="R27" s="24"/>
    </row>
    <row r="28" spans="2:18" s="1" customFormat="1" ht="14.45" customHeight="1">
      <c r="B28" s="22"/>
      <c r="C28" s="23"/>
      <c r="D28" s="57" t="s">
        <v>131</v>
      </c>
      <c r="E28" s="23"/>
      <c r="F28" s="23"/>
      <c r="G28" s="23"/>
      <c r="H28" s="23"/>
      <c r="I28" s="23"/>
      <c r="J28" s="23"/>
      <c r="K28" s="23"/>
      <c r="L28" s="23"/>
      <c r="M28" s="298">
        <f>N89</f>
        <v>0</v>
      </c>
      <c r="N28" s="298"/>
      <c r="O28" s="298"/>
      <c r="P28" s="298"/>
      <c r="Q28" s="23"/>
      <c r="R28" s="24"/>
    </row>
    <row r="29" spans="2:18" s="1" customFormat="1" ht="14.45" customHeight="1">
      <c r="B29" s="22"/>
      <c r="C29" s="23"/>
      <c r="D29" s="21" t="s">
        <v>115</v>
      </c>
      <c r="E29" s="23"/>
      <c r="F29" s="23"/>
      <c r="G29" s="23"/>
      <c r="H29" s="23"/>
      <c r="I29" s="23"/>
      <c r="J29" s="23"/>
      <c r="K29" s="23"/>
      <c r="L29" s="23"/>
      <c r="M29" s="298">
        <f>N100</f>
        <v>0</v>
      </c>
      <c r="N29" s="298"/>
      <c r="O29" s="298"/>
      <c r="P29" s="298"/>
      <c r="Q29" s="23"/>
      <c r="R29" s="24"/>
    </row>
    <row r="30" spans="2:18" s="1" customFormat="1" ht="6.95" customHeight="1">
      <c r="B30" s="22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4"/>
    </row>
    <row r="31" spans="2:18" s="1" customFormat="1" ht="25.35" customHeight="1">
      <c r="B31" s="22"/>
      <c r="C31" s="23"/>
      <c r="D31" s="58" t="s">
        <v>38</v>
      </c>
      <c r="E31" s="23"/>
      <c r="F31" s="23"/>
      <c r="G31" s="23"/>
      <c r="H31" s="23"/>
      <c r="I31" s="23"/>
      <c r="J31" s="23"/>
      <c r="K31" s="23"/>
      <c r="L31" s="23"/>
      <c r="M31" s="299">
        <f>ROUND(M28+M29,2)</f>
        <v>0</v>
      </c>
      <c r="N31" s="291"/>
      <c r="O31" s="291"/>
      <c r="P31" s="291"/>
      <c r="Q31" s="23"/>
      <c r="R31" s="24"/>
    </row>
    <row r="32" spans="2:18" s="1" customFormat="1" ht="6.95" customHeight="1">
      <c r="B32" s="22"/>
      <c r="C32" s="23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3"/>
      <c r="R32" s="24"/>
    </row>
    <row r="33" spans="2:18" s="1" customFormat="1" ht="14.45" customHeight="1">
      <c r="B33" s="22"/>
      <c r="C33" s="23"/>
      <c r="D33" s="25" t="s">
        <v>39</v>
      </c>
      <c r="E33" s="25" t="s">
        <v>40</v>
      </c>
      <c r="F33" s="26">
        <v>0.2</v>
      </c>
      <c r="G33" s="59" t="s">
        <v>41</v>
      </c>
      <c r="H33" s="300">
        <f>ROUND((((SUM(BE100:BE107)+SUM(BE126:BE180))+SUM(BE182:BE183))),2)</f>
        <v>0</v>
      </c>
      <c r="I33" s="291"/>
      <c r="J33" s="291"/>
      <c r="K33" s="23"/>
      <c r="L33" s="23"/>
      <c r="M33" s="300">
        <f>ROUND(((ROUND((SUM(BE100:BE107)+SUM(BE126:BE180)), 2)*F33)+SUM(BE182:BE183)*F33),2)</f>
        <v>0</v>
      </c>
      <c r="N33" s="291"/>
      <c r="O33" s="291"/>
      <c r="P33" s="291"/>
      <c r="Q33" s="23"/>
      <c r="R33" s="24"/>
    </row>
    <row r="34" spans="2:18" s="1" customFormat="1" ht="14.45" customHeight="1">
      <c r="B34" s="22"/>
      <c r="C34" s="23"/>
      <c r="D34" s="23"/>
      <c r="E34" s="25" t="s">
        <v>42</v>
      </c>
      <c r="F34" s="26">
        <v>0.2</v>
      </c>
      <c r="G34" s="59" t="s">
        <v>41</v>
      </c>
      <c r="H34" s="300">
        <f>ROUND((((SUM(BF100:BF107)+SUM(BF126:BF180))+SUM(BF182:BF183))),2)</f>
        <v>0</v>
      </c>
      <c r="I34" s="291"/>
      <c r="J34" s="291"/>
      <c r="K34" s="23"/>
      <c r="L34" s="23"/>
      <c r="M34" s="300">
        <f>ROUND(((ROUND((SUM(BF100:BF107)+SUM(BF126:BF180)), 2)*F34)+SUM(BF182:BF183)*F34),2)</f>
        <v>0</v>
      </c>
      <c r="N34" s="291"/>
      <c r="O34" s="291"/>
      <c r="P34" s="291"/>
      <c r="Q34" s="23"/>
      <c r="R34" s="24"/>
    </row>
    <row r="35" spans="2:18" s="1" customFormat="1" ht="14.45" hidden="1" customHeight="1">
      <c r="B35" s="22"/>
      <c r="C35" s="23"/>
      <c r="D35" s="23"/>
      <c r="E35" s="25" t="s">
        <v>43</v>
      </c>
      <c r="F35" s="26">
        <v>0.2</v>
      </c>
      <c r="G35" s="59" t="s">
        <v>41</v>
      </c>
      <c r="H35" s="300">
        <f>ROUND((((SUM(BG100:BG107)+SUM(BG126:BG180))+SUM(BG182:BG183))),2)</f>
        <v>0</v>
      </c>
      <c r="I35" s="291"/>
      <c r="J35" s="291"/>
      <c r="K35" s="23"/>
      <c r="L35" s="23"/>
      <c r="M35" s="300">
        <v>0</v>
      </c>
      <c r="N35" s="291"/>
      <c r="O35" s="291"/>
      <c r="P35" s="291"/>
      <c r="Q35" s="23"/>
      <c r="R35" s="24"/>
    </row>
    <row r="36" spans="2:18" s="1" customFormat="1" ht="14.45" hidden="1" customHeight="1">
      <c r="B36" s="22"/>
      <c r="C36" s="23"/>
      <c r="D36" s="23"/>
      <c r="E36" s="25" t="s">
        <v>44</v>
      </c>
      <c r="F36" s="26">
        <v>0.2</v>
      </c>
      <c r="G36" s="59" t="s">
        <v>41</v>
      </c>
      <c r="H36" s="300">
        <f>ROUND((((SUM(BH100:BH107)+SUM(BH126:BH180))+SUM(BH182:BH183))),2)</f>
        <v>0</v>
      </c>
      <c r="I36" s="291"/>
      <c r="J36" s="291"/>
      <c r="K36" s="23"/>
      <c r="L36" s="23"/>
      <c r="M36" s="300">
        <v>0</v>
      </c>
      <c r="N36" s="291"/>
      <c r="O36" s="291"/>
      <c r="P36" s="291"/>
      <c r="Q36" s="23"/>
      <c r="R36" s="24"/>
    </row>
    <row r="37" spans="2:18" s="1" customFormat="1" ht="14.45" hidden="1" customHeight="1">
      <c r="B37" s="22"/>
      <c r="C37" s="23"/>
      <c r="D37" s="23"/>
      <c r="E37" s="25" t="s">
        <v>45</v>
      </c>
      <c r="F37" s="26">
        <v>0</v>
      </c>
      <c r="G37" s="59" t="s">
        <v>41</v>
      </c>
      <c r="H37" s="300">
        <f>ROUND((((SUM(BI100:BI107)+SUM(BI126:BI180))+SUM(BI182:BI183))),2)</f>
        <v>0</v>
      </c>
      <c r="I37" s="291"/>
      <c r="J37" s="291"/>
      <c r="K37" s="23"/>
      <c r="L37" s="23"/>
      <c r="M37" s="300">
        <v>0</v>
      </c>
      <c r="N37" s="291"/>
      <c r="O37" s="291"/>
      <c r="P37" s="291"/>
      <c r="Q37" s="23"/>
      <c r="R37" s="24"/>
    </row>
    <row r="38" spans="2:18" s="1" customFormat="1" ht="6.95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4"/>
    </row>
    <row r="39" spans="2:18" s="1" customFormat="1" ht="25.35" customHeight="1">
      <c r="B39" s="22"/>
      <c r="C39" s="55"/>
      <c r="D39" s="60" t="s">
        <v>46</v>
      </c>
      <c r="E39" s="45"/>
      <c r="F39" s="45"/>
      <c r="G39" s="61" t="s">
        <v>47</v>
      </c>
      <c r="H39" s="62" t="s">
        <v>48</v>
      </c>
      <c r="I39" s="45"/>
      <c r="J39" s="45"/>
      <c r="K39" s="45"/>
      <c r="L39" s="301">
        <f>SUM(M31:M37)</f>
        <v>0</v>
      </c>
      <c r="M39" s="301"/>
      <c r="N39" s="301"/>
      <c r="O39" s="301"/>
      <c r="P39" s="302"/>
      <c r="Q39" s="55"/>
      <c r="R39" s="24"/>
    </row>
    <row r="40" spans="2:18" s="1" customFormat="1" ht="14.45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4"/>
    </row>
    <row r="41" spans="2:18" s="1" customFormat="1" ht="14.45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4"/>
    </row>
    <row r="42" spans="2:18">
      <c r="B42" s="14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5"/>
    </row>
    <row r="43" spans="2:18">
      <c r="B43" s="14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5"/>
    </row>
    <row r="44" spans="2:18">
      <c r="B44" s="14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5"/>
    </row>
    <row r="45" spans="2:18">
      <c r="B45" s="14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5"/>
    </row>
    <row r="46" spans="2:18">
      <c r="B46" s="14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5"/>
    </row>
    <row r="47" spans="2:18">
      <c r="B47" s="14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5"/>
    </row>
    <row r="48" spans="2:18">
      <c r="B48" s="14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5"/>
    </row>
    <row r="49" spans="2:18">
      <c r="B49" s="14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5"/>
    </row>
    <row r="50" spans="2:18" s="1" customFormat="1" ht="15">
      <c r="B50" s="22"/>
      <c r="C50" s="23"/>
      <c r="D50" s="28" t="s">
        <v>49</v>
      </c>
      <c r="E50" s="29"/>
      <c r="F50" s="29"/>
      <c r="G50" s="29"/>
      <c r="H50" s="30"/>
      <c r="I50" s="23"/>
      <c r="J50" s="28" t="s">
        <v>50</v>
      </c>
      <c r="K50" s="29"/>
      <c r="L50" s="29"/>
      <c r="M50" s="29"/>
      <c r="N50" s="29"/>
      <c r="O50" s="29"/>
      <c r="P50" s="30"/>
      <c r="Q50" s="23"/>
      <c r="R50" s="24"/>
    </row>
    <row r="51" spans="2:18">
      <c r="B51" s="14"/>
      <c r="C51" s="17"/>
      <c r="D51" s="31"/>
      <c r="E51" s="17"/>
      <c r="F51" s="17"/>
      <c r="G51" s="17"/>
      <c r="H51" s="32"/>
      <c r="I51" s="17"/>
      <c r="J51" s="31"/>
      <c r="K51" s="17"/>
      <c r="L51" s="17"/>
      <c r="M51" s="17"/>
      <c r="N51" s="17"/>
      <c r="O51" s="17"/>
      <c r="P51" s="32"/>
      <c r="Q51" s="17"/>
      <c r="R51" s="15"/>
    </row>
    <row r="52" spans="2:18">
      <c r="B52" s="14"/>
      <c r="C52" s="17"/>
      <c r="D52" s="31"/>
      <c r="E52" s="17"/>
      <c r="F52" s="17"/>
      <c r="G52" s="17"/>
      <c r="H52" s="32"/>
      <c r="I52" s="17"/>
      <c r="J52" s="31"/>
      <c r="K52" s="17"/>
      <c r="L52" s="17"/>
      <c r="M52" s="17"/>
      <c r="N52" s="17"/>
      <c r="O52" s="17"/>
      <c r="P52" s="32"/>
      <c r="Q52" s="17"/>
      <c r="R52" s="15"/>
    </row>
    <row r="53" spans="2:18">
      <c r="B53" s="14"/>
      <c r="C53" s="17"/>
      <c r="D53" s="31"/>
      <c r="E53" s="17"/>
      <c r="F53" s="17"/>
      <c r="G53" s="17"/>
      <c r="H53" s="32"/>
      <c r="I53" s="17"/>
      <c r="J53" s="31"/>
      <c r="K53" s="17"/>
      <c r="L53" s="17"/>
      <c r="M53" s="17"/>
      <c r="N53" s="17"/>
      <c r="O53" s="17"/>
      <c r="P53" s="32"/>
      <c r="Q53" s="17"/>
      <c r="R53" s="15"/>
    </row>
    <row r="54" spans="2:18">
      <c r="B54" s="14"/>
      <c r="C54" s="17"/>
      <c r="D54" s="31"/>
      <c r="E54" s="17"/>
      <c r="F54" s="17"/>
      <c r="G54" s="17"/>
      <c r="H54" s="32"/>
      <c r="I54" s="17"/>
      <c r="J54" s="31"/>
      <c r="K54" s="17"/>
      <c r="L54" s="17"/>
      <c r="M54" s="17"/>
      <c r="N54" s="17"/>
      <c r="O54" s="17"/>
      <c r="P54" s="32"/>
      <c r="Q54" s="17"/>
      <c r="R54" s="15"/>
    </row>
    <row r="55" spans="2:18">
      <c r="B55" s="14"/>
      <c r="C55" s="17"/>
      <c r="D55" s="31"/>
      <c r="E55" s="17"/>
      <c r="F55" s="17"/>
      <c r="G55" s="17"/>
      <c r="H55" s="32"/>
      <c r="I55" s="17"/>
      <c r="J55" s="31"/>
      <c r="K55" s="17"/>
      <c r="L55" s="17"/>
      <c r="M55" s="17"/>
      <c r="N55" s="17"/>
      <c r="O55" s="17"/>
      <c r="P55" s="32"/>
      <c r="Q55" s="17"/>
      <c r="R55" s="15"/>
    </row>
    <row r="56" spans="2:18">
      <c r="B56" s="14"/>
      <c r="C56" s="17"/>
      <c r="D56" s="31"/>
      <c r="E56" s="17"/>
      <c r="F56" s="17"/>
      <c r="G56" s="17"/>
      <c r="H56" s="32"/>
      <c r="I56" s="17"/>
      <c r="J56" s="31"/>
      <c r="K56" s="17"/>
      <c r="L56" s="17"/>
      <c r="M56" s="17"/>
      <c r="N56" s="17"/>
      <c r="O56" s="17"/>
      <c r="P56" s="32"/>
      <c r="Q56" s="17"/>
      <c r="R56" s="15"/>
    </row>
    <row r="57" spans="2:18">
      <c r="B57" s="14"/>
      <c r="C57" s="17"/>
      <c r="D57" s="31"/>
      <c r="E57" s="17"/>
      <c r="F57" s="17"/>
      <c r="G57" s="17"/>
      <c r="H57" s="32"/>
      <c r="I57" s="17"/>
      <c r="J57" s="31"/>
      <c r="K57" s="17"/>
      <c r="L57" s="17"/>
      <c r="M57" s="17"/>
      <c r="N57" s="17"/>
      <c r="O57" s="17"/>
      <c r="P57" s="32"/>
      <c r="Q57" s="17"/>
      <c r="R57" s="15"/>
    </row>
    <row r="58" spans="2:18">
      <c r="B58" s="14"/>
      <c r="C58" s="17"/>
      <c r="D58" s="31"/>
      <c r="E58" s="17"/>
      <c r="F58" s="17"/>
      <c r="G58" s="17"/>
      <c r="H58" s="32"/>
      <c r="I58" s="17"/>
      <c r="J58" s="31"/>
      <c r="K58" s="17"/>
      <c r="L58" s="17"/>
      <c r="M58" s="17"/>
      <c r="N58" s="17"/>
      <c r="O58" s="17"/>
      <c r="P58" s="32"/>
      <c r="Q58" s="17"/>
      <c r="R58" s="15"/>
    </row>
    <row r="59" spans="2:18" s="1" customFormat="1" ht="15">
      <c r="B59" s="22"/>
      <c r="C59" s="23"/>
      <c r="D59" s="33" t="s">
        <v>51</v>
      </c>
      <c r="E59" s="34"/>
      <c r="F59" s="34"/>
      <c r="G59" s="35" t="s">
        <v>52</v>
      </c>
      <c r="H59" s="36"/>
      <c r="I59" s="23"/>
      <c r="J59" s="33" t="s">
        <v>51</v>
      </c>
      <c r="K59" s="34"/>
      <c r="L59" s="34"/>
      <c r="M59" s="34"/>
      <c r="N59" s="35" t="s">
        <v>52</v>
      </c>
      <c r="O59" s="34"/>
      <c r="P59" s="36"/>
      <c r="Q59" s="23"/>
      <c r="R59" s="24"/>
    </row>
    <row r="60" spans="2:18">
      <c r="B60" s="14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5"/>
    </row>
    <row r="61" spans="2:18" s="1" customFormat="1" ht="15">
      <c r="B61" s="22"/>
      <c r="C61" s="23"/>
      <c r="D61" s="28" t="s">
        <v>53</v>
      </c>
      <c r="E61" s="29"/>
      <c r="F61" s="29"/>
      <c r="G61" s="29"/>
      <c r="H61" s="30"/>
      <c r="I61" s="23"/>
      <c r="J61" s="28" t="s">
        <v>54</v>
      </c>
      <c r="K61" s="29"/>
      <c r="L61" s="29"/>
      <c r="M61" s="29"/>
      <c r="N61" s="29"/>
      <c r="O61" s="29"/>
      <c r="P61" s="30"/>
      <c r="Q61" s="23"/>
      <c r="R61" s="24"/>
    </row>
    <row r="62" spans="2:18">
      <c r="B62" s="14"/>
      <c r="C62" s="17"/>
      <c r="D62" s="31"/>
      <c r="E62" s="17"/>
      <c r="F62" s="17"/>
      <c r="G62" s="17"/>
      <c r="H62" s="32"/>
      <c r="I62" s="17"/>
      <c r="J62" s="31"/>
      <c r="K62" s="17"/>
      <c r="L62" s="17"/>
      <c r="M62" s="17"/>
      <c r="N62" s="17"/>
      <c r="O62" s="17"/>
      <c r="P62" s="32"/>
      <c r="Q62" s="17"/>
      <c r="R62" s="15"/>
    </row>
    <row r="63" spans="2:18">
      <c r="B63" s="14"/>
      <c r="C63" s="17"/>
      <c r="D63" s="31"/>
      <c r="E63" s="17"/>
      <c r="F63" s="17"/>
      <c r="G63" s="17"/>
      <c r="H63" s="32"/>
      <c r="I63" s="17"/>
      <c r="J63" s="31"/>
      <c r="K63" s="17"/>
      <c r="L63" s="17"/>
      <c r="M63" s="17"/>
      <c r="N63" s="17"/>
      <c r="O63" s="17"/>
      <c r="P63" s="32"/>
      <c r="Q63" s="17"/>
      <c r="R63" s="15"/>
    </row>
    <row r="64" spans="2:18">
      <c r="B64" s="14"/>
      <c r="C64" s="17"/>
      <c r="D64" s="31"/>
      <c r="E64" s="17"/>
      <c r="F64" s="17"/>
      <c r="G64" s="17"/>
      <c r="H64" s="32"/>
      <c r="I64" s="17"/>
      <c r="J64" s="31"/>
      <c r="K64" s="17"/>
      <c r="L64" s="17"/>
      <c r="M64" s="17"/>
      <c r="N64" s="17"/>
      <c r="O64" s="17"/>
      <c r="P64" s="32"/>
      <c r="Q64" s="17"/>
      <c r="R64" s="15"/>
    </row>
    <row r="65" spans="2:18">
      <c r="B65" s="14"/>
      <c r="C65" s="17"/>
      <c r="D65" s="31"/>
      <c r="E65" s="17"/>
      <c r="F65" s="17"/>
      <c r="G65" s="17"/>
      <c r="H65" s="32"/>
      <c r="I65" s="17"/>
      <c r="J65" s="31"/>
      <c r="K65" s="17"/>
      <c r="L65" s="17"/>
      <c r="M65" s="17"/>
      <c r="N65" s="17"/>
      <c r="O65" s="17"/>
      <c r="P65" s="32"/>
      <c r="Q65" s="17"/>
      <c r="R65" s="15"/>
    </row>
    <row r="66" spans="2:18">
      <c r="B66" s="14"/>
      <c r="C66" s="17"/>
      <c r="D66" s="31"/>
      <c r="E66" s="17"/>
      <c r="F66" s="17"/>
      <c r="G66" s="17"/>
      <c r="H66" s="32"/>
      <c r="I66" s="17"/>
      <c r="J66" s="31"/>
      <c r="K66" s="17"/>
      <c r="L66" s="17"/>
      <c r="M66" s="17"/>
      <c r="N66" s="17"/>
      <c r="O66" s="17"/>
      <c r="P66" s="32"/>
      <c r="Q66" s="17"/>
      <c r="R66" s="15"/>
    </row>
    <row r="67" spans="2:18">
      <c r="B67" s="14"/>
      <c r="C67" s="17"/>
      <c r="D67" s="31"/>
      <c r="E67" s="17"/>
      <c r="F67" s="17"/>
      <c r="G67" s="17"/>
      <c r="H67" s="32"/>
      <c r="I67" s="17"/>
      <c r="J67" s="31"/>
      <c r="K67" s="17"/>
      <c r="L67" s="17"/>
      <c r="M67" s="17"/>
      <c r="N67" s="17"/>
      <c r="O67" s="17"/>
      <c r="P67" s="32"/>
      <c r="Q67" s="17"/>
      <c r="R67" s="15"/>
    </row>
    <row r="68" spans="2:18">
      <c r="B68" s="14"/>
      <c r="C68" s="17"/>
      <c r="D68" s="31"/>
      <c r="E68" s="17"/>
      <c r="F68" s="17"/>
      <c r="G68" s="17"/>
      <c r="H68" s="32"/>
      <c r="I68" s="17"/>
      <c r="J68" s="31"/>
      <c r="K68" s="17"/>
      <c r="L68" s="17"/>
      <c r="M68" s="17"/>
      <c r="N68" s="17"/>
      <c r="O68" s="17"/>
      <c r="P68" s="32"/>
      <c r="Q68" s="17"/>
      <c r="R68" s="15"/>
    </row>
    <row r="69" spans="2:18">
      <c r="B69" s="14"/>
      <c r="C69" s="17"/>
      <c r="D69" s="31"/>
      <c r="E69" s="17"/>
      <c r="F69" s="17"/>
      <c r="G69" s="17"/>
      <c r="H69" s="32"/>
      <c r="I69" s="17"/>
      <c r="J69" s="31"/>
      <c r="K69" s="17"/>
      <c r="L69" s="17"/>
      <c r="M69" s="17"/>
      <c r="N69" s="17"/>
      <c r="O69" s="17"/>
      <c r="P69" s="32"/>
      <c r="Q69" s="17"/>
      <c r="R69" s="15"/>
    </row>
    <row r="70" spans="2:18" s="1" customFormat="1" ht="15">
      <c r="B70" s="22"/>
      <c r="C70" s="23"/>
      <c r="D70" s="33" t="s">
        <v>51</v>
      </c>
      <c r="E70" s="34"/>
      <c r="F70" s="34"/>
      <c r="G70" s="35" t="s">
        <v>52</v>
      </c>
      <c r="H70" s="36"/>
      <c r="I70" s="23"/>
      <c r="J70" s="33" t="s">
        <v>51</v>
      </c>
      <c r="K70" s="34"/>
      <c r="L70" s="34"/>
      <c r="M70" s="34"/>
      <c r="N70" s="35" t="s">
        <v>52</v>
      </c>
      <c r="O70" s="34"/>
      <c r="P70" s="36"/>
      <c r="Q70" s="23"/>
      <c r="R70" s="24"/>
    </row>
    <row r="71" spans="2:18" s="1" customFormat="1" ht="14.45" customHeight="1">
      <c r="B71" s="37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9"/>
    </row>
    <row r="75" spans="2:18" s="1" customFormat="1" ht="6.95" customHeight="1"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2"/>
    </row>
    <row r="76" spans="2:18" s="1" customFormat="1" ht="36.950000000000003" customHeight="1">
      <c r="B76" s="22"/>
      <c r="C76" s="285" t="s">
        <v>132</v>
      </c>
      <c r="D76" s="286"/>
      <c r="E76" s="286"/>
      <c r="F76" s="286"/>
      <c r="G76" s="286"/>
      <c r="H76" s="286"/>
      <c r="I76" s="286"/>
      <c r="J76" s="286"/>
      <c r="K76" s="286"/>
      <c r="L76" s="286"/>
      <c r="M76" s="286"/>
      <c r="N76" s="286"/>
      <c r="O76" s="286"/>
      <c r="P76" s="286"/>
      <c r="Q76" s="286"/>
      <c r="R76" s="24"/>
    </row>
    <row r="77" spans="2:18" s="1" customFormat="1" ht="6.95" customHeight="1">
      <c r="B77" s="22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4"/>
    </row>
    <row r="78" spans="2:18" s="1" customFormat="1" ht="30" customHeight="1">
      <c r="B78" s="22"/>
      <c r="C78" s="20" t="s">
        <v>17</v>
      </c>
      <c r="D78" s="23"/>
      <c r="E78" s="23"/>
      <c r="F78" s="287" t="str">
        <f>F6</f>
        <v>Zníženie energetickej náročnosti kultúrneho domu v obci Rastislavice</v>
      </c>
      <c r="G78" s="288"/>
      <c r="H78" s="288"/>
      <c r="I78" s="288"/>
      <c r="J78" s="288"/>
      <c r="K78" s="288"/>
      <c r="L78" s="288"/>
      <c r="M78" s="288"/>
      <c r="N78" s="288"/>
      <c r="O78" s="288"/>
      <c r="P78" s="288"/>
      <c r="Q78" s="23"/>
      <c r="R78" s="24"/>
    </row>
    <row r="79" spans="2:18" ht="30" customHeight="1">
      <c r="B79" s="14"/>
      <c r="C79" s="20" t="s">
        <v>127</v>
      </c>
      <c r="D79" s="17"/>
      <c r="E79" s="17"/>
      <c r="F79" s="287" t="s">
        <v>128</v>
      </c>
      <c r="G79" s="289"/>
      <c r="H79" s="289"/>
      <c r="I79" s="289"/>
      <c r="J79" s="289"/>
      <c r="K79" s="289"/>
      <c r="L79" s="289"/>
      <c r="M79" s="289"/>
      <c r="N79" s="289"/>
      <c r="O79" s="289"/>
      <c r="P79" s="289"/>
      <c r="Q79" s="17"/>
      <c r="R79" s="15"/>
    </row>
    <row r="80" spans="2:18" s="1" customFormat="1" ht="36.950000000000003" customHeight="1">
      <c r="B80" s="22"/>
      <c r="C80" s="43" t="s">
        <v>129</v>
      </c>
      <c r="D80" s="23"/>
      <c r="E80" s="23"/>
      <c r="F80" s="303" t="str">
        <f>F8</f>
        <v>B - Výmena výplňových konštrukcií</v>
      </c>
      <c r="G80" s="291"/>
      <c r="H80" s="291"/>
      <c r="I80" s="291"/>
      <c r="J80" s="291"/>
      <c r="K80" s="291"/>
      <c r="L80" s="291"/>
      <c r="M80" s="291"/>
      <c r="N80" s="291"/>
      <c r="O80" s="291"/>
      <c r="P80" s="291"/>
      <c r="Q80" s="23"/>
      <c r="R80" s="24"/>
    </row>
    <row r="81" spans="2:47" s="1" customFormat="1" ht="6.95" customHeight="1">
      <c r="B81" s="22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4"/>
    </row>
    <row r="82" spans="2:47" s="1" customFormat="1" ht="18" customHeight="1">
      <c r="B82" s="22"/>
      <c r="C82" s="20" t="s">
        <v>21</v>
      </c>
      <c r="D82" s="23"/>
      <c r="E82" s="23"/>
      <c r="F82" s="18" t="str">
        <f>F10</f>
        <v>Rastislavice</v>
      </c>
      <c r="G82" s="23"/>
      <c r="H82" s="23"/>
      <c r="I82" s="23"/>
      <c r="J82" s="23"/>
      <c r="K82" s="20" t="s">
        <v>23</v>
      </c>
      <c r="L82" s="23"/>
      <c r="M82" s="293"/>
      <c r="N82" s="293"/>
      <c r="O82" s="293"/>
      <c r="P82" s="293"/>
      <c r="Q82" s="23"/>
      <c r="R82" s="24"/>
    </row>
    <row r="83" spans="2:47" s="1" customFormat="1" ht="6.95" customHeight="1">
      <c r="B83" s="22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4"/>
    </row>
    <row r="84" spans="2:47" s="1" customFormat="1" ht="15">
      <c r="B84" s="22"/>
      <c r="C84" s="20" t="s">
        <v>24</v>
      </c>
      <c r="D84" s="23"/>
      <c r="E84" s="23"/>
      <c r="F84" s="18" t="str">
        <f>E13</f>
        <v>Obec Rastislavice</v>
      </c>
      <c r="G84" s="23"/>
      <c r="H84" s="23"/>
      <c r="I84" s="23"/>
      <c r="J84" s="23"/>
      <c r="K84" s="20" t="s">
        <v>30</v>
      </c>
      <c r="L84" s="23"/>
      <c r="M84" s="294" t="str">
        <f>E19</f>
        <v>ByvaPro s.r.o., Mlynské Nivy 58, 821 05 Bratislava</v>
      </c>
      <c r="N84" s="294"/>
      <c r="O84" s="294"/>
      <c r="P84" s="294"/>
      <c r="Q84" s="294"/>
      <c r="R84" s="24"/>
    </row>
    <row r="85" spans="2:47" s="1" customFormat="1" ht="14.45" customHeight="1">
      <c r="B85" s="22"/>
      <c r="C85" s="20" t="s">
        <v>28</v>
      </c>
      <c r="D85" s="23"/>
      <c r="E85" s="23"/>
      <c r="F85" s="18" t="str">
        <f>IF(E16="","",E16)</f>
        <v>Vyplň údaj</v>
      </c>
      <c r="G85" s="23"/>
      <c r="H85" s="23"/>
      <c r="I85" s="23"/>
      <c r="J85" s="23"/>
      <c r="K85" s="20" t="s">
        <v>33</v>
      </c>
      <c r="L85" s="23"/>
      <c r="M85" s="294" t="str">
        <f>E22</f>
        <v>Ján Tóth</v>
      </c>
      <c r="N85" s="294"/>
      <c r="O85" s="294"/>
      <c r="P85" s="294"/>
      <c r="Q85" s="294"/>
      <c r="R85" s="24"/>
    </row>
    <row r="86" spans="2:47" s="1" customFormat="1" ht="10.35" customHeight="1">
      <c r="B86" s="22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4"/>
    </row>
    <row r="87" spans="2:47" s="1" customFormat="1" ht="29.25" customHeight="1">
      <c r="B87" s="22"/>
      <c r="C87" s="304" t="s">
        <v>133</v>
      </c>
      <c r="D87" s="305"/>
      <c r="E87" s="305"/>
      <c r="F87" s="305"/>
      <c r="G87" s="305"/>
      <c r="H87" s="55"/>
      <c r="I87" s="55"/>
      <c r="J87" s="55"/>
      <c r="K87" s="55"/>
      <c r="L87" s="55"/>
      <c r="M87" s="55"/>
      <c r="N87" s="304" t="s">
        <v>134</v>
      </c>
      <c r="O87" s="305"/>
      <c r="P87" s="305"/>
      <c r="Q87" s="305"/>
      <c r="R87" s="24"/>
    </row>
    <row r="88" spans="2:47" s="1" customFormat="1" ht="10.35" customHeight="1">
      <c r="B88" s="22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4"/>
    </row>
    <row r="89" spans="2:47" s="1" customFormat="1" ht="29.25" customHeight="1">
      <c r="B89" s="22"/>
      <c r="C89" s="63" t="s">
        <v>135</v>
      </c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306">
        <f>N126</f>
        <v>0</v>
      </c>
      <c r="O89" s="307"/>
      <c r="P89" s="307"/>
      <c r="Q89" s="307"/>
      <c r="R89" s="24"/>
      <c r="AU89" s="10" t="s">
        <v>136</v>
      </c>
    </row>
    <row r="90" spans="2:47" s="2" customFormat="1" ht="24.95" customHeight="1">
      <c r="B90" s="64"/>
      <c r="C90" s="65"/>
      <c r="D90" s="66" t="s">
        <v>137</v>
      </c>
      <c r="E90" s="65"/>
      <c r="F90" s="65"/>
      <c r="G90" s="65"/>
      <c r="H90" s="65"/>
      <c r="I90" s="65"/>
      <c r="J90" s="65"/>
      <c r="K90" s="65"/>
      <c r="L90" s="65"/>
      <c r="M90" s="65"/>
      <c r="N90" s="308">
        <f>N127</f>
        <v>0</v>
      </c>
      <c r="O90" s="309"/>
      <c r="P90" s="309"/>
      <c r="Q90" s="309"/>
      <c r="R90" s="67"/>
    </row>
    <row r="91" spans="2:47" s="3" customFormat="1" ht="19.899999999999999" customHeight="1">
      <c r="B91" s="68"/>
      <c r="C91" s="51"/>
      <c r="D91" s="52" t="s">
        <v>140</v>
      </c>
      <c r="E91" s="51"/>
      <c r="F91" s="51"/>
      <c r="G91" s="51"/>
      <c r="H91" s="51"/>
      <c r="I91" s="51"/>
      <c r="J91" s="51"/>
      <c r="K91" s="51"/>
      <c r="L91" s="51"/>
      <c r="M91" s="51"/>
      <c r="N91" s="310">
        <f>N128</f>
        <v>0</v>
      </c>
      <c r="O91" s="311"/>
      <c r="P91" s="311"/>
      <c r="Q91" s="311"/>
      <c r="R91" s="69"/>
    </row>
    <row r="92" spans="2:47" s="3" customFormat="1" ht="19.899999999999999" customHeight="1">
      <c r="B92" s="68"/>
      <c r="C92" s="51"/>
      <c r="D92" s="52" t="s">
        <v>141</v>
      </c>
      <c r="E92" s="51"/>
      <c r="F92" s="51"/>
      <c r="G92" s="51"/>
      <c r="H92" s="51"/>
      <c r="I92" s="51"/>
      <c r="J92" s="51"/>
      <c r="K92" s="51"/>
      <c r="L92" s="51"/>
      <c r="M92" s="51"/>
      <c r="N92" s="310">
        <f>N138</f>
        <v>0</v>
      </c>
      <c r="O92" s="311"/>
      <c r="P92" s="311"/>
      <c r="Q92" s="311"/>
      <c r="R92" s="69"/>
    </row>
    <row r="93" spans="2:47" s="2" customFormat="1" ht="24.95" customHeight="1">
      <c r="B93" s="64"/>
      <c r="C93" s="65"/>
      <c r="D93" s="66" t="s">
        <v>142</v>
      </c>
      <c r="E93" s="65"/>
      <c r="F93" s="65"/>
      <c r="G93" s="65"/>
      <c r="H93" s="65"/>
      <c r="I93" s="65"/>
      <c r="J93" s="65"/>
      <c r="K93" s="65"/>
      <c r="L93" s="65"/>
      <c r="M93" s="65"/>
      <c r="N93" s="308">
        <f>N140</f>
        <v>0</v>
      </c>
      <c r="O93" s="309"/>
      <c r="P93" s="309"/>
      <c r="Q93" s="309"/>
      <c r="R93" s="67"/>
    </row>
    <row r="94" spans="2:47" s="3" customFormat="1" ht="19.899999999999999" customHeight="1">
      <c r="B94" s="68"/>
      <c r="C94" s="51"/>
      <c r="D94" s="52" t="s">
        <v>145</v>
      </c>
      <c r="E94" s="51"/>
      <c r="F94" s="51"/>
      <c r="G94" s="51"/>
      <c r="H94" s="51"/>
      <c r="I94" s="51"/>
      <c r="J94" s="51"/>
      <c r="K94" s="51"/>
      <c r="L94" s="51"/>
      <c r="M94" s="51"/>
      <c r="N94" s="310">
        <f>N141</f>
        <v>0</v>
      </c>
      <c r="O94" s="311"/>
      <c r="P94" s="311"/>
      <c r="Q94" s="311"/>
      <c r="R94" s="69"/>
    </row>
    <row r="95" spans="2:47" s="3" customFormat="1" ht="19.899999999999999" customHeight="1">
      <c r="B95" s="68"/>
      <c r="C95" s="51"/>
      <c r="D95" s="52" t="s">
        <v>146</v>
      </c>
      <c r="E95" s="51"/>
      <c r="F95" s="51"/>
      <c r="G95" s="51"/>
      <c r="H95" s="51"/>
      <c r="I95" s="51"/>
      <c r="J95" s="51"/>
      <c r="K95" s="51"/>
      <c r="L95" s="51"/>
      <c r="M95" s="51"/>
      <c r="N95" s="310">
        <f>N145</f>
        <v>0</v>
      </c>
      <c r="O95" s="311"/>
      <c r="P95" s="311"/>
      <c r="Q95" s="311"/>
      <c r="R95" s="69"/>
    </row>
    <row r="96" spans="2:47" s="3" customFormat="1" ht="19.899999999999999" customHeight="1">
      <c r="B96" s="68"/>
      <c r="C96" s="51"/>
      <c r="D96" s="52" t="s">
        <v>147</v>
      </c>
      <c r="E96" s="51"/>
      <c r="F96" s="51"/>
      <c r="G96" s="51"/>
      <c r="H96" s="51"/>
      <c r="I96" s="51"/>
      <c r="J96" s="51"/>
      <c r="K96" s="51"/>
      <c r="L96" s="51"/>
      <c r="M96" s="51"/>
      <c r="N96" s="310">
        <f>N173</f>
        <v>0</v>
      </c>
      <c r="O96" s="311"/>
      <c r="P96" s="311"/>
      <c r="Q96" s="311"/>
      <c r="R96" s="69"/>
    </row>
    <row r="97" spans="2:65" s="3" customFormat="1" ht="19.899999999999999" customHeight="1">
      <c r="B97" s="68"/>
      <c r="C97" s="51"/>
      <c r="D97" s="52" t="s">
        <v>149</v>
      </c>
      <c r="E97" s="51"/>
      <c r="F97" s="51"/>
      <c r="G97" s="51"/>
      <c r="H97" s="51"/>
      <c r="I97" s="51"/>
      <c r="J97" s="51"/>
      <c r="K97" s="51"/>
      <c r="L97" s="51"/>
      <c r="M97" s="51"/>
      <c r="N97" s="310">
        <f>N177</f>
        <v>0</v>
      </c>
      <c r="O97" s="311"/>
      <c r="P97" s="311"/>
      <c r="Q97" s="311"/>
      <c r="R97" s="69"/>
    </row>
    <row r="98" spans="2:65" s="2" customFormat="1" ht="21.75" customHeight="1">
      <c r="B98" s="64"/>
      <c r="C98" s="65"/>
      <c r="D98" s="66" t="s">
        <v>150</v>
      </c>
      <c r="E98" s="65"/>
      <c r="F98" s="65"/>
      <c r="G98" s="65"/>
      <c r="H98" s="65"/>
      <c r="I98" s="65"/>
      <c r="J98" s="65"/>
      <c r="K98" s="65"/>
      <c r="L98" s="65"/>
      <c r="M98" s="65"/>
      <c r="N98" s="312">
        <f>N181</f>
        <v>0</v>
      </c>
      <c r="O98" s="309"/>
      <c r="P98" s="309"/>
      <c r="Q98" s="309"/>
      <c r="R98" s="67"/>
    </row>
    <row r="99" spans="2:65" s="1" customFormat="1" ht="21.75" customHeight="1">
      <c r="B99" s="22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4"/>
    </row>
    <row r="100" spans="2:65" s="1" customFormat="1" ht="29.25" customHeight="1">
      <c r="B100" s="22"/>
      <c r="C100" s="63" t="s">
        <v>151</v>
      </c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307">
        <f>ROUND(N101+N102+N103+N104+N105+N106,2)</f>
        <v>0</v>
      </c>
      <c r="O100" s="313"/>
      <c r="P100" s="313"/>
      <c r="Q100" s="313"/>
      <c r="R100" s="24"/>
      <c r="T100" s="70"/>
      <c r="U100" s="71" t="s">
        <v>39</v>
      </c>
    </row>
    <row r="101" spans="2:65" s="1" customFormat="1" ht="18" customHeight="1">
      <c r="B101" s="72"/>
      <c r="C101" s="73"/>
      <c r="D101" s="314" t="s">
        <v>152</v>
      </c>
      <c r="E101" s="315"/>
      <c r="F101" s="315"/>
      <c r="G101" s="315"/>
      <c r="H101" s="315"/>
      <c r="I101" s="73"/>
      <c r="J101" s="73"/>
      <c r="K101" s="73"/>
      <c r="L101" s="73"/>
      <c r="M101" s="73"/>
      <c r="N101" s="316">
        <f>ROUND(N89*T101,2)</f>
        <v>0</v>
      </c>
      <c r="O101" s="317"/>
      <c r="P101" s="317"/>
      <c r="Q101" s="317"/>
      <c r="R101" s="75"/>
      <c r="S101" s="73"/>
      <c r="T101" s="76"/>
      <c r="U101" s="77" t="s">
        <v>42</v>
      </c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9" t="s">
        <v>153</v>
      </c>
      <c r="AZ101" s="78"/>
      <c r="BA101" s="78"/>
      <c r="BB101" s="78"/>
      <c r="BC101" s="78"/>
      <c r="BD101" s="78"/>
      <c r="BE101" s="80">
        <f t="shared" ref="BE101:BE106" si="0">IF(U101="základná",N101,0)</f>
        <v>0</v>
      </c>
      <c r="BF101" s="80">
        <f t="shared" ref="BF101:BF106" si="1">IF(U101="znížená",N101,0)</f>
        <v>0</v>
      </c>
      <c r="BG101" s="80">
        <f t="shared" ref="BG101:BG106" si="2">IF(U101="zákl. prenesená",N101,0)</f>
        <v>0</v>
      </c>
      <c r="BH101" s="80">
        <f t="shared" ref="BH101:BH106" si="3">IF(U101="zníž. prenesená",N101,0)</f>
        <v>0</v>
      </c>
      <c r="BI101" s="80">
        <f t="shared" ref="BI101:BI106" si="4">IF(U101="nulová",N101,0)</f>
        <v>0</v>
      </c>
      <c r="BJ101" s="79" t="s">
        <v>87</v>
      </c>
      <c r="BK101" s="78"/>
      <c r="BL101" s="78"/>
      <c r="BM101" s="78"/>
    </row>
    <row r="102" spans="2:65" s="1" customFormat="1" ht="18" customHeight="1">
      <c r="B102" s="72"/>
      <c r="C102" s="73"/>
      <c r="D102" s="314" t="s">
        <v>154</v>
      </c>
      <c r="E102" s="315"/>
      <c r="F102" s="315"/>
      <c r="G102" s="315"/>
      <c r="H102" s="315"/>
      <c r="I102" s="73"/>
      <c r="J102" s="73"/>
      <c r="K102" s="73"/>
      <c r="L102" s="73"/>
      <c r="M102" s="73"/>
      <c r="N102" s="316">
        <f>ROUND(N89*T102,2)</f>
        <v>0</v>
      </c>
      <c r="O102" s="317"/>
      <c r="P102" s="317"/>
      <c r="Q102" s="317"/>
      <c r="R102" s="75"/>
      <c r="S102" s="73"/>
      <c r="T102" s="76"/>
      <c r="U102" s="77" t="s">
        <v>42</v>
      </c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  <c r="AT102" s="78"/>
      <c r="AU102" s="78"/>
      <c r="AV102" s="78"/>
      <c r="AW102" s="78"/>
      <c r="AX102" s="78"/>
      <c r="AY102" s="79" t="s">
        <v>153</v>
      </c>
      <c r="AZ102" s="78"/>
      <c r="BA102" s="78"/>
      <c r="BB102" s="78"/>
      <c r="BC102" s="78"/>
      <c r="BD102" s="78"/>
      <c r="BE102" s="80">
        <f t="shared" si="0"/>
        <v>0</v>
      </c>
      <c r="BF102" s="80">
        <f t="shared" si="1"/>
        <v>0</v>
      </c>
      <c r="BG102" s="80">
        <f t="shared" si="2"/>
        <v>0</v>
      </c>
      <c r="BH102" s="80">
        <f t="shared" si="3"/>
        <v>0</v>
      </c>
      <c r="BI102" s="80">
        <f t="shared" si="4"/>
        <v>0</v>
      </c>
      <c r="BJ102" s="79" t="s">
        <v>87</v>
      </c>
      <c r="BK102" s="78"/>
      <c r="BL102" s="78"/>
      <c r="BM102" s="78"/>
    </row>
    <row r="103" spans="2:65" s="1" customFormat="1" ht="18" customHeight="1">
      <c r="B103" s="72"/>
      <c r="C103" s="73"/>
      <c r="D103" s="314" t="s">
        <v>155</v>
      </c>
      <c r="E103" s="315"/>
      <c r="F103" s="315"/>
      <c r="G103" s="315"/>
      <c r="H103" s="315"/>
      <c r="I103" s="73"/>
      <c r="J103" s="73"/>
      <c r="K103" s="73"/>
      <c r="L103" s="73"/>
      <c r="M103" s="73"/>
      <c r="N103" s="316">
        <f>ROUND(N89*T103,2)</f>
        <v>0</v>
      </c>
      <c r="O103" s="317"/>
      <c r="P103" s="317"/>
      <c r="Q103" s="317"/>
      <c r="R103" s="75"/>
      <c r="S103" s="73"/>
      <c r="T103" s="76"/>
      <c r="U103" s="77" t="s">
        <v>42</v>
      </c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  <c r="AS103" s="78"/>
      <c r="AT103" s="78"/>
      <c r="AU103" s="78"/>
      <c r="AV103" s="78"/>
      <c r="AW103" s="78"/>
      <c r="AX103" s="78"/>
      <c r="AY103" s="79" t="s">
        <v>153</v>
      </c>
      <c r="AZ103" s="78"/>
      <c r="BA103" s="78"/>
      <c r="BB103" s="78"/>
      <c r="BC103" s="78"/>
      <c r="BD103" s="78"/>
      <c r="BE103" s="80">
        <f t="shared" si="0"/>
        <v>0</v>
      </c>
      <c r="BF103" s="80">
        <f t="shared" si="1"/>
        <v>0</v>
      </c>
      <c r="BG103" s="80">
        <f t="shared" si="2"/>
        <v>0</v>
      </c>
      <c r="BH103" s="80">
        <f t="shared" si="3"/>
        <v>0</v>
      </c>
      <c r="BI103" s="80">
        <f t="shared" si="4"/>
        <v>0</v>
      </c>
      <c r="BJ103" s="79" t="s">
        <v>87</v>
      </c>
      <c r="BK103" s="78"/>
      <c r="BL103" s="78"/>
      <c r="BM103" s="78"/>
    </row>
    <row r="104" spans="2:65" s="1" customFormat="1" ht="18" customHeight="1">
      <c r="B104" s="72"/>
      <c r="C104" s="73"/>
      <c r="D104" s="314" t="s">
        <v>156</v>
      </c>
      <c r="E104" s="315"/>
      <c r="F104" s="315"/>
      <c r="G104" s="315"/>
      <c r="H104" s="315"/>
      <c r="I104" s="73"/>
      <c r="J104" s="73"/>
      <c r="K104" s="73"/>
      <c r="L104" s="73"/>
      <c r="M104" s="73"/>
      <c r="N104" s="316">
        <f>ROUND(N89*T104,2)</f>
        <v>0</v>
      </c>
      <c r="O104" s="317"/>
      <c r="P104" s="317"/>
      <c r="Q104" s="317"/>
      <c r="R104" s="75"/>
      <c r="S104" s="73"/>
      <c r="T104" s="76"/>
      <c r="U104" s="77" t="s">
        <v>42</v>
      </c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  <c r="AN104" s="78"/>
      <c r="AO104" s="78"/>
      <c r="AP104" s="78"/>
      <c r="AQ104" s="78"/>
      <c r="AR104" s="78"/>
      <c r="AS104" s="78"/>
      <c r="AT104" s="78"/>
      <c r="AU104" s="78"/>
      <c r="AV104" s="78"/>
      <c r="AW104" s="78"/>
      <c r="AX104" s="78"/>
      <c r="AY104" s="79" t="s">
        <v>153</v>
      </c>
      <c r="AZ104" s="78"/>
      <c r="BA104" s="78"/>
      <c r="BB104" s="78"/>
      <c r="BC104" s="78"/>
      <c r="BD104" s="78"/>
      <c r="BE104" s="80">
        <f t="shared" si="0"/>
        <v>0</v>
      </c>
      <c r="BF104" s="80">
        <f t="shared" si="1"/>
        <v>0</v>
      </c>
      <c r="BG104" s="80">
        <f t="shared" si="2"/>
        <v>0</v>
      </c>
      <c r="BH104" s="80">
        <f t="shared" si="3"/>
        <v>0</v>
      </c>
      <c r="BI104" s="80">
        <f t="shared" si="4"/>
        <v>0</v>
      </c>
      <c r="BJ104" s="79" t="s">
        <v>87</v>
      </c>
      <c r="BK104" s="78"/>
      <c r="BL104" s="78"/>
      <c r="BM104" s="78"/>
    </row>
    <row r="105" spans="2:65" s="1" customFormat="1" ht="18" customHeight="1">
      <c r="B105" s="72"/>
      <c r="C105" s="73"/>
      <c r="D105" s="314" t="s">
        <v>157</v>
      </c>
      <c r="E105" s="315"/>
      <c r="F105" s="315"/>
      <c r="G105" s="315"/>
      <c r="H105" s="315"/>
      <c r="I105" s="73"/>
      <c r="J105" s="73"/>
      <c r="K105" s="73"/>
      <c r="L105" s="73"/>
      <c r="M105" s="73"/>
      <c r="N105" s="316">
        <f>ROUND(N89*T105,2)</f>
        <v>0</v>
      </c>
      <c r="O105" s="317"/>
      <c r="P105" s="317"/>
      <c r="Q105" s="317"/>
      <c r="R105" s="75"/>
      <c r="S105" s="73"/>
      <c r="T105" s="76"/>
      <c r="U105" s="77" t="s">
        <v>42</v>
      </c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N105" s="78"/>
      <c r="AO105" s="78"/>
      <c r="AP105" s="78"/>
      <c r="AQ105" s="78"/>
      <c r="AR105" s="78"/>
      <c r="AS105" s="78"/>
      <c r="AT105" s="78"/>
      <c r="AU105" s="78"/>
      <c r="AV105" s="78"/>
      <c r="AW105" s="78"/>
      <c r="AX105" s="78"/>
      <c r="AY105" s="79" t="s">
        <v>153</v>
      </c>
      <c r="AZ105" s="78"/>
      <c r="BA105" s="78"/>
      <c r="BB105" s="78"/>
      <c r="BC105" s="78"/>
      <c r="BD105" s="78"/>
      <c r="BE105" s="80">
        <f t="shared" si="0"/>
        <v>0</v>
      </c>
      <c r="BF105" s="80">
        <f t="shared" si="1"/>
        <v>0</v>
      </c>
      <c r="BG105" s="80">
        <f t="shared" si="2"/>
        <v>0</v>
      </c>
      <c r="BH105" s="80">
        <f t="shared" si="3"/>
        <v>0</v>
      </c>
      <c r="BI105" s="80">
        <f t="shared" si="4"/>
        <v>0</v>
      </c>
      <c r="BJ105" s="79" t="s">
        <v>87</v>
      </c>
      <c r="BK105" s="78"/>
      <c r="BL105" s="78"/>
      <c r="BM105" s="78"/>
    </row>
    <row r="106" spans="2:65" s="1" customFormat="1" ht="18" customHeight="1">
      <c r="B106" s="72"/>
      <c r="C106" s="73"/>
      <c r="D106" s="74" t="s">
        <v>158</v>
      </c>
      <c r="E106" s="73"/>
      <c r="F106" s="73"/>
      <c r="G106" s="73"/>
      <c r="H106" s="73"/>
      <c r="I106" s="73"/>
      <c r="J106" s="73"/>
      <c r="K106" s="73"/>
      <c r="L106" s="73"/>
      <c r="M106" s="73"/>
      <c r="N106" s="316">
        <f>ROUND(N89*T106,2)</f>
        <v>0</v>
      </c>
      <c r="O106" s="317"/>
      <c r="P106" s="317"/>
      <c r="Q106" s="317"/>
      <c r="R106" s="75"/>
      <c r="S106" s="73"/>
      <c r="T106" s="81"/>
      <c r="U106" s="82" t="s">
        <v>42</v>
      </c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  <c r="AP106" s="78"/>
      <c r="AQ106" s="78"/>
      <c r="AR106" s="78"/>
      <c r="AS106" s="78"/>
      <c r="AT106" s="78"/>
      <c r="AU106" s="78"/>
      <c r="AV106" s="78"/>
      <c r="AW106" s="78"/>
      <c r="AX106" s="78"/>
      <c r="AY106" s="79" t="s">
        <v>159</v>
      </c>
      <c r="AZ106" s="78"/>
      <c r="BA106" s="78"/>
      <c r="BB106" s="78"/>
      <c r="BC106" s="78"/>
      <c r="BD106" s="78"/>
      <c r="BE106" s="80">
        <f t="shared" si="0"/>
        <v>0</v>
      </c>
      <c r="BF106" s="80">
        <f t="shared" si="1"/>
        <v>0</v>
      </c>
      <c r="BG106" s="80">
        <f t="shared" si="2"/>
        <v>0</v>
      </c>
      <c r="BH106" s="80">
        <f t="shared" si="3"/>
        <v>0</v>
      </c>
      <c r="BI106" s="80">
        <f t="shared" si="4"/>
        <v>0</v>
      </c>
      <c r="BJ106" s="79" t="s">
        <v>87</v>
      </c>
      <c r="BK106" s="78"/>
      <c r="BL106" s="78"/>
      <c r="BM106" s="78"/>
    </row>
    <row r="107" spans="2:65" s="1" customFormat="1">
      <c r="B107" s="22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4"/>
    </row>
    <row r="108" spans="2:65" s="1" customFormat="1" ht="29.25" customHeight="1">
      <c r="B108" s="22"/>
      <c r="C108" s="54" t="s">
        <v>120</v>
      </c>
      <c r="D108" s="55"/>
      <c r="E108" s="55"/>
      <c r="F108" s="55"/>
      <c r="G108" s="55"/>
      <c r="H108" s="55"/>
      <c r="I108" s="55"/>
      <c r="J108" s="55"/>
      <c r="K108" s="55"/>
      <c r="L108" s="318">
        <f>ROUND(SUM(N89+N100),2)</f>
        <v>0</v>
      </c>
      <c r="M108" s="318"/>
      <c r="N108" s="318"/>
      <c r="O108" s="318"/>
      <c r="P108" s="318"/>
      <c r="Q108" s="318"/>
      <c r="R108" s="24"/>
    </row>
    <row r="109" spans="2:65" s="1" customFormat="1" ht="6.95" customHeight="1">
      <c r="B109" s="37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9"/>
    </row>
    <row r="113" spans="2:63" s="1" customFormat="1" ht="6.95" customHeight="1"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2"/>
    </row>
    <row r="114" spans="2:63" s="1" customFormat="1" ht="36.950000000000003" customHeight="1">
      <c r="B114" s="22"/>
      <c r="C114" s="285" t="s">
        <v>160</v>
      </c>
      <c r="D114" s="291"/>
      <c r="E114" s="291"/>
      <c r="F114" s="291"/>
      <c r="G114" s="291"/>
      <c r="H114" s="291"/>
      <c r="I114" s="291"/>
      <c r="J114" s="291"/>
      <c r="K114" s="291"/>
      <c r="L114" s="291"/>
      <c r="M114" s="291"/>
      <c r="N114" s="291"/>
      <c r="O114" s="291"/>
      <c r="P114" s="291"/>
      <c r="Q114" s="291"/>
      <c r="R114" s="24"/>
    </row>
    <row r="115" spans="2:63" s="1" customFormat="1" ht="6.95" customHeight="1">
      <c r="B115" s="22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4"/>
    </row>
    <row r="116" spans="2:63" s="1" customFormat="1" ht="30" customHeight="1">
      <c r="B116" s="22"/>
      <c r="C116" s="20" t="s">
        <v>17</v>
      </c>
      <c r="D116" s="23"/>
      <c r="E116" s="23"/>
      <c r="F116" s="287" t="str">
        <f>F6</f>
        <v>Zníženie energetickej náročnosti kultúrneho domu v obci Rastislavice</v>
      </c>
      <c r="G116" s="288"/>
      <c r="H116" s="288"/>
      <c r="I116" s="288"/>
      <c r="J116" s="288"/>
      <c r="K116" s="288"/>
      <c r="L116" s="288"/>
      <c r="M116" s="288"/>
      <c r="N116" s="288"/>
      <c r="O116" s="288"/>
      <c r="P116" s="288"/>
      <c r="Q116" s="23"/>
      <c r="R116" s="24"/>
    </row>
    <row r="117" spans="2:63" ht="30" customHeight="1">
      <c r="B117" s="14"/>
      <c r="C117" s="20" t="s">
        <v>127</v>
      </c>
      <c r="D117" s="17"/>
      <c r="E117" s="17"/>
      <c r="F117" s="287" t="s">
        <v>128</v>
      </c>
      <c r="G117" s="289"/>
      <c r="H117" s="289"/>
      <c r="I117" s="289"/>
      <c r="J117" s="289"/>
      <c r="K117" s="289"/>
      <c r="L117" s="289"/>
      <c r="M117" s="289"/>
      <c r="N117" s="289"/>
      <c r="O117" s="289"/>
      <c r="P117" s="289"/>
      <c r="Q117" s="17"/>
      <c r="R117" s="15"/>
    </row>
    <row r="118" spans="2:63" s="1" customFormat="1" ht="36.950000000000003" customHeight="1">
      <c r="B118" s="22"/>
      <c r="C118" s="43" t="s">
        <v>129</v>
      </c>
      <c r="D118" s="23"/>
      <c r="E118" s="23"/>
      <c r="F118" s="303" t="str">
        <f>F8</f>
        <v>B - Výmena výplňových konštrukcií</v>
      </c>
      <c r="G118" s="291"/>
      <c r="H118" s="291"/>
      <c r="I118" s="291"/>
      <c r="J118" s="291"/>
      <c r="K118" s="291"/>
      <c r="L118" s="291"/>
      <c r="M118" s="291"/>
      <c r="N118" s="291"/>
      <c r="O118" s="291"/>
      <c r="P118" s="291"/>
      <c r="Q118" s="23"/>
      <c r="R118" s="24"/>
    </row>
    <row r="119" spans="2:63" s="1" customFormat="1" ht="6.95" customHeight="1">
      <c r="B119" s="22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4"/>
    </row>
    <row r="120" spans="2:63" s="1" customFormat="1" ht="18" customHeight="1">
      <c r="B120" s="22"/>
      <c r="C120" s="20" t="s">
        <v>21</v>
      </c>
      <c r="D120" s="23"/>
      <c r="E120" s="23"/>
      <c r="F120" s="18" t="str">
        <f>F10</f>
        <v>Rastislavice</v>
      </c>
      <c r="G120" s="23"/>
      <c r="H120" s="23"/>
      <c r="I120" s="23"/>
      <c r="J120" s="23"/>
      <c r="K120" s="20" t="s">
        <v>23</v>
      </c>
      <c r="L120" s="23"/>
      <c r="M120" s="293"/>
      <c r="N120" s="293"/>
      <c r="O120" s="293"/>
      <c r="P120" s="293"/>
      <c r="Q120" s="23"/>
      <c r="R120" s="24"/>
    </row>
    <row r="121" spans="2:63" s="1" customFormat="1" ht="6.95" customHeight="1">
      <c r="B121" s="22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4"/>
    </row>
    <row r="122" spans="2:63" s="1" customFormat="1" ht="15">
      <c r="B122" s="22"/>
      <c r="C122" s="20" t="s">
        <v>24</v>
      </c>
      <c r="D122" s="23"/>
      <c r="E122" s="23"/>
      <c r="F122" s="18" t="str">
        <f>E13</f>
        <v>Obec Rastislavice</v>
      </c>
      <c r="G122" s="23"/>
      <c r="H122" s="23"/>
      <c r="I122" s="23"/>
      <c r="J122" s="23"/>
      <c r="K122" s="20" t="s">
        <v>30</v>
      </c>
      <c r="L122" s="23"/>
      <c r="M122" s="294" t="str">
        <f>E19</f>
        <v>ByvaPro s.r.o., Mlynské Nivy 58, 821 05 Bratislava</v>
      </c>
      <c r="N122" s="294"/>
      <c r="O122" s="294"/>
      <c r="P122" s="294"/>
      <c r="Q122" s="294"/>
      <c r="R122" s="24"/>
    </row>
    <row r="123" spans="2:63" s="1" customFormat="1" ht="14.45" customHeight="1">
      <c r="B123" s="22"/>
      <c r="C123" s="20" t="s">
        <v>28</v>
      </c>
      <c r="D123" s="23"/>
      <c r="E123" s="23"/>
      <c r="F123" s="18" t="str">
        <f>IF(E16="","",E16)</f>
        <v>Vyplň údaj</v>
      </c>
      <c r="G123" s="23"/>
      <c r="H123" s="23"/>
      <c r="I123" s="23"/>
      <c r="J123" s="23"/>
      <c r="K123" s="20" t="s">
        <v>33</v>
      </c>
      <c r="L123" s="23"/>
      <c r="M123" s="294"/>
      <c r="N123" s="294"/>
      <c r="O123" s="294"/>
      <c r="P123" s="294"/>
      <c r="Q123" s="294"/>
      <c r="R123" s="24"/>
    </row>
    <row r="124" spans="2:63" s="1" customFormat="1" ht="10.35" customHeight="1">
      <c r="B124" s="22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4"/>
    </row>
    <row r="125" spans="2:63" s="4" customFormat="1" ht="29.25" customHeight="1">
      <c r="B125" s="83"/>
      <c r="C125" s="84" t="s">
        <v>161</v>
      </c>
      <c r="D125" s="85" t="s">
        <v>162</v>
      </c>
      <c r="E125" s="85" t="s">
        <v>57</v>
      </c>
      <c r="F125" s="319" t="s">
        <v>163</v>
      </c>
      <c r="G125" s="319"/>
      <c r="H125" s="319"/>
      <c r="I125" s="319"/>
      <c r="J125" s="85" t="s">
        <v>164</v>
      </c>
      <c r="K125" s="85" t="s">
        <v>165</v>
      </c>
      <c r="L125" s="320" t="s">
        <v>166</v>
      </c>
      <c r="M125" s="320"/>
      <c r="N125" s="319" t="s">
        <v>134</v>
      </c>
      <c r="O125" s="319"/>
      <c r="P125" s="319"/>
      <c r="Q125" s="321"/>
      <c r="R125" s="86"/>
      <c r="T125" s="46" t="s">
        <v>167</v>
      </c>
      <c r="U125" s="47" t="s">
        <v>39</v>
      </c>
      <c r="V125" s="47" t="s">
        <v>168</v>
      </c>
      <c r="W125" s="47" t="s">
        <v>169</v>
      </c>
      <c r="X125" s="47" t="s">
        <v>170</v>
      </c>
      <c r="Y125" s="47" t="s">
        <v>171</v>
      </c>
      <c r="Z125" s="47" t="s">
        <v>172</v>
      </c>
      <c r="AA125" s="48" t="s">
        <v>173</v>
      </c>
    </row>
    <row r="126" spans="2:63" s="1" customFormat="1" ht="29.25" customHeight="1">
      <c r="B126" s="22"/>
      <c r="C126" s="50" t="s">
        <v>131</v>
      </c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325">
        <f>BK126</f>
        <v>0</v>
      </c>
      <c r="O126" s="326"/>
      <c r="P126" s="326"/>
      <c r="Q126" s="326"/>
      <c r="R126" s="24"/>
      <c r="T126" s="49"/>
      <c r="U126" s="29"/>
      <c r="V126" s="29"/>
      <c r="W126" s="87">
        <f>W127+W140+W181</f>
        <v>0</v>
      </c>
      <c r="X126" s="29"/>
      <c r="Y126" s="87">
        <f>Y127+Y140+Y181</f>
        <v>0.2796091</v>
      </c>
      <c r="Z126" s="29"/>
      <c r="AA126" s="88">
        <f>AA127+AA140+AA181</f>
        <v>2.2667275</v>
      </c>
      <c r="AT126" s="10" t="s">
        <v>74</v>
      </c>
      <c r="AU126" s="10" t="s">
        <v>136</v>
      </c>
      <c r="BK126" s="89">
        <f>BK127+BK140+BK181</f>
        <v>0</v>
      </c>
    </row>
    <row r="127" spans="2:63" s="5" customFormat="1" ht="37.35" customHeight="1">
      <c r="B127" s="90"/>
      <c r="C127" s="91"/>
      <c r="D127" s="92" t="s">
        <v>137</v>
      </c>
      <c r="E127" s="92"/>
      <c r="F127" s="92"/>
      <c r="G127" s="92"/>
      <c r="H127" s="92"/>
      <c r="I127" s="92"/>
      <c r="J127" s="92"/>
      <c r="K127" s="92"/>
      <c r="L127" s="92"/>
      <c r="M127" s="92"/>
      <c r="N127" s="312">
        <f>BK127</f>
        <v>0</v>
      </c>
      <c r="O127" s="308"/>
      <c r="P127" s="308"/>
      <c r="Q127" s="308"/>
      <c r="R127" s="93"/>
      <c r="T127" s="94"/>
      <c r="U127" s="91"/>
      <c r="V127" s="91"/>
      <c r="W127" s="95">
        <f>W128+W138</f>
        <v>0</v>
      </c>
      <c r="X127" s="91"/>
      <c r="Y127" s="95">
        <f>Y128+Y138</f>
        <v>0</v>
      </c>
      <c r="Z127" s="91"/>
      <c r="AA127" s="96">
        <f>AA128+AA138</f>
        <v>1.8686799999999999</v>
      </c>
      <c r="AR127" s="97" t="s">
        <v>82</v>
      </c>
      <c r="AT127" s="98" t="s">
        <v>74</v>
      </c>
      <c r="AU127" s="98" t="s">
        <v>75</v>
      </c>
      <c r="AY127" s="97" t="s">
        <v>174</v>
      </c>
      <c r="BK127" s="99">
        <f>BK128+BK138</f>
        <v>0</v>
      </c>
    </row>
    <row r="128" spans="2:63" s="5" customFormat="1" ht="19.899999999999999" customHeight="1">
      <c r="B128" s="90"/>
      <c r="C128" s="91"/>
      <c r="D128" s="100" t="s">
        <v>140</v>
      </c>
      <c r="E128" s="100"/>
      <c r="F128" s="100"/>
      <c r="G128" s="100"/>
      <c r="H128" s="100"/>
      <c r="I128" s="100"/>
      <c r="J128" s="100"/>
      <c r="K128" s="100"/>
      <c r="L128" s="100"/>
      <c r="M128" s="100"/>
      <c r="N128" s="327">
        <f>BK128</f>
        <v>0</v>
      </c>
      <c r="O128" s="328"/>
      <c r="P128" s="328"/>
      <c r="Q128" s="328"/>
      <c r="R128" s="93"/>
      <c r="T128" s="94"/>
      <c r="U128" s="91"/>
      <c r="V128" s="91"/>
      <c r="W128" s="95">
        <f>SUM(W129:W137)</f>
        <v>0</v>
      </c>
      <c r="X128" s="91"/>
      <c r="Y128" s="95">
        <f>SUM(Y129:Y137)</f>
        <v>0</v>
      </c>
      <c r="Z128" s="91"/>
      <c r="AA128" s="96">
        <f>SUM(AA129:AA137)</f>
        <v>1.8686799999999999</v>
      </c>
      <c r="AR128" s="97" t="s">
        <v>82</v>
      </c>
      <c r="AT128" s="98" t="s">
        <v>74</v>
      </c>
      <c r="AU128" s="98" t="s">
        <v>82</v>
      </c>
      <c r="AY128" s="97" t="s">
        <v>174</v>
      </c>
      <c r="BK128" s="99">
        <f>SUM(BK129:BK137)</f>
        <v>0</v>
      </c>
    </row>
    <row r="129" spans="2:65" s="1" customFormat="1" ht="31.5" customHeight="1">
      <c r="B129" s="72"/>
      <c r="C129" s="101" t="s">
        <v>204</v>
      </c>
      <c r="D129" s="101" t="s">
        <v>176</v>
      </c>
      <c r="E129" s="102"/>
      <c r="F129" s="322" t="s">
        <v>331</v>
      </c>
      <c r="G129" s="322"/>
      <c r="H129" s="322"/>
      <c r="I129" s="322"/>
      <c r="J129" s="103" t="s">
        <v>223</v>
      </c>
      <c r="K129" s="104">
        <v>25</v>
      </c>
      <c r="L129" s="323">
        <v>0</v>
      </c>
      <c r="M129" s="323"/>
      <c r="N129" s="324">
        <f t="shared" ref="N129:N137" si="5">ROUND(L129*K129,2)</f>
        <v>0</v>
      </c>
      <c r="O129" s="324"/>
      <c r="P129" s="324"/>
      <c r="Q129" s="324"/>
      <c r="R129" s="75"/>
      <c r="T129" s="106" t="s">
        <v>5</v>
      </c>
      <c r="U129" s="27" t="s">
        <v>42</v>
      </c>
      <c r="V129" s="23"/>
      <c r="W129" s="107">
        <f t="shared" ref="W129:W137" si="6">V129*K129</f>
        <v>0</v>
      </c>
      <c r="X129" s="107">
        <v>0</v>
      </c>
      <c r="Y129" s="107">
        <f t="shared" ref="Y129:Y137" si="7">X129*K129</f>
        <v>0</v>
      </c>
      <c r="Z129" s="107">
        <v>1.6E-2</v>
      </c>
      <c r="AA129" s="108">
        <f t="shared" ref="AA129:AA137" si="8">Z129*K129</f>
        <v>0.4</v>
      </c>
      <c r="AR129" s="10" t="s">
        <v>179</v>
      </c>
      <c r="AT129" s="10" t="s">
        <v>176</v>
      </c>
      <c r="AU129" s="10" t="s">
        <v>87</v>
      </c>
      <c r="AY129" s="10" t="s">
        <v>174</v>
      </c>
      <c r="BE129" s="53">
        <f t="shared" ref="BE129:BE137" si="9">IF(U129="základná",N129,0)</f>
        <v>0</v>
      </c>
      <c r="BF129" s="53">
        <f t="shared" ref="BF129:BF137" si="10">IF(U129="znížená",N129,0)</f>
        <v>0</v>
      </c>
      <c r="BG129" s="53">
        <f t="shared" ref="BG129:BG137" si="11">IF(U129="zákl. prenesená",N129,0)</f>
        <v>0</v>
      </c>
      <c r="BH129" s="53">
        <f t="shared" ref="BH129:BH137" si="12">IF(U129="zníž. prenesená",N129,0)</f>
        <v>0</v>
      </c>
      <c r="BI129" s="53">
        <f t="shared" ref="BI129:BI137" si="13">IF(U129="nulová",N129,0)</f>
        <v>0</v>
      </c>
      <c r="BJ129" s="10" t="s">
        <v>87</v>
      </c>
      <c r="BK129" s="53">
        <f t="shared" ref="BK129:BK137" si="14">ROUND(L129*K129,2)</f>
        <v>0</v>
      </c>
      <c r="BL129" s="10" t="s">
        <v>179</v>
      </c>
      <c r="BM129" s="10" t="s">
        <v>332</v>
      </c>
    </row>
    <row r="130" spans="2:65" s="1" customFormat="1" ht="31.5" customHeight="1">
      <c r="B130" s="72"/>
      <c r="C130" s="101" t="s">
        <v>82</v>
      </c>
      <c r="D130" s="101" t="s">
        <v>176</v>
      </c>
      <c r="E130" s="102"/>
      <c r="F130" s="322" t="s">
        <v>333</v>
      </c>
      <c r="G130" s="322"/>
      <c r="H130" s="322"/>
      <c r="I130" s="322"/>
      <c r="J130" s="103" t="s">
        <v>219</v>
      </c>
      <c r="K130" s="104">
        <v>130.38</v>
      </c>
      <c r="L130" s="323">
        <v>0</v>
      </c>
      <c r="M130" s="323"/>
      <c r="N130" s="324">
        <f t="shared" si="5"/>
        <v>0</v>
      </c>
      <c r="O130" s="324"/>
      <c r="P130" s="324"/>
      <c r="Q130" s="324"/>
      <c r="R130" s="75"/>
      <c r="T130" s="106" t="s">
        <v>5</v>
      </c>
      <c r="U130" s="27" t="s">
        <v>42</v>
      </c>
      <c r="V130" s="23"/>
      <c r="W130" s="107">
        <f t="shared" si="6"/>
        <v>0</v>
      </c>
      <c r="X130" s="107">
        <v>0</v>
      </c>
      <c r="Y130" s="107">
        <f t="shared" si="7"/>
        <v>0</v>
      </c>
      <c r="Z130" s="107">
        <v>8.0000000000000002E-3</v>
      </c>
      <c r="AA130" s="108">
        <f t="shared" si="8"/>
        <v>1.04304</v>
      </c>
      <c r="AR130" s="10" t="s">
        <v>179</v>
      </c>
      <c r="AT130" s="10" t="s">
        <v>176</v>
      </c>
      <c r="AU130" s="10" t="s">
        <v>87</v>
      </c>
      <c r="AY130" s="10" t="s">
        <v>174</v>
      </c>
      <c r="BE130" s="53">
        <f t="shared" si="9"/>
        <v>0</v>
      </c>
      <c r="BF130" s="53">
        <f t="shared" si="10"/>
        <v>0</v>
      </c>
      <c r="BG130" s="53">
        <f t="shared" si="11"/>
        <v>0</v>
      </c>
      <c r="BH130" s="53">
        <f t="shared" si="12"/>
        <v>0</v>
      </c>
      <c r="BI130" s="53">
        <f t="shared" si="13"/>
        <v>0</v>
      </c>
      <c r="BJ130" s="10" t="s">
        <v>87</v>
      </c>
      <c r="BK130" s="53">
        <f t="shared" si="14"/>
        <v>0</v>
      </c>
      <c r="BL130" s="10" t="s">
        <v>179</v>
      </c>
      <c r="BM130" s="10" t="s">
        <v>334</v>
      </c>
    </row>
    <row r="131" spans="2:65" s="1" customFormat="1" ht="31.5" customHeight="1">
      <c r="B131" s="72"/>
      <c r="C131" s="101" t="s">
        <v>87</v>
      </c>
      <c r="D131" s="101" t="s">
        <v>176</v>
      </c>
      <c r="E131" s="102"/>
      <c r="F131" s="322" t="s">
        <v>335</v>
      </c>
      <c r="G131" s="322"/>
      <c r="H131" s="322"/>
      <c r="I131" s="322"/>
      <c r="J131" s="103" t="s">
        <v>219</v>
      </c>
      <c r="K131" s="104">
        <v>24.22</v>
      </c>
      <c r="L131" s="323">
        <v>0</v>
      </c>
      <c r="M131" s="323"/>
      <c r="N131" s="324">
        <f t="shared" si="5"/>
        <v>0</v>
      </c>
      <c r="O131" s="324"/>
      <c r="P131" s="324"/>
      <c r="Q131" s="324"/>
      <c r="R131" s="75"/>
      <c r="T131" s="106" t="s">
        <v>5</v>
      </c>
      <c r="U131" s="27" t="s">
        <v>42</v>
      </c>
      <c r="V131" s="23"/>
      <c r="W131" s="107">
        <f t="shared" si="6"/>
        <v>0</v>
      </c>
      <c r="X131" s="107">
        <v>0</v>
      </c>
      <c r="Y131" s="107">
        <f t="shared" si="7"/>
        <v>0</v>
      </c>
      <c r="Z131" s="107">
        <v>1.2E-2</v>
      </c>
      <c r="AA131" s="108">
        <f t="shared" si="8"/>
        <v>0.29064000000000001</v>
      </c>
      <c r="AR131" s="10" t="s">
        <v>179</v>
      </c>
      <c r="AT131" s="10" t="s">
        <v>176</v>
      </c>
      <c r="AU131" s="10" t="s">
        <v>87</v>
      </c>
      <c r="AY131" s="10" t="s">
        <v>174</v>
      </c>
      <c r="BE131" s="53">
        <f t="shared" si="9"/>
        <v>0</v>
      </c>
      <c r="BF131" s="53">
        <f t="shared" si="10"/>
        <v>0</v>
      </c>
      <c r="BG131" s="53">
        <f t="shared" si="11"/>
        <v>0</v>
      </c>
      <c r="BH131" s="53">
        <f t="shared" si="12"/>
        <v>0</v>
      </c>
      <c r="BI131" s="53">
        <f t="shared" si="13"/>
        <v>0</v>
      </c>
      <c r="BJ131" s="10" t="s">
        <v>87</v>
      </c>
      <c r="BK131" s="53">
        <f t="shared" si="14"/>
        <v>0</v>
      </c>
      <c r="BL131" s="10" t="s">
        <v>179</v>
      </c>
      <c r="BM131" s="10" t="s">
        <v>336</v>
      </c>
    </row>
    <row r="132" spans="2:65" s="1" customFormat="1" ht="31.5" customHeight="1">
      <c r="B132" s="72"/>
      <c r="C132" s="101" t="s">
        <v>179</v>
      </c>
      <c r="D132" s="101" t="s">
        <v>176</v>
      </c>
      <c r="E132" s="102"/>
      <c r="F132" s="322" t="s">
        <v>337</v>
      </c>
      <c r="G132" s="322"/>
      <c r="H132" s="322"/>
      <c r="I132" s="322"/>
      <c r="J132" s="103" t="s">
        <v>223</v>
      </c>
      <c r="K132" s="104">
        <v>5</v>
      </c>
      <c r="L132" s="323">
        <v>0</v>
      </c>
      <c r="M132" s="323"/>
      <c r="N132" s="324">
        <f t="shared" si="5"/>
        <v>0</v>
      </c>
      <c r="O132" s="324"/>
      <c r="P132" s="324"/>
      <c r="Q132" s="324"/>
      <c r="R132" s="75"/>
      <c r="T132" s="106" t="s">
        <v>5</v>
      </c>
      <c r="U132" s="27" t="s">
        <v>42</v>
      </c>
      <c r="V132" s="23"/>
      <c r="W132" s="107">
        <f t="shared" si="6"/>
        <v>0</v>
      </c>
      <c r="X132" s="107">
        <v>0</v>
      </c>
      <c r="Y132" s="107">
        <f t="shared" si="7"/>
        <v>0</v>
      </c>
      <c r="Z132" s="107">
        <v>2.7E-2</v>
      </c>
      <c r="AA132" s="108">
        <f t="shared" si="8"/>
        <v>0.13500000000000001</v>
      </c>
      <c r="AR132" s="10" t="s">
        <v>179</v>
      </c>
      <c r="AT132" s="10" t="s">
        <v>176</v>
      </c>
      <c r="AU132" s="10" t="s">
        <v>87</v>
      </c>
      <c r="AY132" s="10" t="s">
        <v>174</v>
      </c>
      <c r="BE132" s="53">
        <f t="shared" si="9"/>
        <v>0</v>
      </c>
      <c r="BF132" s="53">
        <f t="shared" si="10"/>
        <v>0</v>
      </c>
      <c r="BG132" s="53">
        <f t="shared" si="11"/>
        <v>0</v>
      </c>
      <c r="BH132" s="53">
        <f t="shared" si="12"/>
        <v>0</v>
      </c>
      <c r="BI132" s="53">
        <f t="shared" si="13"/>
        <v>0</v>
      </c>
      <c r="BJ132" s="10" t="s">
        <v>87</v>
      </c>
      <c r="BK132" s="53">
        <f t="shared" si="14"/>
        <v>0</v>
      </c>
      <c r="BL132" s="10" t="s">
        <v>179</v>
      </c>
      <c r="BM132" s="10" t="s">
        <v>338</v>
      </c>
    </row>
    <row r="133" spans="2:65" s="1" customFormat="1" ht="31.5" customHeight="1">
      <c r="B133" s="72"/>
      <c r="C133" s="101" t="s">
        <v>206</v>
      </c>
      <c r="D133" s="101" t="s">
        <v>176</v>
      </c>
      <c r="E133" s="102"/>
      <c r="F133" s="322" t="s">
        <v>238</v>
      </c>
      <c r="G133" s="322"/>
      <c r="H133" s="322"/>
      <c r="I133" s="322"/>
      <c r="J133" s="103" t="s">
        <v>239</v>
      </c>
      <c r="K133" s="104">
        <v>2.27</v>
      </c>
      <c r="L133" s="323">
        <v>0</v>
      </c>
      <c r="M133" s="323"/>
      <c r="N133" s="324">
        <f t="shared" si="5"/>
        <v>0</v>
      </c>
      <c r="O133" s="324"/>
      <c r="P133" s="324"/>
      <c r="Q133" s="324"/>
      <c r="R133" s="75"/>
      <c r="T133" s="106" t="s">
        <v>5</v>
      </c>
      <c r="U133" s="27" t="s">
        <v>42</v>
      </c>
      <c r="V133" s="23"/>
      <c r="W133" s="107">
        <f t="shared" si="6"/>
        <v>0</v>
      </c>
      <c r="X133" s="107">
        <v>0</v>
      </c>
      <c r="Y133" s="107">
        <f t="shared" si="7"/>
        <v>0</v>
      </c>
      <c r="Z133" s="107">
        <v>0</v>
      </c>
      <c r="AA133" s="108">
        <f t="shared" si="8"/>
        <v>0</v>
      </c>
      <c r="AR133" s="10" t="s">
        <v>179</v>
      </c>
      <c r="AT133" s="10" t="s">
        <v>176</v>
      </c>
      <c r="AU133" s="10" t="s">
        <v>87</v>
      </c>
      <c r="AY133" s="10" t="s">
        <v>174</v>
      </c>
      <c r="BE133" s="53">
        <f t="shared" si="9"/>
        <v>0</v>
      </c>
      <c r="BF133" s="53">
        <f t="shared" si="10"/>
        <v>0</v>
      </c>
      <c r="BG133" s="53">
        <f t="shared" si="11"/>
        <v>0</v>
      </c>
      <c r="BH133" s="53">
        <f t="shared" si="12"/>
        <v>0</v>
      </c>
      <c r="BI133" s="53">
        <f t="shared" si="13"/>
        <v>0</v>
      </c>
      <c r="BJ133" s="10" t="s">
        <v>87</v>
      </c>
      <c r="BK133" s="53">
        <f t="shared" si="14"/>
        <v>0</v>
      </c>
      <c r="BL133" s="10" t="s">
        <v>179</v>
      </c>
      <c r="BM133" s="10" t="s">
        <v>339</v>
      </c>
    </row>
    <row r="134" spans="2:65" s="1" customFormat="1" ht="31.5" customHeight="1">
      <c r="B134" s="72"/>
      <c r="C134" s="101" t="s">
        <v>200</v>
      </c>
      <c r="D134" s="101" t="s">
        <v>176</v>
      </c>
      <c r="E134" s="102"/>
      <c r="F134" s="322" t="s">
        <v>340</v>
      </c>
      <c r="G134" s="322"/>
      <c r="H134" s="322"/>
      <c r="I134" s="322"/>
      <c r="J134" s="103" t="s">
        <v>239</v>
      </c>
      <c r="K134" s="104">
        <v>2.27</v>
      </c>
      <c r="L134" s="323">
        <v>0</v>
      </c>
      <c r="M134" s="323"/>
      <c r="N134" s="324">
        <f t="shared" si="5"/>
        <v>0</v>
      </c>
      <c r="O134" s="324"/>
      <c r="P134" s="324"/>
      <c r="Q134" s="324"/>
      <c r="R134" s="75"/>
      <c r="T134" s="106" t="s">
        <v>5</v>
      </c>
      <c r="U134" s="27" t="s">
        <v>42</v>
      </c>
      <c r="V134" s="23"/>
      <c r="W134" s="107">
        <f t="shared" si="6"/>
        <v>0</v>
      </c>
      <c r="X134" s="107">
        <v>0</v>
      </c>
      <c r="Y134" s="107">
        <f t="shared" si="7"/>
        <v>0</v>
      </c>
      <c r="Z134" s="107">
        <v>0</v>
      </c>
      <c r="AA134" s="108">
        <f t="shared" si="8"/>
        <v>0</v>
      </c>
      <c r="AR134" s="10" t="s">
        <v>179</v>
      </c>
      <c r="AT134" s="10" t="s">
        <v>176</v>
      </c>
      <c r="AU134" s="10" t="s">
        <v>87</v>
      </c>
      <c r="AY134" s="10" t="s">
        <v>174</v>
      </c>
      <c r="BE134" s="53">
        <f t="shared" si="9"/>
        <v>0</v>
      </c>
      <c r="BF134" s="53">
        <f t="shared" si="10"/>
        <v>0</v>
      </c>
      <c r="BG134" s="53">
        <f t="shared" si="11"/>
        <v>0</v>
      </c>
      <c r="BH134" s="53">
        <f t="shared" si="12"/>
        <v>0</v>
      </c>
      <c r="BI134" s="53">
        <f t="shared" si="13"/>
        <v>0</v>
      </c>
      <c r="BJ134" s="10" t="s">
        <v>87</v>
      </c>
      <c r="BK134" s="53">
        <f t="shared" si="14"/>
        <v>0</v>
      </c>
      <c r="BL134" s="10" t="s">
        <v>179</v>
      </c>
      <c r="BM134" s="10" t="s">
        <v>341</v>
      </c>
    </row>
    <row r="135" spans="2:65" s="1" customFormat="1" ht="31.5" customHeight="1">
      <c r="B135" s="72"/>
      <c r="C135" s="101" t="s">
        <v>197</v>
      </c>
      <c r="D135" s="101" t="s">
        <v>176</v>
      </c>
      <c r="E135" s="102"/>
      <c r="F135" s="322" t="s">
        <v>241</v>
      </c>
      <c r="G135" s="322"/>
      <c r="H135" s="322"/>
      <c r="I135" s="322"/>
      <c r="J135" s="103" t="s">
        <v>239</v>
      </c>
      <c r="K135" s="104">
        <v>2.27</v>
      </c>
      <c r="L135" s="323">
        <v>0</v>
      </c>
      <c r="M135" s="323"/>
      <c r="N135" s="324">
        <f t="shared" si="5"/>
        <v>0</v>
      </c>
      <c r="O135" s="324"/>
      <c r="P135" s="324"/>
      <c r="Q135" s="324"/>
      <c r="R135" s="75"/>
      <c r="T135" s="106" t="s">
        <v>5</v>
      </c>
      <c r="U135" s="27" t="s">
        <v>42</v>
      </c>
      <c r="V135" s="23"/>
      <c r="W135" s="107">
        <f t="shared" si="6"/>
        <v>0</v>
      </c>
      <c r="X135" s="107">
        <v>0</v>
      </c>
      <c r="Y135" s="107">
        <f t="shared" si="7"/>
        <v>0</v>
      </c>
      <c r="Z135" s="107">
        <v>0</v>
      </c>
      <c r="AA135" s="108">
        <f t="shared" si="8"/>
        <v>0</v>
      </c>
      <c r="AR135" s="10" t="s">
        <v>179</v>
      </c>
      <c r="AT135" s="10" t="s">
        <v>176</v>
      </c>
      <c r="AU135" s="10" t="s">
        <v>87</v>
      </c>
      <c r="AY135" s="10" t="s">
        <v>174</v>
      </c>
      <c r="BE135" s="53">
        <f t="shared" si="9"/>
        <v>0</v>
      </c>
      <c r="BF135" s="53">
        <f t="shared" si="10"/>
        <v>0</v>
      </c>
      <c r="BG135" s="53">
        <f t="shared" si="11"/>
        <v>0</v>
      </c>
      <c r="BH135" s="53">
        <f t="shared" si="12"/>
        <v>0</v>
      </c>
      <c r="BI135" s="53">
        <f t="shared" si="13"/>
        <v>0</v>
      </c>
      <c r="BJ135" s="10" t="s">
        <v>87</v>
      </c>
      <c r="BK135" s="53">
        <f t="shared" si="14"/>
        <v>0</v>
      </c>
      <c r="BL135" s="10" t="s">
        <v>179</v>
      </c>
      <c r="BM135" s="10" t="s">
        <v>342</v>
      </c>
    </row>
    <row r="136" spans="2:65" s="1" customFormat="1" ht="31.5" customHeight="1">
      <c r="B136" s="72"/>
      <c r="C136" s="101" t="s">
        <v>194</v>
      </c>
      <c r="D136" s="101" t="s">
        <v>176</v>
      </c>
      <c r="E136" s="102"/>
      <c r="F136" s="322" t="s">
        <v>244</v>
      </c>
      <c r="G136" s="322"/>
      <c r="H136" s="322"/>
      <c r="I136" s="322"/>
      <c r="J136" s="103" t="s">
        <v>239</v>
      </c>
      <c r="K136" s="104">
        <v>16.82</v>
      </c>
      <c r="L136" s="323">
        <v>0</v>
      </c>
      <c r="M136" s="323"/>
      <c r="N136" s="324">
        <f t="shared" si="5"/>
        <v>0</v>
      </c>
      <c r="O136" s="324"/>
      <c r="P136" s="324"/>
      <c r="Q136" s="324"/>
      <c r="R136" s="75"/>
      <c r="T136" s="106" t="s">
        <v>5</v>
      </c>
      <c r="U136" s="27" t="s">
        <v>42</v>
      </c>
      <c r="V136" s="23"/>
      <c r="W136" s="107">
        <f t="shared" si="6"/>
        <v>0</v>
      </c>
      <c r="X136" s="107">
        <v>0</v>
      </c>
      <c r="Y136" s="107">
        <f t="shared" si="7"/>
        <v>0</v>
      </c>
      <c r="Z136" s="107">
        <v>0</v>
      </c>
      <c r="AA136" s="108">
        <f t="shared" si="8"/>
        <v>0</v>
      </c>
      <c r="AR136" s="10" t="s">
        <v>179</v>
      </c>
      <c r="AT136" s="10" t="s">
        <v>176</v>
      </c>
      <c r="AU136" s="10" t="s">
        <v>87</v>
      </c>
      <c r="AY136" s="10" t="s">
        <v>174</v>
      </c>
      <c r="BE136" s="53">
        <f t="shared" si="9"/>
        <v>0</v>
      </c>
      <c r="BF136" s="53">
        <f t="shared" si="10"/>
        <v>0</v>
      </c>
      <c r="BG136" s="53">
        <f t="shared" si="11"/>
        <v>0</v>
      </c>
      <c r="BH136" s="53">
        <f t="shared" si="12"/>
        <v>0</v>
      </c>
      <c r="BI136" s="53">
        <f t="shared" si="13"/>
        <v>0</v>
      </c>
      <c r="BJ136" s="10" t="s">
        <v>87</v>
      </c>
      <c r="BK136" s="53">
        <f t="shared" si="14"/>
        <v>0</v>
      </c>
      <c r="BL136" s="10" t="s">
        <v>179</v>
      </c>
      <c r="BM136" s="10" t="s">
        <v>343</v>
      </c>
    </row>
    <row r="137" spans="2:65" s="1" customFormat="1" ht="31.5" customHeight="1">
      <c r="B137" s="72"/>
      <c r="C137" s="101" t="s">
        <v>188</v>
      </c>
      <c r="D137" s="101" t="s">
        <v>176</v>
      </c>
      <c r="E137" s="102"/>
      <c r="F137" s="322" t="s">
        <v>344</v>
      </c>
      <c r="G137" s="322"/>
      <c r="H137" s="322"/>
      <c r="I137" s="322"/>
      <c r="J137" s="103" t="s">
        <v>239</v>
      </c>
      <c r="K137" s="104">
        <v>2.27</v>
      </c>
      <c r="L137" s="323">
        <v>0</v>
      </c>
      <c r="M137" s="323"/>
      <c r="N137" s="324">
        <f t="shared" si="5"/>
        <v>0</v>
      </c>
      <c r="O137" s="324"/>
      <c r="P137" s="324"/>
      <c r="Q137" s="324"/>
      <c r="R137" s="75"/>
      <c r="T137" s="106" t="s">
        <v>5</v>
      </c>
      <c r="U137" s="27" t="s">
        <v>42</v>
      </c>
      <c r="V137" s="23"/>
      <c r="W137" s="107">
        <f t="shared" si="6"/>
        <v>0</v>
      </c>
      <c r="X137" s="107">
        <v>0</v>
      </c>
      <c r="Y137" s="107">
        <f t="shared" si="7"/>
        <v>0</v>
      </c>
      <c r="Z137" s="107">
        <v>0</v>
      </c>
      <c r="AA137" s="108">
        <f t="shared" si="8"/>
        <v>0</v>
      </c>
      <c r="AR137" s="10" t="s">
        <v>179</v>
      </c>
      <c r="AT137" s="10" t="s">
        <v>176</v>
      </c>
      <c r="AU137" s="10" t="s">
        <v>87</v>
      </c>
      <c r="AY137" s="10" t="s">
        <v>174</v>
      </c>
      <c r="BE137" s="53">
        <f t="shared" si="9"/>
        <v>0</v>
      </c>
      <c r="BF137" s="53">
        <f t="shared" si="10"/>
        <v>0</v>
      </c>
      <c r="BG137" s="53">
        <f t="shared" si="11"/>
        <v>0</v>
      </c>
      <c r="BH137" s="53">
        <f t="shared" si="12"/>
        <v>0</v>
      </c>
      <c r="BI137" s="53">
        <f t="shared" si="13"/>
        <v>0</v>
      </c>
      <c r="BJ137" s="10" t="s">
        <v>87</v>
      </c>
      <c r="BK137" s="53">
        <f t="shared" si="14"/>
        <v>0</v>
      </c>
      <c r="BL137" s="10" t="s">
        <v>179</v>
      </c>
      <c r="BM137" s="10" t="s">
        <v>345</v>
      </c>
    </row>
    <row r="138" spans="2:65" s="5" customFormat="1" ht="29.85" customHeight="1">
      <c r="B138" s="90"/>
      <c r="C138" s="91"/>
      <c r="D138" s="100" t="s">
        <v>141</v>
      </c>
      <c r="E138" s="100"/>
      <c r="F138" s="100"/>
      <c r="G138" s="100"/>
      <c r="H138" s="100"/>
      <c r="I138" s="100"/>
      <c r="J138" s="100"/>
      <c r="K138" s="100"/>
      <c r="L138" s="100"/>
      <c r="M138" s="100"/>
      <c r="N138" s="329">
        <f>BK138</f>
        <v>0</v>
      </c>
      <c r="O138" s="330"/>
      <c r="P138" s="330"/>
      <c r="Q138" s="330"/>
      <c r="R138" s="93"/>
      <c r="T138" s="94"/>
      <c r="U138" s="91"/>
      <c r="V138" s="91"/>
      <c r="W138" s="95">
        <f>W139</f>
        <v>0</v>
      </c>
      <c r="X138" s="91"/>
      <c r="Y138" s="95">
        <f>Y139</f>
        <v>0</v>
      </c>
      <c r="Z138" s="91"/>
      <c r="AA138" s="96">
        <f>AA139</f>
        <v>0</v>
      </c>
      <c r="AR138" s="97" t="s">
        <v>82</v>
      </c>
      <c r="AT138" s="98" t="s">
        <v>74</v>
      </c>
      <c r="AU138" s="98" t="s">
        <v>82</v>
      </c>
      <c r="AY138" s="97" t="s">
        <v>174</v>
      </c>
      <c r="BK138" s="99">
        <f>BK139</f>
        <v>0</v>
      </c>
    </row>
    <row r="139" spans="2:65" s="1" customFormat="1" ht="31.5" customHeight="1">
      <c r="B139" s="72"/>
      <c r="C139" s="101" t="s">
        <v>232</v>
      </c>
      <c r="D139" s="101" t="s">
        <v>176</v>
      </c>
      <c r="E139" s="102"/>
      <c r="F139" s="322" t="s">
        <v>250</v>
      </c>
      <c r="G139" s="322"/>
      <c r="H139" s="322"/>
      <c r="I139" s="322"/>
      <c r="J139" s="103" t="s">
        <v>239</v>
      </c>
      <c r="K139" s="104">
        <v>1.87</v>
      </c>
      <c r="L139" s="323">
        <v>0</v>
      </c>
      <c r="M139" s="323"/>
      <c r="N139" s="324">
        <f>ROUND(L139*K139,2)</f>
        <v>0</v>
      </c>
      <c r="O139" s="324"/>
      <c r="P139" s="324"/>
      <c r="Q139" s="324"/>
      <c r="R139" s="75"/>
      <c r="T139" s="106" t="s">
        <v>5</v>
      </c>
      <c r="U139" s="27" t="s">
        <v>42</v>
      </c>
      <c r="V139" s="23"/>
      <c r="W139" s="107">
        <f>V139*K139</f>
        <v>0</v>
      </c>
      <c r="X139" s="107">
        <v>0</v>
      </c>
      <c r="Y139" s="107">
        <f>X139*K139</f>
        <v>0</v>
      </c>
      <c r="Z139" s="107">
        <v>0</v>
      </c>
      <c r="AA139" s="108">
        <f>Z139*K139</f>
        <v>0</v>
      </c>
      <c r="AR139" s="10" t="s">
        <v>179</v>
      </c>
      <c r="AT139" s="10" t="s">
        <v>176</v>
      </c>
      <c r="AU139" s="10" t="s">
        <v>87</v>
      </c>
      <c r="AY139" s="10" t="s">
        <v>174</v>
      </c>
      <c r="BE139" s="53">
        <f>IF(U139="základná",N139,0)</f>
        <v>0</v>
      </c>
      <c r="BF139" s="53">
        <f>IF(U139="znížená",N139,0)</f>
        <v>0</v>
      </c>
      <c r="BG139" s="53">
        <f>IF(U139="zákl. prenesená",N139,0)</f>
        <v>0</v>
      </c>
      <c r="BH139" s="53">
        <f>IF(U139="zníž. prenesená",N139,0)</f>
        <v>0</v>
      </c>
      <c r="BI139" s="53">
        <f>IF(U139="nulová",N139,0)</f>
        <v>0</v>
      </c>
      <c r="BJ139" s="10" t="s">
        <v>87</v>
      </c>
      <c r="BK139" s="53">
        <f>ROUND(L139*K139,2)</f>
        <v>0</v>
      </c>
      <c r="BL139" s="10" t="s">
        <v>179</v>
      </c>
      <c r="BM139" s="10" t="s">
        <v>346</v>
      </c>
    </row>
    <row r="140" spans="2:65" s="5" customFormat="1" ht="37.35" customHeight="1">
      <c r="B140" s="90"/>
      <c r="C140" s="91"/>
      <c r="D140" s="92" t="s">
        <v>142</v>
      </c>
      <c r="E140" s="92"/>
      <c r="F140" s="92"/>
      <c r="G140" s="92"/>
      <c r="H140" s="92"/>
      <c r="I140" s="92"/>
      <c r="J140" s="92"/>
      <c r="K140" s="92"/>
      <c r="L140" s="92"/>
      <c r="M140" s="92"/>
      <c r="N140" s="344">
        <f>BK140</f>
        <v>0</v>
      </c>
      <c r="O140" s="345"/>
      <c r="P140" s="345"/>
      <c r="Q140" s="345"/>
      <c r="R140" s="93"/>
      <c r="T140" s="94"/>
      <c r="U140" s="91"/>
      <c r="V140" s="91"/>
      <c r="W140" s="95">
        <f>W141+W145+W173+W177</f>
        <v>0</v>
      </c>
      <c r="X140" s="91"/>
      <c r="Y140" s="95">
        <f>Y141+Y145+Y173+Y177</f>
        <v>0.2796091</v>
      </c>
      <c r="Z140" s="91"/>
      <c r="AA140" s="96">
        <f>AA141+AA145+AA173+AA177</f>
        <v>0.39804750000000005</v>
      </c>
      <c r="AR140" s="97" t="s">
        <v>87</v>
      </c>
      <c r="AT140" s="98" t="s">
        <v>74</v>
      </c>
      <c r="AU140" s="98" t="s">
        <v>75</v>
      </c>
      <c r="AY140" s="97" t="s">
        <v>174</v>
      </c>
      <c r="BK140" s="99">
        <f>BK141+BK145+BK173+BK177</f>
        <v>0</v>
      </c>
    </row>
    <row r="141" spans="2:65" s="5" customFormat="1" ht="19.899999999999999" customHeight="1">
      <c r="B141" s="90"/>
      <c r="C141" s="91"/>
      <c r="D141" s="100" t="s">
        <v>145</v>
      </c>
      <c r="E141" s="100"/>
      <c r="F141" s="100"/>
      <c r="G141" s="100"/>
      <c r="H141" s="100"/>
      <c r="I141" s="100"/>
      <c r="J141" s="100"/>
      <c r="K141" s="100"/>
      <c r="L141" s="100"/>
      <c r="M141" s="100"/>
      <c r="N141" s="327">
        <f>BK141</f>
        <v>0</v>
      </c>
      <c r="O141" s="328"/>
      <c r="P141" s="328"/>
      <c r="Q141" s="328"/>
      <c r="R141" s="93"/>
      <c r="T141" s="94"/>
      <c r="U141" s="91"/>
      <c r="V141" s="91"/>
      <c r="W141" s="95">
        <f>SUM(W142:W144)</f>
        <v>0</v>
      </c>
      <c r="X141" s="91"/>
      <c r="Y141" s="95">
        <f>SUM(Y142:Y144)</f>
        <v>7.1442500000000006E-2</v>
      </c>
      <c r="Z141" s="91"/>
      <c r="AA141" s="96">
        <f>SUM(AA142:AA144)</f>
        <v>4.7047500000000006E-2</v>
      </c>
      <c r="AR141" s="97" t="s">
        <v>87</v>
      </c>
      <c r="AT141" s="98" t="s">
        <v>74</v>
      </c>
      <c r="AU141" s="98" t="s">
        <v>82</v>
      </c>
      <c r="AY141" s="97" t="s">
        <v>174</v>
      </c>
      <c r="BK141" s="99">
        <f>SUM(BK142:BK144)</f>
        <v>0</v>
      </c>
    </row>
    <row r="142" spans="2:65" s="1" customFormat="1" ht="31.5" customHeight="1">
      <c r="B142" s="72"/>
      <c r="C142" s="101" t="s">
        <v>214</v>
      </c>
      <c r="D142" s="101" t="s">
        <v>176</v>
      </c>
      <c r="E142" s="102"/>
      <c r="F142" s="322" t="s">
        <v>347</v>
      </c>
      <c r="G142" s="322"/>
      <c r="H142" s="322"/>
      <c r="I142" s="322"/>
      <c r="J142" s="103" t="s">
        <v>219</v>
      </c>
      <c r="K142" s="104">
        <v>34.85</v>
      </c>
      <c r="L142" s="323">
        <v>0</v>
      </c>
      <c r="M142" s="323"/>
      <c r="N142" s="324">
        <f>ROUND(L142*K142,2)</f>
        <v>0</v>
      </c>
      <c r="O142" s="324"/>
      <c r="P142" s="324"/>
      <c r="Q142" s="324"/>
      <c r="R142" s="75"/>
      <c r="T142" s="106" t="s">
        <v>5</v>
      </c>
      <c r="U142" s="27" t="s">
        <v>42</v>
      </c>
      <c r="V142" s="23"/>
      <c r="W142" s="107">
        <f>V142*K142</f>
        <v>0</v>
      </c>
      <c r="X142" s="107">
        <v>2.0500000000000002E-3</v>
      </c>
      <c r="Y142" s="107">
        <f>X142*K142</f>
        <v>7.1442500000000006E-2</v>
      </c>
      <c r="Z142" s="107">
        <v>0</v>
      </c>
      <c r="AA142" s="108">
        <f>Z142*K142</f>
        <v>0</v>
      </c>
      <c r="AR142" s="10" t="s">
        <v>232</v>
      </c>
      <c r="AT142" s="10" t="s">
        <v>176</v>
      </c>
      <c r="AU142" s="10" t="s">
        <v>87</v>
      </c>
      <c r="AY142" s="10" t="s">
        <v>174</v>
      </c>
      <c r="BE142" s="53">
        <f>IF(U142="základná",N142,0)</f>
        <v>0</v>
      </c>
      <c r="BF142" s="53">
        <f>IF(U142="znížená",N142,0)</f>
        <v>0</v>
      </c>
      <c r="BG142" s="53">
        <f>IF(U142="zákl. prenesená",N142,0)</f>
        <v>0</v>
      </c>
      <c r="BH142" s="53">
        <f>IF(U142="zníž. prenesená",N142,0)</f>
        <v>0</v>
      </c>
      <c r="BI142" s="53">
        <f>IF(U142="nulová",N142,0)</f>
        <v>0</v>
      </c>
      <c r="BJ142" s="10" t="s">
        <v>87</v>
      </c>
      <c r="BK142" s="53">
        <f>ROUND(L142*K142,2)</f>
        <v>0</v>
      </c>
      <c r="BL142" s="10" t="s">
        <v>232</v>
      </c>
      <c r="BM142" s="10" t="s">
        <v>348</v>
      </c>
    </row>
    <row r="143" spans="2:65" s="1" customFormat="1" ht="31.5" customHeight="1">
      <c r="B143" s="72"/>
      <c r="C143" s="101" t="s">
        <v>211</v>
      </c>
      <c r="D143" s="101" t="s">
        <v>176</v>
      </c>
      <c r="E143" s="102"/>
      <c r="F143" s="322" t="s">
        <v>349</v>
      </c>
      <c r="G143" s="322"/>
      <c r="H143" s="322"/>
      <c r="I143" s="322"/>
      <c r="J143" s="103" t="s">
        <v>219</v>
      </c>
      <c r="K143" s="104">
        <v>34.85</v>
      </c>
      <c r="L143" s="323">
        <v>0</v>
      </c>
      <c r="M143" s="323"/>
      <c r="N143" s="324">
        <f>ROUND(L143*K143,2)</f>
        <v>0</v>
      </c>
      <c r="O143" s="324"/>
      <c r="P143" s="324"/>
      <c r="Q143" s="324"/>
      <c r="R143" s="75"/>
      <c r="T143" s="106" t="s">
        <v>5</v>
      </c>
      <c r="U143" s="27" t="s">
        <v>42</v>
      </c>
      <c r="V143" s="23"/>
      <c r="W143" s="107">
        <f>V143*K143</f>
        <v>0</v>
      </c>
      <c r="X143" s="107">
        <v>0</v>
      </c>
      <c r="Y143" s="107">
        <f>X143*K143</f>
        <v>0</v>
      </c>
      <c r="Z143" s="107">
        <v>1.3500000000000001E-3</v>
      </c>
      <c r="AA143" s="108">
        <f>Z143*K143</f>
        <v>4.7047500000000006E-2</v>
      </c>
      <c r="AR143" s="10" t="s">
        <v>232</v>
      </c>
      <c r="AT143" s="10" t="s">
        <v>176</v>
      </c>
      <c r="AU143" s="10" t="s">
        <v>87</v>
      </c>
      <c r="AY143" s="10" t="s">
        <v>174</v>
      </c>
      <c r="BE143" s="53">
        <f>IF(U143="základná",N143,0)</f>
        <v>0</v>
      </c>
      <c r="BF143" s="53">
        <f>IF(U143="znížená",N143,0)</f>
        <v>0</v>
      </c>
      <c r="BG143" s="53">
        <f>IF(U143="zákl. prenesená",N143,0)</f>
        <v>0</v>
      </c>
      <c r="BH143" s="53">
        <f>IF(U143="zníž. prenesená",N143,0)</f>
        <v>0</v>
      </c>
      <c r="BI143" s="53">
        <f>IF(U143="nulová",N143,0)</f>
        <v>0</v>
      </c>
      <c r="BJ143" s="10" t="s">
        <v>87</v>
      </c>
      <c r="BK143" s="53">
        <f>ROUND(L143*K143,2)</f>
        <v>0</v>
      </c>
      <c r="BL143" s="10" t="s">
        <v>232</v>
      </c>
      <c r="BM143" s="10" t="s">
        <v>350</v>
      </c>
    </row>
    <row r="144" spans="2:65" s="1" customFormat="1" ht="31.5" customHeight="1">
      <c r="B144" s="72"/>
      <c r="C144" s="101" t="s">
        <v>217</v>
      </c>
      <c r="D144" s="101" t="s">
        <v>176</v>
      </c>
      <c r="E144" s="102"/>
      <c r="F144" s="322" t="s">
        <v>283</v>
      </c>
      <c r="G144" s="322"/>
      <c r="H144" s="322"/>
      <c r="I144" s="322"/>
      <c r="J144" s="103" t="s">
        <v>239</v>
      </c>
      <c r="K144" s="104">
        <v>7.0000000000000007E-2</v>
      </c>
      <c r="L144" s="323">
        <v>0</v>
      </c>
      <c r="M144" s="323"/>
      <c r="N144" s="324">
        <f>ROUND(L144*K144,2)</f>
        <v>0</v>
      </c>
      <c r="O144" s="324"/>
      <c r="P144" s="324"/>
      <c r="Q144" s="324"/>
      <c r="R144" s="75"/>
      <c r="T144" s="106" t="s">
        <v>5</v>
      </c>
      <c r="U144" s="27" t="s">
        <v>42</v>
      </c>
      <c r="V144" s="23"/>
      <c r="W144" s="107">
        <f>V144*K144</f>
        <v>0</v>
      </c>
      <c r="X144" s="107">
        <v>0</v>
      </c>
      <c r="Y144" s="107">
        <f>X144*K144</f>
        <v>0</v>
      </c>
      <c r="Z144" s="107">
        <v>0</v>
      </c>
      <c r="AA144" s="108">
        <f>Z144*K144</f>
        <v>0</v>
      </c>
      <c r="AR144" s="10" t="s">
        <v>232</v>
      </c>
      <c r="AT144" s="10" t="s">
        <v>176</v>
      </c>
      <c r="AU144" s="10" t="s">
        <v>87</v>
      </c>
      <c r="AY144" s="10" t="s">
        <v>174</v>
      </c>
      <c r="BE144" s="53">
        <f>IF(U144="základná",N144,0)</f>
        <v>0</v>
      </c>
      <c r="BF144" s="53">
        <f>IF(U144="znížená",N144,0)</f>
        <v>0</v>
      </c>
      <c r="BG144" s="53">
        <f>IF(U144="zákl. prenesená",N144,0)</f>
        <v>0</v>
      </c>
      <c r="BH144" s="53">
        <f>IF(U144="zníž. prenesená",N144,0)</f>
        <v>0</v>
      </c>
      <c r="BI144" s="53">
        <f>IF(U144="nulová",N144,0)</f>
        <v>0</v>
      </c>
      <c r="BJ144" s="10" t="s">
        <v>87</v>
      </c>
      <c r="BK144" s="53">
        <f>ROUND(L144*K144,2)</f>
        <v>0</v>
      </c>
      <c r="BL144" s="10" t="s">
        <v>232</v>
      </c>
      <c r="BM144" s="10" t="s">
        <v>351</v>
      </c>
    </row>
    <row r="145" spans="2:65" s="5" customFormat="1" ht="29.85" customHeight="1">
      <c r="B145" s="90"/>
      <c r="C145" s="91"/>
      <c r="D145" s="100" t="s">
        <v>146</v>
      </c>
      <c r="E145" s="100"/>
      <c r="F145" s="100"/>
      <c r="G145" s="100"/>
      <c r="H145" s="100"/>
      <c r="I145" s="100"/>
      <c r="J145" s="100"/>
      <c r="K145" s="100"/>
      <c r="L145" s="100"/>
      <c r="M145" s="100"/>
      <c r="N145" s="329">
        <f>BK145</f>
        <v>0</v>
      </c>
      <c r="O145" s="330"/>
      <c r="P145" s="330"/>
      <c r="Q145" s="330"/>
      <c r="R145" s="93"/>
      <c r="T145" s="94"/>
      <c r="U145" s="91"/>
      <c r="V145" s="91"/>
      <c r="W145" s="95">
        <f>SUM(W146:W172)</f>
        <v>0</v>
      </c>
      <c r="X145" s="91"/>
      <c r="Y145" s="95">
        <f>SUM(Y146:Y172)</f>
        <v>0.111345</v>
      </c>
      <c r="Z145" s="91"/>
      <c r="AA145" s="96">
        <f>SUM(AA146:AA172)</f>
        <v>0</v>
      </c>
      <c r="AR145" s="97" t="s">
        <v>87</v>
      </c>
      <c r="AT145" s="98" t="s">
        <v>74</v>
      </c>
      <c r="AU145" s="98" t="s">
        <v>82</v>
      </c>
      <c r="AY145" s="97" t="s">
        <v>174</v>
      </c>
      <c r="BK145" s="99">
        <f>SUM(BK146:BK172)</f>
        <v>0</v>
      </c>
    </row>
    <row r="146" spans="2:65" s="1" customFormat="1" ht="31.5" customHeight="1">
      <c r="B146" s="72"/>
      <c r="C146" s="101" t="s">
        <v>10</v>
      </c>
      <c r="D146" s="101" t="s">
        <v>176</v>
      </c>
      <c r="E146" s="102"/>
      <c r="F146" s="322" t="s">
        <v>352</v>
      </c>
      <c r="G146" s="322"/>
      <c r="H146" s="322"/>
      <c r="I146" s="322"/>
      <c r="J146" s="103" t="s">
        <v>219</v>
      </c>
      <c r="K146" s="104">
        <v>130.38</v>
      </c>
      <c r="L146" s="323">
        <v>0</v>
      </c>
      <c r="M146" s="323"/>
      <c r="N146" s="324">
        <f t="shared" ref="N146:N163" si="15">ROUND(L146*K146,2)</f>
        <v>0</v>
      </c>
      <c r="O146" s="324"/>
      <c r="P146" s="324"/>
      <c r="Q146" s="324"/>
      <c r="R146" s="75"/>
      <c r="T146" s="106" t="s">
        <v>5</v>
      </c>
      <c r="U146" s="27" t="s">
        <v>42</v>
      </c>
      <c r="V146" s="23"/>
      <c r="W146" s="107">
        <f t="shared" ref="W146:W163" si="16">V146*K146</f>
        <v>0</v>
      </c>
      <c r="X146" s="107">
        <v>2.1000000000000001E-4</v>
      </c>
      <c r="Y146" s="107">
        <f t="shared" ref="Y146:Y163" si="17">X146*K146</f>
        <v>2.7379799999999999E-2</v>
      </c>
      <c r="Z146" s="107">
        <v>0</v>
      </c>
      <c r="AA146" s="108">
        <f t="shared" ref="AA146:AA163" si="18">Z146*K146</f>
        <v>0</v>
      </c>
      <c r="AR146" s="10" t="s">
        <v>232</v>
      </c>
      <c r="AT146" s="10" t="s">
        <v>176</v>
      </c>
      <c r="AU146" s="10" t="s">
        <v>87</v>
      </c>
      <c r="AY146" s="10" t="s">
        <v>174</v>
      </c>
      <c r="BE146" s="53">
        <f t="shared" ref="BE146:BE163" si="19">IF(U146="základná",N146,0)</f>
        <v>0</v>
      </c>
      <c r="BF146" s="53">
        <f t="shared" ref="BF146:BF163" si="20">IF(U146="znížená",N146,0)</f>
        <v>0</v>
      </c>
      <c r="BG146" s="53">
        <f t="shared" ref="BG146:BG163" si="21">IF(U146="zákl. prenesená",N146,0)</f>
        <v>0</v>
      </c>
      <c r="BH146" s="53">
        <f t="shared" ref="BH146:BH163" si="22">IF(U146="zníž. prenesená",N146,0)</f>
        <v>0</v>
      </c>
      <c r="BI146" s="53">
        <f t="shared" ref="BI146:BI163" si="23">IF(U146="nulová",N146,0)</f>
        <v>0</v>
      </c>
      <c r="BJ146" s="10" t="s">
        <v>87</v>
      </c>
      <c r="BK146" s="53">
        <f t="shared" ref="BK146:BK163" si="24">ROUND(L146*K146,2)</f>
        <v>0</v>
      </c>
      <c r="BL146" s="10" t="s">
        <v>232</v>
      </c>
      <c r="BM146" s="10" t="s">
        <v>353</v>
      </c>
    </row>
    <row r="147" spans="2:65" s="1" customFormat="1" ht="31.5" customHeight="1">
      <c r="B147" s="72"/>
      <c r="C147" s="110" t="s">
        <v>243</v>
      </c>
      <c r="D147" s="110" t="s">
        <v>226</v>
      </c>
      <c r="E147" s="111"/>
      <c r="F147" s="334" t="s">
        <v>1027</v>
      </c>
      <c r="G147" s="334"/>
      <c r="H147" s="334"/>
      <c r="I147" s="334"/>
      <c r="J147" s="112" t="s">
        <v>219</v>
      </c>
      <c r="K147" s="113">
        <v>136.9</v>
      </c>
      <c r="L147" s="335">
        <v>0</v>
      </c>
      <c r="M147" s="335"/>
      <c r="N147" s="336">
        <f t="shared" si="15"/>
        <v>0</v>
      </c>
      <c r="O147" s="324"/>
      <c r="P147" s="324"/>
      <c r="Q147" s="324"/>
      <c r="R147" s="75"/>
      <c r="T147" s="106" t="s">
        <v>5</v>
      </c>
      <c r="U147" s="27" t="s">
        <v>42</v>
      </c>
      <c r="V147" s="23"/>
      <c r="W147" s="107">
        <f t="shared" si="16"/>
        <v>0</v>
      </c>
      <c r="X147" s="107">
        <v>1E-4</v>
      </c>
      <c r="Y147" s="107">
        <f t="shared" si="17"/>
        <v>1.3690000000000001E-2</v>
      </c>
      <c r="Z147" s="107">
        <v>0</v>
      </c>
      <c r="AA147" s="108">
        <f t="shared" si="18"/>
        <v>0</v>
      </c>
      <c r="AR147" s="10" t="s">
        <v>263</v>
      </c>
      <c r="AT147" s="10" t="s">
        <v>226</v>
      </c>
      <c r="AU147" s="10" t="s">
        <v>87</v>
      </c>
      <c r="AY147" s="10" t="s">
        <v>174</v>
      </c>
      <c r="BE147" s="53">
        <f t="shared" si="19"/>
        <v>0</v>
      </c>
      <c r="BF147" s="53">
        <f t="shared" si="20"/>
        <v>0</v>
      </c>
      <c r="BG147" s="53">
        <f t="shared" si="21"/>
        <v>0</v>
      </c>
      <c r="BH147" s="53">
        <f t="shared" si="22"/>
        <v>0</v>
      </c>
      <c r="BI147" s="53">
        <f t="shared" si="23"/>
        <v>0</v>
      </c>
      <c r="BJ147" s="10" t="s">
        <v>87</v>
      </c>
      <c r="BK147" s="53">
        <f t="shared" si="24"/>
        <v>0</v>
      </c>
      <c r="BL147" s="10" t="s">
        <v>232</v>
      </c>
      <c r="BM147" s="10" t="s">
        <v>354</v>
      </c>
    </row>
    <row r="148" spans="2:65" s="1" customFormat="1" ht="31.5" customHeight="1">
      <c r="B148" s="72"/>
      <c r="C148" s="110" t="s">
        <v>246</v>
      </c>
      <c r="D148" s="110" t="s">
        <v>226</v>
      </c>
      <c r="E148" s="111"/>
      <c r="F148" s="334" t="s">
        <v>1027</v>
      </c>
      <c r="G148" s="334"/>
      <c r="H148" s="334"/>
      <c r="I148" s="334"/>
      <c r="J148" s="112" t="s">
        <v>219</v>
      </c>
      <c r="K148" s="113">
        <v>136.9</v>
      </c>
      <c r="L148" s="335">
        <v>0</v>
      </c>
      <c r="M148" s="335"/>
      <c r="N148" s="336">
        <f t="shared" si="15"/>
        <v>0</v>
      </c>
      <c r="O148" s="324"/>
      <c r="P148" s="324"/>
      <c r="Q148" s="324"/>
      <c r="R148" s="75"/>
      <c r="T148" s="106" t="s">
        <v>5</v>
      </c>
      <c r="U148" s="27" t="s">
        <v>42</v>
      </c>
      <c r="V148" s="23"/>
      <c r="W148" s="107">
        <f t="shared" si="16"/>
        <v>0</v>
      </c>
      <c r="X148" s="107">
        <v>1E-4</v>
      </c>
      <c r="Y148" s="107">
        <f t="shared" si="17"/>
        <v>1.3690000000000001E-2</v>
      </c>
      <c r="Z148" s="107">
        <v>0</v>
      </c>
      <c r="AA148" s="108">
        <f t="shared" si="18"/>
        <v>0</v>
      </c>
      <c r="AR148" s="10" t="s">
        <v>263</v>
      </c>
      <c r="AT148" s="10" t="s">
        <v>226</v>
      </c>
      <c r="AU148" s="10" t="s">
        <v>87</v>
      </c>
      <c r="AY148" s="10" t="s">
        <v>174</v>
      </c>
      <c r="BE148" s="53">
        <f t="shared" si="19"/>
        <v>0</v>
      </c>
      <c r="BF148" s="53">
        <f t="shared" si="20"/>
        <v>0</v>
      </c>
      <c r="BG148" s="53">
        <f t="shared" si="21"/>
        <v>0</v>
      </c>
      <c r="BH148" s="53">
        <f t="shared" si="22"/>
        <v>0</v>
      </c>
      <c r="BI148" s="53">
        <f t="shared" si="23"/>
        <v>0</v>
      </c>
      <c r="BJ148" s="10" t="s">
        <v>87</v>
      </c>
      <c r="BK148" s="53">
        <f t="shared" si="24"/>
        <v>0</v>
      </c>
      <c r="BL148" s="10" t="s">
        <v>232</v>
      </c>
      <c r="BM148" s="10" t="s">
        <v>355</v>
      </c>
    </row>
    <row r="149" spans="2:65" s="1" customFormat="1" ht="22.5" customHeight="1">
      <c r="B149" s="72"/>
      <c r="C149" s="110" t="s">
        <v>249</v>
      </c>
      <c r="D149" s="110" t="s">
        <v>226</v>
      </c>
      <c r="E149" s="111"/>
      <c r="F149" s="334" t="s">
        <v>356</v>
      </c>
      <c r="G149" s="334"/>
      <c r="H149" s="334"/>
      <c r="I149" s="334"/>
      <c r="J149" s="112" t="s">
        <v>223</v>
      </c>
      <c r="K149" s="113">
        <v>6</v>
      </c>
      <c r="L149" s="335">
        <v>0</v>
      </c>
      <c r="M149" s="335"/>
      <c r="N149" s="336">
        <f t="shared" si="15"/>
        <v>0</v>
      </c>
      <c r="O149" s="324"/>
      <c r="P149" s="324"/>
      <c r="Q149" s="324"/>
      <c r="R149" s="75"/>
      <c r="T149" s="106" t="s">
        <v>5</v>
      </c>
      <c r="U149" s="27" t="s">
        <v>42</v>
      </c>
      <c r="V149" s="23"/>
      <c r="W149" s="107">
        <f t="shared" si="16"/>
        <v>0</v>
      </c>
      <c r="X149" s="107">
        <v>0</v>
      </c>
      <c r="Y149" s="107">
        <f t="shared" si="17"/>
        <v>0</v>
      </c>
      <c r="Z149" s="107">
        <v>0</v>
      </c>
      <c r="AA149" s="108">
        <f t="shared" si="18"/>
        <v>0</v>
      </c>
      <c r="AR149" s="10" t="s">
        <v>263</v>
      </c>
      <c r="AT149" s="10" t="s">
        <v>226</v>
      </c>
      <c r="AU149" s="10" t="s">
        <v>87</v>
      </c>
      <c r="AY149" s="10" t="s">
        <v>174</v>
      </c>
      <c r="BE149" s="53">
        <f t="shared" si="19"/>
        <v>0</v>
      </c>
      <c r="BF149" s="53">
        <f t="shared" si="20"/>
        <v>0</v>
      </c>
      <c r="BG149" s="53">
        <f t="shared" si="21"/>
        <v>0</v>
      </c>
      <c r="BH149" s="53">
        <f t="shared" si="22"/>
        <v>0</v>
      </c>
      <c r="BI149" s="53">
        <f t="shared" si="23"/>
        <v>0</v>
      </c>
      <c r="BJ149" s="10" t="s">
        <v>87</v>
      </c>
      <c r="BK149" s="53">
        <f t="shared" si="24"/>
        <v>0</v>
      </c>
      <c r="BL149" s="10" t="s">
        <v>232</v>
      </c>
      <c r="BM149" s="10" t="s">
        <v>357</v>
      </c>
    </row>
    <row r="150" spans="2:65" s="1" customFormat="1" ht="22.5" customHeight="1">
      <c r="B150" s="72"/>
      <c r="C150" s="110" t="s">
        <v>358</v>
      </c>
      <c r="D150" s="110" t="s">
        <v>226</v>
      </c>
      <c r="E150" s="111"/>
      <c r="F150" s="334" t="s">
        <v>359</v>
      </c>
      <c r="G150" s="334"/>
      <c r="H150" s="334"/>
      <c r="I150" s="334"/>
      <c r="J150" s="112" t="s">
        <v>223</v>
      </c>
      <c r="K150" s="113">
        <v>6</v>
      </c>
      <c r="L150" s="335">
        <v>0</v>
      </c>
      <c r="M150" s="335"/>
      <c r="N150" s="336">
        <f t="shared" si="15"/>
        <v>0</v>
      </c>
      <c r="O150" s="324"/>
      <c r="P150" s="324"/>
      <c r="Q150" s="324"/>
      <c r="R150" s="75"/>
      <c r="T150" s="106" t="s">
        <v>5</v>
      </c>
      <c r="U150" s="27" t="s">
        <v>42</v>
      </c>
      <c r="V150" s="23"/>
      <c r="W150" s="107">
        <f t="shared" si="16"/>
        <v>0</v>
      </c>
      <c r="X150" s="107">
        <v>0</v>
      </c>
      <c r="Y150" s="107">
        <f t="shared" si="17"/>
        <v>0</v>
      </c>
      <c r="Z150" s="107">
        <v>0</v>
      </c>
      <c r="AA150" s="108">
        <f t="shared" si="18"/>
        <v>0</v>
      </c>
      <c r="AR150" s="10" t="s">
        <v>263</v>
      </c>
      <c r="AT150" s="10" t="s">
        <v>226</v>
      </c>
      <c r="AU150" s="10" t="s">
        <v>87</v>
      </c>
      <c r="AY150" s="10" t="s">
        <v>174</v>
      </c>
      <c r="BE150" s="53">
        <f t="shared" si="19"/>
        <v>0</v>
      </c>
      <c r="BF150" s="53">
        <f t="shared" si="20"/>
        <v>0</v>
      </c>
      <c r="BG150" s="53">
        <f t="shared" si="21"/>
        <v>0</v>
      </c>
      <c r="BH150" s="53">
        <f t="shared" si="22"/>
        <v>0</v>
      </c>
      <c r="BI150" s="53">
        <f t="shared" si="23"/>
        <v>0</v>
      </c>
      <c r="BJ150" s="10" t="s">
        <v>87</v>
      </c>
      <c r="BK150" s="53">
        <f t="shared" si="24"/>
        <v>0</v>
      </c>
      <c r="BL150" s="10" t="s">
        <v>232</v>
      </c>
      <c r="BM150" s="10" t="s">
        <v>360</v>
      </c>
    </row>
    <row r="151" spans="2:65" s="1" customFormat="1" ht="22.5" customHeight="1">
      <c r="B151" s="72"/>
      <c r="C151" s="110" t="s">
        <v>258</v>
      </c>
      <c r="D151" s="110" t="s">
        <v>226</v>
      </c>
      <c r="E151" s="111"/>
      <c r="F151" s="334" t="s">
        <v>361</v>
      </c>
      <c r="G151" s="334"/>
      <c r="H151" s="334"/>
      <c r="I151" s="334"/>
      <c r="J151" s="112" t="s">
        <v>223</v>
      </c>
      <c r="K151" s="113">
        <v>9</v>
      </c>
      <c r="L151" s="335">
        <v>0</v>
      </c>
      <c r="M151" s="335"/>
      <c r="N151" s="336">
        <f t="shared" si="15"/>
        <v>0</v>
      </c>
      <c r="O151" s="324"/>
      <c r="P151" s="324"/>
      <c r="Q151" s="324"/>
      <c r="R151" s="75"/>
      <c r="T151" s="106" t="s">
        <v>5</v>
      </c>
      <c r="U151" s="27" t="s">
        <v>42</v>
      </c>
      <c r="V151" s="23"/>
      <c r="W151" s="107">
        <f t="shared" si="16"/>
        <v>0</v>
      </c>
      <c r="X151" s="107">
        <v>0</v>
      </c>
      <c r="Y151" s="107">
        <f t="shared" si="17"/>
        <v>0</v>
      </c>
      <c r="Z151" s="107">
        <v>0</v>
      </c>
      <c r="AA151" s="108">
        <f t="shared" si="18"/>
        <v>0</v>
      </c>
      <c r="AR151" s="10" t="s">
        <v>263</v>
      </c>
      <c r="AT151" s="10" t="s">
        <v>226</v>
      </c>
      <c r="AU151" s="10" t="s">
        <v>87</v>
      </c>
      <c r="AY151" s="10" t="s">
        <v>174</v>
      </c>
      <c r="BE151" s="53">
        <f t="shared" si="19"/>
        <v>0</v>
      </c>
      <c r="BF151" s="53">
        <f t="shared" si="20"/>
        <v>0</v>
      </c>
      <c r="BG151" s="53">
        <f t="shared" si="21"/>
        <v>0</v>
      </c>
      <c r="BH151" s="53">
        <f t="shared" si="22"/>
        <v>0</v>
      </c>
      <c r="BI151" s="53">
        <f t="shared" si="23"/>
        <v>0</v>
      </c>
      <c r="BJ151" s="10" t="s">
        <v>87</v>
      </c>
      <c r="BK151" s="53">
        <f t="shared" si="24"/>
        <v>0</v>
      </c>
      <c r="BL151" s="10" t="s">
        <v>232</v>
      </c>
      <c r="BM151" s="10" t="s">
        <v>362</v>
      </c>
    </row>
    <row r="152" spans="2:65" s="1" customFormat="1" ht="22.5" customHeight="1">
      <c r="B152" s="72"/>
      <c r="C152" s="110" t="s">
        <v>261</v>
      </c>
      <c r="D152" s="110" t="s">
        <v>226</v>
      </c>
      <c r="E152" s="111"/>
      <c r="F152" s="334" t="s">
        <v>363</v>
      </c>
      <c r="G152" s="334"/>
      <c r="H152" s="334"/>
      <c r="I152" s="334"/>
      <c r="J152" s="112" t="s">
        <v>223</v>
      </c>
      <c r="K152" s="113">
        <v>1</v>
      </c>
      <c r="L152" s="335">
        <v>0</v>
      </c>
      <c r="M152" s="335"/>
      <c r="N152" s="336">
        <f t="shared" si="15"/>
        <v>0</v>
      </c>
      <c r="O152" s="324"/>
      <c r="P152" s="324"/>
      <c r="Q152" s="324"/>
      <c r="R152" s="75"/>
      <c r="T152" s="106" t="s">
        <v>5</v>
      </c>
      <c r="U152" s="27" t="s">
        <v>42</v>
      </c>
      <c r="V152" s="23"/>
      <c r="W152" s="107">
        <f t="shared" si="16"/>
        <v>0</v>
      </c>
      <c r="X152" s="107">
        <v>0</v>
      </c>
      <c r="Y152" s="107">
        <f t="shared" si="17"/>
        <v>0</v>
      </c>
      <c r="Z152" s="107">
        <v>0</v>
      </c>
      <c r="AA152" s="108">
        <f t="shared" si="18"/>
        <v>0</v>
      </c>
      <c r="AR152" s="10" t="s">
        <v>263</v>
      </c>
      <c r="AT152" s="10" t="s">
        <v>226</v>
      </c>
      <c r="AU152" s="10" t="s">
        <v>87</v>
      </c>
      <c r="AY152" s="10" t="s">
        <v>174</v>
      </c>
      <c r="BE152" s="53">
        <f t="shared" si="19"/>
        <v>0</v>
      </c>
      <c r="BF152" s="53">
        <f t="shared" si="20"/>
        <v>0</v>
      </c>
      <c r="BG152" s="53">
        <f t="shared" si="21"/>
        <v>0</v>
      </c>
      <c r="BH152" s="53">
        <f t="shared" si="22"/>
        <v>0</v>
      </c>
      <c r="BI152" s="53">
        <f t="shared" si="23"/>
        <v>0</v>
      </c>
      <c r="BJ152" s="10" t="s">
        <v>87</v>
      </c>
      <c r="BK152" s="53">
        <f t="shared" si="24"/>
        <v>0</v>
      </c>
      <c r="BL152" s="10" t="s">
        <v>232</v>
      </c>
      <c r="BM152" s="10" t="s">
        <v>364</v>
      </c>
    </row>
    <row r="153" spans="2:65" s="1" customFormat="1" ht="22.5" customHeight="1">
      <c r="B153" s="72"/>
      <c r="C153" s="110" t="s">
        <v>252</v>
      </c>
      <c r="D153" s="110" t="s">
        <v>226</v>
      </c>
      <c r="E153" s="111"/>
      <c r="F153" s="334" t="s">
        <v>365</v>
      </c>
      <c r="G153" s="334"/>
      <c r="H153" s="334"/>
      <c r="I153" s="334"/>
      <c r="J153" s="112" t="s">
        <v>223</v>
      </c>
      <c r="K153" s="113">
        <v>1</v>
      </c>
      <c r="L153" s="335">
        <v>0</v>
      </c>
      <c r="M153" s="335"/>
      <c r="N153" s="336">
        <f t="shared" si="15"/>
        <v>0</v>
      </c>
      <c r="O153" s="324"/>
      <c r="P153" s="324"/>
      <c r="Q153" s="324"/>
      <c r="R153" s="75"/>
      <c r="T153" s="106" t="s">
        <v>5</v>
      </c>
      <c r="U153" s="27" t="s">
        <v>42</v>
      </c>
      <c r="V153" s="23"/>
      <c r="W153" s="107">
        <f t="shared" si="16"/>
        <v>0</v>
      </c>
      <c r="X153" s="107">
        <v>0</v>
      </c>
      <c r="Y153" s="107">
        <f t="shared" si="17"/>
        <v>0</v>
      </c>
      <c r="Z153" s="107">
        <v>0</v>
      </c>
      <c r="AA153" s="108">
        <f t="shared" si="18"/>
        <v>0</v>
      </c>
      <c r="AR153" s="10" t="s">
        <v>263</v>
      </c>
      <c r="AT153" s="10" t="s">
        <v>226</v>
      </c>
      <c r="AU153" s="10" t="s">
        <v>87</v>
      </c>
      <c r="AY153" s="10" t="s">
        <v>174</v>
      </c>
      <c r="BE153" s="53">
        <f t="shared" si="19"/>
        <v>0</v>
      </c>
      <c r="BF153" s="53">
        <f t="shared" si="20"/>
        <v>0</v>
      </c>
      <c r="BG153" s="53">
        <f t="shared" si="21"/>
        <v>0</v>
      </c>
      <c r="BH153" s="53">
        <f t="shared" si="22"/>
        <v>0</v>
      </c>
      <c r="BI153" s="53">
        <f t="shared" si="23"/>
        <v>0</v>
      </c>
      <c r="BJ153" s="10" t="s">
        <v>87</v>
      </c>
      <c r="BK153" s="53">
        <f t="shared" si="24"/>
        <v>0</v>
      </c>
      <c r="BL153" s="10" t="s">
        <v>232</v>
      </c>
      <c r="BM153" s="10" t="s">
        <v>366</v>
      </c>
    </row>
    <row r="154" spans="2:65" s="1" customFormat="1" ht="22.5" customHeight="1">
      <c r="B154" s="72"/>
      <c r="C154" s="110" t="s">
        <v>255</v>
      </c>
      <c r="D154" s="110" t="s">
        <v>226</v>
      </c>
      <c r="E154" s="111"/>
      <c r="F154" s="334" t="s">
        <v>367</v>
      </c>
      <c r="G154" s="334"/>
      <c r="H154" s="334"/>
      <c r="I154" s="334"/>
      <c r="J154" s="112" t="s">
        <v>223</v>
      </c>
      <c r="K154" s="113">
        <v>1</v>
      </c>
      <c r="L154" s="335">
        <v>0</v>
      </c>
      <c r="M154" s="335"/>
      <c r="N154" s="336">
        <f t="shared" si="15"/>
        <v>0</v>
      </c>
      <c r="O154" s="324"/>
      <c r="P154" s="324"/>
      <c r="Q154" s="324"/>
      <c r="R154" s="75"/>
      <c r="T154" s="106" t="s">
        <v>5</v>
      </c>
      <c r="U154" s="27" t="s">
        <v>42</v>
      </c>
      <c r="V154" s="23"/>
      <c r="W154" s="107">
        <f t="shared" si="16"/>
        <v>0</v>
      </c>
      <c r="X154" s="107">
        <v>0</v>
      </c>
      <c r="Y154" s="107">
        <f t="shared" si="17"/>
        <v>0</v>
      </c>
      <c r="Z154" s="107">
        <v>0</v>
      </c>
      <c r="AA154" s="108">
        <f t="shared" si="18"/>
        <v>0</v>
      </c>
      <c r="AR154" s="10" t="s">
        <v>263</v>
      </c>
      <c r="AT154" s="10" t="s">
        <v>226</v>
      </c>
      <c r="AU154" s="10" t="s">
        <v>87</v>
      </c>
      <c r="AY154" s="10" t="s">
        <v>174</v>
      </c>
      <c r="BE154" s="53">
        <f t="shared" si="19"/>
        <v>0</v>
      </c>
      <c r="BF154" s="53">
        <f t="shared" si="20"/>
        <v>0</v>
      </c>
      <c r="BG154" s="53">
        <f t="shared" si="21"/>
        <v>0</v>
      </c>
      <c r="BH154" s="53">
        <f t="shared" si="22"/>
        <v>0</v>
      </c>
      <c r="BI154" s="53">
        <f t="shared" si="23"/>
        <v>0</v>
      </c>
      <c r="BJ154" s="10" t="s">
        <v>87</v>
      </c>
      <c r="BK154" s="53">
        <f t="shared" si="24"/>
        <v>0</v>
      </c>
      <c r="BL154" s="10" t="s">
        <v>232</v>
      </c>
      <c r="BM154" s="10" t="s">
        <v>368</v>
      </c>
    </row>
    <row r="155" spans="2:65" s="1" customFormat="1" ht="22.5" customHeight="1">
      <c r="B155" s="72"/>
      <c r="C155" s="110" t="s">
        <v>265</v>
      </c>
      <c r="D155" s="110" t="s">
        <v>226</v>
      </c>
      <c r="E155" s="111"/>
      <c r="F155" s="334" t="s">
        <v>369</v>
      </c>
      <c r="G155" s="334"/>
      <c r="H155" s="334"/>
      <c r="I155" s="334"/>
      <c r="J155" s="112" t="s">
        <v>223</v>
      </c>
      <c r="K155" s="113">
        <v>1</v>
      </c>
      <c r="L155" s="335">
        <v>0</v>
      </c>
      <c r="M155" s="335"/>
      <c r="N155" s="336">
        <f t="shared" si="15"/>
        <v>0</v>
      </c>
      <c r="O155" s="324"/>
      <c r="P155" s="324"/>
      <c r="Q155" s="324"/>
      <c r="R155" s="75"/>
      <c r="T155" s="106" t="s">
        <v>5</v>
      </c>
      <c r="U155" s="27" t="s">
        <v>42</v>
      </c>
      <c r="V155" s="23"/>
      <c r="W155" s="107">
        <f t="shared" si="16"/>
        <v>0</v>
      </c>
      <c r="X155" s="107">
        <v>0</v>
      </c>
      <c r="Y155" s="107">
        <f t="shared" si="17"/>
        <v>0</v>
      </c>
      <c r="Z155" s="107">
        <v>0</v>
      </c>
      <c r="AA155" s="108">
        <f t="shared" si="18"/>
        <v>0</v>
      </c>
      <c r="AR155" s="10" t="s">
        <v>263</v>
      </c>
      <c r="AT155" s="10" t="s">
        <v>226</v>
      </c>
      <c r="AU155" s="10" t="s">
        <v>87</v>
      </c>
      <c r="AY155" s="10" t="s">
        <v>174</v>
      </c>
      <c r="BE155" s="53">
        <f t="shared" si="19"/>
        <v>0</v>
      </c>
      <c r="BF155" s="53">
        <f t="shared" si="20"/>
        <v>0</v>
      </c>
      <c r="BG155" s="53">
        <f t="shared" si="21"/>
        <v>0</v>
      </c>
      <c r="BH155" s="53">
        <f t="shared" si="22"/>
        <v>0</v>
      </c>
      <c r="BI155" s="53">
        <f t="shared" si="23"/>
        <v>0</v>
      </c>
      <c r="BJ155" s="10" t="s">
        <v>87</v>
      </c>
      <c r="BK155" s="53">
        <f t="shared" si="24"/>
        <v>0</v>
      </c>
      <c r="BL155" s="10" t="s">
        <v>232</v>
      </c>
      <c r="BM155" s="10" t="s">
        <v>370</v>
      </c>
    </row>
    <row r="156" spans="2:65" s="1" customFormat="1" ht="31.5" customHeight="1">
      <c r="B156" s="72"/>
      <c r="C156" s="101" t="s">
        <v>320</v>
      </c>
      <c r="D156" s="101" t="s">
        <v>176</v>
      </c>
      <c r="E156" s="102"/>
      <c r="F156" s="322" t="s">
        <v>371</v>
      </c>
      <c r="G156" s="322"/>
      <c r="H156" s="322"/>
      <c r="I156" s="322"/>
      <c r="J156" s="103" t="s">
        <v>219</v>
      </c>
      <c r="K156" s="104">
        <v>24.22</v>
      </c>
      <c r="L156" s="323">
        <v>0</v>
      </c>
      <c r="M156" s="323"/>
      <c r="N156" s="324">
        <f t="shared" si="15"/>
        <v>0</v>
      </c>
      <c r="O156" s="324"/>
      <c r="P156" s="324"/>
      <c r="Q156" s="324"/>
      <c r="R156" s="75"/>
      <c r="T156" s="106" t="s">
        <v>5</v>
      </c>
      <c r="U156" s="27" t="s">
        <v>42</v>
      </c>
      <c r="V156" s="23"/>
      <c r="W156" s="107">
        <f t="shared" si="16"/>
        <v>0</v>
      </c>
      <c r="X156" s="107">
        <v>2.1000000000000001E-4</v>
      </c>
      <c r="Y156" s="107">
        <f t="shared" si="17"/>
        <v>5.0861999999999999E-3</v>
      </c>
      <c r="Z156" s="107">
        <v>0</v>
      </c>
      <c r="AA156" s="108">
        <f t="shared" si="18"/>
        <v>0</v>
      </c>
      <c r="AR156" s="10" t="s">
        <v>232</v>
      </c>
      <c r="AT156" s="10" t="s">
        <v>176</v>
      </c>
      <c r="AU156" s="10" t="s">
        <v>87</v>
      </c>
      <c r="AY156" s="10" t="s">
        <v>174</v>
      </c>
      <c r="BE156" s="53">
        <f t="shared" si="19"/>
        <v>0</v>
      </c>
      <c r="BF156" s="53">
        <f t="shared" si="20"/>
        <v>0</v>
      </c>
      <c r="BG156" s="53">
        <f t="shared" si="21"/>
        <v>0</v>
      </c>
      <c r="BH156" s="53">
        <f t="shared" si="22"/>
        <v>0</v>
      </c>
      <c r="BI156" s="53">
        <f t="shared" si="23"/>
        <v>0</v>
      </c>
      <c r="BJ156" s="10" t="s">
        <v>87</v>
      </c>
      <c r="BK156" s="53">
        <f t="shared" si="24"/>
        <v>0</v>
      </c>
      <c r="BL156" s="10" t="s">
        <v>232</v>
      </c>
      <c r="BM156" s="10" t="s">
        <v>372</v>
      </c>
    </row>
    <row r="157" spans="2:65" s="1" customFormat="1" ht="22.5" customHeight="1">
      <c r="B157" s="72"/>
      <c r="C157" s="110" t="s">
        <v>323</v>
      </c>
      <c r="D157" s="110" t="s">
        <v>226</v>
      </c>
      <c r="E157" s="111"/>
      <c r="F157" s="334" t="s">
        <v>373</v>
      </c>
      <c r="G157" s="334"/>
      <c r="H157" s="334"/>
      <c r="I157" s="334"/>
      <c r="J157" s="112" t="s">
        <v>223</v>
      </c>
      <c r="K157" s="113">
        <v>1</v>
      </c>
      <c r="L157" s="335">
        <v>0</v>
      </c>
      <c r="M157" s="335"/>
      <c r="N157" s="336">
        <f t="shared" si="15"/>
        <v>0</v>
      </c>
      <c r="O157" s="324"/>
      <c r="P157" s="324"/>
      <c r="Q157" s="324"/>
      <c r="R157" s="75"/>
      <c r="T157" s="106" t="s">
        <v>5</v>
      </c>
      <c r="U157" s="27" t="s">
        <v>42</v>
      </c>
      <c r="V157" s="23"/>
      <c r="W157" s="107">
        <f t="shared" si="16"/>
        <v>0</v>
      </c>
      <c r="X157" s="107">
        <v>0</v>
      </c>
      <c r="Y157" s="107">
        <f t="shared" si="17"/>
        <v>0</v>
      </c>
      <c r="Z157" s="107">
        <v>0</v>
      </c>
      <c r="AA157" s="108">
        <f t="shared" si="18"/>
        <v>0</v>
      </c>
      <c r="AR157" s="10" t="s">
        <v>263</v>
      </c>
      <c r="AT157" s="10" t="s">
        <v>226</v>
      </c>
      <c r="AU157" s="10" t="s">
        <v>87</v>
      </c>
      <c r="AY157" s="10" t="s">
        <v>174</v>
      </c>
      <c r="BE157" s="53">
        <f t="shared" si="19"/>
        <v>0</v>
      </c>
      <c r="BF157" s="53">
        <f t="shared" si="20"/>
        <v>0</v>
      </c>
      <c r="BG157" s="53">
        <f t="shared" si="21"/>
        <v>0</v>
      </c>
      <c r="BH157" s="53">
        <f t="shared" si="22"/>
        <v>0</v>
      </c>
      <c r="BI157" s="53">
        <f t="shared" si="23"/>
        <v>0</v>
      </c>
      <c r="BJ157" s="10" t="s">
        <v>87</v>
      </c>
      <c r="BK157" s="53">
        <f t="shared" si="24"/>
        <v>0</v>
      </c>
      <c r="BL157" s="10" t="s">
        <v>232</v>
      </c>
      <c r="BM157" s="10" t="s">
        <v>374</v>
      </c>
    </row>
    <row r="158" spans="2:65" s="1" customFormat="1" ht="22.5" customHeight="1">
      <c r="B158" s="72"/>
      <c r="C158" s="110" t="s">
        <v>263</v>
      </c>
      <c r="D158" s="110" t="s">
        <v>226</v>
      </c>
      <c r="E158" s="111"/>
      <c r="F158" s="334" t="s">
        <v>375</v>
      </c>
      <c r="G158" s="334"/>
      <c r="H158" s="334"/>
      <c r="I158" s="334"/>
      <c r="J158" s="112" t="s">
        <v>223</v>
      </c>
      <c r="K158" s="113">
        <v>1</v>
      </c>
      <c r="L158" s="335">
        <v>0</v>
      </c>
      <c r="M158" s="335"/>
      <c r="N158" s="336">
        <f t="shared" si="15"/>
        <v>0</v>
      </c>
      <c r="O158" s="324"/>
      <c r="P158" s="324"/>
      <c r="Q158" s="324"/>
      <c r="R158" s="75"/>
      <c r="T158" s="106" t="s">
        <v>5</v>
      </c>
      <c r="U158" s="27" t="s">
        <v>42</v>
      </c>
      <c r="V158" s="23"/>
      <c r="W158" s="107">
        <f t="shared" si="16"/>
        <v>0</v>
      </c>
      <c r="X158" s="107">
        <v>0</v>
      </c>
      <c r="Y158" s="107">
        <f t="shared" si="17"/>
        <v>0</v>
      </c>
      <c r="Z158" s="107">
        <v>0</v>
      </c>
      <c r="AA158" s="108">
        <f t="shared" si="18"/>
        <v>0</v>
      </c>
      <c r="AR158" s="10" t="s">
        <v>263</v>
      </c>
      <c r="AT158" s="10" t="s">
        <v>226</v>
      </c>
      <c r="AU158" s="10" t="s">
        <v>87</v>
      </c>
      <c r="AY158" s="10" t="s">
        <v>174</v>
      </c>
      <c r="BE158" s="53">
        <f t="shared" si="19"/>
        <v>0</v>
      </c>
      <c r="BF158" s="53">
        <f t="shared" si="20"/>
        <v>0</v>
      </c>
      <c r="BG158" s="53">
        <f t="shared" si="21"/>
        <v>0</v>
      </c>
      <c r="BH158" s="53">
        <f t="shared" si="22"/>
        <v>0</v>
      </c>
      <c r="BI158" s="53">
        <f t="shared" si="23"/>
        <v>0</v>
      </c>
      <c r="BJ158" s="10" t="s">
        <v>87</v>
      </c>
      <c r="BK158" s="53">
        <f t="shared" si="24"/>
        <v>0</v>
      </c>
      <c r="BL158" s="10" t="s">
        <v>232</v>
      </c>
      <c r="BM158" s="10" t="s">
        <v>376</v>
      </c>
    </row>
    <row r="159" spans="2:65" s="1" customFormat="1" ht="22.5" customHeight="1">
      <c r="B159" s="72"/>
      <c r="C159" s="110" t="s">
        <v>305</v>
      </c>
      <c r="D159" s="110" t="s">
        <v>226</v>
      </c>
      <c r="E159" s="111"/>
      <c r="F159" s="334" t="s">
        <v>377</v>
      </c>
      <c r="G159" s="334"/>
      <c r="H159" s="334"/>
      <c r="I159" s="334"/>
      <c r="J159" s="112" t="s">
        <v>223</v>
      </c>
      <c r="K159" s="113">
        <v>1</v>
      </c>
      <c r="L159" s="335">
        <v>0</v>
      </c>
      <c r="M159" s="335"/>
      <c r="N159" s="336">
        <f t="shared" si="15"/>
        <v>0</v>
      </c>
      <c r="O159" s="324"/>
      <c r="P159" s="324"/>
      <c r="Q159" s="324"/>
      <c r="R159" s="75"/>
      <c r="T159" s="106" t="s">
        <v>5</v>
      </c>
      <c r="U159" s="27" t="s">
        <v>42</v>
      </c>
      <c r="V159" s="23"/>
      <c r="W159" s="107">
        <f t="shared" si="16"/>
        <v>0</v>
      </c>
      <c r="X159" s="107">
        <v>0</v>
      </c>
      <c r="Y159" s="107">
        <f t="shared" si="17"/>
        <v>0</v>
      </c>
      <c r="Z159" s="107">
        <v>0</v>
      </c>
      <c r="AA159" s="108">
        <f t="shared" si="18"/>
        <v>0</v>
      </c>
      <c r="AR159" s="10" t="s">
        <v>263</v>
      </c>
      <c r="AT159" s="10" t="s">
        <v>226</v>
      </c>
      <c r="AU159" s="10" t="s">
        <v>87</v>
      </c>
      <c r="AY159" s="10" t="s">
        <v>174</v>
      </c>
      <c r="BE159" s="53">
        <f t="shared" si="19"/>
        <v>0</v>
      </c>
      <c r="BF159" s="53">
        <f t="shared" si="20"/>
        <v>0</v>
      </c>
      <c r="BG159" s="53">
        <f t="shared" si="21"/>
        <v>0</v>
      </c>
      <c r="BH159" s="53">
        <f t="shared" si="22"/>
        <v>0</v>
      </c>
      <c r="BI159" s="53">
        <f t="shared" si="23"/>
        <v>0</v>
      </c>
      <c r="BJ159" s="10" t="s">
        <v>87</v>
      </c>
      <c r="BK159" s="53">
        <f t="shared" si="24"/>
        <v>0</v>
      </c>
      <c r="BL159" s="10" t="s">
        <v>232</v>
      </c>
      <c r="BM159" s="10" t="s">
        <v>378</v>
      </c>
    </row>
    <row r="160" spans="2:65" s="1" customFormat="1" ht="22.5" customHeight="1">
      <c r="B160" s="72"/>
      <c r="C160" s="110" t="s">
        <v>308</v>
      </c>
      <c r="D160" s="110" t="s">
        <v>226</v>
      </c>
      <c r="E160" s="111"/>
      <c r="F160" s="334" t="s">
        <v>379</v>
      </c>
      <c r="G160" s="334"/>
      <c r="H160" s="334"/>
      <c r="I160" s="334"/>
      <c r="J160" s="112" t="s">
        <v>223</v>
      </c>
      <c r="K160" s="113">
        <v>1</v>
      </c>
      <c r="L160" s="335">
        <v>0</v>
      </c>
      <c r="M160" s="335"/>
      <c r="N160" s="336">
        <f t="shared" si="15"/>
        <v>0</v>
      </c>
      <c r="O160" s="324"/>
      <c r="P160" s="324"/>
      <c r="Q160" s="324"/>
      <c r="R160" s="75"/>
      <c r="T160" s="106" t="s">
        <v>5</v>
      </c>
      <c r="U160" s="27" t="s">
        <v>42</v>
      </c>
      <c r="V160" s="23"/>
      <c r="W160" s="107">
        <f t="shared" si="16"/>
        <v>0</v>
      </c>
      <c r="X160" s="107">
        <v>0</v>
      </c>
      <c r="Y160" s="107">
        <f t="shared" si="17"/>
        <v>0</v>
      </c>
      <c r="Z160" s="107">
        <v>0</v>
      </c>
      <c r="AA160" s="108">
        <f t="shared" si="18"/>
        <v>0</v>
      </c>
      <c r="AR160" s="10" t="s">
        <v>263</v>
      </c>
      <c r="AT160" s="10" t="s">
        <v>226</v>
      </c>
      <c r="AU160" s="10" t="s">
        <v>87</v>
      </c>
      <c r="AY160" s="10" t="s">
        <v>174</v>
      </c>
      <c r="BE160" s="53">
        <f t="shared" si="19"/>
        <v>0</v>
      </c>
      <c r="BF160" s="53">
        <f t="shared" si="20"/>
        <v>0</v>
      </c>
      <c r="BG160" s="53">
        <f t="shared" si="21"/>
        <v>0</v>
      </c>
      <c r="BH160" s="53">
        <f t="shared" si="22"/>
        <v>0</v>
      </c>
      <c r="BI160" s="53">
        <f t="shared" si="23"/>
        <v>0</v>
      </c>
      <c r="BJ160" s="10" t="s">
        <v>87</v>
      </c>
      <c r="BK160" s="53">
        <f t="shared" si="24"/>
        <v>0</v>
      </c>
      <c r="BL160" s="10" t="s">
        <v>232</v>
      </c>
      <c r="BM160" s="10" t="s">
        <v>380</v>
      </c>
    </row>
    <row r="161" spans="2:65" s="1" customFormat="1" ht="22.5" customHeight="1">
      <c r="B161" s="72"/>
      <c r="C161" s="110" t="s">
        <v>311</v>
      </c>
      <c r="D161" s="110" t="s">
        <v>226</v>
      </c>
      <c r="E161" s="111"/>
      <c r="F161" s="334" t="s">
        <v>381</v>
      </c>
      <c r="G161" s="334"/>
      <c r="H161" s="334"/>
      <c r="I161" s="334"/>
      <c r="J161" s="112" t="s">
        <v>223</v>
      </c>
      <c r="K161" s="113">
        <v>1</v>
      </c>
      <c r="L161" s="335">
        <v>0</v>
      </c>
      <c r="M161" s="335"/>
      <c r="N161" s="336">
        <f t="shared" si="15"/>
        <v>0</v>
      </c>
      <c r="O161" s="324"/>
      <c r="P161" s="324"/>
      <c r="Q161" s="324"/>
      <c r="R161" s="75"/>
      <c r="T161" s="106" t="s">
        <v>5</v>
      </c>
      <c r="U161" s="27" t="s">
        <v>42</v>
      </c>
      <c r="V161" s="23"/>
      <c r="W161" s="107">
        <f t="shared" si="16"/>
        <v>0</v>
      </c>
      <c r="X161" s="107">
        <v>0</v>
      </c>
      <c r="Y161" s="107">
        <f t="shared" si="17"/>
        <v>0</v>
      </c>
      <c r="Z161" s="107">
        <v>0</v>
      </c>
      <c r="AA161" s="108">
        <f t="shared" si="18"/>
        <v>0</v>
      </c>
      <c r="AR161" s="10" t="s">
        <v>263</v>
      </c>
      <c r="AT161" s="10" t="s">
        <v>226</v>
      </c>
      <c r="AU161" s="10" t="s">
        <v>87</v>
      </c>
      <c r="AY161" s="10" t="s">
        <v>174</v>
      </c>
      <c r="BE161" s="53">
        <f t="shared" si="19"/>
        <v>0</v>
      </c>
      <c r="BF161" s="53">
        <f t="shared" si="20"/>
        <v>0</v>
      </c>
      <c r="BG161" s="53">
        <f t="shared" si="21"/>
        <v>0</v>
      </c>
      <c r="BH161" s="53">
        <f t="shared" si="22"/>
        <v>0</v>
      </c>
      <c r="BI161" s="53">
        <f t="shared" si="23"/>
        <v>0</v>
      </c>
      <c r="BJ161" s="10" t="s">
        <v>87</v>
      </c>
      <c r="BK161" s="53">
        <f t="shared" si="24"/>
        <v>0</v>
      </c>
      <c r="BL161" s="10" t="s">
        <v>232</v>
      </c>
      <c r="BM161" s="10" t="s">
        <v>382</v>
      </c>
    </row>
    <row r="162" spans="2:65" s="1" customFormat="1" ht="31.5" customHeight="1">
      <c r="B162" s="72"/>
      <c r="C162" s="101" t="s">
        <v>314</v>
      </c>
      <c r="D162" s="101" t="s">
        <v>176</v>
      </c>
      <c r="E162" s="102"/>
      <c r="F162" s="322" t="s">
        <v>383</v>
      </c>
      <c r="G162" s="322"/>
      <c r="H162" s="322"/>
      <c r="I162" s="322"/>
      <c r="J162" s="103" t="s">
        <v>223</v>
      </c>
      <c r="K162" s="104">
        <v>9</v>
      </c>
      <c r="L162" s="323">
        <v>0</v>
      </c>
      <c r="M162" s="323"/>
      <c r="N162" s="324">
        <f t="shared" si="15"/>
        <v>0</v>
      </c>
      <c r="O162" s="324"/>
      <c r="P162" s="324"/>
      <c r="Q162" s="324"/>
      <c r="R162" s="75"/>
      <c r="T162" s="106" t="s">
        <v>5</v>
      </c>
      <c r="U162" s="27" t="s">
        <v>42</v>
      </c>
      <c r="V162" s="23"/>
      <c r="W162" s="107">
        <f t="shared" si="16"/>
        <v>0</v>
      </c>
      <c r="X162" s="107">
        <v>2.5000000000000001E-4</v>
      </c>
      <c r="Y162" s="107">
        <f t="shared" si="17"/>
        <v>2.2500000000000003E-3</v>
      </c>
      <c r="Z162" s="107">
        <v>0</v>
      </c>
      <c r="AA162" s="108">
        <f t="shared" si="18"/>
        <v>0</v>
      </c>
      <c r="AR162" s="10" t="s">
        <v>232</v>
      </c>
      <c r="AT162" s="10" t="s">
        <v>176</v>
      </c>
      <c r="AU162" s="10" t="s">
        <v>87</v>
      </c>
      <c r="AY162" s="10" t="s">
        <v>174</v>
      </c>
      <c r="BE162" s="53">
        <f t="shared" si="19"/>
        <v>0</v>
      </c>
      <c r="BF162" s="53">
        <f t="shared" si="20"/>
        <v>0</v>
      </c>
      <c r="BG162" s="53">
        <f t="shared" si="21"/>
        <v>0</v>
      </c>
      <c r="BH162" s="53">
        <f t="shared" si="22"/>
        <v>0</v>
      </c>
      <c r="BI162" s="53">
        <f t="shared" si="23"/>
        <v>0</v>
      </c>
      <c r="BJ162" s="10" t="s">
        <v>87</v>
      </c>
      <c r="BK162" s="53">
        <f t="shared" si="24"/>
        <v>0</v>
      </c>
      <c r="BL162" s="10" t="s">
        <v>232</v>
      </c>
      <c r="BM162" s="10" t="s">
        <v>384</v>
      </c>
    </row>
    <row r="163" spans="2:65" s="1" customFormat="1" ht="44.25" customHeight="1">
      <c r="B163" s="72"/>
      <c r="C163" s="110" t="s">
        <v>317</v>
      </c>
      <c r="D163" s="110" t="s">
        <v>226</v>
      </c>
      <c r="E163" s="111"/>
      <c r="F163" s="334" t="s">
        <v>385</v>
      </c>
      <c r="G163" s="334"/>
      <c r="H163" s="334"/>
      <c r="I163" s="334"/>
      <c r="J163" s="112" t="s">
        <v>219</v>
      </c>
      <c r="K163" s="113">
        <v>5.48</v>
      </c>
      <c r="L163" s="335">
        <v>0</v>
      </c>
      <c r="M163" s="335"/>
      <c r="N163" s="336">
        <f t="shared" si="15"/>
        <v>0</v>
      </c>
      <c r="O163" s="324"/>
      <c r="P163" s="324"/>
      <c r="Q163" s="324"/>
      <c r="R163" s="75"/>
      <c r="T163" s="106" t="s">
        <v>5</v>
      </c>
      <c r="U163" s="27" t="s">
        <v>42</v>
      </c>
      <c r="V163" s="23"/>
      <c r="W163" s="107">
        <f t="shared" si="16"/>
        <v>0</v>
      </c>
      <c r="X163" s="107">
        <v>1.14E-3</v>
      </c>
      <c r="Y163" s="107">
        <f t="shared" si="17"/>
        <v>6.2472000000000005E-3</v>
      </c>
      <c r="Z163" s="107">
        <v>0</v>
      </c>
      <c r="AA163" s="108">
        <f t="shared" si="18"/>
        <v>0</v>
      </c>
      <c r="AR163" s="10" t="s">
        <v>263</v>
      </c>
      <c r="AT163" s="10" t="s">
        <v>226</v>
      </c>
      <c r="AU163" s="10" t="s">
        <v>87</v>
      </c>
      <c r="AY163" s="10" t="s">
        <v>174</v>
      </c>
      <c r="BE163" s="53">
        <f t="shared" si="19"/>
        <v>0</v>
      </c>
      <c r="BF163" s="53">
        <f t="shared" si="20"/>
        <v>0</v>
      </c>
      <c r="BG163" s="53">
        <f t="shared" si="21"/>
        <v>0</v>
      </c>
      <c r="BH163" s="53">
        <f t="shared" si="22"/>
        <v>0</v>
      </c>
      <c r="BI163" s="53">
        <f t="shared" si="23"/>
        <v>0</v>
      </c>
      <c r="BJ163" s="10" t="s">
        <v>87</v>
      </c>
      <c r="BK163" s="53">
        <f t="shared" si="24"/>
        <v>0</v>
      </c>
      <c r="BL163" s="10" t="s">
        <v>232</v>
      </c>
      <c r="BM163" s="10" t="s">
        <v>386</v>
      </c>
    </row>
    <row r="164" spans="2:65" s="1" customFormat="1" ht="30" customHeight="1">
      <c r="B164" s="22"/>
      <c r="C164" s="23"/>
      <c r="D164" s="23"/>
      <c r="E164" s="23"/>
      <c r="F164" s="331" t="s">
        <v>387</v>
      </c>
      <c r="G164" s="332"/>
      <c r="H164" s="332"/>
      <c r="I164" s="332"/>
      <c r="J164" s="23"/>
      <c r="K164" s="23"/>
      <c r="L164" s="23"/>
      <c r="M164" s="23"/>
      <c r="N164" s="23"/>
      <c r="O164" s="23"/>
      <c r="P164" s="23"/>
      <c r="Q164" s="23"/>
      <c r="R164" s="24"/>
      <c r="T164" s="109"/>
      <c r="U164" s="23"/>
      <c r="V164" s="23"/>
      <c r="W164" s="23"/>
      <c r="X164" s="23"/>
      <c r="Y164" s="23"/>
      <c r="Z164" s="23"/>
      <c r="AA164" s="44"/>
      <c r="AT164" s="10" t="s">
        <v>185</v>
      </c>
      <c r="AU164" s="10" t="s">
        <v>87</v>
      </c>
    </row>
    <row r="165" spans="2:65" s="1" customFormat="1" ht="31.5" customHeight="1">
      <c r="B165" s="72"/>
      <c r="C165" s="101" t="s">
        <v>285</v>
      </c>
      <c r="D165" s="101" t="s">
        <v>176</v>
      </c>
      <c r="E165" s="102"/>
      <c r="F165" s="322" t="s">
        <v>388</v>
      </c>
      <c r="G165" s="322"/>
      <c r="H165" s="322"/>
      <c r="I165" s="322"/>
      <c r="J165" s="103" t="s">
        <v>223</v>
      </c>
      <c r="K165" s="104">
        <v>7</v>
      </c>
      <c r="L165" s="323">
        <v>0</v>
      </c>
      <c r="M165" s="323"/>
      <c r="N165" s="324">
        <f>ROUND(L165*K165,2)</f>
        <v>0</v>
      </c>
      <c r="O165" s="324"/>
      <c r="P165" s="324"/>
      <c r="Q165" s="324"/>
      <c r="R165" s="75"/>
      <c r="T165" s="106" t="s">
        <v>5</v>
      </c>
      <c r="U165" s="27" t="s">
        <v>42</v>
      </c>
      <c r="V165" s="23"/>
      <c r="W165" s="107">
        <f>V165*K165</f>
        <v>0</v>
      </c>
      <c r="X165" s="107">
        <v>2.5999999999999998E-4</v>
      </c>
      <c r="Y165" s="107">
        <f>X165*K165</f>
        <v>1.8199999999999998E-3</v>
      </c>
      <c r="Z165" s="107">
        <v>0</v>
      </c>
      <c r="AA165" s="108">
        <f>Z165*K165</f>
        <v>0</v>
      </c>
      <c r="AR165" s="10" t="s">
        <v>232</v>
      </c>
      <c r="AT165" s="10" t="s">
        <v>176</v>
      </c>
      <c r="AU165" s="10" t="s">
        <v>87</v>
      </c>
      <c r="AY165" s="10" t="s">
        <v>174</v>
      </c>
      <c r="BE165" s="53">
        <f>IF(U165="základná",N165,0)</f>
        <v>0</v>
      </c>
      <c r="BF165" s="53">
        <f>IF(U165="znížená",N165,0)</f>
        <v>0</v>
      </c>
      <c r="BG165" s="53">
        <f>IF(U165="zákl. prenesená",N165,0)</f>
        <v>0</v>
      </c>
      <c r="BH165" s="53">
        <f>IF(U165="zníž. prenesená",N165,0)</f>
        <v>0</v>
      </c>
      <c r="BI165" s="53">
        <f>IF(U165="nulová",N165,0)</f>
        <v>0</v>
      </c>
      <c r="BJ165" s="10" t="s">
        <v>87</v>
      </c>
      <c r="BK165" s="53">
        <f>ROUND(L165*K165,2)</f>
        <v>0</v>
      </c>
      <c r="BL165" s="10" t="s">
        <v>232</v>
      </c>
      <c r="BM165" s="10" t="s">
        <v>389</v>
      </c>
    </row>
    <row r="166" spans="2:65" s="1" customFormat="1" ht="44.25" customHeight="1">
      <c r="B166" s="72"/>
      <c r="C166" s="110" t="s">
        <v>268</v>
      </c>
      <c r="D166" s="110" t="s">
        <v>226</v>
      </c>
      <c r="E166" s="111"/>
      <c r="F166" s="334" t="s">
        <v>385</v>
      </c>
      <c r="G166" s="334"/>
      <c r="H166" s="334"/>
      <c r="I166" s="334"/>
      <c r="J166" s="112" t="s">
        <v>219</v>
      </c>
      <c r="K166" s="113">
        <v>8.2200000000000006</v>
      </c>
      <c r="L166" s="335">
        <v>0</v>
      </c>
      <c r="M166" s="335"/>
      <c r="N166" s="336">
        <f>ROUND(L166*K166,2)</f>
        <v>0</v>
      </c>
      <c r="O166" s="324"/>
      <c r="P166" s="324"/>
      <c r="Q166" s="324"/>
      <c r="R166" s="75"/>
      <c r="T166" s="106" t="s">
        <v>5</v>
      </c>
      <c r="U166" s="27" t="s">
        <v>42</v>
      </c>
      <c r="V166" s="23"/>
      <c r="W166" s="107">
        <f>V166*K166</f>
        <v>0</v>
      </c>
      <c r="X166" s="107">
        <v>1.14E-3</v>
      </c>
      <c r="Y166" s="107">
        <f>X166*K166</f>
        <v>9.3708000000000003E-3</v>
      </c>
      <c r="Z166" s="107">
        <v>0</v>
      </c>
      <c r="AA166" s="108">
        <f>Z166*K166</f>
        <v>0</v>
      </c>
      <c r="AR166" s="10" t="s">
        <v>263</v>
      </c>
      <c r="AT166" s="10" t="s">
        <v>226</v>
      </c>
      <c r="AU166" s="10" t="s">
        <v>87</v>
      </c>
      <c r="AY166" s="10" t="s">
        <v>174</v>
      </c>
      <c r="BE166" s="53">
        <f>IF(U166="základná",N166,0)</f>
        <v>0</v>
      </c>
      <c r="BF166" s="53">
        <f>IF(U166="znížená",N166,0)</f>
        <v>0</v>
      </c>
      <c r="BG166" s="53">
        <f>IF(U166="zákl. prenesená",N166,0)</f>
        <v>0</v>
      </c>
      <c r="BH166" s="53">
        <f>IF(U166="zníž. prenesená",N166,0)</f>
        <v>0</v>
      </c>
      <c r="BI166" s="53">
        <f>IF(U166="nulová",N166,0)</f>
        <v>0</v>
      </c>
      <c r="BJ166" s="10" t="s">
        <v>87</v>
      </c>
      <c r="BK166" s="53">
        <f>ROUND(L166*K166,2)</f>
        <v>0</v>
      </c>
      <c r="BL166" s="10" t="s">
        <v>232</v>
      </c>
      <c r="BM166" s="10" t="s">
        <v>390</v>
      </c>
    </row>
    <row r="167" spans="2:65" s="1" customFormat="1" ht="30" customHeight="1">
      <c r="B167" s="22"/>
      <c r="C167" s="23"/>
      <c r="D167" s="23"/>
      <c r="E167" s="23"/>
      <c r="F167" s="331" t="s">
        <v>387</v>
      </c>
      <c r="G167" s="332"/>
      <c r="H167" s="332"/>
      <c r="I167" s="332"/>
      <c r="J167" s="23"/>
      <c r="K167" s="23"/>
      <c r="L167" s="23"/>
      <c r="M167" s="23"/>
      <c r="N167" s="23"/>
      <c r="O167" s="23"/>
      <c r="P167" s="23"/>
      <c r="Q167" s="23"/>
      <c r="R167" s="24"/>
      <c r="T167" s="109"/>
      <c r="U167" s="23"/>
      <c r="V167" s="23"/>
      <c r="W167" s="23"/>
      <c r="X167" s="23"/>
      <c r="Y167" s="23"/>
      <c r="Z167" s="23"/>
      <c r="AA167" s="44"/>
      <c r="AT167" s="10" t="s">
        <v>185</v>
      </c>
      <c r="AU167" s="10" t="s">
        <v>87</v>
      </c>
    </row>
    <row r="168" spans="2:65" s="1" customFormat="1" ht="31.5" customHeight="1">
      <c r="B168" s="72"/>
      <c r="C168" s="101" t="s">
        <v>271</v>
      </c>
      <c r="D168" s="101" t="s">
        <v>176</v>
      </c>
      <c r="E168" s="102"/>
      <c r="F168" s="322" t="s">
        <v>391</v>
      </c>
      <c r="G168" s="322"/>
      <c r="H168" s="322"/>
      <c r="I168" s="322"/>
      <c r="J168" s="103" t="s">
        <v>223</v>
      </c>
      <c r="K168" s="104">
        <v>9</v>
      </c>
      <c r="L168" s="323">
        <v>0</v>
      </c>
      <c r="M168" s="323"/>
      <c r="N168" s="324">
        <f>ROUND(L168*K168,2)</f>
        <v>0</v>
      </c>
      <c r="O168" s="324"/>
      <c r="P168" s="324"/>
      <c r="Q168" s="324"/>
      <c r="R168" s="75"/>
      <c r="T168" s="106" t="s">
        <v>5</v>
      </c>
      <c r="U168" s="27" t="s">
        <v>42</v>
      </c>
      <c r="V168" s="23"/>
      <c r="W168" s="107">
        <f>V168*K168</f>
        <v>0</v>
      </c>
      <c r="X168" s="107">
        <v>2.9999999999999997E-4</v>
      </c>
      <c r="Y168" s="107">
        <f>X168*K168</f>
        <v>2.6999999999999997E-3</v>
      </c>
      <c r="Z168" s="107">
        <v>0</v>
      </c>
      <c r="AA168" s="108">
        <f>Z168*K168</f>
        <v>0</v>
      </c>
      <c r="AR168" s="10" t="s">
        <v>232</v>
      </c>
      <c r="AT168" s="10" t="s">
        <v>176</v>
      </c>
      <c r="AU168" s="10" t="s">
        <v>87</v>
      </c>
      <c r="AY168" s="10" t="s">
        <v>174</v>
      </c>
      <c r="BE168" s="53">
        <f>IF(U168="základná",N168,0)</f>
        <v>0</v>
      </c>
      <c r="BF168" s="53">
        <f>IF(U168="znížená",N168,0)</f>
        <v>0</v>
      </c>
      <c r="BG168" s="53">
        <f>IF(U168="zákl. prenesená",N168,0)</f>
        <v>0</v>
      </c>
      <c r="BH168" s="53">
        <f>IF(U168="zníž. prenesená",N168,0)</f>
        <v>0</v>
      </c>
      <c r="BI168" s="53">
        <f>IF(U168="nulová",N168,0)</f>
        <v>0</v>
      </c>
      <c r="BJ168" s="10" t="s">
        <v>87</v>
      </c>
      <c r="BK168" s="53">
        <f>ROUND(L168*K168,2)</f>
        <v>0</v>
      </c>
      <c r="BL168" s="10" t="s">
        <v>232</v>
      </c>
      <c r="BM168" s="10" t="s">
        <v>392</v>
      </c>
    </row>
    <row r="169" spans="2:65" s="1" customFormat="1" ht="44.25" customHeight="1">
      <c r="B169" s="72"/>
      <c r="C169" s="110" t="s">
        <v>276</v>
      </c>
      <c r="D169" s="110" t="s">
        <v>226</v>
      </c>
      <c r="E169" s="111"/>
      <c r="F169" s="334" t="s">
        <v>385</v>
      </c>
      <c r="G169" s="334"/>
      <c r="H169" s="334"/>
      <c r="I169" s="334"/>
      <c r="J169" s="112" t="s">
        <v>219</v>
      </c>
      <c r="K169" s="113">
        <v>21.15</v>
      </c>
      <c r="L169" s="335">
        <v>0</v>
      </c>
      <c r="M169" s="335"/>
      <c r="N169" s="336">
        <f>ROUND(L169*K169,2)</f>
        <v>0</v>
      </c>
      <c r="O169" s="324"/>
      <c r="P169" s="324"/>
      <c r="Q169" s="324"/>
      <c r="R169" s="75"/>
      <c r="T169" s="106" t="s">
        <v>5</v>
      </c>
      <c r="U169" s="27" t="s">
        <v>42</v>
      </c>
      <c r="V169" s="23"/>
      <c r="W169" s="107">
        <f>V169*K169</f>
        <v>0</v>
      </c>
      <c r="X169" s="107">
        <v>1.14E-3</v>
      </c>
      <c r="Y169" s="107">
        <f>X169*K169</f>
        <v>2.4110999999999997E-2</v>
      </c>
      <c r="Z169" s="107">
        <v>0</v>
      </c>
      <c r="AA169" s="108">
        <f>Z169*K169</f>
        <v>0</v>
      </c>
      <c r="AR169" s="10" t="s">
        <v>263</v>
      </c>
      <c r="AT169" s="10" t="s">
        <v>226</v>
      </c>
      <c r="AU169" s="10" t="s">
        <v>87</v>
      </c>
      <c r="AY169" s="10" t="s">
        <v>174</v>
      </c>
      <c r="BE169" s="53">
        <f>IF(U169="základná",N169,0)</f>
        <v>0</v>
      </c>
      <c r="BF169" s="53">
        <f>IF(U169="znížená",N169,0)</f>
        <v>0</v>
      </c>
      <c r="BG169" s="53">
        <f>IF(U169="zákl. prenesená",N169,0)</f>
        <v>0</v>
      </c>
      <c r="BH169" s="53">
        <f>IF(U169="zníž. prenesená",N169,0)</f>
        <v>0</v>
      </c>
      <c r="BI169" s="53">
        <f>IF(U169="nulová",N169,0)</f>
        <v>0</v>
      </c>
      <c r="BJ169" s="10" t="s">
        <v>87</v>
      </c>
      <c r="BK169" s="53">
        <f>ROUND(L169*K169,2)</f>
        <v>0</v>
      </c>
      <c r="BL169" s="10" t="s">
        <v>232</v>
      </c>
      <c r="BM169" s="10" t="s">
        <v>393</v>
      </c>
    </row>
    <row r="170" spans="2:65" s="1" customFormat="1" ht="30" customHeight="1">
      <c r="B170" s="22"/>
      <c r="C170" s="23"/>
      <c r="D170" s="23"/>
      <c r="E170" s="23"/>
      <c r="F170" s="331" t="s">
        <v>387</v>
      </c>
      <c r="G170" s="332"/>
      <c r="H170" s="332"/>
      <c r="I170" s="332"/>
      <c r="J170" s="23"/>
      <c r="K170" s="23"/>
      <c r="L170" s="23"/>
      <c r="M170" s="23"/>
      <c r="N170" s="23"/>
      <c r="O170" s="23"/>
      <c r="P170" s="23"/>
      <c r="Q170" s="23"/>
      <c r="R170" s="24"/>
      <c r="T170" s="109"/>
      <c r="U170" s="23"/>
      <c r="V170" s="23"/>
      <c r="W170" s="23"/>
      <c r="X170" s="23"/>
      <c r="Y170" s="23"/>
      <c r="Z170" s="23"/>
      <c r="AA170" s="44"/>
      <c r="AT170" s="10" t="s">
        <v>185</v>
      </c>
      <c r="AU170" s="10" t="s">
        <v>87</v>
      </c>
    </row>
    <row r="171" spans="2:65" s="1" customFormat="1" ht="31.5" customHeight="1">
      <c r="B171" s="72"/>
      <c r="C171" s="110" t="s">
        <v>221</v>
      </c>
      <c r="D171" s="110" t="s">
        <v>226</v>
      </c>
      <c r="E171" s="111"/>
      <c r="F171" s="334" t="s">
        <v>394</v>
      </c>
      <c r="G171" s="334"/>
      <c r="H171" s="334"/>
      <c r="I171" s="334"/>
      <c r="J171" s="112" t="s">
        <v>223</v>
      </c>
      <c r="K171" s="113">
        <v>50</v>
      </c>
      <c r="L171" s="335">
        <v>0</v>
      </c>
      <c r="M171" s="335"/>
      <c r="N171" s="336">
        <f>ROUND(L171*K171,2)</f>
        <v>0</v>
      </c>
      <c r="O171" s="324"/>
      <c r="P171" s="324"/>
      <c r="Q171" s="324"/>
      <c r="R171" s="75"/>
      <c r="T171" s="106" t="s">
        <v>5</v>
      </c>
      <c r="U171" s="27" t="s">
        <v>42</v>
      </c>
      <c r="V171" s="23"/>
      <c r="W171" s="107">
        <f>V171*K171</f>
        <v>0</v>
      </c>
      <c r="X171" s="107">
        <v>1E-4</v>
      </c>
      <c r="Y171" s="107">
        <f>X171*K171</f>
        <v>5.0000000000000001E-3</v>
      </c>
      <c r="Z171" s="107">
        <v>0</v>
      </c>
      <c r="AA171" s="108">
        <f>Z171*K171</f>
        <v>0</v>
      </c>
      <c r="AR171" s="10" t="s">
        <v>263</v>
      </c>
      <c r="AT171" s="10" t="s">
        <v>226</v>
      </c>
      <c r="AU171" s="10" t="s">
        <v>87</v>
      </c>
      <c r="AY171" s="10" t="s">
        <v>174</v>
      </c>
      <c r="BE171" s="53">
        <f>IF(U171="základná",N171,0)</f>
        <v>0</v>
      </c>
      <c r="BF171" s="53">
        <f>IF(U171="znížená",N171,0)</f>
        <v>0</v>
      </c>
      <c r="BG171" s="53">
        <f>IF(U171="zákl. prenesená",N171,0)</f>
        <v>0</v>
      </c>
      <c r="BH171" s="53">
        <f>IF(U171="zníž. prenesená",N171,0)</f>
        <v>0</v>
      </c>
      <c r="BI171" s="53">
        <f>IF(U171="nulová",N171,0)</f>
        <v>0</v>
      </c>
      <c r="BJ171" s="10" t="s">
        <v>87</v>
      </c>
      <c r="BK171" s="53">
        <f>ROUND(L171*K171,2)</f>
        <v>0</v>
      </c>
      <c r="BL171" s="10" t="s">
        <v>232</v>
      </c>
      <c r="BM171" s="10" t="s">
        <v>395</v>
      </c>
    </row>
    <row r="172" spans="2:65" s="1" customFormat="1" ht="31.5" customHeight="1">
      <c r="B172" s="72"/>
      <c r="C172" s="101" t="s">
        <v>225</v>
      </c>
      <c r="D172" s="101" t="s">
        <v>176</v>
      </c>
      <c r="E172" s="102"/>
      <c r="F172" s="322" t="s">
        <v>289</v>
      </c>
      <c r="G172" s="322"/>
      <c r="H172" s="322"/>
      <c r="I172" s="322"/>
      <c r="J172" s="103" t="s">
        <v>239</v>
      </c>
      <c r="K172" s="104">
        <v>0.11</v>
      </c>
      <c r="L172" s="323">
        <v>0</v>
      </c>
      <c r="M172" s="323"/>
      <c r="N172" s="324">
        <f>ROUND(L172*K172,2)</f>
        <v>0</v>
      </c>
      <c r="O172" s="324"/>
      <c r="P172" s="324"/>
      <c r="Q172" s="324"/>
      <c r="R172" s="75"/>
      <c r="T172" s="106" t="s">
        <v>5</v>
      </c>
      <c r="U172" s="27" t="s">
        <v>42</v>
      </c>
      <c r="V172" s="23"/>
      <c r="W172" s="107">
        <f>V172*K172</f>
        <v>0</v>
      </c>
      <c r="X172" s="107">
        <v>0</v>
      </c>
      <c r="Y172" s="107">
        <f>X172*K172</f>
        <v>0</v>
      </c>
      <c r="Z172" s="107">
        <v>0</v>
      </c>
      <c r="AA172" s="108">
        <f>Z172*K172</f>
        <v>0</v>
      </c>
      <c r="AR172" s="10" t="s">
        <v>232</v>
      </c>
      <c r="AT172" s="10" t="s">
        <v>176</v>
      </c>
      <c r="AU172" s="10" t="s">
        <v>87</v>
      </c>
      <c r="AY172" s="10" t="s">
        <v>174</v>
      </c>
      <c r="BE172" s="53">
        <f>IF(U172="základná",N172,0)</f>
        <v>0</v>
      </c>
      <c r="BF172" s="53">
        <f>IF(U172="znížená",N172,0)</f>
        <v>0</v>
      </c>
      <c r="BG172" s="53">
        <f>IF(U172="zákl. prenesená",N172,0)</f>
        <v>0</v>
      </c>
      <c r="BH172" s="53">
        <f>IF(U172="zníž. prenesená",N172,0)</f>
        <v>0</v>
      </c>
      <c r="BI172" s="53">
        <f>IF(U172="nulová",N172,0)</f>
        <v>0</v>
      </c>
      <c r="BJ172" s="10" t="s">
        <v>87</v>
      </c>
      <c r="BK172" s="53">
        <f>ROUND(L172*K172,2)</f>
        <v>0</v>
      </c>
      <c r="BL172" s="10" t="s">
        <v>232</v>
      </c>
      <c r="BM172" s="10" t="s">
        <v>396</v>
      </c>
    </row>
    <row r="173" spans="2:65" s="5" customFormat="1" ht="29.85" customHeight="1">
      <c r="B173" s="90"/>
      <c r="C173" s="91"/>
      <c r="D173" s="100" t="s">
        <v>147</v>
      </c>
      <c r="E173" s="100"/>
      <c r="F173" s="100"/>
      <c r="G173" s="100"/>
      <c r="H173" s="100"/>
      <c r="I173" s="100"/>
      <c r="J173" s="100"/>
      <c r="K173" s="100"/>
      <c r="L173" s="100"/>
      <c r="M173" s="100"/>
      <c r="N173" s="329">
        <f>BK173</f>
        <v>0</v>
      </c>
      <c r="O173" s="330"/>
      <c r="P173" s="330"/>
      <c r="Q173" s="330"/>
      <c r="R173" s="93"/>
      <c r="T173" s="94"/>
      <c r="U173" s="91"/>
      <c r="V173" s="91"/>
      <c r="W173" s="95">
        <f>SUM(W174:W176)</f>
        <v>0</v>
      </c>
      <c r="X173" s="91"/>
      <c r="Y173" s="95">
        <f>SUM(Y174:Y176)</f>
        <v>4.2119999999999998E-2</v>
      </c>
      <c r="Z173" s="91"/>
      <c r="AA173" s="96">
        <f>SUM(AA174:AA176)</f>
        <v>0.35100000000000003</v>
      </c>
      <c r="AR173" s="97" t="s">
        <v>87</v>
      </c>
      <c r="AT173" s="98" t="s">
        <v>74</v>
      </c>
      <c r="AU173" s="98" t="s">
        <v>82</v>
      </c>
      <c r="AY173" s="97" t="s">
        <v>174</v>
      </c>
      <c r="BK173" s="99">
        <f>SUM(BK174:BK176)</f>
        <v>0</v>
      </c>
    </row>
    <row r="174" spans="2:65" s="1" customFormat="1" ht="44.25" customHeight="1">
      <c r="B174" s="72"/>
      <c r="C174" s="101" t="s">
        <v>208</v>
      </c>
      <c r="D174" s="101" t="s">
        <v>176</v>
      </c>
      <c r="E174" s="102"/>
      <c r="F174" s="322" t="s">
        <v>292</v>
      </c>
      <c r="G174" s="322"/>
      <c r="H174" s="322"/>
      <c r="I174" s="322"/>
      <c r="J174" s="103" t="s">
        <v>293</v>
      </c>
      <c r="K174" s="104">
        <v>351</v>
      </c>
      <c r="L174" s="323">
        <v>0</v>
      </c>
      <c r="M174" s="323"/>
      <c r="N174" s="324">
        <f>ROUND(L174*K174,2)</f>
        <v>0</v>
      </c>
      <c r="O174" s="324"/>
      <c r="P174" s="324"/>
      <c r="Q174" s="324"/>
      <c r="R174" s="75"/>
      <c r="T174" s="106" t="s">
        <v>5</v>
      </c>
      <c r="U174" s="27" t="s">
        <v>42</v>
      </c>
      <c r="V174" s="23"/>
      <c r="W174" s="107">
        <f>V174*K174</f>
        <v>0</v>
      </c>
      <c r="X174" s="107">
        <v>6.0000000000000002E-5</v>
      </c>
      <c r="Y174" s="107">
        <f>X174*K174</f>
        <v>2.1059999999999999E-2</v>
      </c>
      <c r="Z174" s="107">
        <v>0</v>
      </c>
      <c r="AA174" s="108">
        <f>Z174*K174</f>
        <v>0</v>
      </c>
      <c r="AR174" s="10" t="s">
        <v>232</v>
      </c>
      <c r="AT174" s="10" t="s">
        <v>176</v>
      </c>
      <c r="AU174" s="10" t="s">
        <v>87</v>
      </c>
      <c r="AY174" s="10" t="s">
        <v>174</v>
      </c>
      <c r="BE174" s="53">
        <f>IF(U174="základná",N174,0)</f>
        <v>0</v>
      </c>
      <c r="BF174" s="53">
        <f>IF(U174="znížená",N174,0)</f>
        <v>0</v>
      </c>
      <c r="BG174" s="53">
        <f>IF(U174="zákl. prenesená",N174,0)</f>
        <v>0</v>
      </c>
      <c r="BH174" s="53">
        <f>IF(U174="zníž. prenesená",N174,0)</f>
        <v>0</v>
      </c>
      <c r="BI174" s="53">
        <f>IF(U174="nulová",N174,0)</f>
        <v>0</v>
      </c>
      <c r="BJ174" s="10" t="s">
        <v>87</v>
      </c>
      <c r="BK174" s="53">
        <f>ROUND(L174*K174,2)</f>
        <v>0</v>
      </c>
      <c r="BL174" s="10" t="s">
        <v>232</v>
      </c>
      <c r="BM174" s="10" t="s">
        <v>397</v>
      </c>
    </row>
    <row r="175" spans="2:65" s="1" customFormat="1" ht="44.25" customHeight="1">
      <c r="B175" s="72"/>
      <c r="C175" s="101" t="s">
        <v>191</v>
      </c>
      <c r="D175" s="101" t="s">
        <v>176</v>
      </c>
      <c r="E175" s="102"/>
      <c r="F175" s="322" t="s">
        <v>299</v>
      </c>
      <c r="G175" s="322"/>
      <c r="H175" s="322"/>
      <c r="I175" s="322"/>
      <c r="J175" s="103" t="s">
        <v>293</v>
      </c>
      <c r="K175" s="104">
        <v>351</v>
      </c>
      <c r="L175" s="323">
        <v>0</v>
      </c>
      <c r="M175" s="323"/>
      <c r="N175" s="324">
        <f>ROUND(L175*K175,2)</f>
        <v>0</v>
      </c>
      <c r="O175" s="324"/>
      <c r="P175" s="324"/>
      <c r="Q175" s="324"/>
      <c r="R175" s="75"/>
      <c r="T175" s="106" t="s">
        <v>5</v>
      </c>
      <c r="U175" s="27" t="s">
        <v>42</v>
      </c>
      <c r="V175" s="23"/>
      <c r="W175" s="107">
        <f>V175*K175</f>
        <v>0</v>
      </c>
      <c r="X175" s="107">
        <v>6.0000000000000002E-5</v>
      </c>
      <c r="Y175" s="107">
        <f>X175*K175</f>
        <v>2.1059999999999999E-2</v>
      </c>
      <c r="Z175" s="107">
        <v>1E-3</v>
      </c>
      <c r="AA175" s="108">
        <f>Z175*K175</f>
        <v>0.35100000000000003</v>
      </c>
      <c r="AR175" s="10" t="s">
        <v>232</v>
      </c>
      <c r="AT175" s="10" t="s">
        <v>176</v>
      </c>
      <c r="AU175" s="10" t="s">
        <v>87</v>
      </c>
      <c r="AY175" s="10" t="s">
        <v>174</v>
      </c>
      <c r="BE175" s="53">
        <f>IF(U175="základná",N175,0)</f>
        <v>0</v>
      </c>
      <c r="BF175" s="53">
        <f>IF(U175="znížená",N175,0)</f>
        <v>0</v>
      </c>
      <c r="BG175" s="53">
        <f>IF(U175="zákl. prenesená",N175,0)</f>
        <v>0</v>
      </c>
      <c r="BH175" s="53">
        <f>IF(U175="zníž. prenesená",N175,0)</f>
        <v>0</v>
      </c>
      <c r="BI175" s="53">
        <f>IF(U175="nulová",N175,0)</f>
        <v>0</v>
      </c>
      <c r="BJ175" s="10" t="s">
        <v>87</v>
      </c>
      <c r="BK175" s="53">
        <f>ROUND(L175*K175,2)</f>
        <v>0</v>
      </c>
      <c r="BL175" s="10" t="s">
        <v>232</v>
      </c>
      <c r="BM175" s="10" t="s">
        <v>398</v>
      </c>
    </row>
    <row r="176" spans="2:65" s="1" customFormat="1" ht="31.5" customHeight="1">
      <c r="B176" s="72"/>
      <c r="C176" s="101" t="s">
        <v>230</v>
      </c>
      <c r="D176" s="101" t="s">
        <v>176</v>
      </c>
      <c r="E176" s="102"/>
      <c r="F176" s="322" t="s">
        <v>303</v>
      </c>
      <c r="G176" s="322"/>
      <c r="H176" s="322"/>
      <c r="I176" s="322"/>
      <c r="J176" s="103" t="s">
        <v>239</v>
      </c>
      <c r="K176" s="104">
        <v>0.04</v>
      </c>
      <c r="L176" s="323">
        <v>0</v>
      </c>
      <c r="M176" s="323"/>
      <c r="N176" s="324">
        <f>ROUND(L176*K176,2)</f>
        <v>0</v>
      </c>
      <c r="O176" s="324"/>
      <c r="P176" s="324"/>
      <c r="Q176" s="324"/>
      <c r="R176" s="75"/>
      <c r="T176" s="106" t="s">
        <v>5</v>
      </c>
      <c r="U176" s="27" t="s">
        <v>42</v>
      </c>
      <c r="V176" s="23"/>
      <c r="W176" s="107">
        <f>V176*K176</f>
        <v>0</v>
      </c>
      <c r="X176" s="107">
        <v>0</v>
      </c>
      <c r="Y176" s="107">
        <f>X176*K176</f>
        <v>0</v>
      </c>
      <c r="Z176" s="107">
        <v>0</v>
      </c>
      <c r="AA176" s="108">
        <f>Z176*K176</f>
        <v>0</v>
      </c>
      <c r="AR176" s="10" t="s">
        <v>232</v>
      </c>
      <c r="AT176" s="10" t="s">
        <v>176</v>
      </c>
      <c r="AU176" s="10" t="s">
        <v>87</v>
      </c>
      <c r="AY176" s="10" t="s">
        <v>174</v>
      </c>
      <c r="BE176" s="53">
        <f>IF(U176="základná",N176,0)</f>
        <v>0</v>
      </c>
      <c r="BF176" s="53">
        <f>IF(U176="znížená",N176,0)</f>
        <v>0</v>
      </c>
      <c r="BG176" s="53">
        <f>IF(U176="zákl. prenesená",N176,0)</f>
        <v>0</v>
      </c>
      <c r="BH176" s="53">
        <f>IF(U176="zníž. prenesená",N176,0)</f>
        <v>0</v>
      </c>
      <c r="BI176" s="53">
        <f>IF(U176="nulová",N176,0)</f>
        <v>0</v>
      </c>
      <c r="BJ176" s="10" t="s">
        <v>87</v>
      </c>
      <c r="BK176" s="53">
        <f>ROUND(L176*K176,2)</f>
        <v>0</v>
      </c>
      <c r="BL176" s="10" t="s">
        <v>232</v>
      </c>
      <c r="BM176" s="10" t="s">
        <v>399</v>
      </c>
    </row>
    <row r="177" spans="2:65" s="5" customFormat="1" ht="29.85" customHeight="1">
      <c r="B177" s="90"/>
      <c r="C177" s="91"/>
      <c r="D177" s="100" t="s">
        <v>149</v>
      </c>
      <c r="E177" s="100"/>
      <c r="F177" s="100"/>
      <c r="G177" s="100"/>
      <c r="H177" s="100"/>
      <c r="I177" s="100"/>
      <c r="J177" s="100"/>
      <c r="K177" s="100"/>
      <c r="L177" s="100"/>
      <c r="M177" s="100"/>
      <c r="N177" s="329">
        <f>BK177</f>
        <v>0</v>
      </c>
      <c r="O177" s="330"/>
      <c r="P177" s="330"/>
      <c r="Q177" s="330"/>
      <c r="R177" s="93"/>
      <c r="T177" s="94"/>
      <c r="U177" s="91"/>
      <c r="V177" s="91"/>
      <c r="W177" s="95">
        <f>SUM(W178:W180)</f>
        <v>0</v>
      </c>
      <c r="X177" s="91"/>
      <c r="Y177" s="95">
        <f>SUM(Y178:Y180)</f>
        <v>5.4701600000000003E-2</v>
      </c>
      <c r="Z177" s="91"/>
      <c r="AA177" s="96">
        <f>SUM(AA178:AA180)</f>
        <v>0</v>
      </c>
      <c r="AR177" s="97" t="s">
        <v>87</v>
      </c>
      <c r="AT177" s="98" t="s">
        <v>74</v>
      </c>
      <c r="AU177" s="98" t="s">
        <v>82</v>
      </c>
      <c r="AY177" s="97" t="s">
        <v>174</v>
      </c>
      <c r="BK177" s="99">
        <f>SUM(BK178:BK180)</f>
        <v>0</v>
      </c>
    </row>
    <row r="178" spans="2:65" s="1" customFormat="1" ht="31.5" customHeight="1">
      <c r="B178" s="72"/>
      <c r="C178" s="101" t="s">
        <v>228</v>
      </c>
      <c r="D178" s="101" t="s">
        <v>176</v>
      </c>
      <c r="E178" s="102"/>
      <c r="F178" s="322" t="s">
        <v>321</v>
      </c>
      <c r="G178" s="322"/>
      <c r="H178" s="322"/>
      <c r="I178" s="322"/>
      <c r="J178" s="103" t="s">
        <v>182</v>
      </c>
      <c r="K178" s="104">
        <v>54.16</v>
      </c>
      <c r="L178" s="323">
        <v>0</v>
      </c>
      <c r="M178" s="323"/>
      <c r="N178" s="324">
        <f>ROUND(L178*K178,2)</f>
        <v>0</v>
      </c>
      <c r="O178" s="324"/>
      <c r="P178" s="324"/>
      <c r="Q178" s="324"/>
      <c r="R178" s="75"/>
      <c r="T178" s="106" t="s">
        <v>5</v>
      </c>
      <c r="U178" s="27" t="s">
        <v>42</v>
      </c>
      <c r="V178" s="23"/>
      <c r="W178" s="107">
        <f>V178*K178</f>
        <v>0</v>
      </c>
      <c r="X178" s="107">
        <v>0</v>
      </c>
      <c r="Y178" s="107">
        <f>X178*K178</f>
        <v>0</v>
      </c>
      <c r="Z178" s="107">
        <v>0</v>
      </c>
      <c r="AA178" s="108">
        <f>Z178*K178</f>
        <v>0</v>
      </c>
      <c r="AR178" s="10" t="s">
        <v>232</v>
      </c>
      <c r="AT178" s="10" t="s">
        <v>176</v>
      </c>
      <c r="AU178" s="10" t="s">
        <v>87</v>
      </c>
      <c r="AY178" s="10" t="s">
        <v>174</v>
      </c>
      <c r="BE178" s="53">
        <f>IF(U178="základná",N178,0)</f>
        <v>0</v>
      </c>
      <c r="BF178" s="53">
        <f>IF(U178="znížená",N178,0)</f>
        <v>0</v>
      </c>
      <c r="BG178" s="53">
        <f>IF(U178="zákl. prenesená",N178,0)</f>
        <v>0</v>
      </c>
      <c r="BH178" s="53">
        <f>IF(U178="zníž. prenesená",N178,0)</f>
        <v>0</v>
      </c>
      <c r="BI178" s="53">
        <f>IF(U178="nulová",N178,0)</f>
        <v>0</v>
      </c>
      <c r="BJ178" s="10" t="s">
        <v>87</v>
      </c>
      <c r="BK178" s="53">
        <f>ROUND(L178*K178,2)</f>
        <v>0</v>
      </c>
      <c r="BL178" s="10" t="s">
        <v>232</v>
      </c>
      <c r="BM178" s="10" t="s">
        <v>400</v>
      </c>
    </row>
    <row r="179" spans="2:65" s="1" customFormat="1" ht="31.5" customHeight="1">
      <c r="B179" s="72"/>
      <c r="C179" s="101" t="s">
        <v>234</v>
      </c>
      <c r="D179" s="101" t="s">
        <v>176</v>
      </c>
      <c r="E179" s="102"/>
      <c r="F179" s="322" t="s">
        <v>324</v>
      </c>
      <c r="G179" s="322"/>
      <c r="H179" s="322"/>
      <c r="I179" s="322"/>
      <c r="J179" s="103" t="s">
        <v>182</v>
      </c>
      <c r="K179" s="104">
        <v>54.16</v>
      </c>
      <c r="L179" s="323">
        <v>0</v>
      </c>
      <c r="M179" s="323"/>
      <c r="N179" s="324">
        <f>ROUND(L179*K179,2)</f>
        <v>0</v>
      </c>
      <c r="O179" s="324"/>
      <c r="P179" s="324"/>
      <c r="Q179" s="324"/>
      <c r="R179" s="75"/>
      <c r="T179" s="106" t="s">
        <v>5</v>
      </c>
      <c r="U179" s="27" t="s">
        <v>42</v>
      </c>
      <c r="V179" s="23"/>
      <c r="W179" s="107">
        <f>V179*K179</f>
        <v>0</v>
      </c>
      <c r="X179" s="107">
        <v>7.2000000000000005E-4</v>
      </c>
      <c r="Y179" s="107">
        <f>X179*K179</f>
        <v>3.8995200000000001E-2</v>
      </c>
      <c r="Z179" s="107">
        <v>0</v>
      </c>
      <c r="AA179" s="108">
        <f>Z179*K179</f>
        <v>0</v>
      </c>
      <c r="AR179" s="10" t="s">
        <v>232</v>
      </c>
      <c r="AT179" s="10" t="s">
        <v>176</v>
      </c>
      <c r="AU179" s="10" t="s">
        <v>87</v>
      </c>
      <c r="AY179" s="10" t="s">
        <v>174</v>
      </c>
      <c r="BE179" s="53">
        <f>IF(U179="základná",N179,0)</f>
        <v>0</v>
      </c>
      <c r="BF179" s="53">
        <f>IF(U179="znížená",N179,0)</f>
        <v>0</v>
      </c>
      <c r="BG179" s="53">
        <f>IF(U179="zákl. prenesená",N179,0)</f>
        <v>0</v>
      </c>
      <c r="BH179" s="53">
        <f>IF(U179="zníž. prenesená",N179,0)</f>
        <v>0</v>
      </c>
      <c r="BI179" s="53">
        <f>IF(U179="nulová",N179,0)</f>
        <v>0</v>
      </c>
      <c r="BJ179" s="10" t="s">
        <v>87</v>
      </c>
      <c r="BK179" s="53">
        <f>ROUND(L179*K179,2)</f>
        <v>0</v>
      </c>
      <c r="BL179" s="10" t="s">
        <v>232</v>
      </c>
      <c r="BM179" s="10" t="s">
        <v>401</v>
      </c>
    </row>
    <row r="180" spans="2:65" s="1" customFormat="1" ht="31.5" customHeight="1">
      <c r="B180" s="72"/>
      <c r="C180" s="101" t="s">
        <v>237</v>
      </c>
      <c r="D180" s="101" t="s">
        <v>176</v>
      </c>
      <c r="E180" s="102"/>
      <c r="F180" s="322" t="s">
        <v>402</v>
      </c>
      <c r="G180" s="322"/>
      <c r="H180" s="322"/>
      <c r="I180" s="322"/>
      <c r="J180" s="103" t="s">
        <v>182</v>
      </c>
      <c r="K180" s="104">
        <v>54.16</v>
      </c>
      <c r="L180" s="323">
        <v>0</v>
      </c>
      <c r="M180" s="323"/>
      <c r="N180" s="324">
        <f>ROUND(L180*K180,2)</f>
        <v>0</v>
      </c>
      <c r="O180" s="324"/>
      <c r="P180" s="324"/>
      <c r="Q180" s="324"/>
      <c r="R180" s="75"/>
      <c r="T180" s="106" t="s">
        <v>5</v>
      </c>
      <c r="U180" s="27" t="s">
        <v>42</v>
      </c>
      <c r="V180" s="23"/>
      <c r="W180" s="107">
        <f>V180*K180</f>
        <v>0</v>
      </c>
      <c r="X180" s="107">
        <v>2.9E-4</v>
      </c>
      <c r="Y180" s="107">
        <f>X180*K180</f>
        <v>1.5706399999999999E-2</v>
      </c>
      <c r="Z180" s="107">
        <v>0</v>
      </c>
      <c r="AA180" s="108">
        <f>Z180*K180</f>
        <v>0</v>
      </c>
      <c r="AR180" s="10" t="s">
        <v>232</v>
      </c>
      <c r="AT180" s="10" t="s">
        <v>176</v>
      </c>
      <c r="AU180" s="10" t="s">
        <v>87</v>
      </c>
      <c r="AY180" s="10" t="s">
        <v>174</v>
      </c>
      <c r="BE180" s="53">
        <f>IF(U180="základná",N180,0)</f>
        <v>0</v>
      </c>
      <c r="BF180" s="53">
        <f>IF(U180="znížená",N180,0)</f>
        <v>0</v>
      </c>
      <c r="BG180" s="53">
        <f>IF(U180="zákl. prenesená",N180,0)</f>
        <v>0</v>
      </c>
      <c r="BH180" s="53">
        <f>IF(U180="zníž. prenesená",N180,0)</f>
        <v>0</v>
      </c>
      <c r="BI180" s="53">
        <f>IF(U180="nulová",N180,0)</f>
        <v>0</v>
      </c>
      <c r="BJ180" s="10" t="s">
        <v>87</v>
      </c>
      <c r="BK180" s="53">
        <f>ROUND(L180*K180,2)</f>
        <v>0</v>
      </c>
      <c r="BL180" s="10" t="s">
        <v>232</v>
      </c>
      <c r="BM180" s="10" t="s">
        <v>403</v>
      </c>
    </row>
    <row r="181" spans="2:65" s="1" customFormat="1" ht="49.9" customHeight="1">
      <c r="B181" s="22"/>
      <c r="C181" s="23"/>
      <c r="D181" s="92" t="s">
        <v>328</v>
      </c>
      <c r="E181" s="23"/>
      <c r="F181" s="23"/>
      <c r="G181" s="23"/>
      <c r="H181" s="23"/>
      <c r="I181" s="23"/>
      <c r="J181" s="23"/>
      <c r="K181" s="23"/>
      <c r="L181" s="23"/>
      <c r="M181" s="23"/>
      <c r="N181" s="339">
        <f>BK181</f>
        <v>0</v>
      </c>
      <c r="O181" s="340"/>
      <c r="P181" s="340"/>
      <c r="Q181" s="340"/>
      <c r="R181" s="24"/>
      <c r="T181" s="109"/>
      <c r="U181" s="23"/>
      <c r="V181" s="23"/>
      <c r="W181" s="23"/>
      <c r="X181" s="23"/>
      <c r="Y181" s="23"/>
      <c r="Z181" s="23"/>
      <c r="AA181" s="44"/>
      <c r="AT181" s="10" t="s">
        <v>74</v>
      </c>
      <c r="AU181" s="10" t="s">
        <v>75</v>
      </c>
      <c r="AY181" s="10" t="s">
        <v>329</v>
      </c>
      <c r="BK181" s="53">
        <f>SUM(BK182:BK183)</f>
        <v>0</v>
      </c>
    </row>
    <row r="182" spans="2:65" s="1" customFormat="1" ht="22.35" customHeight="1">
      <c r="B182" s="22"/>
      <c r="C182" s="114" t="s">
        <v>5</v>
      </c>
      <c r="D182" s="114" t="s">
        <v>176</v>
      </c>
      <c r="E182" s="115" t="s">
        <v>5</v>
      </c>
      <c r="F182" s="337" t="s">
        <v>5</v>
      </c>
      <c r="G182" s="337"/>
      <c r="H182" s="337"/>
      <c r="I182" s="337"/>
      <c r="J182" s="116" t="s">
        <v>5</v>
      </c>
      <c r="K182" s="105"/>
      <c r="L182" s="323"/>
      <c r="M182" s="338"/>
      <c r="N182" s="338">
        <f>BK182</f>
        <v>0</v>
      </c>
      <c r="O182" s="338"/>
      <c r="P182" s="338"/>
      <c r="Q182" s="338"/>
      <c r="R182" s="24"/>
      <c r="T182" s="106" t="s">
        <v>5</v>
      </c>
      <c r="U182" s="117" t="s">
        <v>42</v>
      </c>
      <c r="V182" s="23"/>
      <c r="W182" s="23"/>
      <c r="X182" s="23"/>
      <c r="Y182" s="23"/>
      <c r="Z182" s="23"/>
      <c r="AA182" s="44"/>
      <c r="AT182" s="10" t="s">
        <v>329</v>
      </c>
      <c r="AU182" s="10" t="s">
        <v>82</v>
      </c>
      <c r="AY182" s="10" t="s">
        <v>329</v>
      </c>
      <c r="BE182" s="53">
        <f>IF(U182="základná",N182,0)</f>
        <v>0</v>
      </c>
      <c r="BF182" s="53">
        <f>IF(U182="znížená",N182,0)</f>
        <v>0</v>
      </c>
      <c r="BG182" s="53">
        <f>IF(U182="zákl. prenesená",N182,0)</f>
        <v>0</v>
      </c>
      <c r="BH182" s="53">
        <f>IF(U182="zníž. prenesená",N182,0)</f>
        <v>0</v>
      </c>
      <c r="BI182" s="53">
        <f>IF(U182="nulová",N182,0)</f>
        <v>0</v>
      </c>
      <c r="BJ182" s="10" t="s">
        <v>87</v>
      </c>
      <c r="BK182" s="53">
        <f>L182*K182</f>
        <v>0</v>
      </c>
    </row>
    <row r="183" spans="2:65" s="1" customFormat="1" ht="22.35" customHeight="1">
      <c r="B183" s="22"/>
      <c r="C183" s="114" t="s">
        <v>5</v>
      </c>
      <c r="D183" s="114" t="s">
        <v>176</v>
      </c>
      <c r="E183" s="115" t="s">
        <v>5</v>
      </c>
      <c r="F183" s="337" t="s">
        <v>5</v>
      </c>
      <c r="G183" s="337"/>
      <c r="H183" s="337"/>
      <c r="I183" s="337"/>
      <c r="J183" s="116" t="s">
        <v>5</v>
      </c>
      <c r="K183" s="105"/>
      <c r="L183" s="323"/>
      <c r="M183" s="338"/>
      <c r="N183" s="338">
        <f>BK183</f>
        <v>0</v>
      </c>
      <c r="O183" s="338"/>
      <c r="P183" s="338"/>
      <c r="Q183" s="338"/>
      <c r="R183" s="24"/>
      <c r="T183" s="106" t="s">
        <v>5</v>
      </c>
      <c r="U183" s="117" t="s">
        <v>42</v>
      </c>
      <c r="V183" s="34"/>
      <c r="W183" s="34"/>
      <c r="X183" s="34"/>
      <c r="Y183" s="34"/>
      <c r="Z183" s="34"/>
      <c r="AA183" s="36"/>
      <c r="AT183" s="10" t="s">
        <v>329</v>
      </c>
      <c r="AU183" s="10" t="s">
        <v>82</v>
      </c>
      <c r="AY183" s="10" t="s">
        <v>329</v>
      </c>
      <c r="BE183" s="53">
        <f>IF(U183="základná",N183,0)</f>
        <v>0</v>
      </c>
      <c r="BF183" s="53">
        <f>IF(U183="znížená",N183,0)</f>
        <v>0</v>
      </c>
      <c r="BG183" s="53">
        <f>IF(U183="zákl. prenesená",N183,0)</f>
        <v>0</v>
      </c>
      <c r="BH183" s="53">
        <f>IF(U183="zníž. prenesená",N183,0)</f>
        <v>0</v>
      </c>
      <c r="BI183" s="53">
        <f>IF(U183="nulová",N183,0)</f>
        <v>0</v>
      </c>
      <c r="BJ183" s="10" t="s">
        <v>87</v>
      </c>
      <c r="BK183" s="53">
        <f>L183*K183</f>
        <v>0</v>
      </c>
    </row>
    <row r="184" spans="2:65" s="1" customFormat="1" ht="6.95" customHeight="1">
      <c r="B184" s="37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9"/>
    </row>
  </sheetData>
  <mergeCells count="222">
    <mergeCell ref="H1:K1"/>
    <mergeCell ref="S2:AC2"/>
    <mergeCell ref="N126:Q126"/>
    <mergeCell ref="N127:Q127"/>
    <mergeCell ref="N128:Q128"/>
    <mergeCell ref="N138:Q138"/>
    <mergeCell ref="N140:Q140"/>
    <mergeCell ref="N141:Q141"/>
    <mergeCell ref="N145:Q145"/>
    <mergeCell ref="F144:I144"/>
    <mergeCell ref="L144:M144"/>
    <mergeCell ref="N144:Q144"/>
    <mergeCell ref="F135:I135"/>
    <mergeCell ref="L135:M135"/>
    <mergeCell ref="N135:Q135"/>
    <mergeCell ref="F136:I136"/>
    <mergeCell ref="L136:M136"/>
    <mergeCell ref="N136:Q136"/>
    <mergeCell ref="F137:I137"/>
    <mergeCell ref="L137:M137"/>
    <mergeCell ref="N137:Q137"/>
    <mergeCell ref="F132:I132"/>
    <mergeCell ref="L132:M132"/>
    <mergeCell ref="N132:Q132"/>
    <mergeCell ref="F176:I176"/>
    <mergeCell ref="L176:M176"/>
    <mergeCell ref="N176:Q176"/>
    <mergeCell ref="F178:I178"/>
    <mergeCell ref="L178:M178"/>
    <mergeCell ref="N178:Q178"/>
    <mergeCell ref="F179:I179"/>
    <mergeCell ref="L179:M179"/>
    <mergeCell ref="N179:Q179"/>
    <mergeCell ref="N177:Q177"/>
    <mergeCell ref="F180:I180"/>
    <mergeCell ref="L180:M180"/>
    <mergeCell ref="N180:Q180"/>
    <mergeCell ref="F182:I182"/>
    <mergeCell ref="L182:M182"/>
    <mergeCell ref="N182:Q182"/>
    <mergeCell ref="F183:I183"/>
    <mergeCell ref="L183:M183"/>
    <mergeCell ref="N183:Q183"/>
    <mergeCell ref="N181:Q181"/>
    <mergeCell ref="F172:I172"/>
    <mergeCell ref="L172:M172"/>
    <mergeCell ref="N172:Q172"/>
    <mergeCell ref="F174:I174"/>
    <mergeCell ref="L174:M174"/>
    <mergeCell ref="N174:Q174"/>
    <mergeCell ref="F175:I175"/>
    <mergeCell ref="L175:M175"/>
    <mergeCell ref="N175:Q175"/>
    <mergeCell ref="N173:Q173"/>
    <mergeCell ref="F167:I167"/>
    <mergeCell ref="F168:I168"/>
    <mergeCell ref="L168:M168"/>
    <mergeCell ref="N168:Q168"/>
    <mergeCell ref="F169:I169"/>
    <mergeCell ref="L169:M169"/>
    <mergeCell ref="N169:Q169"/>
    <mergeCell ref="F170:I170"/>
    <mergeCell ref="F171:I171"/>
    <mergeCell ref="L171:M171"/>
    <mergeCell ref="N171:Q171"/>
    <mergeCell ref="F163:I163"/>
    <mergeCell ref="L163:M163"/>
    <mergeCell ref="N163:Q163"/>
    <mergeCell ref="F164:I164"/>
    <mergeCell ref="F165:I165"/>
    <mergeCell ref="L165:M165"/>
    <mergeCell ref="N165:Q165"/>
    <mergeCell ref="F166:I166"/>
    <mergeCell ref="L166:M166"/>
    <mergeCell ref="N166:Q166"/>
    <mergeCell ref="F160:I160"/>
    <mergeCell ref="L160:M160"/>
    <mergeCell ref="N160:Q160"/>
    <mergeCell ref="F161:I161"/>
    <mergeCell ref="L161:M161"/>
    <mergeCell ref="N161:Q161"/>
    <mergeCell ref="F162:I162"/>
    <mergeCell ref="L162:M162"/>
    <mergeCell ref="N162:Q162"/>
    <mergeCell ref="F157:I157"/>
    <mergeCell ref="L157:M157"/>
    <mergeCell ref="N157:Q157"/>
    <mergeCell ref="F158:I158"/>
    <mergeCell ref="L158:M158"/>
    <mergeCell ref="N158:Q158"/>
    <mergeCell ref="F159:I159"/>
    <mergeCell ref="L159:M159"/>
    <mergeCell ref="N159:Q159"/>
    <mergeCell ref="F154:I154"/>
    <mergeCell ref="L154:M154"/>
    <mergeCell ref="N154:Q154"/>
    <mergeCell ref="F155:I155"/>
    <mergeCell ref="L155:M155"/>
    <mergeCell ref="N155:Q155"/>
    <mergeCell ref="F156:I156"/>
    <mergeCell ref="L156:M156"/>
    <mergeCell ref="N156:Q156"/>
    <mergeCell ref="F151:I151"/>
    <mergeCell ref="L151:M151"/>
    <mergeCell ref="N151:Q151"/>
    <mergeCell ref="F152:I152"/>
    <mergeCell ref="L152:M152"/>
    <mergeCell ref="N152:Q152"/>
    <mergeCell ref="F153:I153"/>
    <mergeCell ref="L153:M153"/>
    <mergeCell ref="N153:Q153"/>
    <mergeCell ref="F148:I148"/>
    <mergeCell ref="L148:M148"/>
    <mergeCell ref="N148:Q148"/>
    <mergeCell ref="F149:I149"/>
    <mergeCell ref="L149:M149"/>
    <mergeCell ref="N149:Q149"/>
    <mergeCell ref="F150:I150"/>
    <mergeCell ref="L150:M150"/>
    <mergeCell ref="N150:Q150"/>
    <mergeCell ref="F146:I146"/>
    <mergeCell ref="L146:M146"/>
    <mergeCell ref="N146:Q146"/>
    <mergeCell ref="F147:I147"/>
    <mergeCell ref="L147:M147"/>
    <mergeCell ref="N147:Q147"/>
    <mergeCell ref="F139:I139"/>
    <mergeCell ref="L139:M139"/>
    <mergeCell ref="N139:Q139"/>
    <mergeCell ref="F142:I142"/>
    <mergeCell ref="L142:M142"/>
    <mergeCell ref="N142:Q142"/>
    <mergeCell ref="F143:I143"/>
    <mergeCell ref="L143:M143"/>
    <mergeCell ref="N143:Q143"/>
    <mergeCell ref="F133:I133"/>
    <mergeCell ref="L133:M133"/>
    <mergeCell ref="N133:Q133"/>
    <mergeCell ref="F134:I134"/>
    <mergeCell ref="L134:M134"/>
    <mergeCell ref="N134:Q134"/>
    <mergeCell ref="F129:I129"/>
    <mergeCell ref="L129:M129"/>
    <mergeCell ref="N129:Q129"/>
    <mergeCell ref="F130:I130"/>
    <mergeCell ref="L130:M130"/>
    <mergeCell ref="N130:Q130"/>
    <mergeCell ref="F131:I131"/>
    <mergeCell ref="L131:M131"/>
    <mergeCell ref="N131:Q131"/>
    <mergeCell ref="F116:P116"/>
    <mergeCell ref="F117:P117"/>
    <mergeCell ref="F118:P118"/>
    <mergeCell ref="M120:P120"/>
    <mergeCell ref="M122:Q122"/>
    <mergeCell ref="M123:Q123"/>
    <mergeCell ref="F125:I125"/>
    <mergeCell ref="L125:M125"/>
    <mergeCell ref="N125:Q125"/>
    <mergeCell ref="D103:H103"/>
    <mergeCell ref="N103:Q103"/>
    <mergeCell ref="D104:H104"/>
    <mergeCell ref="N104:Q104"/>
    <mergeCell ref="D105:H105"/>
    <mergeCell ref="N105:Q105"/>
    <mergeCell ref="N106:Q106"/>
    <mergeCell ref="L108:Q108"/>
    <mergeCell ref="C114:Q114"/>
    <mergeCell ref="N95:Q95"/>
    <mergeCell ref="N96:Q96"/>
    <mergeCell ref="N97:Q97"/>
    <mergeCell ref="N98:Q98"/>
    <mergeCell ref="N100:Q100"/>
    <mergeCell ref="D101:H101"/>
    <mergeCell ref="N101:Q101"/>
    <mergeCell ref="D102:H102"/>
    <mergeCell ref="N102:Q102"/>
    <mergeCell ref="M85:Q85"/>
    <mergeCell ref="C87:G87"/>
    <mergeCell ref="N87:Q87"/>
    <mergeCell ref="N89:Q89"/>
    <mergeCell ref="N90:Q90"/>
    <mergeCell ref="N91:Q91"/>
    <mergeCell ref="N92:Q92"/>
    <mergeCell ref="N93:Q93"/>
    <mergeCell ref="N94:Q94"/>
    <mergeCell ref="H37:J37"/>
    <mergeCell ref="M37:P37"/>
    <mergeCell ref="L39:P39"/>
    <mergeCell ref="C76:Q76"/>
    <mergeCell ref="F78:P78"/>
    <mergeCell ref="F79:P79"/>
    <mergeCell ref="F80:P80"/>
    <mergeCell ref="M82:P82"/>
    <mergeCell ref="M84:Q84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E16:L16"/>
    <mergeCell ref="O16:P16"/>
    <mergeCell ref="O18:P18"/>
    <mergeCell ref="O19:P19"/>
    <mergeCell ref="O21:P21"/>
    <mergeCell ref="O22:P22"/>
    <mergeCell ref="E25:L25"/>
    <mergeCell ref="M28:P28"/>
    <mergeCell ref="M29:P29"/>
    <mergeCell ref="C2:Q2"/>
    <mergeCell ref="C4:Q4"/>
    <mergeCell ref="F6:P6"/>
    <mergeCell ref="F7:P7"/>
    <mergeCell ref="F8:P8"/>
    <mergeCell ref="O10:P10"/>
    <mergeCell ref="O12:P12"/>
    <mergeCell ref="O13:P13"/>
    <mergeCell ref="O15:P15"/>
  </mergeCells>
  <dataValidations count="2">
    <dataValidation type="list" allowBlank="1" showInputMessage="1" showErrorMessage="1" error="Povolené sú hodnoty K, M." sqref="D182:D184" xr:uid="{00000000-0002-0000-0200-000000000000}">
      <formula1>"K, M"</formula1>
    </dataValidation>
    <dataValidation type="list" allowBlank="1" showInputMessage="1" showErrorMessage="1" error="Povolené sú hodnoty základná, znížená, nulová." sqref="U182:U184" xr:uid="{00000000-0002-0000-0200-000001000000}">
      <formula1>"základná, znížená, nulová"</formula1>
    </dataValidation>
  </dataValidations>
  <hyperlinks>
    <hyperlink ref="F1:G1" location="C2" display="1) Krycí list rozpočtu" xr:uid="{00000000-0004-0000-0200-000000000000}"/>
    <hyperlink ref="H1:K1" location="C87" display="2) Rekapitulácia rozpočtu" xr:uid="{00000000-0004-0000-0200-000001000000}"/>
    <hyperlink ref="L1" location="C125" display="3) Rozpočet" xr:uid="{00000000-0004-0000-0200-000002000000}"/>
    <hyperlink ref="S1:T1" location="'Rekapitulácia stavby'!C2" display="Rekapitulácia stavby" xr:uid="{00000000-0004-0000-02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N183"/>
  <sheetViews>
    <sheetView showGridLines="0" workbookViewId="0">
      <pane ySplit="1" topLeftCell="A59" activePane="bottomLeft" state="frozen"/>
      <selection pane="bottomLeft" activeCell="M85" sqref="M85:Q85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56"/>
      <c r="B1" s="6"/>
      <c r="C1" s="6"/>
      <c r="D1" s="7" t="s">
        <v>1</v>
      </c>
      <c r="E1" s="6"/>
      <c r="F1" s="8" t="s">
        <v>121</v>
      </c>
      <c r="G1" s="8"/>
      <c r="H1" s="341" t="s">
        <v>122</v>
      </c>
      <c r="I1" s="341"/>
      <c r="J1" s="341"/>
      <c r="K1" s="341"/>
      <c r="L1" s="8" t="s">
        <v>123</v>
      </c>
      <c r="M1" s="6"/>
      <c r="N1" s="6"/>
      <c r="O1" s="7" t="s">
        <v>124</v>
      </c>
      <c r="P1" s="6"/>
      <c r="Q1" s="6"/>
      <c r="R1" s="6"/>
      <c r="S1" s="8" t="s">
        <v>125</v>
      </c>
      <c r="T1" s="8"/>
      <c r="U1" s="56"/>
      <c r="V1" s="56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</row>
    <row r="2" spans="1:66" ht="36.950000000000003" customHeight="1">
      <c r="C2" s="283" t="s">
        <v>7</v>
      </c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S2" s="342" t="s">
        <v>8</v>
      </c>
      <c r="T2" s="343"/>
      <c r="U2" s="343"/>
      <c r="V2" s="343"/>
      <c r="W2" s="343"/>
      <c r="X2" s="343"/>
      <c r="Y2" s="343"/>
      <c r="Z2" s="343"/>
      <c r="AA2" s="343"/>
      <c r="AB2" s="343"/>
      <c r="AC2" s="343"/>
      <c r="AT2" s="10" t="s">
        <v>94</v>
      </c>
    </row>
    <row r="3" spans="1:66" ht="6.95" customHeight="1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  <c r="AT3" s="10" t="s">
        <v>75</v>
      </c>
    </row>
    <row r="4" spans="1:66" ht="36.950000000000003" customHeight="1">
      <c r="B4" s="14"/>
      <c r="C4" s="285" t="s">
        <v>126</v>
      </c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15"/>
      <c r="T4" s="16" t="s">
        <v>12</v>
      </c>
      <c r="AT4" s="10" t="s">
        <v>6</v>
      </c>
    </row>
    <row r="5" spans="1:66" ht="6.95" customHeight="1">
      <c r="B5" s="14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5"/>
    </row>
    <row r="6" spans="1:66" ht="25.35" customHeight="1">
      <c r="B6" s="14"/>
      <c r="C6" s="17"/>
      <c r="D6" s="20" t="s">
        <v>17</v>
      </c>
      <c r="E6" s="17"/>
      <c r="F6" s="287" t="str">
        <f>'Rekapitulácia stavby'!K6</f>
        <v>Zníženie energetickej náročnosti kultúrneho domu v obci Rastislavice</v>
      </c>
      <c r="G6" s="288"/>
      <c r="H6" s="288"/>
      <c r="I6" s="288"/>
      <c r="J6" s="288"/>
      <c r="K6" s="288"/>
      <c r="L6" s="288"/>
      <c r="M6" s="288"/>
      <c r="N6" s="288"/>
      <c r="O6" s="288"/>
      <c r="P6" s="288"/>
      <c r="Q6" s="17"/>
      <c r="R6" s="15"/>
    </row>
    <row r="7" spans="1:66" ht="25.35" customHeight="1">
      <c r="B7" s="14"/>
      <c r="C7" s="17"/>
      <c r="D7" s="20" t="s">
        <v>127</v>
      </c>
      <c r="E7" s="17"/>
      <c r="F7" s="287" t="s">
        <v>128</v>
      </c>
      <c r="G7" s="289"/>
      <c r="H7" s="289"/>
      <c r="I7" s="289"/>
      <c r="J7" s="289"/>
      <c r="K7" s="289"/>
      <c r="L7" s="289"/>
      <c r="M7" s="289"/>
      <c r="N7" s="289"/>
      <c r="O7" s="289"/>
      <c r="P7" s="289"/>
      <c r="Q7" s="17"/>
      <c r="R7" s="15"/>
    </row>
    <row r="8" spans="1:66" s="1" customFormat="1" ht="32.85" customHeight="1">
      <c r="B8" s="22"/>
      <c r="C8" s="23"/>
      <c r="D8" s="19" t="s">
        <v>129</v>
      </c>
      <c r="E8" s="23"/>
      <c r="F8" s="290" t="s">
        <v>404</v>
      </c>
      <c r="G8" s="291"/>
      <c r="H8" s="291"/>
      <c r="I8" s="291"/>
      <c r="J8" s="291"/>
      <c r="K8" s="291"/>
      <c r="L8" s="291"/>
      <c r="M8" s="291"/>
      <c r="N8" s="291"/>
      <c r="O8" s="291"/>
      <c r="P8" s="291"/>
      <c r="Q8" s="23"/>
      <c r="R8" s="24"/>
    </row>
    <row r="9" spans="1:66" s="1" customFormat="1" ht="14.45" customHeight="1">
      <c r="B9" s="22"/>
      <c r="C9" s="23"/>
      <c r="D9" s="20" t="s">
        <v>19</v>
      </c>
      <c r="E9" s="23"/>
      <c r="F9" s="18" t="s">
        <v>5</v>
      </c>
      <c r="G9" s="23"/>
      <c r="H9" s="23"/>
      <c r="I9" s="23"/>
      <c r="J9" s="23"/>
      <c r="K9" s="23"/>
      <c r="L9" s="23"/>
      <c r="M9" s="20" t="s">
        <v>20</v>
      </c>
      <c r="N9" s="23"/>
      <c r="O9" s="18" t="s">
        <v>5</v>
      </c>
      <c r="P9" s="23"/>
      <c r="Q9" s="23"/>
      <c r="R9" s="24"/>
    </row>
    <row r="10" spans="1:66" s="1" customFormat="1" ht="14.45" customHeight="1">
      <c r="B10" s="22"/>
      <c r="C10" s="23"/>
      <c r="D10" s="20" t="s">
        <v>21</v>
      </c>
      <c r="E10" s="23"/>
      <c r="F10" s="18" t="s">
        <v>22</v>
      </c>
      <c r="G10" s="23"/>
      <c r="H10" s="23"/>
      <c r="I10" s="23"/>
      <c r="J10" s="23"/>
      <c r="K10" s="23"/>
      <c r="L10" s="23"/>
      <c r="M10" s="20" t="s">
        <v>23</v>
      </c>
      <c r="N10" s="23"/>
      <c r="O10" s="292"/>
      <c r="P10" s="293"/>
      <c r="Q10" s="23"/>
      <c r="R10" s="24"/>
    </row>
    <row r="11" spans="1:66" s="1" customFormat="1" ht="10.9" customHeight="1">
      <c r="B11" s="22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4"/>
    </row>
    <row r="12" spans="1:66" s="1" customFormat="1" ht="14.45" customHeight="1">
      <c r="B12" s="22"/>
      <c r="C12" s="23"/>
      <c r="D12" s="20" t="s">
        <v>24</v>
      </c>
      <c r="E12" s="23"/>
      <c r="F12" s="23"/>
      <c r="G12" s="23"/>
      <c r="H12" s="23"/>
      <c r="I12" s="23"/>
      <c r="J12" s="23"/>
      <c r="K12" s="23"/>
      <c r="L12" s="23"/>
      <c r="M12" s="20" t="s">
        <v>25</v>
      </c>
      <c r="N12" s="23"/>
      <c r="O12" s="294" t="s">
        <v>5</v>
      </c>
      <c r="P12" s="294"/>
      <c r="Q12" s="23"/>
      <c r="R12" s="24"/>
    </row>
    <row r="13" spans="1:66" s="1" customFormat="1" ht="18" customHeight="1">
      <c r="B13" s="22"/>
      <c r="C13" s="23"/>
      <c r="D13" s="23"/>
      <c r="E13" s="18" t="s">
        <v>26</v>
      </c>
      <c r="F13" s="23"/>
      <c r="G13" s="23"/>
      <c r="H13" s="23"/>
      <c r="I13" s="23"/>
      <c r="J13" s="23"/>
      <c r="K13" s="23"/>
      <c r="L13" s="23"/>
      <c r="M13" s="20" t="s">
        <v>27</v>
      </c>
      <c r="N13" s="23"/>
      <c r="O13" s="294" t="s">
        <v>5</v>
      </c>
      <c r="P13" s="294"/>
      <c r="Q13" s="23"/>
      <c r="R13" s="24"/>
    </row>
    <row r="14" spans="1:66" s="1" customFormat="1" ht="6.95" customHeight="1"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4"/>
    </row>
    <row r="15" spans="1:66" s="1" customFormat="1" ht="14.45" customHeight="1">
      <c r="B15" s="22"/>
      <c r="C15" s="23"/>
      <c r="D15" s="20" t="s">
        <v>28</v>
      </c>
      <c r="E15" s="23"/>
      <c r="F15" s="23"/>
      <c r="G15" s="23"/>
      <c r="H15" s="23"/>
      <c r="I15" s="23"/>
      <c r="J15" s="23"/>
      <c r="K15" s="23"/>
      <c r="L15" s="23"/>
      <c r="M15" s="20" t="s">
        <v>25</v>
      </c>
      <c r="N15" s="23"/>
      <c r="O15" s="295" t="str">
        <f>IF('Rekapitulácia stavby'!AN13="","",'Rekapitulácia stavby'!AN13)</f>
        <v>Vyplň údaj</v>
      </c>
      <c r="P15" s="294"/>
      <c r="Q15" s="23"/>
      <c r="R15" s="24"/>
    </row>
    <row r="16" spans="1:66" s="1" customFormat="1" ht="18" customHeight="1">
      <c r="B16" s="22"/>
      <c r="C16" s="23"/>
      <c r="D16" s="23"/>
      <c r="E16" s="295" t="str">
        <f>IF('Rekapitulácia stavby'!E14="","",'Rekapitulácia stavby'!E14)</f>
        <v>Vyplň údaj</v>
      </c>
      <c r="F16" s="296"/>
      <c r="G16" s="296"/>
      <c r="H16" s="296"/>
      <c r="I16" s="296"/>
      <c r="J16" s="296"/>
      <c r="K16" s="296"/>
      <c r="L16" s="296"/>
      <c r="M16" s="20" t="s">
        <v>27</v>
      </c>
      <c r="N16" s="23"/>
      <c r="O16" s="295" t="str">
        <f>IF('Rekapitulácia stavby'!AN14="","",'Rekapitulácia stavby'!AN14)</f>
        <v>Vyplň údaj</v>
      </c>
      <c r="P16" s="294"/>
      <c r="Q16" s="23"/>
      <c r="R16" s="24"/>
    </row>
    <row r="17" spans="2:18" s="1" customFormat="1" ht="6.95" customHeight="1">
      <c r="B17" s="22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4"/>
    </row>
    <row r="18" spans="2:18" s="1" customFormat="1" ht="14.45" customHeight="1">
      <c r="B18" s="22"/>
      <c r="C18" s="23"/>
      <c r="D18" s="20" t="s">
        <v>30</v>
      </c>
      <c r="E18" s="23"/>
      <c r="F18" s="23"/>
      <c r="G18" s="23"/>
      <c r="H18" s="23"/>
      <c r="I18" s="23"/>
      <c r="J18" s="23"/>
      <c r="K18" s="23"/>
      <c r="L18" s="23"/>
      <c r="M18" s="20" t="s">
        <v>25</v>
      </c>
      <c r="N18" s="23"/>
      <c r="O18" s="294" t="s">
        <v>5</v>
      </c>
      <c r="P18" s="294"/>
      <c r="Q18" s="23"/>
      <c r="R18" s="24"/>
    </row>
    <row r="19" spans="2:18" s="1" customFormat="1" ht="18" customHeight="1">
      <c r="B19" s="22"/>
      <c r="C19" s="23"/>
      <c r="D19" s="23"/>
      <c r="E19" s="18" t="s">
        <v>31</v>
      </c>
      <c r="F19" s="23"/>
      <c r="G19" s="23"/>
      <c r="H19" s="23"/>
      <c r="I19" s="23"/>
      <c r="J19" s="23"/>
      <c r="K19" s="23"/>
      <c r="L19" s="23"/>
      <c r="M19" s="20" t="s">
        <v>27</v>
      </c>
      <c r="N19" s="23"/>
      <c r="O19" s="294" t="s">
        <v>5</v>
      </c>
      <c r="P19" s="294"/>
      <c r="Q19" s="23"/>
      <c r="R19" s="24"/>
    </row>
    <row r="20" spans="2:18" s="1" customFormat="1" ht="6.95" customHeight="1">
      <c r="B20" s="22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4"/>
    </row>
    <row r="21" spans="2:18" s="1" customFormat="1" ht="14.45" customHeight="1">
      <c r="B21" s="22"/>
      <c r="C21" s="23"/>
      <c r="D21" s="20" t="s">
        <v>33</v>
      </c>
      <c r="E21" s="23"/>
      <c r="F21" s="23"/>
      <c r="G21" s="23"/>
      <c r="H21" s="23"/>
      <c r="I21" s="23"/>
      <c r="J21" s="23"/>
      <c r="K21" s="23"/>
      <c r="L21" s="23"/>
      <c r="M21" s="20" t="s">
        <v>25</v>
      </c>
      <c r="N21" s="23"/>
      <c r="O21" s="294" t="s">
        <v>5</v>
      </c>
      <c r="P21" s="294"/>
      <c r="Q21" s="23"/>
      <c r="R21" s="24"/>
    </row>
    <row r="22" spans="2:18" s="1" customFormat="1" ht="18" customHeight="1">
      <c r="B22" s="22"/>
      <c r="C22" s="23"/>
      <c r="D22" s="23"/>
      <c r="E22" s="18" t="s">
        <v>34</v>
      </c>
      <c r="F22" s="23"/>
      <c r="G22" s="23"/>
      <c r="H22" s="23"/>
      <c r="I22" s="23"/>
      <c r="J22" s="23"/>
      <c r="K22" s="23"/>
      <c r="L22" s="23"/>
      <c r="M22" s="20" t="s">
        <v>27</v>
      </c>
      <c r="N22" s="23"/>
      <c r="O22" s="294" t="s">
        <v>5</v>
      </c>
      <c r="P22" s="294"/>
      <c r="Q22" s="23"/>
      <c r="R22" s="24"/>
    </row>
    <row r="23" spans="2:18" s="1" customFormat="1" ht="6.95" customHeight="1">
      <c r="B23" s="22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4"/>
    </row>
    <row r="24" spans="2:18" s="1" customFormat="1" ht="14.45" customHeight="1">
      <c r="B24" s="22"/>
      <c r="C24" s="23"/>
      <c r="D24" s="20" t="s">
        <v>35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4"/>
    </row>
    <row r="25" spans="2:18" s="1" customFormat="1" ht="22.5" customHeight="1">
      <c r="B25" s="22"/>
      <c r="C25" s="23"/>
      <c r="D25" s="23"/>
      <c r="E25" s="297" t="s">
        <v>5</v>
      </c>
      <c r="F25" s="297"/>
      <c r="G25" s="297"/>
      <c r="H25" s="297"/>
      <c r="I25" s="297"/>
      <c r="J25" s="297"/>
      <c r="K25" s="297"/>
      <c r="L25" s="297"/>
      <c r="M25" s="23"/>
      <c r="N25" s="23"/>
      <c r="O25" s="23"/>
      <c r="P25" s="23"/>
      <c r="Q25" s="23"/>
      <c r="R25" s="24"/>
    </row>
    <row r="26" spans="2:18" s="1" customFormat="1" ht="6.95" customHeight="1">
      <c r="B26" s="22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4"/>
    </row>
    <row r="27" spans="2:18" s="1" customFormat="1" ht="6.95" customHeight="1">
      <c r="B27" s="22"/>
      <c r="C27" s="23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3"/>
      <c r="R27" s="24"/>
    </row>
    <row r="28" spans="2:18" s="1" customFormat="1" ht="14.45" customHeight="1">
      <c r="B28" s="22"/>
      <c r="C28" s="23"/>
      <c r="D28" s="57" t="s">
        <v>131</v>
      </c>
      <c r="E28" s="23"/>
      <c r="F28" s="23"/>
      <c r="G28" s="23"/>
      <c r="H28" s="23"/>
      <c r="I28" s="23"/>
      <c r="J28" s="23"/>
      <c r="K28" s="23"/>
      <c r="L28" s="23"/>
      <c r="M28" s="298">
        <f>N89</f>
        <v>0</v>
      </c>
      <c r="N28" s="298"/>
      <c r="O28" s="298"/>
      <c r="P28" s="298"/>
      <c r="Q28" s="23"/>
      <c r="R28" s="24"/>
    </row>
    <row r="29" spans="2:18" s="1" customFormat="1" ht="14.45" customHeight="1">
      <c r="B29" s="22"/>
      <c r="C29" s="23"/>
      <c r="D29" s="21" t="s">
        <v>115</v>
      </c>
      <c r="E29" s="23"/>
      <c r="F29" s="23"/>
      <c r="G29" s="23"/>
      <c r="H29" s="23"/>
      <c r="I29" s="23"/>
      <c r="J29" s="23"/>
      <c r="K29" s="23"/>
      <c r="L29" s="23"/>
      <c r="M29" s="298">
        <f>N100</f>
        <v>0</v>
      </c>
      <c r="N29" s="298"/>
      <c r="O29" s="298"/>
      <c r="P29" s="298"/>
      <c r="Q29" s="23"/>
      <c r="R29" s="24"/>
    </row>
    <row r="30" spans="2:18" s="1" customFormat="1" ht="6.95" customHeight="1">
      <c r="B30" s="22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4"/>
    </row>
    <row r="31" spans="2:18" s="1" customFormat="1" ht="25.35" customHeight="1">
      <c r="B31" s="22"/>
      <c r="C31" s="23"/>
      <c r="D31" s="58" t="s">
        <v>38</v>
      </c>
      <c r="E31" s="23"/>
      <c r="F31" s="23"/>
      <c r="G31" s="23"/>
      <c r="H31" s="23"/>
      <c r="I31" s="23"/>
      <c r="J31" s="23"/>
      <c r="K31" s="23"/>
      <c r="L31" s="23"/>
      <c r="M31" s="299">
        <f>ROUND(M28+M29,2)</f>
        <v>0</v>
      </c>
      <c r="N31" s="291"/>
      <c r="O31" s="291"/>
      <c r="P31" s="291"/>
      <c r="Q31" s="23"/>
      <c r="R31" s="24"/>
    </row>
    <row r="32" spans="2:18" s="1" customFormat="1" ht="6.95" customHeight="1">
      <c r="B32" s="22"/>
      <c r="C32" s="23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3"/>
      <c r="R32" s="24"/>
    </row>
    <row r="33" spans="2:18" s="1" customFormat="1" ht="14.45" customHeight="1">
      <c r="B33" s="22"/>
      <c r="C33" s="23"/>
      <c r="D33" s="25" t="s">
        <v>39</v>
      </c>
      <c r="E33" s="25" t="s">
        <v>40</v>
      </c>
      <c r="F33" s="26">
        <v>0.2</v>
      </c>
      <c r="G33" s="59" t="s">
        <v>41</v>
      </c>
      <c r="H33" s="300">
        <f>ROUND((((SUM(BE100:BE107)+SUM(BE126:BE179))+SUM(BE181:BE182))),2)</f>
        <v>0</v>
      </c>
      <c r="I33" s="291"/>
      <c r="J33" s="291"/>
      <c r="K33" s="23"/>
      <c r="L33" s="23"/>
      <c r="M33" s="300">
        <f>ROUND(((ROUND((SUM(BE100:BE107)+SUM(BE126:BE179)), 2)*F33)+SUM(BE181:BE182)*F33),2)</f>
        <v>0</v>
      </c>
      <c r="N33" s="291"/>
      <c r="O33" s="291"/>
      <c r="P33" s="291"/>
      <c r="Q33" s="23"/>
      <c r="R33" s="24"/>
    </row>
    <row r="34" spans="2:18" s="1" customFormat="1" ht="14.45" customHeight="1">
      <c r="B34" s="22"/>
      <c r="C34" s="23"/>
      <c r="D34" s="23"/>
      <c r="E34" s="25" t="s">
        <v>42</v>
      </c>
      <c r="F34" s="26">
        <v>0.2</v>
      </c>
      <c r="G34" s="59" t="s">
        <v>41</v>
      </c>
      <c r="H34" s="300">
        <f>ROUND((((SUM(BF100:BF107)+SUM(BF126:BF179))+SUM(BF181:BF182))),2)</f>
        <v>0</v>
      </c>
      <c r="I34" s="291"/>
      <c r="J34" s="291"/>
      <c r="K34" s="23"/>
      <c r="L34" s="23"/>
      <c r="M34" s="300">
        <f>ROUND(((ROUND((SUM(BF100:BF107)+SUM(BF126:BF179)), 2)*F34)+SUM(BF181:BF182)*F34),2)</f>
        <v>0</v>
      </c>
      <c r="N34" s="291"/>
      <c r="O34" s="291"/>
      <c r="P34" s="291"/>
      <c r="Q34" s="23"/>
      <c r="R34" s="24"/>
    </row>
    <row r="35" spans="2:18" s="1" customFormat="1" ht="14.45" hidden="1" customHeight="1">
      <c r="B35" s="22"/>
      <c r="C35" s="23"/>
      <c r="D35" s="23"/>
      <c r="E35" s="25" t="s">
        <v>43</v>
      </c>
      <c r="F35" s="26">
        <v>0.2</v>
      </c>
      <c r="G35" s="59" t="s">
        <v>41</v>
      </c>
      <c r="H35" s="300">
        <f>ROUND((((SUM(BG100:BG107)+SUM(BG126:BG179))+SUM(BG181:BG182))),2)</f>
        <v>0</v>
      </c>
      <c r="I35" s="291"/>
      <c r="J35" s="291"/>
      <c r="K35" s="23"/>
      <c r="L35" s="23"/>
      <c r="M35" s="300">
        <v>0</v>
      </c>
      <c r="N35" s="291"/>
      <c r="O35" s="291"/>
      <c r="P35" s="291"/>
      <c r="Q35" s="23"/>
      <c r="R35" s="24"/>
    </row>
    <row r="36" spans="2:18" s="1" customFormat="1" ht="14.45" hidden="1" customHeight="1">
      <c r="B36" s="22"/>
      <c r="C36" s="23"/>
      <c r="D36" s="23"/>
      <c r="E36" s="25" t="s">
        <v>44</v>
      </c>
      <c r="F36" s="26">
        <v>0.2</v>
      </c>
      <c r="G36" s="59" t="s">
        <v>41</v>
      </c>
      <c r="H36" s="300">
        <f>ROUND((((SUM(BH100:BH107)+SUM(BH126:BH179))+SUM(BH181:BH182))),2)</f>
        <v>0</v>
      </c>
      <c r="I36" s="291"/>
      <c r="J36" s="291"/>
      <c r="K36" s="23"/>
      <c r="L36" s="23"/>
      <c r="M36" s="300">
        <v>0</v>
      </c>
      <c r="N36" s="291"/>
      <c r="O36" s="291"/>
      <c r="P36" s="291"/>
      <c r="Q36" s="23"/>
      <c r="R36" s="24"/>
    </row>
    <row r="37" spans="2:18" s="1" customFormat="1" ht="14.45" hidden="1" customHeight="1">
      <c r="B37" s="22"/>
      <c r="C37" s="23"/>
      <c r="D37" s="23"/>
      <c r="E37" s="25" t="s">
        <v>45</v>
      </c>
      <c r="F37" s="26">
        <v>0</v>
      </c>
      <c r="G37" s="59" t="s">
        <v>41</v>
      </c>
      <c r="H37" s="300">
        <f>ROUND((((SUM(BI100:BI107)+SUM(BI126:BI179))+SUM(BI181:BI182))),2)</f>
        <v>0</v>
      </c>
      <c r="I37" s="291"/>
      <c r="J37" s="291"/>
      <c r="K37" s="23"/>
      <c r="L37" s="23"/>
      <c r="M37" s="300">
        <v>0</v>
      </c>
      <c r="N37" s="291"/>
      <c r="O37" s="291"/>
      <c r="P37" s="291"/>
      <c r="Q37" s="23"/>
      <c r="R37" s="24"/>
    </row>
    <row r="38" spans="2:18" s="1" customFormat="1" ht="6.95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4"/>
    </row>
    <row r="39" spans="2:18" s="1" customFormat="1" ht="25.35" customHeight="1">
      <c r="B39" s="22"/>
      <c r="C39" s="55"/>
      <c r="D39" s="60" t="s">
        <v>46</v>
      </c>
      <c r="E39" s="45"/>
      <c r="F39" s="45"/>
      <c r="G39" s="61" t="s">
        <v>47</v>
      </c>
      <c r="H39" s="62" t="s">
        <v>48</v>
      </c>
      <c r="I39" s="45"/>
      <c r="J39" s="45"/>
      <c r="K39" s="45"/>
      <c r="L39" s="301">
        <f>SUM(M31:M37)</f>
        <v>0</v>
      </c>
      <c r="M39" s="301"/>
      <c r="N39" s="301"/>
      <c r="O39" s="301"/>
      <c r="P39" s="302"/>
      <c r="Q39" s="55"/>
      <c r="R39" s="24"/>
    </row>
    <row r="40" spans="2:18" s="1" customFormat="1" ht="14.45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4"/>
    </row>
    <row r="41" spans="2:18" s="1" customFormat="1" ht="14.45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4"/>
    </row>
    <row r="42" spans="2:18">
      <c r="B42" s="14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5"/>
    </row>
    <row r="43" spans="2:18">
      <c r="B43" s="14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5"/>
    </row>
    <row r="44" spans="2:18">
      <c r="B44" s="14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5"/>
    </row>
    <row r="45" spans="2:18">
      <c r="B45" s="14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5"/>
    </row>
    <row r="46" spans="2:18">
      <c r="B46" s="14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5"/>
    </row>
    <row r="47" spans="2:18">
      <c r="B47" s="14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5"/>
    </row>
    <row r="48" spans="2:18">
      <c r="B48" s="14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5"/>
    </row>
    <row r="49" spans="2:18">
      <c r="B49" s="14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5"/>
    </row>
    <row r="50" spans="2:18" s="1" customFormat="1" ht="15">
      <c r="B50" s="22"/>
      <c r="C50" s="23"/>
      <c r="D50" s="28" t="s">
        <v>49</v>
      </c>
      <c r="E50" s="29"/>
      <c r="F50" s="29"/>
      <c r="G50" s="29"/>
      <c r="H50" s="30"/>
      <c r="I50" s="23"/>
      <c r="J50" s="28" t="s">
        <v>50</v>
      </c>
      <c r="K50" s="29"/>
      <c r="L50" s="29"/>
      <c r="M50" s="29"/>
      <c r="N50" s="29"/>
      <c r="O50" s="29"/>
      <c r="P50" s="30"/>
      <c r="Q50" s="23"/>
      <c r="R50" s="24"/>
    </row>
    <row r="51" spans="2:18">
      <c r="B51" s="14"/>
      <c r="C51" s="17"/>
      <c r="D51" s="31"/>
      <c r="E51" s="17"/>
      <c r="F51" s="17"/>
      <c r="G51" s="17"/>
      <c r="H51" s="32"/>
      <c r="I51" s="17"/>
      <c r="J51" s="31"/>
      <c r="K51" s="17"/>
      <c r="L51" s="17"/>
      <c r="M51" s="17"/>
      <c r="N51" s="17"/>
      <c r="O51" s="17"/>
      <c r="P51" s="32"/>
      <c r="Q51" s="17"/>
      <c r="R51" s="15"/>
    </row>
    <row r="52" spans="2:18">
      <c r="B52" s="14"/>
      <c r="C52" s="17"/>
      <c r="D52" s="31"/>
      <c r="E52" s="17"/>
      <c r="F52" s="17"/>
      <c r="G52" s="17"/>
      <c r="H52" s="32"/>
      <c r="I52" s="17"/>
      <c r="J52" s="31"/>
      <c r="K52" s="17"/>
      <c r="L52" s="17"/>
      <c r="M52" s="17"/>
      <c r="N52" s="17"/>
      <c r="O52" s="17"/>
      <c r="P52" s="32"/>
      <c r="Q52" s="17"/>
      <c r="R52" s="15"/>
    </row>
    <row r="53" spans="2:18">
      <c r="B53" s="14"/>
      <c r="C53" s="17"/>
      <c r="D53" s="31"/>
      <c r="E53" s="17"/>
      <c r="F53" s="17"/>
      <c r="G53" s="17"/>
      <c r="H53" s="32"/>
      <c r="I53" s="17"/>
      <c r="J53" s="31"/>
      <c r="K53" s="17"/>
      <c r="L53" s="17"/>
      <c r="M53" s="17"/>
      <c r="N53" s="17"/>
      <c r="O53" s="17"/>
      <c r="P53" s="32"/>
      <c r="Q53" s="17"/>
      <c r="R53" s="15"/>
    </row>
    <row r="54" spans="2:18">
      <c r="B54" s="14"/>
      <c r="C54" s="17"/>
      <c r="D54" s="31"/>
      <c r="E54" s="17"/>
      <c r="F54" s="17"/>
      <c r="G54" s="17"/>
      <c r="H54" s="32"/>
      <c r="I54" s="17"/>
      <c r="J54" s="31"/>
      <c r="K54" s="17"/>
      <c r="L54" s="17"/>
      <c r="M54" s="17"/>
      <c r="N54" s="17"/>
      <c r="O54" s="17"/>
      <c r="P54" s="32"/>
      <c r="Q54" s="17"/>
      <c r="R54" s="15"/>
    </row>
    <row r="55" spans="2:18">
      <c r="B55" s="14"/>
      <c r="C55" s="17"/>
      <c r="D55" s="31"/>
      <c r="E55" s="17"/>
      <c r="F55" s="17"/>
      <c r="G55" s="17"/>
      <c r="H55" s="32"/>
      <c r="I55" s="17"/>
      <c r="J55" s="31"/>
      <c r="K55" s="17"/>
      <c r="L55" s="17"/>
      <c r="M55" s="17"/>
      <c r="N55" s="17"/>
      <c r="O55" s="17"/>
      <c r="P55" s="32"/>
      <c r="Q55" s="17"/>
      <c r="R55" s="15"/>
    </row>
    <row r="56" spans="2:18">
      <c r="B56" s="14"/>
      <c r="C56" s="17"/>
      <c r="D56" s="31"/>
      <c r="E56" s="17"/>
      <c r="F56" s="17"/>
      <c r="G56" s="17"/>
      <c r="H56" s="32"/>
      <c r="I56" s="17"/>
      <c r="J56" s="31"/>
      <c r="K56" s="17"/>
      <c r="L56" s="17"/>
      <c r="M56" s="17"/>
      <c r="N56" s="17"/>
      <c r="O56" s="17"/>
      <c r="P56" s="32"/>
      <c r="Q56" s="17"/>
      <c r="R56" s="15"/>
    </row>
    <row r="57" spans="2:18">
      <c r="B57" s="14"/>
      <c r="C57" s="17"/>
      <c r="D57" s="31"/>
      <c r="E57" s="17"/>
      <c r="F57" s="17"/>
      <c r="G57" s="17"/>
      <c r="H57" s="32"/>
      <c r="I57" s="17"/>
      <c r="J57" s="31"/>
      <c r="K57" s="17"/>
      <c r="L57" s="17"/>
      <c r="M57" s="17"/>
      <c r="N57" s="17"/>
      <c r="O57" s="17"/>
      <c r="P57" s="32"/>
      <c r="Q57" s="17"/>
      <c r="R57" s="15"/>
    </row>
    <row r="58" spans="2:18">
      <c r="B58" s="14"/>
      <c r="C58" s="17"/>
      <c r="D58" s="31"/>
      <c r="E58" s="17"/>
      <c r="F58" s="17"/>
      <c r="G58" s="17"/>
      <c r="H58" s="32"/>
      <c r="I58" s="17"/>
      <c r="J58" s="31"/>
      <c r="K58" s="17"/>
      <c r="L58" s="17"/>
      <c r="M58" s="17"/>
      <c r="N58" s="17"/>
      <c r="O58" s="17"/>
      <c r="P58" s="32"/>
      <c r="Q58" s="17"/>
      <c r="R58" s="15"/>
    </row>
    <row r="59" spans="2:18" s="1" customFormat="1" ht="15">
      <c r="B59" s="22"/>
      <c r="C59" s="23"/>
      <c r="D59" s="33" t="s">
        <v>51</v>
      </c>
      <c r="E59" s="34"/>
      <c r="F59" s="34"/>
      <c r="G59" s="35" t="s">
        <v>52</v>
      </c>
      <c r="H59" s="36"/>
      <c r="I59" s="23"/>
      <c r="J59" s="33" t="s">
        <v>51</v>
      </c>
      <c r="K59" s="34"/>
      <c r="L59" s="34"/>
      <c r="M59" s="34"/>
      <c r="N59" s="35" t="s">
        <v>52</v>
      </c>
      <c r="O59" s="34"/>
      <c r="P59" s="36"/>
      <c r="Q59" s="23"/>
      <c r="R59" s="24"/>
    </row>
    <row r="60" spans="2:18">
      <c r="B60" s="14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5"/>
    </row>
    <row r="61" spans="2:18" s="1" customFormat="1" ht="15">
      <c r="B61" s="22"/>
      <c r="C61" s="23"/>
      <c r="D61" s="28" t="s">
        <v>53</v>
      </c>
      <c r="E61" s="29"/>
      <c r="F61" s="29"/>
      <c r="G61" s="29"/>
      <c r="H61" s="30"/>
      <c r="I61" s="23"/>
      <c r="J61" s="28" t="s">
        <v>54</v>
      </c>
      <c r="K61" s="29"/>
      <c r="L61" s="29"/>
      <c r="M61" s="29"/>
      <c r="N61" s="29"/>
      <c r="O61" s="29"/>
      <c r="P61" s="30"/>
      <c r="Q61" s="23"/>
      <c r="R61" s="24"/>
    </row>
    <row r="62" spans="2:18">
      <c r="B62" s="14"/>
      <c r="C62" s="17"/>
      <c r="D62" s="31"/>
      <c r="E62" s="17"/>
      <c r="F62" s="17"/>
      <c r="G62" s="17"/>
      <c r="H62" s="32"/>
      <c r="I62" s="17"/>
      <c r="J62" s="31"/>
      <c r="K62" s="17"/>
      <c r="L62" s="17"/>
      <c r="M62" s="17"/>
      <c r="N62" s="17"/>
      <c r="O62" s="17"/>
      <c r="P62" s="32"/>
      <c r="Q62" s="17"/>
      <c r="R62" s="15"/>
    </row>
    <row r="63" spans="2:18">
      <c r="B63" s="14"/>
      <c r="C63" s="17"/>
      <c r="D63" s="31"/>
      <c r="E63" s="17"/>
      <c r="F63" s="17"/>
      <c r="G63" s="17"/>
      <c r="H63" s="32"/>
      <c r="I63" s="17"/>
      <c r="J63" s="31"/>
      <c r="K63" s="17"/>
      <c r="L63" s="17"/>
      <c r="M63" s="17"/>
      <c r="N63" s="17"/>
      <c r="O63" s="17"/>
      <c r="P63" s="32"/>
      <c r="Q63" s="17"/>
      <c r="R63" s="15"/>
    </row>
    <row r="64" spans="2:18">
      <c r="B64" s="14"/>
      <c r="C64" s="17"/>
      <c r="D64" s="31"/>
      <c r="E64" s="17"/>
      <c r="F64" s="17"/>
      <c r="G64" s="17"/>
      <c r="H64" s="32"/>
      <c r="I64" s="17"/>
      <c r="J64" s="31"/>
      <c r="K64" s="17"/>
      <c r="L64" s="17"/>
      <c r="M64" s="17"/>
      <c r="N64" s="17"/>
      <c r="O64" s="17"/>
      <c r="P64" s="32"/>
      <c r="Q64" s="17"/>
      <c r="R64" s="15"/>
    </row>
    <row r="65" spans="2:18">
      <c r="B65" s="14"/>
      <c r="C65" s="17"/>
      <c r="D65" s="31"/>
      <c r="E65" s="17"/>
      <c r="F65" s="17"/>
      <c r="G65" s="17"/>
      <c r="H65" s="32"/>
      <c r="I65" s="17"/>
      <c r="J65" s="31"/>
      <c r="K65" s="17"/>
      <c r="L65" s="17"/>
      <c r="M65" s="17"/>
      <c r="N65" s="17"/>
      <c r="O65" s="17"/>
      <c r="P65" s="32"/>
      <c r="Q65" s="17"/>
      <c r="R65" s="15"/>
    </row>
    <row r="66" spans="2:18">
      <c r="B66" s="14"/>
      <c r="C66" s="17"/>
      <c r="D66" s="31"/>
      <c r="E66" s="17"/>
      <c r="F66" s="17"/>
      <c r="G66" s="17"/>
      <c r="H66" s="32"/>
      <c r="I66" s="17"/>
      <c r="J66" s="31"/>
      <c r="K66" s="17"/>
      <c r="L66" s="17"/>
      <c r="M66" s="17"/>
      <c r="N66" s="17"/>
      <c r="O66" s="17"/>
      <c r="P66" s="32"/>
      <c r="Q66" s="17"/>
      <c r="R66" s="15"/>
    </row>
    <row r="67" spans="2:18">
      <c r="B67" s="14"/>
      <c r="C67" s="17"/>
      <c r="D67" s="31"/>
      <c r="E67" s="17"/>
      <c r="F67" s="17"/>
      <c r="G67" s="17"/>
      <c r="H67" s="32"/>
      <c r="I67" s="17"/>
      <c r="J67" s="31"/>
      <c r="K67" s="17"/>
      <c r="L67" s="17"/>
      <c r="M67" s="17"/>
      <c r="N67" s="17"/>
      <c r="O67" s="17"/>
      <c r="P67" s="32"/>
      <c r="Q67" s="17"/>
      <c r="R67" s="15"/>
    </row>
    <row r="68" spans="2:18">
      <c r="B68" s="14"/>
      <c r="C68" s="17"/>
      <c r="D68" s="31"/>
      <c r="E68" s="17"/>
      <c r="F68" s="17"/>
      <c r="G68" s="17"/>
      <c r="H68" s="32"/>
      <c r="I68" s="17"/>
      <c r="J68" s="31"/>
      <c r="K68" s="17"/>
      <c r="L68" s="17"/>
      <c r="M68" s="17"/>
      <c r="N68" s="17"/>
      <c r="O68" s="17"/>
      <c r="P68" s="32"/>
      <c r="Q68" s="17"/>
      <c r="R68" s="15"/>
    </row>
    <row r="69" spans="2:18">
      <c r="B69" s="14"/>
      <c r="C69" s="17"/>
      <c r="D69" s="31"/>
      <c r="E69" s="17"/>
      <c r="F69" s="17"/>
      <c r="G69" s="17"/>
      <c r="H69" s="32"/>
      <c r="I69" s="17"/>
      <c r="J69" s="31"/>
      <c r="K69" s="17"/>
      <c r="L69" s="17"/>
      <c r="M69" s="17"/>
      <c r="N69" s="17"/>
      <c r="O69" s="17"/>
      <c r="P69" s="32"/>
      <c r="Q69" s="17"/>
      <c r="R69" s="15"/>
    </row>
    <row r="70" spans="2:18" s="1" customFormat="1" ht="15">
      <c r="B70" s="22"/>
      <c r="C70" s="23"/>
      <c r="D70" s="33" t="s">
        <v>51</v>
      </c>
      <c r="E70" s="34"/>
      <c r="F70" s="34"/>
      <c r="G70" s="35" t="s">
        <v>52</v>
      </c>
      <c r="H70" s="36"/>
      <c r="I70" s="23"/>
      <c r="J70" s="33" t="s">
        <v>51</v>
      </c>
      <c r="K70" s="34"/>
      <c r="L70" s="34"/>
      <c r="M70" s="34"/>
      <c r="N70" s="35" t="s">
        <v>52</v>
      </c>
      <c r="O70" s="34"/>
      <c r="P70" s="36"/>
      <c r="Q70" s="23"/>
      <c r="R70" s="24"/>
    </row>
    <row r="71" spans="2:18" s="1" customFormat="1" ht="14.45" customHeight="1">
      <c r="B71" s="37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9"/>
    </row>
    <row r="75" spans="2:18" s="1" customFormat="1" ht="6.95" customHeight="1"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2"/>
    </row>
    <row r="76" spans="2:18" s="1" customFormat="1" ht="36.950000000000003" customHeight="1">
      <c r="B76" s="22"/>
      <c r="C76" s="285" t="s">
        <v>132</v>
      </c>
      <c r="D76" s="286"/>
      <c r="E76" s="286"/>
      <c r="F76" s="286"/>
      <c r="G76" s="286"/>
      <c r="H76" s="286"/>
      <c r="I76" s="286"/>
      <c r="J76" s="286"/>
      <c r="K76" s="286"/>
      <c r="L76" s="286"/>
      <c r="M76" s="286"/>
      <c r="N76" s="286"/>
      <c r="O76" s="286"/>
      <c r="P76" s="286"/>
      <c r="Q76" s="286"/>
      <c r="R76" s="24"/>
    </row>
    <row r="77" spans="2:18" s="1" customFormat="1" ht="6.95" customHeight="1">
      <c r="B77" s="22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4"/>
    </row>
    <row r="78" spans="2:18" s="1" customFormat="1" ht="30" customHeight="1">
      <c r="B78" s="22"/>
      <c r="C78" s="20" t="s">
        <v>17</v>
      </c>
      <c r="D78" s="23"/>
      <c r="E78" s="23"/>
      <c r="F78" s="287" t="str">
        <f>F6</f>
        <v>Zníženie energetickej náročnosti kultúrneho domu v obci Rastislavice</v>
      </c>
      <c r="G78" s="288"/>
      <c r="H78" s="288"/>
      <c r="I78" s="288"/>
      <c r="J78" s="288"/>
      <c r="K78" s="288"/>
      <c r="L78" s="288"/>
      <c r="M78" s="288"/>
      <c r="N78" s="288"/>
      <c r="O78" s="288"/>
      <c r="P78" s="288"/>
      <c r="Q78" s="23"/>
      <c r="R78" s="24"/>
    </row>
    <row r="79" spans="2:18" ht="30" customHeight="1">
      <c r="B79" s="14"/>
      <c r="C79" s="20" t="s">
        <v>127</v>
      </c>
      <c r="D79" s="17"/>
      <c r="E79" s="17"/>
      <c r="F79" s="287" t="s">
        <v>128</v>
      </c>
      <c r="G79" s="289"/>
      <c r="H79" s="289"/>
      <c r="I79" s="289"/>
      <c r="J79" s="289"/>
      <c r="K79" s="289"/>
      <c r="L79" s="289"/>
      <c r="M79" s="289"/>
      <c r="N79" s="289"/>
      <c r="O79" s="289"/>
      <c r="P79" s="289"/>
      <c r="Q79" s="17"/>
      <c r="R79" s="15"/>
    </row>
    <row r="80" spans="2:18" s="1" customFormat="1" ht="36.950000000000003" customHeight="1">
      <c r="B80" s="22"/>
      <c r="C80" s="43" t="s">
        <v>129</v>
      </c>
      <c r="D80" s="23"/>
      <c r="E80" s="23"/>
      <c r="F80" s="303" t="str">
        <f>F8</f>
        <v>C - Zateplenie strechy</v>
      </c>
      <c r="G80" s="291"/>
      <c r="H80" s="291"/>
      <c r="I80" s="291"/>
      <c r="J80" s="291"/>
      <c r="K80" s="291"/>
      <c r="L80" s="291"/>
      <c r="M80" s="291"/>
      <c r="N80" s="291"/>
      <c r="O80" s="291"/>
      <c r="P80" s="291"/>
      <c r="Q80" s="23"/>
      <c r="R80" s="24"/>
    </row>
    <row r="81" spans="2:47" s="1" customFormat="1" ht="6.95" customHeight="1">
      <c r="B81" s="22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4"/>
    </row>
    <row r="82" spans="2:47" s="1" customFormat="1" ht="18" customHeight="1">
      <c r="B82" s="22"/>
      <c r="C82" s="20" t="s">
        <v>21</v>
      </c>
      <c r="D82" s="23"/>
      <c r="E82" s="23"/>
      <c r="F82" s="18" t="str">
        <f>F10</f>
        <v>Rastislavice</v>
      </c>
      <c r="G82" s="23"/>
      <c r="H82" s="23"/>
      <c r="I82" s="23"/>
      <c r="J82" s="23"/>
      <c r="K82" s="20" t="s">
        <v>23</v>
      </c>
      <c r="L82" s="23"/>
      <c r="M82" s="293"/>
      <c r="N82" s="293"/>
      <c r="O82" s="293"/>
      <c r="P82" s="293"/>
      <c r="Q82" s="23"/>
      <c r="R82" s="24"/>
    </row>
    <row r="83" spans="2:47" s="1" customFormat="1" ht="6.95" customHeight="1">
      <c r="B83" s="22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4"/>
    </row>
    <row r="84" spans="2:47" s="1" customFormat="1" ht="15">
      <c r="B84" s="22"/>
      <c r="C84" s="20" t="s">
        <v>24</v>
      </c>
      <c r="D84" s="23"/>
      <c r="E84" s="23"/>
      <c r="F84" s="18" t="str">
        <f>E13</f>
        <v>Obec Rastislavice</v>
      </c>
      <c r="G84" s="23"/>
      <c r="H84" s="23"/>
      <c r="I84" s="23"/>
      <c r="J84" s="23"/>
      <c r="K84" s="20" t="s">
        <v>30</v>
      </c>
      <c r="L84" s="23"/>
      <c r="M84" s="294" t="str">
        <f>E19</f>
        <v>ByvaPro s.r.o., Mlynské Nivy 58, 821 05 Bratislava</v>
      </c>
      <c r="N84" s="294"/>
      <c r="O84" s="294"/>
      <c r="P84" s="294"/>
      <c r="Q84" s="294"/>
      <c r="R84" s="24"/>
    </row>
    <row r="85" spans="2:47" s="1" customFormat="1" ht="14.45" customHeight="1">
      <c r="B85" s="22"/>
      <c r="C85" s="20" t="s">
        <v>28</v>
      </c>
      <c r="D85" s="23"/>
      <c r="E85" s="23"/>
      <c r="F85" s="18" t="str">
        <f>IF(E16="","",E16)</f>
        <v>Vyplň údaj</v>
      </c>
      <c r="G85" s="23"/>
      <c r="H85" s="23"/>
      <c r="I85" s="23"/>
      <c r="J85" s="23"/>
      <c r="K85" s="20" t="s">
        <v>33</v>
      </c>
      <c r="L85" s="23"/>
      <c r="M85" s="294"/>
      <c r="N85" s="294"/>
      <c r="O85" s="294"/>
      <c r="P85" s="294"/>
      <c r="Q85" s="294"/>
      <c r="R85" s="24"/>
    </row>
    <row r="86" spans="2:47" s="1" customFormat="1" ht="10.35" customHeight="1">
      <c r="B86" s="22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4"/>
    </row>
    <row r="87" spans="2:47" s="1" customFormat="1" ht="29.25" customHeight="1">
      <c r="B87" s="22"/>
      <c r="C87" s="304" t="s">
        <v>133</v>
      </c>
      <c r="D87" s="305"/>
      <c r="E87" s="305"/>
      <c r="F87" s="305"/>
      <c r="G87" s="305"/>
      <c r="H87" s="55"/>
      <c r="I87" s="55"/>
      <c r="J87" s="55"/>
      <c r="K87" s="55"/>
      <c r="L87" s="55"/>
      <c r="M87" s="55"/>
      <c r="N87" s="304" t="s">
        <v>134</v>
      </c>
      <c r="O87" s="305"/>
      <c r="P87" s="305"/>
      <c r="Q87" s="305"/>
      <c r="R87" s="24"/>
    </row>
    <row r="88" spans="2:47" s="1" customFormat="1" ht="10.35" customHeight="1">
      <c r="B88" s="22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4"/>
    </row>
    <row r="89" spans="2:47" s="1" customFormat="1" ht="29.25" customHeight="1">
      <c r="B89" s="22"/>
      <c r="C89" s="63" t="s">
        <v>135</v>
      </c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306">
        <f>N126</f>
        <v>0</v>
      </c>
      <c r="O89" s="307"/>
      <c r="P89" s="307"/>
      <c r="Q89" s="307"/>
      <c r="R89" s="24"/>
      <c r="AU89" s="10" t="s">
        <v>136</v>
      </c>
    </row>
    <row r="90" spans="2:47" s="2" customFormat="1" ht="24.95" customHeight="1">
      <c r="B90" s="64"/>
      <c r="C90" s="65"/>
      <c r="D90" s="66" t="s">
        <v>137</v>
      </c>
      <c r="E90" s="65"/>
      <c r="F90" s="65"/>
      <c r="G90" s="65"/>
      <c r="H90" s="65"/>
      <c r="I90" s="65"/>
      <c r="J90" s="65"/>
      <c r="K90" s="65"/>
      <c r="L90" s="65"/>
      <c r="M90" s="65"/>
      <c r="N90" s="308">
        <f>N127</f>
        <v>0</v>
      </c>
      <c r="O90" s="309"/>
      <c r="P90" s="309"/>
      <c r="Q90" s="309"/>
      <c r="R90" s="67"/>
    </row>
    <row r="91" spans="2:47" s="3" customFormat="1" ht="19.899999999999999" customHeight="1">
      <c r="B91" s="68"/>
      <c r="C91" s="51"/>
      <c r="D91" s="52" t="s">
        <v>140</v>
      </c>
      <c r="E91" s="51"/>
      <c r="F91" s="51"/>
      <c r="G91" s="51"/>
      <c r="H91" s="51"/>
      <c r="I91" s="51"/>
      <c r="J91" s="51"/>
      <c r="K91" s="51"/>
      <c r="L91" s="51"/>
      <c r="M91" s="51"/>
      <c r="N91" s="310">
        <f>N128</f>
        <v>0</v>
      </c>
      <c r="O91" s="311"/>
      <c r="P91" s="311"/>
      <c r="Q91" s="311"/>
      <c r="R91" s="69"/>
    </row>
    <row r="92" spans="2:47" s="2" customFormat="1" ht="24.95" customHeight="1">
      <c r="B92" s="64"/>
      <c r="C92" s="65"/>
      <c r="D92" s="66" t="s">
        <v>142</v>
      </c>
      <c r="E92" s="65"/>
      <c r="F92" s="65"/>
      <c r="G92" s="65"/>
      <c r="H92" s="65"/>
      <c r="I92" s="65"/>
      <c r="J92" s="65"/>
      <c r="K92" s="65"/>
      <c r="L92" s="65"/>
      <c r="M92" s="65"/>
      <c r="N92" s="308">
        <f>N134</f>
        <v>0</v>
      </c>
      <c r="O92" s="309"/>
      <c r="P92" s="309"/>
      <c r="Q92" s="309"/>
      <c r="R92" s="67"/>
    </row>
    <row r="93" spans="2:47" s="3" customFormat="1" ht="19.899999999999999" customHeight="1">
      <c r="B93" s="68"/>
      <c r="C93" s="51"/>
      <c r="D93" s="52" t="s">
        <v>405</v>
      </c>
      <c r="E93" s="51"/>
      <c r="F93" s="51"/>
      <c r="G93" s="51"/>
      <c r="H93" s="51"/>
      <c r="I93" s="51"/>
      <c r="J93" s="51"/>
      <c r="K93" s="51"/>
      <c r="L93" s="51"/>
      <c r="M93" s="51"/>
      <c r="N93" s="310">
        <f>N135</f>
        <v>0</v>
      </c>
      <c r="O93" s="311"/>
      <c r="P93" s="311"/>
      <c r="Q93" s="311"/>
      <c r="R93" s="69"/>
    </row>
    <row r="94" spans="2:47" s="3" customFormat="1" ht="19.899999999999999" customHeight="1">
      <c r="B94" s="68"/>
      <c r="C94" s="51"/>
      <c r="D94" s="52" t="s">
        <v>406</v>
      </c>
      <c r="E94" s="51"/>
      <c r="F94" s="51"/>
      <c r="G94" s="51"/>
      <c r="H94" s="51"/>
      <c r="I94" s="51"/>
      <c r="J94" s="51"/>
      <c r="K94" s="51"/>
      <c r="L94" s="51"/>
      <c r="M94" s="51"/>
      <c r="N94" s="310">
        <f>N143</f>
        <v>0</v>
      </c>
      <c r="O94" s="311"/>
      <c r="P94" s="311"/>
      <c r="Q94" s="311"/>
      <c r="R94" s="69"/>
    </row>
    <row r="95" spans="2:47" s="3" customFormat="1" ht="19.899999999999999" customHeight="1">
      <c r="B95" s="68"/>
      <c r="C95" s="51"/>
      <c r="D95" s="52" t="s">
        <v>144</v>
      </c>
      <c r="E95" s="51"/>
      <c r="F95" s="51"/>
      <c r="G95" s="51"/>
      <c r="H95" s="51"/>
      <c r="I95" s="51"/>
      <c r="J95" s="51"/>
      <c r="K95" s="51"/>
      <c r="L95" s="51"/>
      <c r="M95" s="51"/>
      <c r="N95" s="310">
        <f>N150</f>
        <v>0</v>
      </c>
      <c r="O95" s="311"/>
      <c r="P95" s="311"/>
      <c r="Q95" s="311"/>
      <c r="R95" s="69"/>
    </row>
    <row r="96" spans="2:47" s="3" customFormat="1" ht="19.899999999999999" customHeight="1">
      <c r="B96" s="68"/>
      <c r="C96" s="51"/>
      <c r="D96" s="52" t="s">
        <v>145</v>
      </c>
      <c r="E96" s="51"/>
      <c r="F96" s="51"/>
      <c r="G96" s="51"/>
      <c r="H96" s="51"/>
      <c r="I96" s="51"/>
      <c r="J96" s="51"/>
      <c r="K96" s="51"/>
      <c r="L96" s="51"/>
      <c r="M96" s="51"/>
      <c r="N96" s="310">
        <f>N156</f>
        <v>0</v>
      </c>
      <c r="O96" s="311"/>
      <c r="P96" s="311"/>
      <c r="Q96" s="311"/>
      <c r="R96" s="69"/>
    </row>
    <row r="97" spans="2:65" s="3" customFormat="1" ht="19.899999999999999" customHeight="1">
      <c r="B97" s="68"/>
      <c r="C97" s="51"/>
      <c r="D97" s="52" t="s">
        <v>407</v>
      </c>
      <c r="E97" s="51"/>
      <c r="F97" s="51"/>
      <c r="G97" s="51"/>
      <c r="H97" s="51"/>
      <c r="I97" s="51"/>
      <c r="J97" s="51"/>
      <c r="K97" s="51"/>
      <c r="L97" s="51"/>
      <c r="M97" s="51"/>
      <c r="N97" s="310">
        <f>N177</f>
        <v>0</v>
      </c>
      <c r="O97" s="311"/>
      <c r="P97" s="311"/>
      <c r="Q97" s="311"/>
      <c r="R97" s="69"/>
    </row>
    <row r="98" spans="2:65" s="2" customFormat="1" ht="21.75" customHeight="1">
      <c r="B98" s="64"/>
      <c r="C98" s="65"/>
      <c r="D98" s="66" t="s">
        <v>150</v>
      </c>
      <c r="E98" s="65"/>
      <c r="F98" s="65"/>
      <c r="G98" s="65"/>
      <c r="H98" s="65"/>
      <c r="I98" s="65"/>
      <c r="J98" s="65"/>
      <c r="K98" s="65"/>
      <c r="L98" s="65"/>
      <c r="M98" s="65"/>
      <c r="N98" s="312">
        <f>N180</f>
        <v>0</v>
      </c>
      <c r="O98" s="309"/>
      <c r="P98" s="309"/>
      <c r="Q98" s="309"/>
      <c r="R98" s="67"/>
    </row>
    <row r="99" spans="2:65" s="1" customFormat="1" ht="21.75" customHeight="1">
      <c r="B99" s="22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4"/>
    </row>
    <row r="100" spans="2:65" s="1" customFormat="1" ht="29.25" customHeight="1">
      <c r="B100" s="22"/>
      <c r="C100" s="63" t="s">
        <v>151</v>
      </c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307">
        <f>ROUND(N101+N102+N103+N104+N105+N106,2)</f>
        <v>0</v>
      </c>
      <c r="O100" s="313"/>
      <c r="P100" s="313"/>
      <c r="Q100" s="313"/>
      <c r="R100" s="24"/>
      <c r="T100" s="70"/>
      <c r="U100" s="71" t="s">
        <v>39</v>
      </c>
    </row>
    <row r="101" spans="2:65" s="1" customFormat="1" ht="18" customHeight="1">
      <c r="B101" s="72"/>
      <c r="C101" s="73"/>
      <c r="D101" s="314" t="s">
        <v>152</v>
      </c>
      <c r="E101" s="315"/>
      <c r="F101" s="315"/>
      <c r="G101" s="315"/>
      <c r="H101" s="315"/>
      <c r="I101" s="73"/>
      <c r="J101" s="73"/>
      <c r="K101" s="73"/>
      <c r="L101" s="73"/>
      <c r="M101" s="73"/>
      <c r="N101" s="316">
        <f>ROUND(N89*T101,2)</f>
        <v>0</v>
      </c>
      <c r="O101" s="317"/>
      <c r="P101" s="317"/>
      <c r="Q101" s="317"/>
      <c r="R101" s="75"/>
      <c r="S101" s="73"/>
      <c r="T101" s="76"/>
      <c r="U101" s="77" t="s">
        <v>42</v>
      </c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9" t="s">
        <v>153</v>
      </c>
      <c r="AZ101" s="78"/>
      <c r="BA101" s="78"/>
      <c r="BB101" s="78"/>
      <c r="BC101" s="78"/>
      <c r="BD101" s="78"/>
      <c r="BE101" s="80">
        <f t="shared" ref="BE101:BE106" si="0">IF(U101="základná",N101,0)</f>
        <v>0</v>
      </c>
      <c r="BF101" s="80">
        <f t="shared" ref="BF101:BF106" si="1">IF(U101="znížená",N101,0)</f>
        <v>0</v>
      </c>
      <c r="BG101" s="80">
        <f t="shared" ref="BG101:BG106" si="2">IF(U101="zákl. prenesená",N101,0)</f>
        <v>0</v>
      </c>
      <c r="BH101" s="80">
        <f t="shared" ref="BH101:BH106" si="3">IF(U101="zníž. prenesená",N101,0)</f>
        <v>0</v>
      </c>
      <c r="BI101" s="80">
        <f t="shared" ref="BI101:BI106" si="4">IF(U101="nulová",N101,0)</f>
        <v>0</v>
      </c>
      <c r="BJ101" s="79" t="s">
        <v>87</v>
      </c>
      <c r="BK101" s="78"/>
      <c r="BL101" s="78"/>
      <c r="BM101" s="78"/>
    </row>
    <row r="102" spans="2:65" s="1" customFormat="1" ht="18" customHeight="1">
      <c r="B102" s="72"/>
      <c r="C102" s="73"/>
      <c r="D102" s="314" t="s">
        <v>154</v>
      </c>
      <c r="E102" s="315"/>
      <c r="F102" s="315"/>
      <c r="G102" s="315"/>
      <c r="H102" s="315"/>
      <c r="I102" s="73"/>
      <c r="J102" s="73"/>
      <c r="K102" s="73"/>
      <c r="L102" s="73"/>
      <c r="M102" s="73"/>
      <c r="N102" s="316">
        <f>ROUND(N89*T102,2)</f>
        <v>0</v>
      </c>
      <c r="O102" s="317"/>
      <c r="P102" s="317"/>
      <c r="Q102" s="317"/>
      <c r="R102" s="75"/>
      <c r="S102" s="73"/>
      <c r="T102" s="76"/>
      <c r="U102" s="77" t="s">
        <v>42</v>
      </c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  <c r="AT102" s="78"/>
      <c r="AU102" s="78"/>
      <c r="AV102" s="78"/>
      <c r="AW102" s="78"/>
      <c r="AX102" s="78"/>
      <c r="AY102" s="79" t="s">
        <v>153</v>
      </c>
      <c r="AZ102" s="78"/>
      <c r="BA102" s="78"/>
      <c r="BB102" s="78"/>
      <c r="BC102" s="78"/>
      <c r="BD102" s="78"/>
      <c r="BE102" s="80">
        <f t="shared" si="0"/>
        <v>0</v>
      </c>
      <c r="BF102" s="80">
        <f t="shared" si="1"/>
        <v>0</v>
      </c>
      <c r="BG102" s="80">
        <f t="shared" si="2"/>
        <v>0</v>
      </c>
      <c r="BH102" s="80">
        <f t="shared" si="3"/>
        <v>0</v>
      </c>
      <c r="BI102" s="80">
        <f t="shared" si="4"/>
        <v>0</v>
      </c>
      <c r="BJ102" s="79" t="s">
        <v>87</v>
      </c>
      <c r="BK102" s="78"/>
      <c r="BL102" s="78"/>
      <c r="BM102" s="78"/>
    </row>
    <row r="103" spans="2:65" s="1" customFormat="1" ht="18" customHeight="1">
      <c r="B103" s="72"/>
      <c r="C103" s="73"/>
      <c r="D103" s="314" t="s">
        <v>155</v>
      </c>
      <c r="E103" s="315"/>
      <c r="F103" s="315"/>
      <c r="G103" s="315"/>
      <c r="H103" s="315"/>
      <c r="I103" s="73"/>
      <c r="J103" s="73"/>
      <c r="K103" s="73"/>
      <c r="L103" s="73"/>
      <c r="M103" s="73"/>
      <c r="N103" s="316">
        <f>ROUND(N89*T103,2)</f>
        <v>0</v>
      </c>
      <c r="O103" s="317"/>
      <c r="P103" s="317"/>
      <c r="Q103" s="317"/>
      <c r="R103" s="75"/>
      <c r="S103" s="73"/>
      <c r="T103" s="76"/>
      <c r="U103" s="77" t="s">
        <v>42</v>
      </c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  <c r="AS103" s="78"/>
      <c r="AT103" s="78"/>
      <c r="AU103" s="78"/>
      <c r="AV103" s="78"/>
      <c r="AW103" s="78"/>
      <c r="AX103" s="78"/>
      <c r="AY103" s="79" t="s">
        <v>153</v>
      </c>
      <c r="AZ103" s="78"/>
      <c r="BA103" s="78"/>
      <c r="BB103" s="78"/>
      <c r="BC103" s="78"/>
      <c r="BD103" s="78"/>
      <c r="BE103" s="80">
        <f t="shared" si="0"/>
        <v>0</v>
      </c>
      <c r="BF103" s="80">
        <f t="shared" si="1"/>
        <v>0</v>
      </c>
      <c r="BG103" s="80">
        <f t="shared" si="2"/>
        <v>0</v>
      </c>
      <c r="BH103" s="80">
        <f t="shared" si="3"/>
        <v>0</v>
      </c>
      <c r="BI103" s="80">
        <f t="shared" si="4"/>
        <v>0</v>
      </c>
      <c r="BJ103" s="79" t="s">
        <v>87</v>
      </c>
      <c r="BK103" s="78"/>
      <c r="BL103" s="78"/>
      <c r="BM103" s="78"/>
    </row>
    <row r="104" spans="2:65" s="1" customFormat="1" ht="18" customHeight="1">
      <c r="B104" s="72"/>
      <c r="C104" s="73"/>
      <c r="D104" s="314" t="s">
        <v>156</v>
      </c>
      <c r="E104" s="315"/>
      <c r="F104" s="315"/>
      <c r="G104" s="315"/>
      <c r="H104" s="315"/>
      <c r="I104" s="73"/>
      <c r="J104" s="73"/>
      <c r="K104" s="73"/>
      <c r="L104" s="73"/>
      <c r="M104" s="73"/>
      <c r="N104" s="316">
        <f>ROUND(N89*T104,2)</f>
        <v>0</v>
      </c>
      <c r="O104" s="317"/>
      <c r="P104" s="317"/>
      <c r="Q104" s="317"/>
      <c r="R104" s="75"/>
      <c r="S104" s="73"/>
      <c r="T104" s="76"/>
      <c r="U104" s="77" t="s">
        <v>42</v>
      </c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  <c r="AN104" s="78"/>
      <c r="AO104" s="78"/>
      <c r="AP104" s="78"/>
      <c r="AQ104" s="78"/>
      <c r="AR104" s="78"/>
      <c r="AS104" s="78"/>
      <c r="AT104" s="78"/>
      <c r="AU104" s="78"/>
      <c r="AV104" s="78"/>
      <c r="AW104" s="78"/>
      <c r="AX104" s="78"/>
      <c r="AY104" s="79" t="s">
        <v>153</v>
      </c>
      <c r="AZ104" s="78"/>
      <c r="BA104" s="78"/>
      <c r="BB104" s="78"/>
      <c r="BC104" s="78"/>
      <c r="BD104" s="78"/>
      <c r="BE104" s="80">
        <f t="shared" si="0"/>
        <v>0</v>
      </c>
      <c r="BF104" s="80">
        <f t="shared" si="1"/>
        <v>0</v>
      </c>
      <c r="BG104" s="80">
        <f t="shared" si="2"/>
        <v>0</v>
      </c>
      <c r="BH104" s="80">
        <f t="shared" si="3"/>
        <v>0</v>
      </c>
      <c r="BI104" s="80">
        <f t="shared" si="4"/>
        <v>0</v>
      </c>
      <c r="BJ104" s="79" t="s">
        <v>87</v>
      </c>
      <c r="BK104" s="78"/>
      <c r="BL104" s="78"/>
      <c r="BM104" s="78"/>
    </row>
    <row r="105" spans="2:65" s="1" customFormat="1" ht="18" customHeight="1">
      <c r="B105" s="72"/>
      <c r="C105" s="73"/>
      <c r="D105" s="314" t="s">
        <v>157</v>
      </c>
      <c r="E105" s="315"/>
      <c r="F105" s="315"/>
      <c r="G105" s="315"/>
      <c r="H105" s="315"/>
      <c r="I105" s="73"/>
      <c r="J105" s="73"/>
      <c r="K105" s="73"/>
      <c r="L105" s="73"/>
      <c r="M105" s="73"/>
      <c r="N105" s="316">
        <f>ROUND(N89*T105,2)</f>
        <v>0</v>
      </c>
      <c r="O105" s="317"/>
      <c r="P105" s="317"/>
      <c r="Q105" s="317"/>
      <c r="R105" s="75"/>
      <c r="S105" s="73"/>
      <c r="T105" s="76"/>
      <c r="U105" s="77" t="s">
        <v>42</v>
      </c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N105" s="78"/>
      <c r="AO105" s="78"/>
      <c r="AP105" s="78"/>
      <c r="AQ105" s="78"/>
      <c r="AR105" s="78"/>
      <c r="AS105" s="78"/>
      <c r="AT105" s="78"/>
      <c r="AU105" s="78"/>
      <c r="AV105" s="78"/>
      <c r="AW105" s="78"/>
      <c r="AX105" s="78"/>
      <c r="AY105" s="79" t="s">
        <v>153</v>
      </c>
      <c r="AZ105" s="78"/>
      <c r="BA105" s="78"/>
      <c r="BB105" s="78"/>
      <c r="BC105" s="78"/>
      <c r="BD105" s="78"/>
      <c r="BE105" s="80">
        <f t="shared" si="0"/>
        <v>0</v>
      </c>
      <c r="BF105" s="80">
        <f t="shared" si="1"/>
        <v>0</v>
      </c>
      <c r="BG105" s="80">
        <f t="shared" si="2"/>
        <v>0</v>
      </c>
      <c r="BH105" s="80">
        <f t="shared" si="3"/>
        <v>0</v>
      </c>
      <c r="BI105" s="80">
        <f t="shared" si="4"/>
        <v>0</v>
      </c>
      <c r="BJ105" s="79" t="s">
        <v>87</v>
      </c>
      <c r="BK105" s="78"/>
      <c r="BL105" s="78"/>
      <c r="BM105" s="78"/>
    </row>
    <row r="106" spans="2:65" s="1" customFormat="1" ht="18" customHeight="1">
      <c r="B106" s="72"/>
      <c r="C106" s="73"/>
      <c r="D106" s="74" t="s">
        <v>158</v>
      </c>
      <c r="E106" s="73"/>
      <c r="F106" s="73"/>
      <c r="G106" s="73"/>
      <c r="H106" s="73"/>
      <c r="I106" s="73"/>
      <c r="J106" s="73"/>
      <c r="K106" s="73"/>
      <c r="L106" s="73"/>
      <c r="M106" s="73"/>
      <c r="N106" s="316">
        <f>ROUND(N89*T106,2)</f>
        <v>0</v>
      </c>
      <c r="O106" s="317"/>
      <c r="P106" s="317"/>
      <c r="Q106" s="317"/>
      <c r="R106" s="75"/>
      <c r="S106" s="73"/>
      <c r="T106" s="81"/>
      <c r="U106" s="82" t="s">
        <v>42</v>
      </c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  <c r="AP106" s="78"/>
      <c r="AQ106" s="78"/>
      <c r="AR106" s="78"/>
      <c r="AS106" s="78"/>
      <c r="AT106" s="78"/>
      <c r="AU106" s="78"/>
      <c r="AV106" s="78"/>
      <c r="AW106" s="78"/>
      <c r="AX106" s="78"/>
      <c r="AY106" s="79" t="s">
        <v>159</v>
      </c>
      <c r="AZ106" s="78"/>
      <c r="BA106" s="78"/>
      <c r="BB106" s="78"/>
      <c r="BC106" s="78"/>
      <c r="BD106" s="78"/>
      <c r="BE106" s="80">
        <f t="shared" si="0"/>
        <v>0</v>
      </c>
      <c r="BF106" s="80">
        <f t="shared" si="1"/>
        <v>0</v>
      </c>
      <c r="BG106" s="80">
        <f t="shared" si="2"/>
        <v>0</v>
      </c>
      <c r="BH106" s="80">
        <f t="shared" si="3"/>
        <v>0</v>
      </c>
      <c r="BI106" s="80">
        <f t="shared" si="4"/>
        <v>0</v>
      </c>
      <c r="BJ106" s="79" t="s">
        <v>87</v>
      </c>
      <c r="BK106" s="78"/>
      <c r="BL106" s="78"/>
      <c r="BM106" s="78"/>
    </row>
    <row r="107" spans="2:65" s="1" customFormat="1">
      <c r="B107" s="22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4"/>
    </row>
    <row r="108" spans="2:65" s="1" customFormat="1" ht="29.25" customHeight="1">
      <c r="B108" s="22"/>
      <c r="C108" s="54" t="s">
        <v>120</v>
      </c>
      <c r="D108" s="55"/>
      <c r="E108" s="55"/>
      <c r="F108" s="55"/>
      <c r="G108" s="55"/>
      <c r="H108" s="55"/>
      <c r="I108" s="55"/>
      <c r="J108" s="55"/>
      <c r="K108" s="55"/>
      <c r="L108" s="318">
        <f>ROUND(SUM(N89+N100),2)</f>
        <v>0</v>
      </c>
      <c r="M108" s="318"/>
      <c r="N108" s="318"/>
      <c r="O108" s="318"/>
      <c r="P108" s="318"/>
      <c r="Q108" s="318"/>
      <c r="R108" s="24"/>
    </row>
    <row r="109" spans="2:65" s="1" customFormat="1" ht="6.95" customHeight="1">
      <c r="B109" s="37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9"/>
    </row>
    <row r="113" spans="2:63" s="1" customFormat="1" ht="6.95" customHeight="1"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2"/>
    </row>
    <row r="114" spans="2:63" s="1" customFormat="1" ht="36.950000000000003" customHeight="1">
      <c r="B114" s="22"/>
      <c r="C114" s="285" t="s">
        <v>160</v>
      </c>
      <c r="D114" s="291"/>
      <c r="E114" s="291"/>
      <c r="F114" s="291"/>
      <c r="G114" s="291"/>
      <c r="H114" s="291"/>
      <c r="I114" s="291"/>
      <c r="J114" s="291"/>
      <c r="K114" s="291"/>
      <c r="L114" s="291"/>
      <c r="M114" s="291"/>
      <c r="N114" s="291"/>
      <c r="O114" s="291"/>
      <c r="P114" s="291"/>
      <c r="Q114" s="291"/>
      <c r="R114" s="24"/>
    </row>
    <row r="115" spans="2:63" s="1" customFormat="1" ht="6.95" customHeight="1">
      <c r="B115" s="22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4"/>
    </row>
    <row r="116" spans="2:63" s="1" customFormat="1" ht="30" customHeight="1">
      <c r="B116" s="22"/>
      <c r="C116" s="20" t="s">
        <v>17</v>
      </c>
      <c r="D116" s="23"/>
      <c r="E116" s="23"/>
      <c r="F116" s="287" t="str">
        <f>F6</f>
        <v>Zníženie energetickej náročnosti kultúrneho domu v obci Rastislavice</v>
      </c>
      <c r="G116" s="288"/>
      <c r="H116" s="288"/>
      <c r="I116" s="288"/>
      <c r="J116" s="288"/>
      <c r="K116" s="288"/>
      <c r="L116" s="288"/>
      <c r="M116" s="288"/>
      <c r="N116" s="288"/>
      <c r="O116" s="288"/>
      <c r="P116" s="288"/>
      <c r="Q116" s="23"/>
      <c r="R116" s="24"/>
    </row>
    <row r="117" spans="2:63" ht="30" customHeight="1">
      <c r="B117" s="14"/>
      <c r="C117" s="20" t="s">
        <v>127</v>
      </c>
      <c r="D117" s="17"/>
      <c r="E117" s="17"/>
      <c r="F117" s="287" t="s">
        <v>128</v>
      </c>
      <c r="G117" s="289"/>
      <c r="H117" s="289"/>
      <c r="I117" s="289"/>
      <c r="J117" s="289"/>
      <c r="K117" s="289"/>
      <c r="L117" s="289"/>
      <c r="M117" s="289"/>
      <c r="N117" s="289"/>
      <c r="O117" s="289"/>
      <c r="P117" s="289"/>
      <c r="Q117" s="17"/>
      <c r="R117" s="15"/>
    </row>
    <row r="118" spans="2:63" s="1" customFormat="1" ht="36.950000000000003" customHeight="1">
      <c r="B118" s="22"/>
      <c r="C118" s="43" t="s">
        <v>129</v>
      </c>
      <c r="D118" s="23"/>
      <c r="E118" s="23"/>
      <c r="F118" s="303" t="str">
        <f>F8</f>
        <v>C - Zateplenie strechy</v>
      </c>
      <c r="G118" s="291"/>
      <c r="H118" s="291"/>
      <c r="I118" s="291"/>
      <c r="J118" s="291"/>
      <c r="K118" s="291"/>
      <c r="L118" s="291"/>
      <c r="M118" s="291"/>
      <c r="N118" s="291"/>
      <c r="O118" s="291"/>
      <c r="P118" s="291"/>
      <c r="Q118" s="23"/>
      <c r="R118" s="24"/>
    </row>
    <row r="119" spans="2:63" s="1" customFormat="1" ht="6.95" customHeight="1">
      <c r="B119" s="22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4"/>
    </row>
    <row r="120" spans="2:63" s="1" customFormat="1" ht="18" customHeight="1">
      <c r="B120" s="22"/>
      <c r="C120" s="20" t="s">
        <v>21</v>
      </c>
      <c r="D120" s="23"/>
      <c r="E120" s="23"/>
      <c r="F120" s="18" t="str">
        <f>F10</f>
        <v>Rastislavice</v>
      </c>
      <c r="G120" s="23"/>
      <c r="H120" s="23"/>
      <c r="I120" s="23"/>
      <c r="J120" s="23"/>
      <c r="K120" s="20" t="s">
        <v>23</v>
      </c>
      <c r="L120" s="23"/>
      <c r="M120" s="293" t="str">
        <f>IF(O10="","",O10)</f>
        <v/>
      </c>
      <c r="N120" s="293"/>
      <c r="O120" s="293"/>
      <c r="P120" s="293"/>
      <c r="Q120" s="23"/>
      <c r="R120" s="24"/>
    </row>
    <row r="121" spans="2:63" s="1" customFormat="1" ht="6.95" customHeight="1">
      <c r="B121" s="22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4"/>
    </row>
    <row r="122" spans="2:63" s="1" customFormat="1" ht="15">
      <c r="B122" s="22"/>
      <c r="C122" s="20" t="s">
        <v>24</v>
      </c>
      <c r="D122" s="23"/>
      <c r="E122" s="23"/>
      <c r="F122" s="18" t="str">
        <f>E13</f>
        <v>Obec Rastislavice</v>
      </c>
      <c r="G122" s="23"/>
      <c r="H122" s="23"/>
      <c r="I122" s="23"/>
      <c r="J122" s="23"/>
      <c r="K122" s="20" t="s">
        <v>30</v>
      </c>
      <c r="L122" s="23"/>
      <c r="M122" s="294" t="str">
        <f>E19</f>
        <v>ByvaPro s.r.o., Mlynské Nivy 58, 821 05 Bratislava</v>
      </c>
      <c r="N122" s="294"/>
      <c r="O122" s="294"/>
      <c r="P122" s="294"/>
      <c r="Q122" s="294"/>
      <c r="R122" s="24"/>
    </row>
    <row r="123" spans="2:63" s="1" customFormat="1" ht="14.45" customHeight="1">
      <c r="B123" s="22"/>
      <c r="C123" s="20" t="s">
        <v>28</v>
      </c>
      <c r="D123" s="23"/>
      <c r="E123" s="23"/>
      <c r="F123" s="18" t="str">
        <f>IF(E16="","",E16)</f>
        <v>Vyplň údaj</v>
      </c>
      <c r="G123" s="23"/>
      <c r="H123" s="23"/>
      <c r="I123" s="23"/>
      <c r="J123" s="23"/>
      <c r="K123" s="20" t="s">
        <v>33</v>
      </c>
      <c r="L123" s="23"/>
      <c r="M123" s="294" t="str">
        <f>E22</f>
        <v>Ján Tóth</v>
      </c>
      <c r="N123" s="294"/>
      <c r="O123" s="294"/>
      <c r="P123" s="294"/>
      <c r="Q123" s="294"/>
      <c r="R123" s="24"/>
    </row>
    <row r="124" spans="2:63" s="1" customFormat="1" ht="10.35" customHeight="1">
      <c r="B124" s="22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4"/>
    </row>
    <row r="125" spans="2:63" s="4" customFormat="1" ht="29.25" customHeight="1">
      <c r="B125" s="83"/>
      <c r="C125" s="84" t="s">
        <v>161</v>
      </c>
      <c r="D125" s="85" t="s">
        <v>162</v>
      </c>
      <c r="E125" s="85" t="s">
        <v>57</v>
      </c>
      <c r="F125" s="319" t="s">
        <v>163</v>
      </c>
      <c r="G125" s="319"/>
      <c r="H125" s="319"/>
      <c r="I125" s="319"/>
      <c r="J125" s="85" t="s">
        <v>164</v>
      </c>
      <c r="K125" s="85" t="s">
        <v>165</v>
      </c>
      <c r="L125" s="320" t="s">
        <v>166</v>
      </c>
      <c r="M125" s="320"/>
      <c r="N125" s="319" t="s">
        <v>134</v>
      </c>
      <c r="O125" s="319"/>
      <c r="P125" s="319"/>
      <c r="Q125" s="321"/>
      <c r="R125" s="86"/>
      <c r="T125" s="46" t="s">
        <v>167</v>
      </c>
      <c r="U125" s="47" t="s">
        <v>39</v>
      </c>
      <c r="V125" s="47" t="s">
        <v>168</v>
      </c>
      <c r="W125" s="47" t="s">
        <v>169</v>
      </c>
      <c r="X125" s="47" t="s">
        <v>170</v>
      </c>
      <c r="Y125" s="47" t="s">
        <v>171</v>
      </c>
      <c r="Z125" s="47" t="s">
        <v>172</v>
      </c>
      <c r="AA125" s="48" t="s">
        <v>173</v>
      </c>
    </row>
    <row r="126" spans="2:63" s="1" customFormat="1" ht="29.25" customHeight="1">
      <c r="B126" s="22"/>
      <c r="C126" s="50" t="s">
        <v>131</v>
      </c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325">
        <f>BK126</f>
        <v>0</v>
      </c>
      <c r="O126" s="326"/>
      <c r="P126" s="326"/>
      <c r="Q126" s="326"/>
      <c r="R126" s="24"/>
      <c r="T126" s="49"/>
      <c r="U126" s="29"/>
      <c r="V126" s="29"/>
      <c r="W126" s="87">
        <f>W127+W134+W180</f>
        <v>0</v>
      </c>
      <c r="X126" s="29"/>
      <c r="Y126" s="87">
        <f>Y127+Y134+Y180</f>
        <v>25.758908899999994</v>
      </c>
      <c r="Z126" s="29"/>
      <c r="AA126" s="88">
        <f>AA127+AA134+AA180</f>
        <v>14.689644400000001</v>
      </c>
      <c r="AT126" s="10" t="s">
        <v>74</v>
      </c>
      <c r="AU126" s="10" t="s">
        <v>136</v>
      </c>
      <c r="BK126" s="89">
        <f>BK127+BK134+BK180</f>
        <v>0</v>
      </c>
    </row>
    <row r="127" spans="2:63" s="5" customFormat="1" ht="37.35" customHeight="1">
      <c r="B127" s="90"/>
      <c r="C127" s="91"/>
      <c r="D127" s="92" t="s">
        <v>137</v>
      </c>
      <c r="E127" s="92"/>
      <c r="F127" s="92"/>
      <c r="G127" s="92"/>
      <c r="H127" s="92"/>
      <c r="I127" s="92"/>
      <c r="J127" s="92"/>
      <c r="K127" s="92"/>
      <c r="L127" s="92"/>
      <c r="M127" s="92"/>
      <c r="N127" s="312">
        <f>BK127</f>
        <v>0</v>
      </c>
      <c r="O127" s="308"/>
      <c r="P127" s="308"/>
      <c r="Q127" s="308"/>
      <c r="R127" s="93"/>
      <c r="T127" s="94"/>
      <c r="U127" s="91"/>
      <c r="V127" s="91"/>
      <c r="W127" s="95">
        <f>W128</f>
        <v>0</v>
      </c>
      <c r="X127" s="91"/>
      <c r="Y127" s="95">
        <f>Y128</f>
        <v>0</v>
      </c>
      <c r="Z127" s="91"/>
      <c r="AA127" s="96">
        <f>AA128</f>
        <v>0</v>
      </c>
      <c r="AR127" s="97" t="s">
        <v>82</v>
      </c>
      <c r="AT127" s="98" t="s">
        <v>74</v>
      </c>
      <c r="AU127" s="98" t="s">
        <v>75</v>
      </c>
      <c r="AY127" s="97" t="s">
        <v>174</v>
      </c>
      <c r="BK127" s="99">
        <f>BK128</f>
        <v>0</v>
      </c>
    </row>
    <row r="128" spans="2:63" s="5" customFormat="1" ht="19.899999999999999" customHeight="1">
      <c r="B128" s="90"/>
      <c r="C128" s="91"/>
      <c r="D128" s="100" t="s">
        <v>140</v>
      </c>
      <c r="E128" s="100"/>
      <c r="F128" s="100"/>
      <c r="G128" s="100"/>
      <c r="H128" s="100"/>
      <c r="I128" s="100"/>
      <c r="J128" s="100"/>
      <c r="K128" s="100"/>
      <c r="L128" s="100"/>
      <c r="M128" s="100"/>
      <c r="N128" s="327">
        <f>BK128</f>
        <v>0</v>
      </c>
      <c r="O128" s="328"/>
      <c r="P128" s="328"/>
      <c r="Q128" s="328"/>
      <c r="R128" s="93"/>
      <c r="T128" s="94"/>
      <c r="U128" s="91"/>
      <c r="V128" s="91"/>
      <c r="W128" s="95">
        <f>SUM(W129:W133)</f>
        <v>0</v>
      </c>
      <c r="X128" s="91"/>
      <c r="Y128" s="95">
        <f>SUM(Y129:Y133)</f>
        <v>0</v>
      </c>
      <c r="Z128" s="91"/>
      <c r="AA128" s="96">
        <f>SUM(AA129:AA133)</f>
        <v>0</v>
      </c>
      <c r="AR128" s="97" t="s">
        <v>82</v>
      </c>
      <c r="AT128" s="98" t="s">
        <v>74</v>
      </c>
      <c r="AU128" s="98" t="s">
        <v>82</v>
      </c>
      <c r="AY128" s="97" t="s">
        <v>174</v>
      </c>
      <c r="BK128" s="99">
        <f>SUM(BK129:BK133)</f>
        <v>0</v>
      </c>
    </row>
    <row r="129" spans="2:65" s="1" customFormat="1" ht="31.5" customHeight="1">
      <c r="B129" s="72"/>
      <c r="C129" s="101" t="s">
        <v>208</v>
      </c>
      <c r="D129" s="101" t="s">
        <v>176</v>
      </c>
      <c r="E129" s="102"/>
      <c r="F129" s="322" t="s">
        <v>238</v>
      </c>
      <c r="G129" s="322"/>
      <c r="H129" s="322"/>
      <c r="I129" s="322"/>
      <c r="J129" s="103" t="s">
        <v>239</v>
      </c>
      <c r="K129" s="104">
        <v>14.69</v>
      </c>
      <c r="L129" s="323">
        <v>0</v>
      </c>
      <c r="M129" s="323"/>
      <c r="N129" s="324">
        <f>ROUND(L129*K129,2)</f>
        <v>0</v>
      </c>
      <c r="O129" s="324"/>
      <c r="P129" s="324"/>
      <c r="Q129" s="324"/>
      <c r="R129" s="75"/>
      <c r="T129" s="106" t="s">
        <v>5</v>
      </c>
      <c r="U129" s="27" t="s">
        <v>42</v>
      </c>
      <c r="V129" s="23"/>
      <c r="W129" s="107">
        <f>V129*K129</f>
        <v>0</v>
      </c>
      <c r="X129" s="107">
        <v>0</v>
      </c>
      <c r="Y129" s="107">
        <f>X129*K129</f>
        <v>0</v>
      </c>
      <c r="Z129" s="107">
        <v>0</v>
      </c>
      <c r="AA129" s="108">
        <f>Z129*K129</f>
        <v>0</v>
      </c>
      <c r="AR129" s="10" t="s">
        <v>179</v>
      </c>
      <c r="AT129" s="10" t="s">
        <v>176</v>
      </c>
      <c r="AU129" s="10" t="s">
        <v>87</v>
      </c>
      <c r="AY129" s="10" t="s">
        <v>174</v>
      </c>
      <c r="BE129" s="53">
        <f>IF(U129="základná",N129,0)</f>
        <v>0</v>
      </c>
      <c r="BF129" s="53">
        <f>IF(U129="znížená",N129,0)</f>
        <v>0</v>
      </c>
      <c r="BG129" s="53">
        <f>IF(U129="zákl. prenesená",N129,0)</f>
        <v>0</v>
      </c>
      <c r="BH129" s="53">
        <f>IF(U129="zníž. prenesená",N129,0)</f>
        <v>0</v>
      </c>
      <c r="BI129" s="53">
        <f>IF(U129="nulová",N129,0)</f>
        <v>0</v>
      </c>
      <c r="BJ129" s="10" t="s">
        <v>87</v>
      </c>
      <c r="BK129" s="53">
        <f>ROUND(L129*K129,2)</f>
        <v>0</v>
      </c>
      <c r="BL129" s="10" t="s">
        <v>179</v>
      </c>
      <c r="BM129" s="10" t="s">
        <v>408</v>
      </c>
    </row>
    <row r="130" spans="2:65" s="1" customFormat="1" ht="31.5" customHeight="1">
      <c r="B130" s="72"/>
      <c r="C130" s="101" t="s">
        <v>211</v>
      </c>
      <c r="D130" s="101" t="s">
        <v>176</v>
      </c>
      <c r="E130" s="102"/>
      <c r="F130" s="322" t="s">
        <v>340</v>
      </c>
      <c r="G130" s="322"/>
      <c r="H130" s="322"/>
      <c r="I130" s="322"/>
      <c r="J130" s="103" t="s">
        <v>239</v>
      </c>
      <c r="K130" s="104">
        <v>14.69</v>
      </c>
      <c r="L130" s="323">
        <v>0</v>
      </c>
      <c r="M130" s="323"/>
      <c r="N130" s="324">
        <f>ROUND(L130*K130,2)</f>
        <v>0</v>
      </c>
      <c r="O130" s="324"/>
      <c r="P130" s="324"/>
      <c r="Q130" s="324"/>
      <c r="R130" s="75"/>
      <c r="T130" s="106" t="s">
        <v>5</v>
      </c>
      <c r="U130" s="27" t="s">
        <v>42</v>
      </c>
      <c r="V130" s="23"/>
      <c r="W130" s="107">
        <f>V130*K130</f>
        <v>0</v>
      </c>
      <c r="X130" s="107">
        <v>0</v>
      </c>
      <c r="Y130" s="107">
        <f>X130*K130</f>
        <v>0</v>
      </c>
      <c r="Z130" s="107">
        <v>0</v>
      </c>
      <c r="AA130" s="108">
        <f>Z130*K130</f>
        <v>0</v>
      </c>
      <c r="AR130" s="10" t="s">
        <v>179</v>
      </c>
      <c r="AT130" s="10" t="s">
        <v>176</v>
      </c>
      <c r="AU130" s="10" t="s">
        <v>87</v>
      </c>
      <c r="AY130" s="10" t="s">
        <v>174</v>
      </c>
      <c r="BE130" s="53">
        <f>IF(U130="základná",N130,0)</f>
        <v>0</v>
      </c>
      <c r="BF130" s="53">
        <f>IF(U130="znížená",N130,0)</f>
        <v>0</v>
      </c>
      <c r="BG130" s="53">
        <f>IF(U130="zákl. prenesená",N130,0)</f>
        <v>0</v>
      </c>
      <c r="BH130" s="53">
        <f>IF(U130="zníž. prenesená",N130,0)</f>
        <v>0</v>
      </c>
      <c r="BI130" s="53">
        <f>IF(U130="nulová",N130,0)</f>
        <v>0</v>
      </c>
      <c r="BJ130" s="10" t="s">
        <v>87</v>
      </c>
      <c r="BK130" s="53">
        <f>ROUND(L130*K130,2)</f>
        <v>0</v>
      </c>
      <c r="BL130" s="10" t="s">
        <v>179</v>
      </c>
      <c r="BM130" s="10" t="s">
        <v>409</v>
      </c>
    </row>
    <row r="131" spans="2:65" s="1" customFormat="1" ht="31.5" customHeight="1">
      <c r="B131" s="72"/>
      <c r="C131" s="101" t="s">
        <v>214</v>
      </c>
      <c r="D131" s="101" t="s">
        <v>176</v>
      </c>
      <c r="E131" s="102"/>
      <c r="F131" s="322" t="s">
        <v>241</v>
      </c>
      <c r="G131" s="322"/>
      <c r="H131" s="322"/>
      <c r="I131" s="322"/>
      <c r="J131" s="103" t="s">
        <v>239</v>
      </c>
      <c r="K131" s="104">
        <v>14.69</v>
      </c>
      <c r="L131" s="323">
        <v>0</v>
      </c>
      <c r="M131" s="323"/>
      <c r="N131" s="324">
        <f>ROUND(L131*K131,2)</f>
        <v>0</v>
      </c>
      <c r="O131" s="324"/>
      <c r="P131" s="324"/>
      <c r="Q131" s="324"/>
      <c r="R131" s="75"/>
      <c r="T131" s="106" t="s">
        <v>5</v>
      </c>
      <c r="U131" s="27" t="s">
        <v>42</v>
      </c>
      <c r="V131" s="23"/>
      <c r="W131" s="107">
        <f>V131*K131</f>
        <v>0</v>
      </c>
      <c r="X131" s="107">
        <v>0</v>
      </c>
      <c r="Y131" s="107">
        <f>X131*K131</f>
        <v>0</v>
      </c>
      <c r="Z131" s="107">
        <v>0</v>
      </c>
      <c r="AA131" s="108">
        <f>Z131*K131</f>
        <v>0</v>
      </c>
      <c r="AR131" s="10" t="s">
        <v>179</v>
      </c>
      <c r="AT131" s="10" t="s">
        <v>176</v>
      </c>
      <c r="AU131" s="10" t="s">
        <v>87</v>
      </c>
      <c r="AY131" s="10" t="s">
        <v>174</v>
      </c>
      <c r="BE131" s="53">
        <f>IF(U131="základná",N131,0)</f>
        <v>0</v>
      </c>
      <c r="BF131" s="53">
        <f>IF(U131="znížená",N131,0)</f>
        <v>0</v>
      </c>
      <c r="BG131" s="53">
        <f>IF(U131="zákl. prenesená",N131,0)</f>
        <v>0</v>
      </c>
      <c r="BH131" s="53">
        <f>IF(U131="zníž. prenesená",N131,0)</f>
        <v>0</v>
      </c>
      <c r="BI131" s="53">
        <f>IF(U131="nulová",N131,0)</f>
        <v>0</v>
      </c>
      <c r="BJ131" s="10" t="s">
        <v>87</v>
      </c>
      <c r="BK131" s="53">
        <f>ROUND(L131*K131,2)</f>
        <v>0</v>
      </c>
      <c r="BL131" s="10" t="s">
        <v>179</v>
      </c>
      <c r="BM131" s="10" t="s">
        <v>410</v>
      </c>
    </row>
    <row r="132" spans="2:65" s="1" customFormat="1" ht="31.5" customHeight="1">
      <c r="B132" s="72"/>
      <c r="C132" s="101" t="s">
        <v>217</v>
      </c>
      <c r="D132" s="101" t="s">
        <v>176</v>
      </c>
      <c r="E132" s="102"/>
      <c r="F132" s="322" t="s">
        <v>244</v>
      </c>
      <c r="G132" s="322"/>
      <c r="H132" s="322"/>
      <c r="I132" s="322"/>
      <c r="J132" s="103" t="s">
        <v>239</v>
      </c>
      <c r="K132" s="104">
        <v>117.23</v>
      </c>
      <c r="L132" s="323">
        <v>0</v>
      </c>
      <c r="M132" s="323"/>
      <c r="N132" s="324">
        <f>ROUND(L132*K132,2)</f>
        <v>0</v>
      </c>
      <c r="O132" s="324"/>
      <c r="P132" s="324"/>
      <c r="Q132" s="324"/>
      <c r="R132" s="75"/>
      <c r="T132" s="106" t="s">
        <v>5</v>
      </c>
      <c r="U132" s="27" t="s">
        <v>42</v>
      </c>
      <c r="V132" s="23"/>
      <c r="W132" s="107">
        <f>V132*K132</f>
        <v>0</v>
      </c>
      <c r="X132" s="107">
        <v>0</v>
      </c>
      <c r="Y132" s="107">
        <f>X132*K132</f>
        <v>0</v>
      </c>
      <c r="Z132" s="107">
        <v>0</v>
      </c>
      <c r="AA132" s="108">
        <f>Z132*K132</f>
        <v>0</v>
      </c>
      <c r="AR132" s="10" t="s">
        <v>179</v>
      </c>
      <c r="AT132" s="10" t="s">
        <v>176</v>
      </c>
      <c r="AU132" s="10" t="s">
        <v>87</v>
      </c>
      <c r="AY132" s="10" t="s">
        <v>174</v>
      </c>
      <c r="BE132" s="53">
        <f>IF(U132="základná",N132,0)</f>
        <v>0</v>
      </c>
      <c r="BF132" s="53">
        <f>IF(U132="znížená",N132,0)</f>
        <v>0</v>
      </c>
      <c r="BG132" s="53">
        <f>IF(U132="zákl. prenesená",N132,0)</f>
        <v>0</v>
      </c>
      <c r="BH132" s="53">
        <f>IF(U132="zníž. prenesená",N132,0)</f>
        <v>0</v>
      </c>
      <c r="BI132" s="53">
        <f>IF(U132="nulová",N132,0)</f>
        <v>0</v>
      </c>
      <c r="BJ132" s="10" t="s">
        <v>87</v>
      </c>
      <c r="BK132" s="53">
        <f>ROUND(L132*K132,2)</f>
        <v>0</v>
      </c>
      <c r="BL132" s="10" t="s">
        <v>179</v>
      </c>
      <c r="BM132" s="10" t="s">
        <v>411</v>
      </c>
    </row>
    <row r="133" spans="2:65" s="1" customFormat="1" ht="44.25" customHeight="1">
      <c r="B133" s="72"/>
      <c r="C133" s="101" t="s">
        <v>230</v>
      </c>
      <c r="D133" s="101" t="s">
        <v>176</v>
      </c>
      <c r="E133" s="102"/>
      <c r="F133" s="322" t="s">
        <v>412</v>
      </c>
      <c r="G133" s="322"/>
      <c r="H133" s="322"/>
      <c r="I133" s="322"/>
      <c r="J133" s="103" t="s">
        <v>239</v>
      </c>
      <c r="K133" s="104">
        <v>14.69</v>
      </c>
      <c r="L133" s="323">
        <v>0</v>
      </c>
      <c r="M133" s="323"/>
      <c r="N133" s="324">
        <f>ROUND(L133*K133,2)</f>
        <v>0</v>
      </c>
      <c r="O133" s="324"/>
      <c r="P133" s="324"/>
      <c r="Q133" s="324"/>
      <c r="R133" s="75"/>
      <c r="T133" s="106" t="s">
        <v>5</v>
      </c>
      <c r="U133" s="27" t="s">
        <v>42</v>
      </c>
      <c r="V133" s="23"/>
      <c r="W133" s="107">
        <f>V133*K133</f>
        <v>0</v>
      </c>
      <c r="X133" s="107">
        <v>0</v>
      </c>
      <c r="Y133" s="107">
        <f>X133*K133</f>
        <v>0</v>
      </c>
      <c r="Z133" s="107">
        <v>0</v>
      </c>
      <c r="AA133" s="108">
        <f>Z133*K133</f>
        <v>0</v>
      </c>
      <c r="AR133" s="10" t="s">
        <v>179</v>
      </c>
      <c r="AT133" s="10" t="s">
        <v>176</v>
      </c>
      <c r="AU133" s="10" t="s">
        <v>87</v>
      </c>
      <c r="AY133" s="10" t="s">
        <v>174</v>
      </c>
      <c r="BE133" s="53">
        <f>IF(U133="základná",N133,0)</f>
        <v>0</v>
      </c>
      <c r="BF133" s="53">
        <f>IF(U133="znížená",N133,0)</f>
        <v>0</v>
      </c>
      <c r="BG133" s="53">
        <f>IF(U133="zákl. prenesená",N133,0)</f>
        <v>0</v>
      </c>
      <c r="BH133" s="53">
        <f>IF(U133="zníž. prenesená",N133,0)</f>
        <v>0</v>
      </c>
      <c r="BI133" s="53">
        <f>IF(U133="nulová",N133,0)</f>
        <v>0</v>
      </c>
      <c r="BJ133" s="10" t="s">
        <v>87</v>
      </c>
      <c r="BK133" s="53">
        <f>ROUND(L133*K133,2)</f>
        <v>0</v>
      </c>
      <c r="BL133" s="10" t="s">
        <v>179</v>
      </c>
      <c r="BM133" s="10" t="s">
        <v>413</v>
      </c>
    </row>
    <row r="134" spans="2:65" s="5" customFormat="1" ht="37.35" customHeight="1">
      <c r="B134" s="90"/>
      <c r="C134" s="91"/>
      <c r="D134" s="92" t="s">
        <v>142</v>
      </c>
      <c r="E134" s="92"/>
      <c r="F134" s="92"/>
      <c r="G134" s="92"/>
      <c r="H134" s="92"/>
      <c r="I134" s="92"/>
      <c r="J134" s="92"/>
      <c r="K134" s="92"/>
      <c r="L134" s="92"/>
      <c r="M134" s="92"/>
      <c r="N134" s="344">
        <f>BK134</f>
        <v>0</v>
      </c>
      <c r="O134" s="345"/>
      <c r="P134" s="345"/>
      <c r="Q134" s="345"/>
      <c r="R134" s="93"/>
      <c r="T134" s="94"/>
      <c r="U134" s="91"/>
      <c r="V134" s="91"/>
      <c r="W134" s="95">
        <f>W135+W143+W150+W156+W177</f>
        <v>0</v>
      </c>
      <c r="X134" s="91"/>
      <c r="Y134" s="95">
        <f>Y135+Y143+Y150+Y156+Y177</f>
        <v>25.758908899999994</v>
      </c>
      <c r="Z134" s="91"/>
      <c r="AA134" s="96">
        <f>AA135+AA143+AA150+AA156+AA177</f>
        <v>14.689644400000001</v>
      </c>
      <c r="AR134" s="97" t="s">
        <v>87</v>
      </c>
      <c r="AT134" s="98" t="s">
        <v>74</v>
      </c>
      <c r="AU134" s="98" t="s">
        <v>75</v>
      </c>
      <c r="AY134" s="97" t="s">
        <v>174</v>
      </c>
      <c r="BK134" s="99">
        <f>BK135+BK143+BK150+BK156+BK177</f>
        <v>0</v>
      </c>
    </row>
    <row r="135" spans="2:65" s="5" customFormat="1" ht="19.899999999999999" customHeight="1">
      <c r="B135" s="90"/>
      <c r="C135" s="91"/>
      <c r="D135" s="100" t="s">
        <v>405</v>
      </c>
      <c r="E135" s="100"/>
      <c r="F135" s="100"/>
      <c r="G135" s="100"/>
      <c r="H135" s="100"/>
      <c r="I135" s="100"/>
      <c r="J135" s="100"/>
      <c r="K135" s="100"/>
      <c r="L135" s="100"/>
      <c r="M135" s="100"/>
      <c r="N135" s="327">
        <f>BK135</f>
        <v>0</v>
      </c>
      <c r="O135" s="328"/>
      <c r="P135" s="328"/>
      <c r="Q135" s="328"/>
      <c r="R135" s="93"/>
      <c r="T135" s="94"/>
      <c r="U135" s="91"/>
      <c r="V135" s="91"/>
      <c r="W135" s="95">
        <f>SUM(W136:W142)</f>
        <v>0</v>
      </c>
      <c r="X135" s="91"/>
      <c r="Y135" s="95">
        <f>SUM(Y136:Y142)</f>
        <v>0.39618800000000004</v>
      </c>
      <c r="Z135" s="91"/>
      <c r="AA135" s="96">
        <f>SUM(AA136:AA142)</f>
        <v>0.94364000000000003</v>
      </c>
      <c r="AR135" s="97" t="s">
        <v>87</v>
      </c>
      <c r="AT135" s="98" t="s">
        <v>74</v>
      </c>
      <c r="AU135" s="98" t="s">
        <v>82</v>
      </c>
      <c r="AY135" s="97" t="s">
        <v>174</v>
      </c>
      <c r="BK135" s="99">
        <f>SUM(BK136:BK142)</f>
        <v>0</v>
      </c>
    </row>
    <row r="136" spans="2:65" s="1" customFormat="1" ht="31.5" customHeight="1">
      <c r="B136" s="72"/>
      <c r="C136" s="101" t="s">
        <v>228</v>
      </c>
      <c r="D136" s="101" t="s">
        <v>176</v>
      </c>
      <c r="E136" s="102"/>
      <c r="F136" s="322" t="s">
        <v>414</v>
      </c>
      <c r="G136" s="322"/>
      <c r="H136" s="322"/>
      <c r="I136" s="322"/>
      <c r="J136" s="103" t="s">
        <v>182</v>
      </c>
      <c r="K136" s="104">
        <v>603.35</v>
      </c>
      <c r="L136" s="323">
        <v>0</v>
      </c>
      <c r="M136" s="323"/>
      <c r="N136" s="324">
        <f>ROUND(L136*K136,2)</f>
        <v>0</v>
      </c>
      <c r="O136" s="324"/>
      <c r="P136" s="324"/>
      <c r="Q136" s="324"/>
      <c r="R136" s="75"/>
      <c r="T136" s="106" t="s">
        <v>5</v>
      </c>
      <c r="U136" s="27" t="s">
        <v>42</v>
      </c>
      <c r="V136" s="23"/>
      <c r="W136" s="107">
        <f>V136*K136</f>
        <v>0</v>
      </c>
      <c r="X136" s="107">
        <v>0</v>
      </c>
      <c r="Y136" s="107">
        <f>X136*K136</f>
        <v>0</v>
      </c>
      <c r="Z136" s="107">
        <v>0</v>
      </c>
      <c r="AA136" s="108">
        <f>Z136*K136</f>
        <v>0</v>
      </c>
      <c r="AR136" s="10" t="s">
        <v>232</v>
      </c>
      <c r="AT136" s="10" t="s">
        <v>176</v>
      </c>
      <c r="AU136" s="10" t="s">
        <v>87</v>
      </c>
      <c r="AY136" s="10" t="s">
        <v>174</v>
      </c>
      <c r="BE136" s="53">
        <f>IF(U136="základná",N136,0)</f>
        <v>0</v>
      </c>
      <c r="BF136" s="53">
        <f>IF(U136="znížená",N136,0)</f>
        <v>0</v>
      </c>
      <c r="BG136" s="53">
        <f>IF(U136="zákl. prenesená",N136,0)</f>
        <v>0</v>
      </c>
      <c r="BH136" s="53">
        <f>IF(U136="zníž. prenesená",N136,0)</f>
        <v>0</v>
      </c>
      <c r="BI136" s="53">
        <f>IF(U136="nulová",N136,0)</f>
        <v>0</v>
      </c>
      <c r="BJ136" s="10" t="s">
        <v>87</v>
      </c>
      <c r="BK136" s="53">
        <f>ROUND(L136*K136,2)</f>
        <v>0</v>
      </c>
      <c r="BL136" s="10" t="s">
        <v>232</v>
      </c>
      <c r="BM136" s="10" t="s">
        <v>415</v>
      </c>
    </row>
    <row r="137" spans="2:65" s="1" customFormat="1" ht="22.5" customHeight="1">
      <c r="B137" s="72"/>
      <c r="C137" s="110" t="s">
        <v>234</v>
      </c>
      <c r="D137" s="110" t="s">
        <v>226</v>
      </c>
      <c r="E137" s="111"/>
      <c r="F137" s="334" t="s">
        <v>416</v>
      </c>
      <c r="G137" s="334"/>
      <c r="H137" s="334"/>
      <c r="I137" s="334"/>
      <c r="J137" s="112" t="s">
        <v>182</v>
      </c>
      <c r="K137" s="113">
        <v>693.85</v>
      </c>
      <c r="L137" s="335">
        <v>0</v>
      </c>
      <c r="M137" s="335"/>
      <c r="N137" s="336">
        <f>ROUND(L137*K137,2)</f>
        <v>0</v>
      </c>
      <c r="O137" s="324"/>
      <c r="P137" s="324"/>
      <c r="Q137" s="324"/>
      <c r="R137" s="75"/>
      <c r="T137" s="106" t="s">
        <v>5</v>
      </c>
      <c r="U137" s="27" t="s">
        <v>42</v>
      </c>
      <c r="V137" s="23"/>
      <c r="W137" s="107">
        <f>V137*K137</f>
        <v>0</v>
      </c>
      <c r="X137" s="107">
        <v>1.8000000000000001E-4</v>
      </c>
      <c r="Y137" s="107">
        <f>X137*K137</f>
        <v>0.12489300000000002</v>
      </c>
      <c r="Z137" s="107">
        <v>0</v>
      </c>
      <c r="AA137" s="108">
        <f>Z137*K137</f>
        <v>0</v>
      </c>
      <c r="AR137" s="10" t="s">
        <v>263</v>
      </c>
      <c r="AT137" s="10" t="s">
        <v>226</v>
      </c>
      <c r="AU137" s="10" t="s">
        <v>87</v>
      </c>
      <c r="AY137" s="10" t="s">
        <v>174</v>
      </c>
      <c r="BE137" s="53">
        <f>IF(U137="základná",N137,0)</f>
        <v>0</v>
      </c>
      <c r="BF137" s="53">
        <f>IF(U137="znížená",N137,0)</f>
        <v>0</v>
      </c>
      <c r="BG137" s="53">
        <f>IF(U137="zákl. prenesená",N137,0)</f>
        <v>0</v>
      </c>
      <c r="BH137" s="53">
        <f>IF(U137="zníž. prenesená",N137,0)</f>
        <v>0</v>
      </c>
      <c r="BI137" s="53">
        <f>IF(U137="nulová",N137,0)</f>
        <v>0</v>
      </c>
      <c r="BJ137" s="10" t="s">
        <v>87</v>
      </c>
      <c r="BK137" s="53">
        <f>ROUND(L137*K137,2)</f>
        <v>0</v>
      </c>
      <c r="BL137" s="10" t="s">
        <v>232</v>
      </c>
      <c r="BM137" s="10" t="s">
        <v>417</v>
      </c>
    </row>
    <row r="138" spans="2:65" s="1" customFormat="1" ht="22.5" customHeight="1">
      <c r="B138" s="22"/>
      <c r="C138" s="23"/>
      <c r="D138" s="23"/>
      <c r="E138" s="23"/>
      <c r="F138" s="331" t="s">
        <v>418</v>
      </c>
      <c r="G138" s="332"/>
      <c r="H138" s="332"/>
      <c r="I138" s="332"/>
      <c r="J138" s="23"/>
      <c r="K138" s="23"/>
      <c r="L138" s="23"/>
      <c r="M138" s="23"/>
      <c r="N138" s="23"/>
      <c r="O138" s="23"/>
      <c r="P138" s="23"/>
      <c r="Q138" s="23"/>
      <c r="R138" s="24"/>
      <c r="T138" s="109"/>
      <c r="U138" s="23"/>
      <c r="V138" s="23"/>
      <c r="W138" s="23"/>
      <c r="X138" s="23"/>
      <c r="Y138" s="23"/>
      <c r="Z138" s="23"/>
      <c r="AA138" s="44"/>
      <c r="AT138" s="10" t="s">
        <v>185</v>
      </c>
      <c r="AU138" s="10" t="s">
        <v>87</v>
      </c>
    </row>
    <row r="139" spans="2:65" s="1" customFormat="1" ht="31.5" customHeight="1">
      <c r="B139" s="72"/>
      <c r="C139" s="101" t="s">
        <v>232</v>
      </c>
      <c r="D139" s="101" t="s">
        <v>176</v>
      </c>
      <c r="E139" s="102"/>
      <c r="F139" s="322" t="s">
        <v>419</v>
      </c>
      <c r="G139" s="322"/>
      <c r="H139" s="322"/>
      <c r="I139" s="322"/>
      <c r="J139" s="103" t="s">
        <v>182</v>
      </c>
      <c r="K139" s="104">
        <v>471.82</v>
      </c>
      <c r="L139" s="323">
        <v>0</v>
      </c>
      <c r="M139" s="323"/>
      <c r="N139" s="324">
        <f>ROUND(L139*K139,2)</f>
        <v>0</v>
      </c>
      <c r="O139" s="324"/>
      <c r="P139" s="324"/>
      <c r="Q139" s="324"/>
      <c r="R139" s="75"/>
      <c r="T139" s="106" t="s">
        <v>5</v>
      </c>
      <c r="U139" s="27" t="s">
        <v>42</v>
      </c>
      <c r="V139" s="23"/>
      <c r="W139" s="107">
        <f>V139*K139</f>
        <v>0</v>
      </c>
      <c r="X139" s="107">
        <v>0</v>
      </c>
      <c r="Y139" s="107">
        <f>X139*K139</f>
        <v>0</v>
      </c>
      <c r="Z139" s="107">
        <v>2E-3</v>
      </c>
      <c r="AA139" s="108">
        <f>Z139*K139</f>
        <v>0.94364000000000003</v>
      </c>
      <c r="AR139" s="10" t="s">
        <v>232</v>
      </c>
      <c r="AT139" s="10" t="s">
        <v>176</v>
      </c>
      <c r="AU139" s="10" t="s">
        <v>87</v>
      </c>
      <c r="AY139" s="10" t="s">
        <v>174</v>
      </c>
      <c r="BE139" s="53">
        <f>IF(U139="základná",N139,0)</f>
        <v>0</v>
      </c>
      <c r="BF139" s="53">
        <f>IF(U139="znížená",N139,0)</f>
        <v>0</v>
      </c>
      <c r="BG139" s="53">
        <f>IF(U139="zákl. prenesená",N139,0)</f>
        <v>0</v>
      </c>
      <c r="BH139" s="53">
        <f>IF(U139="zníž. prenesená",N139,0)</f>
        <v>0</v>
      </c>
      <c r="BI139" s="53">
        <f>IF(U139="nulová",N139,0)</f>
        <v>0</v>
      </c>
      <c r="BJ139" s="10" t="s">
        <v>87</v>
      </c>
      <c r="BK139" s="53">
        <f>ROUND(L139*K139,2)</f>
        <v>0</v>
      </c>
      <c r="BL139" s="10" t="s">
        <v>232</v>
      </c>
      <c r="BM139" s="10" t="s">
        <v>420</v>
      </c>
    </row>
    <row r="140" spans="2:65" s="1" customFormat="1" ht="31.5" customHeight="1">
      <c r="B140" s="72"/>
      <c r="C140" s="101" t="s">
        <v>237</v>
      </c>
      <c r="D140" s="101" t="s">
        <v>176</v>
      </c>
      <c r="E140" s="102"/>
      <c r="F140" s="322" t="s">
        <v>421</v>
      </c>
      <c r="G140" s="322"/>
      <c r="H140" s="322"/>
      <c r="I140" s="322"/>
      <c r="J140" s="103" t="s">
        <v>182</v>
      </c>
      <c r="K140" s="104">
        <v>471.82</v>
      </c>
      <c r="L140" s="323">
        <v>0</v>
      </c>
      <c r="M140" s="323"/>
      <c r="N140" s="324">
        <f>ROUND(L140*K140,2)</f>
        <v>0</v>
      </c>
      <c r="O140" s="324"/>
      <c r="P140" s="324"/>
      <c r="Q140" s="324"/>
      <c r="R140" s="75"/>
      <c r="T140" s="106" t="s">
        <v>5</v>
      </c>
      <c r="U140" s="27" t="s">
        <v>42</v>
      </c>
      <c r="V140" s="23"/>
      <c r="W140" s="107">
        <f>V140*K140</f>
        <v>0</v>
      </c>
      <c r="X140" s="107">
        <v>0</v>
      </c>
      <c r="Y140" s="107">
        <f>X140*K140</f>
        <v>0</v>
      </c>
      <c r="Z140" s="107">
        <v>0</v>
      </c>
      <c r="AA140" s="108">
        <f>Z140*K140</f>
        <v>0</v>
      </c>
      <c r="AR140" s="10" t="s">
        <v>232</v>
      </c>
      <c r="AT140" s="10" t="s">
        <v>176</v>
      </c>
      <c r="AU140" s="10" t="s">
        <v>87</v>
      </c>
      <c r="AY140" s="10" t="s">
        <v>174</v>
      </c>
      <c r="BE140" s="53">
        <f>IF(U140="základná",N140,0)</f>
        <v>0</v>
      </c>
      <c r="BF140" s="53">
        <f>IF(U140="znížená",N140,0)</f>
        <v>0</v>
      </c>
      <c r="BG140" s="53">
        <f>IF(U140="zákl. prenesená",N140,0)</f>
        <v>0</v>
      </c>
      <c r="BH140" s="53">
        <f>IF(U140="zníž. prenesená",N140,0)</f>
        <v>0</v>
      </c>
      <c r="BI140" s="53">
        <f>IF(U140="nulová",N140,0)</f>
        <v>0</v>
      </c>
      <c r="BJ140" s="10" t="s">
        <v>87</v>
      </c>
      <c r="BK140" s="53">
        <f>ROUND(L140*K140,2)</f>
        <v>0</v>
      </c>
      <c r="BL140" s="10" t="s">
        <v>232</v>
      </c>
      <c r="BM140" s="10" t="s">
        <v>422</v>
      </c>
    </row>
    <row r="141" spans="2:65" s="1" customFormat="1" ht="22.5" customHeight="1">
      <c r="B141" s="72"/>
      <c r="C141" s="110" t="s">
        <v>10</v>
      </c>
      <c r="D141" s="110" t="s">
        <v>226</v>
      </c>
      <c r="E141" s="111"/>
      <c r="F141" s="334" t="s">
        <v>423</v>
      </c>
      <c r="G141" s="334"/>
      <c r="H141" s="334"/>
      <c r="I141" s="334"/>
      <c r="J141" s="112" t="s">
        <v>182</v>
      </c>
      <c r="K141" s="113">
        <v>542.59</v>
      </c>
      <c r="L141" s="335">
        <v>0</v>
      </c>
      <c r="M141" s="335"/>
      <c r="N141" s="336">
        <f>ROUND(L141*K141,2)</f>
        <v>0</v>
      </c>
      <c r="O141" s="324"/>
      <c r="P141" s="324"/>
      <c r="Q141" s="324"/>
      <c r="R141" s="75"/>
      <c r="T141" s="106" t="s">
        <v>5</v>
      </c>
      <c r="U141" s="27" t="s">
        <v>42</v>
      </c>
      <c r="V141" s="23"/>
      <c r="W141" s="107">
        <f>V141*K141</f>
        <v>0</v>
      </c>
      <c r="X141" s="107">
        <v>5.0000000000000001E-4</v>
      </c>
      <c r="Y141" s="107">
        <f>X141*K141</f>
        <v>0.27129500000000001</v>
      </c>
      <c r="Z141" s="107">
        <v>0</v>
      </c>
      <c r="AA141" s="108">
        <f>Z141*K141</f>
        <v>0</v>
      </c>
      <c r="AR141" s="10" t="s">
        <v>263</v>
      </c>
      <c r="AT141" s="10" t="s">
        <v>226</v>
      </c>
      <c r="AU141" s="10" t="s">
        <v>87</v>
      </c>
      <c r="AY141" s="10" t="s">
        <v>174</v>
      </c>
      <c r="BE141" s="53">
        <f>IF(U141="základná",N141,0)</f>
        <v>0</v>
      </c>
      <c r="BF141" s="53">
        <f>IF(U141="znížená",N141,0)</f>
        <v>0</v>
      </c>
      <c r="BG141" s="53">
        <f>IF(U141="zákl. prenesená",N141,0)</f>
        <v>0</v>
      </c>
      <c r="BH141" s="53">
        <f>IF(U141="zníž. prenesená",N141,0)</f>
        <v>0</v>
      </c>
      <c r="BI141" s="53">
        <f>IF(U141="nulová",N141,0)</f>
        <v>0</v>
      </c>
      <c r="BJ141" s="10" t="s">
        <v>87</v>
      </c>
      <c r="BK141" s="53">
        <f>ROUND(L141*K141,2)</f>
        <v>0</v>
      </c>
      <c r="BL141" s="10" t="s">
        <v>232</v>
      </c>
      <c r="BM141" s="10" t="s">
        <v>424</v>
      </c>
    </row>
    <row r="142" spans="2:65" s="1" customFormat="1" ht="31.5" customHeight="1">
      <c r="B142" s="72"/>
      <c r="C142" s="101" t="s">
        <v>243</v>
      </c>
      <c r="D142" s="101" t="s">
        <v>176</v>
      </c>
      <c r="E142" s="102"/>
      <c r="F142" s="322" t="s">
        <v>425</v>
      </c>
      <c r="G142" s="322"/>
      <c r="H142" s="322"/>
      <c r="I142" s="322"/>
      <c r="J142" s="103" t="s">
        <v>239</v>
      </c>
      <c r="K142" s="104">
        <v>0.4</v>
      </c>
      <c r="L142" s="323">
        <v>0</v>
      </c>
      <c r="M142" s="323"/>
      <c r="N142" s="324">
        <f>ROUND(L142*K142,2)</f>
        <v>0</v>
      </c>
      <c r="O142" s="324"/>
      <c r="P142" s="324"/>
      <c r="Q142" s="324"/>
      <c r="R142" s="75"/>
      <c r="T142" s="106" t="s">
        <v>5</v>
      </c>
      <c r="U142" s="27" t="s">
        <v>42</v>
      </c>
      <c r="V142" s="23"/>
      <c r="W142" s="107">
        <f>V142*K142</f>
        <v>0</v>
      </c>
      <c r="X142" s="107">
        <v>0</v>
      </c>
      <c r="Y142" s="107">
        <f>X142*K142</f>
        <v>0</v>
      </c>
      <c r="Z142" s="107">
        <v>0</v>
      </c>
      <c r="AA142" s="108">
        <f>Z142*K142</f>
        <v>0</v>
      </c>
      <c r="AR142" s="10" t="s">
        <v>232</v>
      </c>
      <c r="AT142" s="10" t="s">
        <v>176</v>
      </c>
      <c r="AU142" s="10" t="s">
        <v>87</v>
      </c>
      <c r="AY142" s="10" t="s">
        <v>174</v>
      </c>
      <c r="BE142" s="53">
        <f>IF(U142="základná",N142,0)</f>
        <v>0</v>
      </c>
      <c r="BF142" s="53">
        <f>IF(U142="znížená",N142,0)</f>
        <v>0</v>
      </c>
      <c r="BG142" s="53">
        <f>IF(U142="zákl. prenesená",N142,0)</f>
        <v>0</v>
      </c>
      <c r="BH142" s="53">
        <f>IF(U142="zníž. prenesená",N142,0)</f>
        <v>0</v>
      </c>
      <c r="BI142" s="53">
        <f>IF(U142="nulová",N142,0)</f>
        <v>0</v>
      </c>
      <c r="BJ142" s="10" t="s">
        <v>87</v>
      </c>
      <c r="BK142" s="53">
        <f>ROUND(L142*K142,2)</f>
        <v>0</v>
      </c>
      <c r="BL142" s="10" t="s">
        <v>232</v>
      </c>
      <c r="BM142" s="10" t="s">
        <v>426</v>
      </c>
    </row>
    <row r="143" spans="2:65" s="5" customFormat="1" ht="29.85" customHeight="1">
      <c r="B143" s="90"/>
      <c r="C143" s="91"/>
      <c r="D143" s="100" t="s">
        <v>406</v>
      </c>
      <c r="E143" s="100"/>
      <c r="F143" s="100"/>
      <c r="G143" s="100"/>
      <c r="H143" s="100"/>
      <c r="I143" s="100"/>
      <c r="J143" s="100"/>
      <c r="K143" s="100"/>
      <c r="L143" s="100"/>
      <c r="M143" s="100"/>
      <c r="N143" s="329">
        <f>BK143</f>
        <v>0</v>
      </c>
      <c r="O143" s="330"/>
      <c r="P143" s="330"/>
      <c r="Q143" s="330"/>
      <c r="R143" s="93"/>
      <c r="T143" s="94"/>
      <c r="U143" s="91"/>
      <c r="V143" s="91"/>
      <c r="W143" s="95">
        <f>SUM(W144:W149)</f>
        <v>0</v>
      </c>
      <c r="X143" s="91"/>
      <c r="Y143" s="95">
        <f>SUM(Y144:Y149)</f>
        <v>22.319869799999996</v>
      </c>
      <c r="Z143" s="91"/>
      <c r="AA143" s="96">
        <f>SUM(AA144:AA149)</f>
        <v>0</v>
      </c>
      <c r="AR143" s="97" t="s">
        <v>87</v>
      </c>
      <c r="AT143" s="98" t="s">
        <v>74</v>
      </c>
      <c r="AU143" s="98" t="s">
        <v>82</v>
      </c>
      <c r="AY143" s="97" t="s">
        <v>174</v>
      </c>
      <c r="BK143" s="99">
        <f>SUM(BK144:BK149)</f>
        <v>0</v>
      </c>
    </row>
    <row r="144" spans="2:65" s="1" customFormat="1" ht="31.5" customHeight="1">
      <c r="B144" s="72"/>
      <c r="C144" s="101" t="s">
        <v>246</v>
      </c>
      <c r="D144" s="101" t="s">
        <v>176</v>
      </c>
      <c r="E144" s="102"/>
      <c r="F144" s="322" t="s">
        <v>427</v>
      </c>
      <c r="G144" s="322"/>
      <c r="H144" s="322"/>
      <c r="I144" s="322"/>
      <c r="J144" s="103" t="s">
        <v>182</v>
      </c>
      <c r="K144" s="104">
        <v>471.82</v>
      </c>
      <c r="L144" s="323">
        <v>0</v>
      </c>
      <c r="M144" s="323"/>
      <c r="N144" s="324">
        <f t="shared" ref="N144:N149" si="5">ROUND(L144*K144,2)</f>
        <v>0</v>
      </c>
      <c r="O144" s="324"/>
      <c r="P144" s="324"/>
      <c r="Q144" s="324"/>
      <c r="R144" s="75"/>
      <c r="T144" s="106" t="s">
        <v>5</v>
      </c>
      <c r="U144" s="27" t="s">
        <v>42</v>
      </c>
      <c r="V144" s="23"/>
      <c r="W144" s="107">
        <f t="shared" ref="W144:W149" si="6">V144*K144</f>
        <v>0</v>
      </c>
      <c r="X144" s="107">
        <v>0</v>
      </c>
      <c r="Y144" s="107">
        <f t="shared" ref="Y144:Y149" si="7">X144*K144</f>
        <v>0</v>
      </c>
      <c r="Z144" s="107">
        <v>0</v>
      </c>
      <c r="AA144" s="108">
        <f t="shared" ref="AA144:AA149" si="8">Z144*K144</f>
        <v>0</v>
      </c>
      <c r="AR144" s="10" t="s">
        <v>232</v>
      </c>
      <c r="AT144" s="10" t="s">
        <v>176</v>
      </c>
      <c r="AU144" s="10" t="s">
        <v>87</v>
      </c>
      <c r="AY144" s="10" t="s">
        <v>174</v>
      </c>
      <c r="BE144" s="53">
        <f t="shared" ref="BE144:BE149" si="9">IF(U144="základná",N144,0)</f>
        <v>0</v>
      </c>
      <c r="BF144" s="53">
        <f t="shared" ref="BF144:BF149" si="10">IF(U144="znížená",N144,0)</f>
        <v>0</v>
      </c>
      <c r="BG144" s="53">
        <f t="shared" ref="BG144:BG149" si="11">IF(U144="zákl. prenesená",N144,0)</f>
        <v>0</v>
      </c>
      <c r="BH144" s="53">
        <f t="shared" ref="BH144:BH149" si="12">IF(U144="zníž. prenesená",N144,0)</f>
        <v>0</v>
      </c>
      <c r="BI144" s="53">
        <f t="shared" ref="BI144:BI149" si="13">IF(U144="nulová",N144,0)</f>
        <v>0</v>
      </c>
      <c r="BJ144" s="10" t="s">
        <v>87</v>
      </c>
      <c r="BK144" s="53">
        <f t="shared" ref="BK144:BK149" si="14">ROUND(L144*K144,2)</f>
        <v>0</v>
      </c>
      <c r="BL144" s="10" t="s">
        <v>232</v>
      </c>
      <c r="BM144" s="10" t="s">
        <v>428</v>
      </c>
    </row>
    <row r="145" spans="2:65" s="1" customFormat="1" ht="22.5" customHeight="1">
      <c r="B145" s="72"/>
      <c r="C145" s="110" t="s">
        <v>249</v>
      </c>
      <c r="D145" s="110" t="s">
        <v>226</v>
      </c>
      <c r="E145" s="111"/>
      <c r="F145" s="334" t="s">
        <v>429</v>
      </c>
      <c r="G145" s="334"/>
      <c r="H145" s="334"/>
      <c r="I145" s="334"/>
      <c r="J145" s="112" t="s">
        <v>182</v>
      </c>
      <c r="K145" s="113">
        <v>566.17999999999995</v>
      </c>
      <c r="L145" s="335">
        <v>0</v>
      </c>
      <c r="M145" s="335"/>
      <c r="N145" s="336">
        <f t="shared" si="5"/>
        <v>0</v>
      </c>
      <c r="O145" s="324"/>
      <c r="P145" s="324"/>
      <c r="Q145" s="324"/>
      <c r="R145" s="75"/>
      <c r="T145" s="106" t="s">
        <v>5</v>
      </c>
      <c r="U145" s="27" t="s">
        <v>42</v>
      </c>
      <c r="V145" s="23"/>
      <c r="W145" s="107">
        <f t="shared" si="6"/>
        <v>0</v>
      </c>
      <c r="X145" s="107">
        <v>1.7999999999999999E-2</v>
      </c>
      <c r="Y145" s="107">
        <f t="shared" si="7"/>
        <v>10.191239999999999</v>
      </c>
      <c r="Z145" s="107">
        <v>0</v>
      </c>
      <c r="AA145" s="108">
        <f t="shared" si="8"/>
        <v>0</v>
      </c>
      <c r="AR145" s="10" t="s">
        <v>263</v>
      </c>
      <c r="AT145" s="10" t="s">
        <v>226</v>
      </c>
      <c r="AU145" s="10" t="s">
        <v>87</v>
      </c>
      <c r="AY145" s="10" t="s">
        <v>174</v>
      </c>
      <c r="BE145" s="53">
        <f t="shared" si="9"/>
        <v>0</v>
      </c>
      <c r="BF145" s="53">
        <f t="shared" si="10"/>
        <v>0</v>
      </c>
      <c r="BG145" s="53">
        <f t="shared" si="11"/>
        <v>0</v>
      </c>
      <c r="BH145" s="53">
        <f t="shared" si="12"/>
        <v>0</v>
      </c>
      <c r="BI145" s="53">
        <f t="shared" si="13"/>
        <v>0</v>
      </c>
      <c r="BJ145" s="10" t="s">
        <v>87</v>
      </c>
      <c r="BK145" s="53">
        <f t="shared" si="14"/>
        <v>0</v>
      </c>
      <c r="BL145" s="10" t="s">
        <v>232</v>
      </c>
      <c r="BM145" s="10" t="s">
        <v>430</v>
      </c>
    </row>
    <row r="146" spans="2:65" s="1" customFormat="1" ht="22.5" customHeight="1">
      <c r="B146" s="72"/>
      <c r="C146" s="110" t="s">
        <v>358</v>
      </c>
      <c r="D146" s="110" t="s">
        <v>226</v>
      </c>
      <c r="E146" s="111"/>
      <c r="F146" s="334" t="s">
        <v>431</v>
      </c>
      <c r="G146" s="334"/>
      <c r="H146" s="334"/>
      <c r="I146" s="334"/>
      <c r="J146" s="112" t="s">
        <v>182</v>
      </c>
      <c r="K146" s="113">
        <v>566.17999999999995</v>
      </c>
      <c r="L146" s="335">
        <v>0</v>
      </c>
      <c r="M146" s="335"/>
      <c r="N146" s="336">
        <f t="shared" si="5"/>
        <v>0</v>
      </c>
      <c r="O146" s="324"/>
      <c r="P146" s="324"/>
      <c r="Q146" s="324"/>
      <c r="R146" s="75"/>
      <c r="T146" s="106" t="s">
        <v>5</v>
      </c>
      <c r="U146" s="27" t="s">
        <v>42</v>
      </c>
      <c r="V146" s="23"/>
      <c r="W146" s="107">
        <f t="shared" si="6"/>
        <v>0</v>
      </c>
      <c r="X146" s="107">
        <v>1.9199999999999998E-2</v>
      </c>
      <c r="Y146" s="107">
        <f t="shared" si="7"/>
        <v>10.870655999999999</v>
      </c>
      <c r="Z146" s="107">
        <v>0</v>
      </c>
      <c r="AA146" s="108">
        <f t="shared" si="8"/>
        <v>0</v>
      </c>
      <c r="AR146" s="10" t="s">
        <v>263</v>
      </c>
      <c r="AT146" s="10" t="s">
        <v>226</v>
      </c>
      <c r="AU146" s="10" t="s">
        <v>87</v>
      </c>
      <c r="AY146" s="10" t="s">
        <v>174</v>
      </c>
      <c r="BE146" s="53">
        <f t="shared" si="9"/>
        <v>0</v>
      </c>
      <c r="BF146" s="53">
        <f t="shared" si="10"/>
        <v>0</v>
      </c>
      <c r="BG146" s="53">
        <f t="shared" si="11"/>
        <v>0</v>
      </c>
      <c r="BH146" s="53">
        <f t="shared" si="12"/>
        <v>0</v>
      </c>
      <c r="BI146" s="53">
        <f t="shared" si="13"/>
        <v>0</v>
      </c>
      <c r="BJ146" s="10" t="s">
        <v>87</v>
      </c>
      <c r="BK146" s="53">
        <f t="shared" si="14"/>
        <v>0</v>
      </c>
      <c r="BL146" s="10" t="s">
        <v>232</v>
      </c>
      <c r="BM146" s="10" t="s">
        <v>432</v>
      </c>
    </row>
    <row r="147" spans="2:65" s="1" customFormat="1" ht="44.25" customHeight="1">
      <c r="B147" s="72"/>
      <c r="C147" s="101" t="s">
        <v>258</v>
      </c>
      <c r="D147" s="101" t="s">
        <v>176</v>
      </c>
      <c r="E147" s="102"/>
      <c r="F147" s="322" t="s">
        <v>433</v>
      </c>
      <c r="G147" s="322"/>
      <c r="H147" s="322"/>
      <c r="I147" s="322"/>
      <c r="J147" s="103" t="s">
        <v>182</v>
      </c>
      <c r="K147" s="104">
        <v>87.42</v>
      </c>
      <c r="L147" s="323">
        <v>0</v>
      </c>
      <c r="M147" s="323"/>
      <c r="N147" s="324">
        <f t="shared" si="5"/>
        <v>0</v>
      </c>
      <c r="O147" s="324"/>
      <c r="P147" s="324"/>
      <c r="Q147" s="324"/>
      <c r="R147" s="75"/>
      <c r="T147" s="106" t="s">
        <v>5</v>
      </c>
      <c r="U147" s="27" t="s">
        <v>42</v>
      </c>
      <c r="V147" s="23"/>
      <c r="W147" s="107">
        <f t="shared" si="6"/>
        <v>0</v>
      </c>
      <c r="X147" s="107">
        <v>1.439E-2</v>
      </c>
      <c r="Y147" s="107">
        <f t="shared" si="7"/>
        <v>1.2579738</v>
      </c>
      <c r="Z147" s="107">
        <v>0</v>
      </c>
      <c r="AA147" s="108">
        <f t="shared" si="8"/>
        <v>0</v>
      </c>
      <c r="AR147" s="10" t="s">
        <v>232</v>
      </c>
      <c r="AT147" s="10" t="s">
        <v>176</v>
      </c>
      <c r="AU147" s="10" t="s">
        <v>87</v>
      </c>
      <c r="AY147" s="10" t="s">
        <v>174</v>
      </c>
      <c r="BE147" s="53">
        <f t="shared" si="9"/>
        <v>0</v>
      </c>
      <c r="BF147" s="53">
        <f t="shared" si="10"/>
        <v>0</v>
      </c>
      <c r="BG147" s="53">
        <f t="shared" si="11"/>
        <v>0</v>
      </c>
      <c r="BH147" s="53">
        <f t="shared" si="12"/>
        <v>0</v>
      </c>
      <c r="BI147" s="53">
        <f t="shared" si="13"/>
        <v>0</v>
      </c>
      <c r="BJ147" s="10" t="s">
        <v>87</v>
      </c>
      <c r="BK147" s="53">
        <f t="shared" si="14"/>
        <v>0</v>
      </c>
      <c r="BL147" s="10" t="s">
        <v>232</v>
      </c>
      <c r="BM147" s="10" t="s">
        <v>434</v>
      </c>
    </row>
    <row r="148" spans="2:65" s="1" customFormat="1" ht="31.5" customHeight="1">
      <c r="B148" s="72"/>
      <c r="C148" s="110" t="s">
        <v>261</v>
      </c>
      <c r="D148" s="110" t="s">
        <v>226</v>
      </c>
      <c r="E148" s="111"/>
      <c r="F148" s="334" t="s">
        <v>435</v>
      </c>
      <c r="G148" s="334"/>
      <c r="H148" s="334"/>
      <c r="I148" s="334"/>
      <c r="J148" s="112" t="s">
        <v>182</v>
      </c>
      <c r="K148" s="113">
        <v>104.9</v>
      </c>
      <c r="L148" s="335">
        <v>0</v>
      </c>
      <c r="M148" s="335"/>
      <c r="N148" s="336">
        <f t="shared" si="5"/>
        <v>0</v>
      </c>
      <c r="O148" s="324"/>
      <c r="P148" s="324"/>
      <c r="Q148" s="324"/>
      <c r="R148" s="75"/>
      <c r="T148" s="106" t="s">
        <v>5</v>
      </c>
      <c r="U148" s="27" t="s">
        <v>42</v>
      </c>
      <c r="V148" s="23"/>
      <c r="W148" s="107">
        <f t="shared" si="6"/>
        <v>0</v>
      </c>
      <c r="X148" s="107">
        <v>0</v>
      </c>
      <c r="Y148" s="107">
        <f t="shared" si="7"/>
        <v>0</v>
      </c>
      <c r="Z148" s="107">
        <v>0</v>
      </c>
      <c r="AA148" s="108">
        <f t="shared" si="8"/>
        <v>0</v>
      </c>
      <c r="AR148" s="10" t="s">
        <v>263</v>
      </c>
      <c r="AT148" s="10" t="s">
        <v>226</v>
      </c>
      <c r="AU148" s="10" t="s">
        <v>87</v>
      </c>
      <c r="AY148" s="10" t="s">
        <v>174</v>
      </c>
      <c r="BE148" s="53">
        <f t="shared" si="9"/>
        <v>0</v>
      </c>
      <c r="BF148" s="53">
        <f t="shared" si="10"/>
        <v>0</v>
      </c>
      <c r="BG148" s="53">
        <f t="shared" si="11"/>
        <v>0</v>
      </c>
      <c r="BH148" s="53">
        <f t="shared" si="12"/>
        <v>0</v>
      </c>
      <c r="BI148" s="53">
        <f t="shared" si="13"/>
        <v>0</v>
      </c>
      <c r="BJ148" s="10" t="s">
        <v>87</v>
      </c>
      <c r="BK148" s="53">
        <f t="shared" si="14"/>
        <v>0</v>
      </c>
      <c r="BL148" s="10" t="s">
        <v>232</v>
      </c>
      <c r="BM148" s="10" t="s">
        <v>436</v>
      </c>
    </row>
    <row r="149" spans="2:65" s="1" customFormat="1" ht="31.5" customHeight="1">
      <c r="B149" s="72"/>
      <c r="C149" s="101" t="s">
        <v>252</v>
      </c>
      <c r="D149" s="101" t="s">
        <v>176</v>
      </c>
      <c r="E149" s="102"/>
      <c r="F149" s="322" t="s">
        <v>437</v>
      </c>
      <c r="G149" s="322"/>
      <c r="H149" s="322"/>
      <c r="I149" s="322"/>
      <c r="J149" s="103" t="s">
        <v>239</v>
      </c>
      <c r="K149" s="104">
        <v>22.32</v>
      </c>
      <c r="L149" s="323">
        <v>0</v>
      </c>
      <c r="M149" s="323"/>
      <c r="N149" s="324">
        <f t="shared" si="5"/>
        <v>0</v>
      </c>
      <c r="O149" s="324"/>
      <c r="P149" s="324"/>
      <c r="Q149" s="324"/>
      <c r="R149" s="75"/>
      <c r="T149" s="106" t="s">
        <v>5</v>
      </c>
      <c r="U149" s="27" t="s">
        <v>42</v>
      </c>
      <c r="V149" s="23"/>
      <c r="W149" s="107">
        <f t="shared" si="6"/>
        <v>0</v>
      </c>
      <c r="X149" s="107">
        <v>0</v>
      </c>
      <c r="Y149" s="107">
        <f t="shared" si="7"/>
        <v>0</v>
      </c>
      <c r="Z149" s="107">
        <v>0</v>
      </c>
      <c r="AA149" s="108">
        <f t="shared" si="8"/>
        <v>0</v>
      </c>
      <c r="AR149" s="10" t="s">
        <v>232</v>
      </c>
      <c r="AT149" s="10" t="s">
        <v>176</v>
      </c>
      <c r="AU149" s="10" t="s">
        <v>87</v>
      </c>
      <c r="AY149" s="10" t="s">
        <v>174</v>
      </c>
      <c r="BE149" s="53">
        <f t="shared" si="9"/>
        <v>0</v>
      </c>
      <c r="BF149" s="53">
        <f t="shared" si="10"/>
        <v>0</v>
      </c>
      <c r="BG149" s="53">
        <f t="shared" si="11"/>
        <v>0</v>
      </c>
      <c r="BH149" s="53">
        <f t="shared" si="12"/>
        <v>0</v>
      </c>
      <c r="BI149" s="53">
        <f t="shared" si="13"/>
        <v>0</v>
      </c>
      <c r="BJ149" s="10" t="s">
        <v>87</v>
      </c>
      <c r="BK149" s="53">
        <f t="shared" si="14"/>
        <v>0</v>
      </c>
      <c r="BL149" s="10" t="s">
        <v>232</v>
      </c>
      <c r="BM149" s="10" t="s">
        <v>438</v>
      </c>
    </row>
    <row r="150" spans="2:65" s="5" customFormat="1" ht="29.85" customHeight="1">
      <c r="B150" s="90"/>
      <c r="C150" s="91"/>
      <c r="D150" s="100" t="s">
        <v>144</v>
      </c>
      <c r="E150" s="100"/>
      <c r="F150" s="100"/>
      <c r="G150" s="100"/>
      <c r="H150" s="100"/>
      <c r="I150" s="100"/>
      <c r="J150" s="100"/>
      <c r="K150" s="100"/>
      <c r="L150" s="100"/>
      <c r="M150" s="100"/>
      <c r="N150" s="329">
        <f>BK150</f>
        <v>0</v>
      </c>
      <c r="O150" s="330"/>
      <c r="P150" s="330"/>
      <c r="Q150" s="330"/>
      <c r="R150" s="93"/>
      <c r="T150" s="94"/>
      <c r="U150" s="91"/>
      <c r="V150" s="91"/>
      <c r="W150" s="95">
        <f>SUM(W151:W155)</f>
        <v>0</v>
      </c>
      <c r="X150" s="91"/>
      <c r="Y150" s="95">
        <f>SUM(Y151:Y155)</f>
        <v>2.166318</v>
      </c>
      <c r="Z150" s="91"/>
      <c r="AA150" s="96">
        <f>SUM(AA151:AA155)</f>
        <v>0.72</v>
      </c>
      <c r="AR150" s="97" t="s">
        <v>87</v>
      </c>
      <c r="AT150" s="98" t="s">
        <v>74</v>
      </c>
      <c r="AU150" s="98" t="s">
        <v>82</v>
      </c>
      <c r="AY150" s="97" t="s">
        <v>174</v>
      </c>
      <c r="BK150" s="99">
        <f>SUM(BK151:BK155)</f>
        <v>0</v>
      </c>
    </row>
    <row r="151" spans="2:65" s="1" customFormat="1" ht="44.25" customHeight="1">
      <c r="B151" s="72"/>
      <c r="C151" s="101" t="s">
        <v>255</v>
      </c>
      <c r="D151" s="101" t="s">
        <v>176</v>
      </c>
      <c r="E151" s="102"/>
      <c r="F151" s="322" t="s">
        <v>439</v>
      </c>
      <c r="G151" s="322"/>
      <c r="H151" s="322"/>
      <c r="I151" s="322"/>
      <c r="J151" s="103" t="s">
        <v>219</v>
      </c>
      <c r="K151" s="104">
        <v>60</v>
      </c>
      <c r="L151" s="323">
        <v>0</v>
      </c>
      <c r="M151" s="323"/>
      <c r="N151" s="324">
        <f>ROUND(L151*K151,2)</f>
        <v>0</v>
      </c>
      <c r="O151" s="324"/>
      <c r="P151" s="324"/>
      <c r="Q151" s="324"/>
      <c r="R151" s="75"/>
      <c r="T151" s="106" t="s">
        <v>5</v>
      </c>
      <c r="U151" s="27" t="s">
        <v>42</v>
      </c>
      <c r="V151" s="23"/>
      <c r="W151" s="107">
        <f>V151*K151</f>
        <v>0</v>
      </c>
      <c r="X151" s="107">
        <v>0</v>
      </c>
      <c r="Y151" s="107">
        <f>X151*K151</f>
        <v>0</v>
      </c>
      <c r="Z151" s="107">
        <v>1.2E-2</v>
      </c>
      <c r="AA151" s="108">
        <f>Z151*K151</f>
        <v>0.72</v>
      </c>
      <c r="AR151" s="10" t="s">
        <v>232</v>
      </c>
      <c r="AT151" s="10" t="s">
        <v>176</v>
      </c>
      <c r="AU151" s="10" t="s">
        <v>87</v>
      </c>
      <c r="AY151" s="10" t="s">
        <v>174</v>
      </c>
      <c r="BE151" s="53">
        <f>IF(U151="základná",N151,0)</f>
        <v>0</v>
      </c>
      <c r="BF151" s="53">
        <f>IF(U151="znížená",N151,0)</f>
        <v>0</v>
      </c>
      <c r="BG151" s="53">
        <f>IF(U151="zákl. prenesená",N151,0)</f>
        <v>0</v>
      </c>
      <c r="BH151" s="53">
        <f>IF(U151="zníž. prenesená",N151,0)</f>
        <v>0</v>
      </c>
      <c r="BI151" s="53">
        <f>IF(U151="nulová",N151,0)</f>
        <v>0</v>
      </c>
      <c r="BJ151" s="10" t="s">
        <v>87</v>
      </c>
      <c r="BK151" s="53">
        <f>ROUND(L151*K151,2)</f>
        <v>0</v>
      </c>
      <c r="BL151" s="10" t="s">
        <v>232</v>
      </c>
      <c r="BM151" s="10" t="s">
        <v>440</v>
      </c>
    </row>
    <row r="152" spans="2:65" s="1" customFormat="1" ht="22.5" customHeight="1">
      <c r="B152" s="72"/>
      <c r="C152" s="101" t="s">
        <v>314</v>
      </c>
      <c r="D152" s="101" t="s">
        <v>176</v>
      </c>
      <c r="E152" s="102"/>
      <c r="F152" s="322" t="s">
        <v>441</v>
      </c>
      <c r="G152" s="322"/>
      <c r="H152" s="322"/>
      <c r="I152" s="322"/>
      <c r="J152" s="103" t="s">
        <v>219</v>
      </c>
      <c r="K152" s="104">
        <v>1660</v>
      </c>
      <c r="L152" s="323">
        <v>0</v>
      </c>
      <c r="M152" s="323"/>
      <c r="N152" s="324">
        <f>ROUND(L152*K152,2)</f>
        <v>0</v>
      </c>
      <c r="O152" s="324"/>
      <c r="P152" s="324"/>
      <c r="Q152" s="324"/>
      <c r="R152" s="75"/>
      <c r="T152" s="106" t="s">
        <v>5</v>
      </c>
      <c r="U152" s="27" t="s">
        <v>42</v>
      </c>
      <c r="V152" s="23"/>
      <c r="W152" s="107">
        <f>V152*K152</f>
        <v>0</v>
      </c>
      <c r="X152" s="107">
        <v>0</v>
      </c>
      <c r="Y152" s="107">
        <f>X152*K152</f>
        <v>0</v>
      </c>
      <c r="Z152" s="107">
        <v>0</v>
      </c>
      <c r="AA152" s="108">
        <f>Z152*K152</f>
        <v>0</v>
      </c>
      <c r="AR152" s="10" t="s">
        <v>232</v>
      </c>
      <c r="AT152" s="10" t="s">
        <v>176</v>
      </c>
      <c r="AU152" s="10" t="s">
        <v>87</v>
      </c>
      <c r="AY152" s="10" t="s">
        <v>174</v>
      </c>
      <c r="BE152" s="53">
        <f>IF(U152="základná",N152,0)</f>
        <v>0</v>
      </c>
      <c r="BF152" s="53">
        <f>IF(U152="znížená",N152,0)</f>
        <v>0</v>
      </c>
      <c r="BG152" s="53">
        <f>IF(U152="zákl. prenesená",N152,0)</f>
        <v>0</v>
      </c>
      <c r="BH152" s="53">
        <f>IF(U152="zníž. prenesená",N152,0)</f>
        <v>0</v>
      </c>
      <c r="BI152" s="53">
        <f>IF(U152="nulová",N152,0)</f>
        <v>0</v>
      </c>
      <c r="BJ152" s="10" t="s">
        <v>87</v>
      </c>
      <c r="BK152" s="53">
        <f>ROUND(L152*K152,2)</f>
        <v>0</v>
      </c>
      <c r="BL152" s="10" t="s">
        <v>232</v>
      </c>
      <c r="BM152" s="10" t="s">
        <v>442</v>
      </c>
    </row>
    <row r="153" spans="2:65" s="1" customFormat="1" ht="31.5" customHeight="1">
      <c r="B153" s="72"/>
      <c r="C153" s="110" t="s">
        <v>317</v>
      </c>
      <c r="D153" s="110" t="s">
        <v>226</v>
      </c>
      <c r="E153" s="111"/>
      <c r="F153" s="334" t="s">
        <v>443</v>
      </c>
      <c r="G153" s="334"/>
      <c r="H153" s="334"/>
      <c r="I153" s="334"/>
      <c r="J153" s="112" t="s">
        <v>178</v>
      </c>
      <c r="K153" s="113">
        <v>3.78</v>
      </c>
      <c r="L153" s="335">
        <v>0</v>
      </c>
      <c r="M153" s="335"/>
      <c r="N153" s="336">
        <f>ROUND(L153*K153,2)</f>
        <v>0</v>
      </c>
      <c r="O153" s="324"/>
      <c r="P153" s="324"/>
      <c r="Q153" s="324"/>
      <c r="R153" s="75"/>
      <c r="T153" s="106" t="s">
        <v>5</v>
      </c>
      <c r="U153" s="27" t="s">
        <v>42</v>
      </c>
      <c r="V153" s="23"/>
      <c r="W153" s="107">
        <f>V153*K153</f>
        <v>0</v>
      </c>
      <c r="X153" s="107">
        <v>0.55000000000000004</v>
      </c>
      <c r="Y153" s="107">
        <f>X153*K153</f>
        <v>2.0790000000000002</v>
      </c>
      <c r="Z153" s="107">
        <v>0</v>
      </c>
      <c r="AA153" s="108">
        <f>Z153*K153</f>
        <v>0</v>
      </c>
      <c r="AR153" s="10" t="s">
        <v>263</v>
      </c>
      <c r="AT153" s="10" t="s">
        <v>226</v>
      </c>
      <c r="AU153" s="10" t="s">
        <v>87</v>
      </c>
      <c r="AY153" s="10" t="s">
        <v>174</v>
      </c>
      <c r="BE153" s="53">
        <f>IF(U153="základná",N153,0)</f>
        <v>0</v>
      </c>
      <c r="BF153" s="53">
        <f>IF(U153="znížená",N153,0)</f>
        <v>0</v>
      </c>
      <c r="BG153" s="53">
        <f>IF(U153="zákl. prenesená",N153,0)</f>
        <v>0</v>
      </c>
      <c r="BH153" s="53">
        <f>IF(U153="zníž. prenesená",N153,0)</f>
        <v>0</v>
      </c>
      <c r="BI153" s="53">
        <f>IF(U153="nulová",N153,0)</f>
        <v>0</v>
      </c>
      <c r="BJ153" s="10" t="s">
        <v>87</v>
      </c>
      <c r="BK153" s="53">
        <f>ROUND(L153*K153,2)</f>
        <v>0</v>
      </c>
      <c r="BL153" s="10" t="s">
        <v>232</v>
      </c>
      <c r="BM153" s="10" t="s">
        <v>444</v>
      </c>
    </row>
    <row r="154" spans="2:65" s="1" customFormat="1" ht="57" customHeight="1">
      <c r="B154" s="72"/>
      <c r="C154" s="101" t="s">
        <v>285</v>
      </c>
      <c r="D154" s="101" t="s">
        <v>176</v>
      </c>
      <c r="E154" s="102"/>
      <c r="F154" s="322" t="s">
        <v>445</v>
      </c>
      <c r="G154" s="322"/>
      <c r="H154" s="322"/>
      <c r="I154" s="322"/>
      <c r="J154" s="103" t="s">
        <v>178</v>
      </c>
      <c r="K154" s="104">
        <v>3.78</v>
      </c>
      <c r="L154" s="323">
        <v>0</v>
      </c>
      <c r="M154" s="323"/>
      <c r="N154" s="324">
        <f>ROUND(L154*K154,2)</f>
        <v>0</v>
      </c>
      <c r="O154" s="324"/>
      <c r="P154" s="324"/>
      <c r="Q154" s="324"/>
      <c r="R154" s="75"/>
      <c r="T154" s="106" t="s">
        <v>5</v>
      </c>
      <c r="U154" s="27" t="s">
        <v>42</v>
      </c>
      <c r="V154" s="23"/>
      <c r="W154" s="107">
        <f>V154*K154</f>
        <v>0</v>
      </c>
      <c r="X154" s="107">
        <v>2.3099999999999999E-2</v>
      </c>
      <c r="Y154" s="107">
        <f>X154*K154</f>
        <v>8.7317999999999993E-2</v>
      </c>
      <c r="Z154" s="107">
        <v>0</v>
      </c>
      <c r="AA154" s="108">
        <f>Z154*K154</f>
        <v>0</v>
      </c>
      <c r="AR154" s="10" t="s">
        <v>232</v>
      </c>
      <c r="AT154" s="10" t="s">
        <v>176</v>
      </c>
      <c r="AU154" s="10" t="s">
        <v>87</v>
      </c>
      <c r="AY154" s="10" t="s">
        <v>174</v>
      </c>
      <c r="BE154" s="53">
        <f>IF(U154="základná",N154,0)</f>
        <v>0</v>
      </c>
      <c r="BF154" s="53">
        <f>IF(U154="znížená",N154,0)</f>
        <v>0</v>
      </c>
      <c r="BG154" s="53">
        <f>IF(U154="zákl. prenesená",N154,0)</f>
        <v>0</v>
      </c>
      <c r="BH154" s="53">
        <f>IF(U154="zníž. prenesená",N154,0)</f>
        <v>0</v>
      </c>
      <c r="BI154" s="53">
        <f>IF(U154="nulová",N154,0)</f>
        <v>0</v>
      </c>
      <c r="BJ154" s="10" t="s">
        <v>87</v>
      </c>
      <c r="BK154" s="53">
        <f>ROUND(L154*K154,2)</f>
        <v>0</v>
      </c>
      <c r="BL154" s="10" t="s">
        <v>232</v>
      </c>
      <c r="BM154" s="10" t="s">
        <v>446</v>
      </c>
    </row>
    <row r="155" spans="2:65" s="1" customFormat="1" ht="31.5" customHeight="1">
      <c r="B155" s="72"/>
      <c r="C155" s="101" t="s">
        <v>265</v>
      </c>
      <c r="D155" s="101" t="s">
        <v>176</v>
      </c>
      <c r="E155" s="102"/>
      <c r="F155" s="322" t="s">
        <v>277</v>
      </c>
      <c r="G155" s="322"/>
      <c r="H155" s="322"/>
      <c r="I155" s="322"/>
      <c r="J155" s="103" t="s">
        <v>239</v>
      </c>
      <c r="K155" s="104">
        <v>0.72</v>
      </c>
      <c r="L155" s="323">
        <v>0</v>
      </c>
      <c r="M155" s="323"/>
      <c r="N155" s="324">
        <f>ROUND(L155*K155,2)</f>
        <v>0</v>
      </c>
      <c r="O155" s="324"/>
      <c r="P155" s="324"/>
      <c r="Q155" s="324"/>
      <c r="R155" s="75"/>
      <c r="T155" s="106" t="s">
        <v>5</v>
      </c>
      <c r="U155" s="27" t="s">
        <v>42</v>
      </c>
      <c r="V155" s="23"/>
      <c r="W155" s="107">
        <f>V155*K155</f>
        <v>0</v>
      </c>
      <c r="X155" s="107">
        <v>0</v>
      </c>
      <c r="Y155" s="107">
        <f>X155*K155</f>
        <v>0</v>
      </c>
      <c r="Z155" s="107">
        <v>0</v>
      </c>
      <c r="AA155" s="108">
        <f>Z155*K155</f>
        <v>0</v>
      </c>
      <c r="AR155" s="10" t="s">
        <v>232</v>
      </c>
      <c r="AT155" s="10" t="s">
        <v>176</v>
      </c>
      <c r="AU155" s="10" t="s">
        <v>87</v>
      </c>
      <c r="AY155" s="10" t="s">
        <v>174</v>
      </c>
      <c r="BE155" s="53">
        <f>IF(U155="základná",N155,0)</f>
        <v>0</v>
      </c>
      <c r="BF155" s="53">
        <f>IF(U155="znížená",N155,0)</f>
        <v>0</v>
      </c>
      <c r="BG155" s="53">
        <f>IF(U155="zákl. prenesená",N155,0)</f>
        <v>0</v>
      </c>
      <c r="BH155" s="53">
        <f>IF(U155="zníž. prenesená",N155,0)</f>
        <v>0</v>
      </c>
      <c r="BI155" s="53">
        <f>IF(U155="nulová",N155,0)</f>
        <v>0</v>
      </c>
      <c r="BJ155" s="10" t="s">
        <v>87</v>
      </c>
      <c r="BK155" s="53">
        <f>ROUND(L155*K155,2)</f>
        <v>0</v>
      </c>
      <c r="BL155" s="10" t="s">
        <v>232</v>
      </c>
      <c r="BM155" s="10" t="s">
        <v>447</v>
      </c>
    </row>
    <row r="156" spans="2:65" s="5" customFormat="1" ht="29.85" customHeight="1">
      <c r="B156" s="90"/>
      <c r="C156" s="91"/>
      <c r="D156" s="100" t="s">
        <v>145</v>
      </c>
      <c r="E156" s="100"/>
      <c r="F156" s="100"/>
      <c r="G156" s="100"/>
      <c r="H156" s="100"/>
      <c r="I156" s="100"/>
      <c r="J156" s="100"/>
      <c r="K156" s="100"/>
      <c r="L156" s="100"/>
      <c r="M156" s="100"/>
      <c r="N156" s="329">
        <f>BK156</f>
        <v>0</v>
      </c>
      <c r="O156" s="330"/>
      <c r="P156" s="330"/>
      <c r="Q156" s="330"/>
      <c r="R156" s="93"/>
      <c r="T156" s="94"/>
      <c r="U156" s="91"/>
      <c r="V156" s="91"/>
      <c r="W156" s="95">
        <f>SUM(W157:W176)</f>
        <v>0</v>
      </c>
      <c r="X156" s="91"/>
      <c r="Y156" s="95">
        <f>SUM(Y157:Y176)</f>
        <v>0.78773369999999998</v>
      </c>
      <c r="Z156" s="91"/>
      <c r="AA156" s="96">
        <f>SUM(AA157:AA176)</f>
        <v>1.0578843999999998</v>
      </c>
      <c r="AR156" s="97" t="s">
        <v>87</v>
      </c>
      <c r="AT156" s="98" t="s">
        <v>74</v>
      </c>
      <c r="AU156" s="98" t="s">
        <v>82</v>
      </c>
      <c r="AY156" s="97" t="s">
        <v>174</v>
      </c>
      <c r="BK156" s="99">
        <f>SUM(BK157:BK176)</f>
        <v>0</v>
      </c>
    </row>
    <row r="157" spans="2:65" s="1" customFormat="1" ht="22.5" customHeight="1">
      <c r="B157" s="72"/>
      <c r="C157" s="101" t="s">
        <v>320</v>
      </c>
      <c r="D157" s="101" t="s">
        <v>176</v>
      </c>
      <c r="E157" s="102"/>
      <c r="F157" s="322" t="s">
        <v>448</v>
      </c>
      <c r="G157" s="322"/>
      <c r="H157" s="322"/>
      <c r="I157" s="322"/>
      <c r="J157" s="103" t="s">
        <v>182</v>
      </c>
      <c r="K157" s="104">
        <v>104</v>
      </c>
      <c r="L157" s="323">
        <v>0</v>
      </c>
      <c r="M157" s="323"/>
      <c r="N157" s="324">
        <f>ROUND(L157*K157,2)</f>
        <v>0</v>
      </c>
      <c r="O157" s="324"/>
      <c r="P157" s="324"/>
      <c r="Q157" s="324"/>
      <c r="R157" s="75"/>
      <c r="T157" s="106" t="s">
        <v>5</v>
      </c>
      <c r="U157" s="27" t="s">
        <v>42</v>
      </c>
      <c r="V157" s="23"/>
      <c r="W157" s="107">
        <f>V157*K157</f>
        <v>0</v>
      </c>
      <c r="X157" s="107">
        <v>5.11E-3</v>
      </c>
      <c r="Y157" s="107">
        <f>X157*K157</f>
        <v>0.53144000000000002</v>
      </c>
      <c r="Z157" s="107">
        <v>0</v>
      </c>
      <c r="AA157" s="108">
        <f>Z157*K157</f>
        <v>0</v>
      </c>
      <c r="AR157" s="10" t="s">
        <v>232</v>
      </c>
      <c r="AT157" s="10" t="s">
        <v>176</v>
      </c>
      <c r="AU157" s="10" t="s">
        <v>87</v>
      </c>
      <c r="AY157" s="10" t="s">
        <v>174</v>
      </c>
      <c r="BE157" s="53">
        <f>IF(U157="základná",N157,0)</f>
        <v>0</v>
      </c>
      <c r="BF157" s="53">
        <f>IF(U157="znížená",N157,0)</f>
        <v>0</v>
      </c>
      <c r="BG157" s="53">
        <f>IF(U157="zákl. prenesená",N157,0)</f>
        <v>0</v>
      </c>
      <c r="BH157" s="53">
        <f>IF(U157="zníž. prenesená",N157,0)</f>
        <v>0</v>
      </c>
      <c r="BI157" s="53">
        <f>IF(U157="nulová",N157,0)</f>
        <v>0</v>
      </c>
      <c r="BJ157" s="10" t="s">
        <v>87</v>
      </c>
      <c r="BK157" s="53">
        <f>ROUND(L157*K157,2)</f>
        <v>0</v>
      </c>
      <c r="BL157" s="10" t="s">
        <v>232</v>
      </c>
      <c r="BM157" s="10" t="s">
        <v>449</v>
      </c>
    </row>
    <row r="158" spans="2:65" s="1" customFormat="1" ht="30" customHeight="1">
      <c r="B158" s="22"/>
      <c r="C158" s="23"/>
      <c r="D158" s="23"/>
      <c r="E158" s="23"/>
      <c r="F158" s="331" t="s">
        <v>450</v>
      </c>
      <c r="G158" s="332"/>
      <c r="H158" s="332"/>
      <c r="I158" s="332"/>
      <c r="J158" s="23"/>
      <c r="K158" s="23"/>
      <c r="L158" s="23"/>
      <c r="M158" s="23"/>
      <c r="N158" s="23"/>
      <c r="O158" s="23"/>
      <c r="P158" s="23"/>
      <c r="Q158" s="23"/>
      <c r="R158" s="24"/>
      <c r="T158" s="109"/>
      <c r="U158" s="23"/>
      <c r="V158" s="23"/>
      <c r="W158" s="23"/>
      <c r="X158" s="23"/>
      <c r="Y158" s="23"/>
      <c r="Z158" s="23"/>
      <c r="AA158" s="44"/>
      <c r="AT158" s="10" t="s">
        <v>185</v>
      </c>
      <c r="AU158" s="10" t="s">
        <v>87</v>
      </c>
    </row>
    <row r="159" spans="2:65" s="1" customFormat="1" ht="22.5" customHeight="1">
      <c r="B159" s="72"/>
      <c r="C159" s="101" t="s">
        <v>323</v>
      </c>
      <c r="D159" s="101" t="s">
        <v>176</v>
      </c>
      <c r="E159" s="102"/>
      <c r="F159" s="322" t="s">
        <v>451</v>
      </c>
      <c r="G159" s="322"/>
      <c r="H159" s="322"/>
      <c r="I159" s="322"/>
      <c r="J159" s="103" t="s">
        <v>219</v>
      </c>
      <c r="K159" s="104">
        <v>53</v>
      </c>
      <c r="L159" s="323">
        <v>0</v>
      </c>
      <c r="M159" s="323"/>
      <c r="N159" s="324">
        <f>ROUND(L159*K159,2)</f>
        <v>0</v>
      </c>
      <c r="O159" s="324"/>
      <c r="P159" s="324"/>
      <c r="Q159" s="324"/>
      <c r="R159" s="75"/>
      <c r="T159" s="106" t="s">
        <v>5</v>
      </c>
      <c r="U159" s="27" t="s">
        <v>42</v>
      </c>
      <c r="V159" s="23"/>
      <c r="W159" s="107">
        <f>V159*K159</f>
        <v>0</v>
      </c>
      <c r="X159" s="107">
        <v>3.2000000000000003E-4</v>
      </c>
      <c r="Y159" s="107">
        <f>X159*K159</f>
        <v>1.6960000000000003E-2</v>
      </c>
      <c r="Z159" s="107">
        <v>0</v>
      </c>
      <c r="AA159" s="108">
        <f>Z159*K159</f>
        <v>0</v>
      </c>
      <c r="AR159" s="10" t="s">
        <v>232</v>
      </c>
      <c r="AT159" s="10" t="s">
        <v>176</v>
      </c>
      <c r="AU159" s="10" t="s">
        <v>87</v>
      </c>
      <c r="AY159" s="10" t="s">
        <v>174</v>
      </c>
      <c r="BE159" s="53">
        <f>IF(U159="základná",N159,0)</f>
        <v>0</v>
      </c>
      <c r="BF159" s="53">
        <f>IF(U159="znížená",N159,0)</f>
        <v>0</v>
      </c>
      <c r="BG159" s="53">
        <f>IF(U159="zákl. prenesená",N159,0)</f>
        <v>0</v>
      </c>
      <c r="BH159" s="53">
        <f>IF(U159="zníž. prenesená",N159,0)</f>
        <v>0</v>
      </c>
      <c r="BI159" s="53">
        <f>IF(U159="nulová",N159,0)</f>
        <v>0</v>
      </c>
      <c r="BJ159" s="10" t="s">
        <v>87</v>
      </c>
      <c r="BK159" s="53">
        <f>ROUND(L159*K159,2)</f>
        <v>0</v>
      </c>
      <c r="BL159" s="10" t="s">
        <v>232</v>
      </c>
      <c r="BM159" s="10" t="s">
        <v>452</v>
      </c>
    </row>
    <row r="160" spans="2:65" s="1" customFormat="1" ht="30" customHeight="1">
      <c r="B160" s="22"/>
      <c r="C160" s="23"/>
      <c r="D160" s="23"/>
      <c r="E160" s="23"/>
      <c r="F160" s="331" t="s">
        <v>450</v>
      </c>
      <c r="G160" s="332"/>
      <c r="H160" s="332"/>
      <c r="I160" s="332"/>
      <c r="J160" s="23"/>
      <c r="K160" s="23"/>
      <c r="L160" s="23"/>
      <c r="M160" s="23"/>
      <c r="N160" s="23"/>
      <c r="O160" s="23"/>
      <c r="P160" s="23"/>
      <c r="Q160" s="23"/>
      <c r="R160" s="24"/>
      <c r="T160" s="109"/>
      <c r="U160" s="23"/>
      <c r="V160" s="23"/>
      <c r="W160" s="23"/>
      <c r="X160" s="23"/>
      <c r="Y160" s="23"/>
      <c r="Z160" s="23"/>
      <c r="AA160" s="44"/>
      <c r="AT160" s="10" t="s">
        <v>185</v>
      </c>
      <c r="AU160" s="10" t="s">
        <v>87</v>
      </c>
    </row>
    <row r="161" spans="2:65" s="1" customFormat="1" ht="31.5" customHeight="1">
      <c r="B161" s="72"/>
      <c r="C161" s="101" t="s">
        <v>263</v>
      </c>
      <c r="D161" s="101" t="s">
        <v>176</v>
      </c>
      <c r="E161" s="102"/>
      <c r="F161" s="322" t="s">
        <v>453</v>
      </c>
      <c r="G161" s="322"/>
      <c r="H161" s="322"/>
      <c r="I161" s="322"/>
      <c r="J161" s="103" t="s">
        <v>219</v>
      </c>
      <c r="K161" s="104">
        <v>9.5</v>
      </c>
      <c r="L161" s="323">
        <v>0</v>
      </c>
      <c r="M161" s="323"/>
      <c r="N161" s="324">
        <f>ROUND(L161*K161,2)</f>
        <v>0</v>
      </c>
      <c r="O161" s="324"/>
      <c r="P161" s="324"/>
      <c r="Q161" s="324"/>
      <c r="R161" s="75"/>
      <c r="T161" s="106" t="s">
        <v>5</v>
      </c>
      <c r="U161" s="27" t="s">
        <v>42</v>
      </c>
      <c r="V161" s="23"/>
      <c r="W161" s="107">
        <f>V161*K161</f>
        <v>0</v>
      </c>
      <c r="X161" s="107">
        <v>3.2000000000000003E-4</v>
      </c>
      <c r="Y161" s="107">
        <f>X161*K161</f>
        <v>3.0400000000000002E-3</v>
      </c>
      <c r="Z161" s="107">
        <v>0</v>
      </c>
      <c r="AA161" s="108">
        <f>Z161*K161</f>
        <v>0</v>
      </c>
      <c r="AR161" s="10" t="s">
        <v>232</v>
      </c>
      <c r="AT161" s="10" t="s">
        <v>176</v>
      </c>
      <c r="AU161" s="10" t="s">
        <v>87</v>
      </c>
      <c r="AY161" s="10" t="s">
        <v>174</v>
      </c>
      <c r="BE161" s="53">
        <f>IF(U161="základná",N161,0)</f>
        <v>0</v>
      </c>
      <c r="BF161" s="53">
        <f>IF(U161="znížená",N161,0)</f>
        <v>0</v>
      </c>
      <c r="BG161" s="53">
        <f>IF(U161="zákl. prenesená",N161,0)</f>
        <v>0</v>
      </c>
      <c r="BH161" s="53">
        <f>IF(U161="zníž. prenesená",N161,0)</f>
        <v>0</v>
      </c>
      <c r="BI161" s="53">
        <f>IF(U161="nulová",N161,0)</f>
        <v>0</v>
      </c>
      <c r="BJ161" s="10" t="s">
        <v>87</v>
      </c>
      <c r="BK161" s="53">
        <f>ROUND(L161*K161,2)</f>
        <v>0</v>
      </c>
      <c r="BL161" s="10" t="s">
        <v>232</v>
      </c>
      <c r="BM161" s="10" t="s">
        <v>454</v>
      </c>
    </row>
    <row r="162" spans="2:65" s="1" customFormat="1" ht="30" customHeight="1">
      <c r="B162" s="22"/>
      <c r="C162" s="23"/>
      <c r="D162" s="23"/>
      <c r="E162" s="23"/>
      <c r="F162" s="331" t="s">
        <v>450</v>
      </c>
      <c r="G162" s="332"/>
      <c r="H162" s="332"/>
      <c r="I162" s="332"/>
      <c r="J162" s="23"/>
      <c r="K162" s="23"/>
      <c r="L162" s="23"/>
      <c r="M162" s="23"/>
      <c r="N162" s="23"/>
      <c r="O162" s="23"/>
      <c r="P162" s="23"/>
      <c r="Q162" s="23"/>
      <c r="R162" s="24"/>
      <c r="T162" s="109"/>
      <c r="U162" s="23"/>
      <c r="V162" s="23"/>
      <c r="W162" s="23"/>
      <c r="X162" s="23"/>
      <c r="Y162" s="23"/>
      <c r="Z162" s="23"/>
      <c r="AA162" s="44"/>
      <c r="AT162" s="10" t="s">
        <v>185</v>
      </c>
      <c r="AU162" s="10" t="s">
        <v>87</v>
      </c>
    </row>
    <row r="163" spans="2:65" s="1" customFormat="1" ht="31.5" customHeight="1">
      <c r="B163" s="72"/>
      <c r="C163" s="101" t="s">
        <v>305</v>
      </c>
      <c r="D163" s="101" t="s">
        <v>176</v>
      </c>
      <c r="E163" s="102"/>
      <c r="F163" s="322" t="s">
        <v>455</v>
      </c>
      <c r="G163" s="322"/>
      <c r="H163" s="322"/>
      <c r="I163" s="322"/>
      <c r="J163" s="103" t="s">
        <v>219</v>
      </c>
      <c r="K163" s="104">
        <v>31</v>
      </c>
      <c r="L163" s="323">
        <v>0</v>
      </c>
      <c r="M163" s="323"/>
      <c r="N163" s="324">
        <f>ROUND(L163*K163,2)</f>
        <v>0</v>
      </c>
      <c r="O163" s="324"/>
      <c r="P163" s="324"/>
      <c r="Q163" s="324"/>
      <c r="R163" s="75"/>
      <c r="T163" s="106" t="s">
        <v>5</v>
      </c>
      <c r="U163" s="27" t="s">
        <v>42</v>
      </c>
      <c r="V163" s="23"/>
      <c r="W163" s="107">
        <f>V163*K163</f>
        <v>0</v>
      </c>
      <c r="X163" s="107">
        <v>4.6999999999999999E-4</v>
      </c>
      <c r="Y163" s="107">
        <f>X163*K163</f>
        <v>1.457E-2</v>
      </c>
      <c r="Z163" s="107">
        <v>0</v>
      </c>
      <c r="AA163" s="108">
        <f>Z163*K163</f>
        <v>0</v>
      </c>
      <c r="AR163" s="10" t="s">
        <v>232</v>
      </c>
      <c r="AT163" s="10" t="s">
        <v>176</v>
      </c>
      <c r="AU163" s="10" t="s">
        <v>87</v>
      </c>
      <c r="AY163" s="10" t="s">
        <v>174</v>
      </c>
      <c r="BE163" s="53">
        <f>IF(U163="základná",N163,0)</f>
        <v>0</v>
      </c>
      <c r="BF163" s="53">
        <f>IF(U163="znížená",N163,0)</f>
        <v>0</v>
      </c>
      <c r="BG163" s="53">
        <f>IF(U163="zákl. prenesená",N163,0)</f>
        <v>0</v>
      </c>
      <c r="BH163" s="53">
        <f>IF(U163="zníž. prenesená",N163,0)</f>
        <v>0</v>
      </c>
      <c r="BI163" s="53">
        <f>IF(U163="nulová",N163,0)</f>
        <v>0</v>
      </c>
      <c r="BJ163" s="10" t="s">
        <v>87</v>
      </c>
      <c r="BK163" s="53">
        <f>ROUND(L163*K163,2)</f>
        <v>0</v>
      </c>
      <c r="BL163" s="10" t="s">
        <v>232</v>
      </c>
      <c r="BM163" s="10" t="s">
        <v>456</v>
      </c>
    </row>
    <row r="164" spans="2:65" s="1" customFormat="1" ht="30" customHeight="1">
      <c r="B164" s="22"/>
      <c r="C164" s="23"/>
      <c r="D164" s="23"/>
      <c r="E164" s="23"/>
      <c r="F164" s="331" t="s">
        <v>450</v>
      </c>
      <c r="G164" s="332"/>
      <c r="H164" s="332"/>
      <c r="I164" s="332"/>
      <c r="J164" s="23"/>
      <c r="K164" s="23"/>
      <c r="L164" s="23"/>
      <c r="M164" s="23"/>
      <c r="N164" s="23"/>
      <c r="O164" s="23"/>
      <c r="P164" s="23"/>
      <c r="Q164" s="23"/>
      <c r="R164" s="24"/>
      <c r="T164" s="109"/>
      <c r="U164" s="23"/>
      <c r="V164" s="23"/>
      <c r="W164" s="23"/>
      <c r="X164" s="23"/>
      <c r="Y164" s="23"/>
      <c r="Z164" s="23"/>
      <c r="AA164" s="44"/>
      <c r="AT164" s="10" t="s">
        <v>185</v>
      </c>
      <c r="AU164" s="10" t="s">
        <v>87</v>
      </c>
    </row>
    <row r="165" spans="2:65" s="1" customFormat="1" ht="22.5" customHeight="1">
      <c r="B165" s="72"/>
      <c r="C165" s="101" t="s">
        <v>308</v>
      </c>
      <c r="D165" s="101" t="s">
        <v>176</v>
      </c>
      <c r="E165" s="102"/>
      <c r="F165" s="322" t="s">
        <v>457</v>
      </c>
      <c r="G165" s="322"/>
      <c r="H165" s="322"/>
      <c r="I165" s="322"/>
      <c r="J165" s="103" t="s">
        <v>223</v>
      </c>
      <c r="K165" s="104">
        <v>3</v>
      </c>
      <c r="L165" s="323">
        <v>0</v>
      </c>
      <c r="M165" s="323"/>
      <c r="N165" s="324">
        <f>ROUND(L165*K165,2)</f>
        <v>0</v>
      </c>
      <c r="O165" s="324"/>
      <c r="P165" s="324"/>
      <c r="Q165" s="324"/>
      <c r="R165" s="75"/>
      <c r="T165" s="106" t="s">
        <v>5</v>
      </c>
      <c r="U165" s="27" t="s">
        <v>42</v>
      </c>
      <c r="V165" s="23"/>
      <c r="W165" s="107">
        <f>V165*K165</f>
        <v>0</v>
      </c>
      <c r="X165" s="107">
        <v>5.5999999999999995E-4</v>
      </c>
      <c r="Y165" s="107">
        <f>X165*K165</f>
        <v>1.6799999999999999E-3</v>
      </c>
      <c r="Z165" s="107">
        <v>0</v>
      </c>
      <c r="AA165" s="108">
        <f>Z165*K165</f>
        <v>0</v>
      </c>
      <c r="AR165" s="10" t="s">
        <v>232</v>
      </c>
      <c r="AT165" s="10" t="s">
        <v>176</v>
      </c>
      <c r="AU165" s="10" t="s">
        <v>87</v>
      </c>
      <c r="AY165" s="10" t="s">
        <v>174</v>
      </c>
      <c r="BE165" s="53">
        <f>IF(U165="základná",N165,0)</f>
        <v>0</v>
      </c>
      <c r="BF165" s="53">
        <f>IF(U165="znížená",N165,0)</f>
        <v>0</v>
      </c>
      <c r="BG165" s="53">
        <f>IF(U165="zákl. prenesená",N165,0)</f>
        <v>0</v>
      </c>
      <c r="BH165" s="53">
        <f>IF(U165="zníž. prenesená",N165,0)</f>
        <v>0</v>
      </c>
      <c r="BI165" s="53">
        <f>IF(U165="nulová",N165,0)</f>
        <v>0</v>
      </c>
      <c r="BJ165" s="10" t="s">
        <v>87</v>
      </c>
      <c r="BK165" s="53">
        <f>ROUND(L165*K165,2)</f>
        <v>0</v>
      </c>
      <c r="BL165" s="10" t="s">
        <v>232</v>
      </c>
      <c r="BM165" s="10" t="s">
        <v>458</v>
      </c>
    </row>
    <row r="166" spans="2:65" s="1" customFormat="1" ht="30" customHeight="1">
      <c r="B166" s="22"/>
      <c r="C166" s="23"/>
      <c r="D166" s="23"/>
      <c r="E166" s="23"/>
      <c r="F166" s="331" t="s">
        <v>450</v>
      </c>
      <c r="G166" s="332"/>
      <c r="H166" s="332"/>
      <c r="I166" s="332"/>
      <c r="J166" s="23"/>
      <c r="K166" s="23"/>
      <c r="L166" s="23"/>
      <c r="M166" s="23"/>
      <c r="N166" s="23"/>
      <c r="O166" s="23"/>
      <c r="P166" s="23"/>
      <c r="Q166" s="23"/>
      <c r="R166" s="24"/>
      <c r="T166" s="109"/>
      <c r="U166" s="23"/>
      <c r="V166" s="23"/>
      <c r="W166" s="23"/>
      <c r="X166" s="23"/>
      <c r="Y166" s="23"/>
      <c r="Z166" s="23"/>
      <c r="AA166" s="44"/>
      <c r="AT166" s="10" t="s">
        <v>185</v>
      </c>
      <c r="AU166" s="10" t="s">
        <v>87</v>
      </c>
    </row>
    <row r="167" spans="2:65" s="1" customFormat="1" ht="31.5" customHeight="1">
      <c r="B167" s="72"/>
      <c r="C167" s="101" t="s">
        <v>311</v>
      </c>
      <c r="D167" s="101" t="s">
        <v>176</v>
      </c>
      <c r="E167" s="102"/>
      <c r="F167" s="322" t="s">
        <v>459</v>
      </c>
      <c r="G167" s="322"/>
      <c r="H167" s="322"/>
      <c r="I167" s="322"/>
      <c r="J167" s="103" t="s">
        <v>219</v>
      </c>
      <c r="K167" s="104">
        <v>62</v>
      </c>
      <c r="L167" s="323">
        <v>0</v>
      </c>
      <c r="M167" s="323"/>
      <c r="N167" s="324">
        <f>ROUND(L167*K167,2)</f>
        <v>0</v>
      </c>
      <c r="O167" s="324"/>
      <c r="P167" s="324"/>
      <c r="Q167" s="324"/>
      <c r="R167" s="75"/>
      <c r="T167" s="106" t="s">
        <v>5</v>
      </c>
      <c r="U167" s="27" t="s">
        <v>42</v>
      </c>
      <c r="V167" s="23"/>
      <c r="W167" s="107">
        <f>V167*K167</f>
        <v>0</v>
      </c>
      <c r="X167" s="107">
        <v>3.2000000000000003E-4</v>
      </c>
      <c r="Y167" s="107">
        <f>X167*K167</f>
        <v>1.984E-2</v>
      </c>
      <c r="Z167" s="107">
        <v>0</v>
      </c>
      <c r="AA167" s="108">
        <f>Z167*K167</f>
        <v>0</v>
      </c>
      <c r="AR167" s="10" t="s">
        <v>232</v>
      </c>
      <c r="AT167" s="10" t="s">
        <v>176</v>
      </c>
      <c r="AU167" s="10" t="s">
        <v>87</v>
      </c>
      <c r="AY167" s="10" t="s">
        <v>174</v>
      </c>
      <c r="BE167" s="53">
        <f>IF(U167="základná",N167,0)</f>
        <v>0</v>
      </c>
      <c r="BF167" s="53">
        <f>IF(U167="znížená",N167,0)</f>
        <v>0</v>
      </c>
      <c r="BG167" s="53">
        <f>IF(U167="zákl. prenesená",N167,0)</f>
        <v>0</v>
      </c>
      <c r="BH167" s="53">
        <f>IF(U167="zníž. prenesená",N167,0)</f>
        <v>0</v>
      </c>
      <c r="BI167" s="53">
        <f>IF(U167="nulová",N167,0)</f>
        <v>0</v>
      </c>
      <c r="BJ167" s="10" t="s">
        <v>87</v>
      </c>
      <c r="BK167" s="53">
        <f>ROUND(L167*K167,2)</f>
        <v>0</v>
      </c>
      <c r="BL167" s="10" t="s">
        <v>232</v>
      </c>
      <c r="BM167" s="10" t="s">
        <v>460</v>
      </c>
    </row>
    <row r="168" spans="2:65" s="1" customFormat="1" ht="30" customHeight="1">
      <c r="B168" s="22"/>
      <c r="C168" s="23"/>
      <c r="D168" s="23"/>
      <c r="E168" s="23"/>
      <c r="F168" s="331" t="s">
        <v>461</v>
      </c>
      <c r="G168" s="332"/>
      <c r="H168" s="332"/>
      <c r="I168" s="332"/>
      <c r="J168" s="23"/>
      <c r="K168" s="23"/>
      <c r="L168" s="23"/>
      <c r="M168" s="23"/>
      <c r="N168" s="23"/>
      <c r="O168" s="23"/>
      <c r="P168" s="23"/>
      <c r="Q168" s="23"/>
      <c r="R168" s="24"/>
      <c r="T168" s="109"/>
      <c r="U168" s="23"/>
      <c r="V168" s="23"/>
      <c r="W168" s="23"/>
      <c r="X168" s="23"/>
      <c r="Y168" s="23"/>
      <c r="Z168" s="23"/>
      <c r="AA168" s="44"/>
      <c r="AT168" s="10" t="s">
        <v>185</v>
      </c>
      <c r="AU168" s="10" t="s">
        <v>87</v>
      </c>
    </row>
    <row r="169" spans="2:65" s="1" customFormat="1" ht="31.5" customHeight="1">
      <c r="B169" s="72"/>
      <c r="C169" s="101" t="s">
        <v>204</v>
      </c>
      <c r="D169" s="101" t="s">
        <v>176</v>
      </c>
      <c r="E169" s="102"/>
      <c r="F169" s="322" t="s">
        <v>462</v>
      </c>
      <c r="G169" s="322"/>
      <c r="H169" s="322"/>
      <c r="I169" s="322"/>
      <c r="J169" s="103" t="s">
        <v>182</v>
      </c>
      <c r="K169" s="104">
        <v>87.42</v>
      </c>
      <c r="L169" s="323">
        <v>0</v>
      </c>
      <c r="M169" s="323"/>
      <c r="N169" s="324">
        <f t="shared" ref="N169:N176" si="15">ROUND(L169*K169,2)</f>
        <v>0</v>
      </c>
      <c r="O169" s="324"/>
      <c r="P169" s="324"/>
      <c r="Q169" s="324"/>
      <c r="R169" s="75"/>
      <c r="T169" s="106" t="s">
        <v>5</v>
      </c>
      <c r="U169" s="27" t="s">
        <v>42</v>
      </c>
      <c r="V169" s="23"/>
      <c r="W169" s="107">
        <f t="shared" ref="W169:W176" si="16">V169*K169</f>
        <v>0</v>
      </c>
      <c r="X169" s="107">
        <v>0</v>
      </c>
      <c r="Y169" s="107">
        <f t="shared" ref="Y169:Y176" si="17">X169*K169</f>
        <v>0</v>
      </c>
      <c r="Z169" s="107">
        <v>7.3200000000000001E-3</v>
      </c>
      <c r="AA169" s="108">
        <f t="shared" ref="AA169:AA176" si="18">Z169*K169</f>
        <v>0.63991439999999999</v>
      </c>
      <c r="AR169" s="10" t="s">
        <v>232</v>
      </c>
      <c r="AT169" s="10" t="s">
        <v>176</v>
      </c>
      <c r="AU169" s="10" t="s">
        <v>87</v>
      </c>
      <c r="AY169" s="10" t="s">
        <v>174</v>
      </c>
      <c r="BE169" s="53">
        <f t="shared" ref="BE169:BE176" si="19">IF(U169="základná",N169,0)</f>
        <v>0</v>
      </c>
      <c r="BF169" s="53">
        <f t="shared" ref="BF169:BF176" si="20">IF(U169="znížená",N169,0)</f>
        <v>0</v>
      </c>
      <c r="BG169" s="53">
        <f t="shared" ref="BG169:BG176" si="21">IF(U169="zákl. prenesená",N169,0)</f>
        <v>0</v>
      </c>
      <c r="BH169" s="53">
        <f t="shared" ref="BH169:BH176" si="22">IF(U169="zníž. prenesená",N169,0)</f>
        <v>0</v>
      </c>
      <c r="BI169" s="53">
        <f t="shared" ref="BI169:BI176" si="23">IF(U169="nulová",N169,0)</f>
        <v>0</v>
      </c>
      <c r="BJ169" s="10" t="s">
        <v>87</v>
      </c>
      <c r="BK169" s="53">
        <f t="shared" ref="BK169:BK176" si="24">ROUND(L169*K169,2)</f>
        <v>0</v>
      </c>
      <c r="BL169" s="10" t="s">
        <v>232</v>
      </c>
      <c r="BM169" s="10" t="s">
        <v>463</v>
      </c>
    </row>
    <row r="170" spans="2:65" s="1" customFormat="1" ht="44.25" customHeight="1">
      <c r="B170" s="72"/>
      <c r="C170" s="101" t="s">
        <v>197</v>
      </c>
      <c r="D170" s="101" t="s">
        <v>176</v>
      </c>
      <c r="E170" s="102"/>
      <c r="F170" s="322" t="s">
        <v>464</v>
      </c>
      <c r="G170" s="322"/>
      <c r="H170" s="322"/>
      <c r="I170" s="322"/>
      <c r="J170" s="103" t="s">
        <v>219</v>
      </c>
      <c r="K170" s="104">
        <v>20.83</v>
      </c>
      <c r="L170" s="323">
        <v>0</v>
      </c>
      <c r="M170" s="323"/>
      <c r="N170" s="324">
        <f t="shared" si="15"/>
        <v>0</v>
      </c>
      <c r="O170" s="324"/>
      <c r="P170" s="324"/>
      <c r="Q170" s="324"/>
      <c r="R170" s="75"/>
      <c r="T170" s="106" t="s">
        <v>5</v>
      </c>
      <c r="U170" s="27" t="s">
        <v>42</v>
      </c>
      <c r="V170" s="23"/>
      <c r="W170" s="107">
        <f t="shared" si="16"/>
        <v>0</v>
      </c>
      <c r="X170" s="107">
        <v>6.9999999999999994E-5</v>
      </c>
      <c r="Y170" s="107">
        <f t="shared" si="17"/>
        <v>1.4580999999999997E-3</v>
      </c>
      <c r="Z170" s="107">
        <v>0</v>
      </c>
      <c r="AA170" s="108">
        <f t="shared" si="18"/>
        <v>0</v>
      </c>
      <c r="AR170" s="10" t="s">
        <v>232</v>
      </c>
      <c r="AT170" s="10" t="s">
        <v>176</v>
      </c>
      <c r="AU170" s="10" t="s">
        <v>87</v>
      </c>
      <c r="AY170" s="10" t="s">
        <v>174</v>
      </c>
      <c r="BE170" s="53">
        <f t="shared" si="19"/>
        <v>0</v>
      </c>
      <c r="BF170" s="53">
        <f t="shared" si="20"/>
        <v>0</v>
      </c>
      <c r="BG170" s="53">
        <f t="shared" si="21"/>
        <v>0</v>
      </c>
      <c r="BH170" s="53">
        <f t="shared" si="22"/>
        <v>0</v>
      </c>
      <c r="BI170" s="53">
        <f t="shared" si="23"/>
        <v>0</v>
      </c>
      <c r="BJ170" s="10" t="s">
        <v>87</v>
      </c>
      <c r="BK170" s="53">
        <f t="shared" si="24"/>
        <v>0</v>
      </c>
      <c r="BL170" s="10" t="s">
        <v>232</v>
      </c>
      <c r="BM170" s="10" t="s">
        <v>465</v>
      </c>
    </row>
    <row r="171" spans="2:65" s="1" customFormat="1" ht="44.25" customHeight="1">
      <c r="B171" s="72"/>
      <c r="C171" s="101" t="s">
        <v>194</v>
      </c>
      <c r="D171" s="101" t="s">
        <v>176</v>
      </c>
      <c r="E171" s="102"/>
      <c r="F171" s="322" t="s">
        <v>466</v>
      </c>
      <c r="G171" s="322"/>
      <c r="H171" s="322"/>
      <c r="I171" s="322"/>
      <c r="J171" s="103" t="s">
        <v>219</v>
      </c>
      <c r="K171" s="104">
        <v>20.83</v>
      </c>
      <c r="L171" s="323">
        <v>0</v>
      </c>
      <c r="M171" s="323"/>
      <c r="N171" s="324">
        <f t="shared" si="15"/>
        <v>0</v>
      </c>
      <c r="O171" s="324"/>
      <c r="P171" s="324"/>
      <c r="Q171" s="324"/>
      <c r="R171" s="75"/>
      <c r="T171" s="106" t="s">
        <v>5</v>
      </c>
      <c r="U171" s="27" t="s">
        <v>42</v>
      </c>
      <c r="V171" s="23"/>
      <c r="W171" s="107">
        <f t="shared" si="16"/>
        <v>0</v>
      </c>
      <c r="X171" s="107">
        <v>0</v>
      </c>
      <c r="Y171" s="107">
        <f t="shared" si="17"/>
        <v>0</v>
      </c>
      <c r="Z171" s="107">
        <v>4.1999999999999997E-3</v>
      </c>
      <c r="AA171" s="108">
        <f t="shared" si="18"/>
        <v>8.7485999999999994E-2</v>
      </c>
      <c r="AR171" s="10" t="s">
        <v>232</v>
      </c>
      <c r="AT171" s="10" t="s">
        <v>176</v>
      </c>
      <c r="AU171" s="10" t="s">
        <v>87</v>
      </c>
      <c r="AY171" s="10" t="s">
        <v>174</v>
      </c>
      <c r="BE171" s="53">
        <f t="shared" si="19"/>
        <v>0</v>
      </c>
      <c r="BF171" s="53">
        <f t="shared" si="20"/>
        <v>0</v>
      </c>
      <c r="BG171" s="53">
        <f t="shared" si="21"/>
        <v>0</v>
      </c>
      <c r="BH171" s="53">
        <f t="shared" si="22"/>
        <v>0</v>
      </c>
      <c r="BI171" s="53">
        <f t="shared" si="23"/>
        <v>0</v>
      </c>
      <c r="BJ171" s="10" t="s">
        <v>87</v>
      </c>
      <c r="BK171" s="53">
        <f t="shared" si="24"/>
        <v>0</v>
      </c>
      <c r="BL171" s="10" t="s">
        <v>232</v>
      </c>
      <c r="BM171" s="10" t="s">
        <v>467</v>
      </c>
    </row>
    <row r="172" spans="2:65" s="1" customFormat="1" ht="31.5" customHeight="1">
      <c r="B172" s="72"/>
      <c r="C172" s="101" t="s">
        <v>191</v>
      </c>
      <c r="D172" s="101" t="s">
        <v>176</v>
      </c>
      <c r="E172" s="102"/>
      <c r="F172" s="322" t="s">
        <v>468</v>
      </c>
      <c r="G172" s="322"/>
      <c r="H172" s="322"/>
      <c r="I172" s="322"/>
      <c r="J172" s="103" t="s">
        <v>219</v>
      </c>
      <c r="K172" s="104">
        <v>11.47</v>
      </c>
      <c r="L172" s="323">
        <v>0</v>
      </c>
      <c r="M172" s="323"/>
      <c r="N172" s="324">
        <f t="shared" si="15"/>
        <v>0</v>
      </c>
      <c r="O172" s="324"/>
      <c r="P172" s="324"/>
      <c r="Q172" s="324"/>
      <c r="R172" s="75"/>
      <c r="T172" s="106" t="s">
        <v>5</v>
      </c>
      <c r="U172" s="27" t="s">
        <v>42</v>
      </c>
      <c r="V172" s="23"/>
      <c r="W172" s="107">
        <f t="shared" si="16"/>
        <v>0</v>
      </c>
      <c r="X172" s="107">
        <v>2.3000000000000001E-4</v>
      </c>
      <c r="Y172" s="107">
        <f t="shared" si="17"/>
        <v>2.6381000000000004E-3</v>
      </c>
      <c r="Z172" s="107">
        <v>0</v>
      </c>
      <c r="AA172" s="108">
        <f t="shared" si="18"/>
        <v>0</v>
      </c>
      <c r="AR172" s="10" t="s">
        <v>232</v>
      </c>
      <c r="AT172" s="10" t="s">
        <v>176</v>
      </c>
      <c r="AU172" s="10" t="s">
        <v>87</v>
      </c>
      <c r="AY172" s="10" t="s">
        <v>174</v>
      </c>
      <c r="BE172" s="53">
        <f t="shared" si="19"/>
        <v>0</v>
      </c>
      <c r="BF172" s="53">
        <f t="shared" si="20"/>
        <v>0</v>
      </c>
      <c r="BG172" s="53">
        <f t="shared" si="21"/>
        <v>0</v>
      </c>
      <c r="BH172" s="53">
        <f t="shared" si="22"/>
        <v>0</v>
      </c>
      <c r="BI172" s="53">
        <f t="shared" si="23"/>
        <v>0</v>
      </c>
      <c r="BJ172" s="10" t="s">
        <v>87</v>
      </c>
      <c r="BK172" s="53">
        <f t="shared" si="24"/>
        <v>0</v>
      </c>
      <c r="BL172" s="10" t="s">
        <v>232</v>
      </c>
      <c r="BM172" s="10" t="s">
        <v>469</v>
      </c>
    </row>
    <row r="173" spans="2:65" s="1" customFormat="1" ht="31.5" customHeight="1">
      <c r="B173" s="72"/>
      <c r="C173" s="101" t="s">
        <v>200</v>
      </c>
      <c r="D173" s="101" t="s">
        <v>176</v>
      </c>
      <c r="E173" s="102"/>
      <c r="F173" s="322" t="s">
        <v>470</v>
      </c>
      <c r="G173" s="322"/>
      <c r="H173" s="322"/>
      <c r="I173" s="322"/>
      <c r="J173" s="103" t="s">
        <v>219</v>
      </c>
      <c r="K173" s="104">
        <v>85.93</v>
      </c>
      <c r="L173" s="323">
        <v>0</v>
      </c>
      <c r="M173" s="323"/>
      <c r="N173" s="324">
        <f t="shared" si="15"/>
        <v>0</v>
      </c>
      <c r="O173" s="324"/>
      <c r="P173" s="324"/>
      <c r="Q173" s="324"/>
      <c r="R173" s="75"/>
      <c r="T173" s="106" t="s">
        <v>5</v>
      </c>
      <c r="U173" s="27" t="s">
        <v>42</v>
      </c>
      <c r="V173" s="23"/>
      <c r="W173" s="107">
        <f t="shared" si="16"/>
        <v>0</v>
      </c>
      <c r="X173" s="107">
        <v>1.5499999999999999E-3</v>
      </c>
      <c r="Y173" s="107">
        <f t="shared" si="17"/>
        <v>0.13319150000000002</v>
      </c>
      <c r="Z173" s="107">
        <v>0</v>
      </c>
      <c r="AA173" s="108">
        <f t="shared" si="18"/>
        <v>0</v>
      </c>
      <c r="AR173" s="10" t="s">
        <v>232</v>
      </c>
      <c r="AT173" s="10" t="s">
        <v>176</v>
      </c>
      <c r="AU173" s="10" t="s">
        <v>87</v>
      </c>
      <c r="AY173" s="10" t="s">
        <v>174</v>
      </c>
      <c r="BE173" s="53">
        <f t="shared" si="19"/>
        <v>0</v>
      </c>
      <c r="BF173" s="53">
        <f t="shared" si="20"/>
        <v>0</v>
      </c>
      <c r="BG173" s="53">
        <f t="shared" si="21"/>
        <v>0</v>
      </c>
      <c r="BH173" s="53">
        <f t="shared" si="22"/>
        <v>0</v>
      </c>
      <c r="BI173" s="53">
        <f t="shared" si="23"/>
        <v>0</v>
      </c>
      <c r="BJ173" s="10" t="s">
        <v>87</v>
      </c>
      <c r="BK173" s="53">
        <f t="shared" si="24"/>
        <v>0</v>
      </c>
      <c r="BL173" s="10" t="s">
        <v>232</v>
      </c>
      <c r="BM173" s="10" t="s">
        <v>471</v>
      </c>
    </row>
    <row r="174" spans="2:65" s="1" customFormat="1" ht="31.5" customHeight="1">
      <c r="B174" s="72"/>
      <c r="C174" s="101" t="s">
        <v>179</v>
      </c>
      <c r="D174" s="101" t="s">
        <v>176</v>
      </c>
      <c r="E174" s="102"/>
      <c r="F174" s="322" t="s">
        <v>472</v>
      </c>
      <c r="G174" s="322"/>
      <c r="H174" s="322"/>
      <c r="I174" s="322"/>
      <c r="J174" s="103" t="s">
        <v>219</v>
      </c>
      <c r="K174" s="104">
        <v>118.03</v>
      </c>
      <c r="L174" s="323">
        <v>0</v>
      </c>
      <c r="M174" s="323"/>
      <c r="N174" s="324">
        <f t="shared" si="15"/>
        <v>0</v>
      </c>
      <c r="O174" s="324"/>
      <c r="P174" s="324"/>
      <c r="Q174" s="324"/>
      <c r="R174" s="75"/>
      <c r="T174" s="106" t="s">
        <v>5</v>
      </c>
      <c r="U174" s="27" t="s">
        <v>42</v>
      </c>
      <c r="V174" s="23"/>
      <c r="W174" s="107">
        <f t="shared" si="16"/>
        <v>0</v>
      </c>
      <c r="X174" s="107">
        <v>0</v>
      </c>
      <c r="Y174" s="107">
        <f t="shared" si="17"/>
        <v>0</v>
      </c>
      <c r="Z174" s="107">
        <v>2.8E-3</v>
      </c>
      <c r="AA174" s="108">
        <f t="shared" si="18"/>
        <v>0.330484</v>
      </c>
      <c r="AR174" s="10" t="s">
        <v>232</v>
      </c>
      <c r="AT174" s="10" t="s">
        <v>176</v>
      </c>
      <c r="AU174" s="10" t="s">
        <v>87</v>
      </c>
      <c r="AY174" s="10" t="s">
        <v>174</v>
      </c>
      <c r="BE174" s="53">
        <f t="shared" si="19"/>
        <v>0</v>
      </c>
      <c r="BF174" s="53">
        <f t="shared" si="20"/>
        <v>0</v>
      </c>
      <c r="BG174" s="53">
        <f t="shared" si="21"/>
        <v>0</v>
      </c>
      <c r="BH174" s="53">
        <f t="shared" si="22"/>
        <v>0</v>
      </c>
      <c r="BI174" s="53">
        <f t="shared" si="23"/>
        <v>0</v>
      </c>
      <c r="BJ174" s="10" t="s">
        <v>87</v>
      </c>
      <c r="BK174" s="53">
        <f t="shared" si="24"/>
        <v>0</v>
      </c>
      <c r="BL174" s="10" t="s">
        <v>232</v>
      </c>
      <c r="BM174" s="10" t="s">
        <v>473</v>
      </c>
    </row>
    <row r="175" spans="2:65" s="1" customFormat="1" ht="31.5" customHeight="1">
      <c r="B175" s="72"/>
      <c r="C175" s="101" t="s">
        <v>206</v>
      </c>
      <c r="D175" s="101" t="s">
        <v>176</v>
      </c>
      <c r="E175" s="102"/>
      <c r="F175" s="322" t="s">
        <v>474</v>
      </c>
      <c r="G175" s="322"/>
      <c r="H175" s="322"/>
      <c r="I175" s="322"/>
      <c r="J175" s="103" t="s">
        <v>219</v>
      </c>
      <c r="K175" s="104">
        <v>32.1</v>
      </c>
      <c r="L175" s="323">
        <v>0</v>
      </c>
      <c r="M175" s="323"/>
      <c r="N175" s="324">
        <f t="shared" si="15"/>
        <v>0</v>
      </c>
      <c r="O175" s="324"/>
      <c r="P175" s="324"/>
      <c r="Q175" s="324"/>
      <c r="R175" s="75"/>
      <c r="T175" s="106" t="s">
        <v>5</v>
      </c>
      <c r="U175" s="27" t="s">
        <v>42</v>
      </c>
      <c r="V175" s="23"/>
      <c r="W175" s="107">
        <f t="shared" si="16"/>
        <v>0</v>
      </c>
      <c r="X175" s="107">
        <v>1.9599999999999999E-3</v>
      </c>
      <c r="Y175" s="107">
        <f t="shared" si="17"/>
        <v>6.2916E-2</v>
      </c>
      <c r="Z175" s="107">
        <v>0</v>
      </c>
      <c r="AA175" s="108">
        <f t="shared" si="18"/>
        <v>0</v>
      </c>
      <c r="AR175" s="10" t="s">
        <v>232</v>
      </c>
      <c r="AT175" s="10" t="s">
        <v>176</v>
      </c>
      <c r="AU175" s="10" t="s">
        <v>87</v>
      </c>
      <c r="AY175" s="10" t="s">
        <v>174</v>
      </c>
      <c r="BE175" s="53">
        <f t="shared" si="19"/>
        <v>0</v>
      </c>
      <c r="BF175" s="53">
        <f t="shared" si="20"/>
        <v>0</v>
      </c>
      <c r="BG175" s="53">
        <f t="shared" si="21"/>
        <v>0</v>
      </c>
      <c r="BH175" s="53">
        <f t="shared" si="22"/>
        <v>0</v>
      </c>
      <c r="BI175" s="53">
        <f t="shared" si="23"/>
        <v>0</v>
      </c>
      <c r="BJ175" s="10" t="s">
        <v>87</v>
      </c>
      <c r="BK175" s="53">
        <f t="shared" si="24"/>
        <v>0</v>
      </c>
      <c r="BL175" s="10" t="s">
        <v>232</v>
      </c>
      <c r="BM175" s="10" t="s">
        <v>475</v>
      </c>
    </row>
    <row r="176" spans="2:65" s="1" customFormat="1" ht="31.5" customHeight="1">
      <c r="B176" s="72"/>
      <c r="C176" s="101" t="s">
        <v>188</v>
      </c>
      <c r="D176" s="101" t="s">
        <v>176</v>
      </c>
      <c r="E176" s="102"/>
      <c r="F176" s="322" t="s">
        <v>283</v>
      </c>
      <c r="G176" s="322"/>
      <c r="H176" s="322"/>
      <c r="I176" s="322"/>
      <c r="J176" s="103" t="s">
        <v>239</v>
      </c>
      <c r="K176" s="104">
        <v>0.79</v>
      </c>
      <c r="L176" s="323">
        <v>0</v>
      </c>
      <c r="M176" s="323"/>
      <c r="N176" s="324">
        <f t="shared" si="15"/>
        <v>0</v>
      </c>
      <c r="O176" s="324"/>
      <c r="P176" s="324"/>
      <c r="Q176" s="324"/>
      <c r="R176" s="75"/>
      <c r="T176" s="106" t="s">
        <v>5</v>
      </c>
      <c r="U176" s="27" t="s">
        <v>42</v>
      </c>
      <c r="V176" s="23"/>
      <c r="W176" s="107">
        <f t="shared" si="16"/>
        <v>0</v>
      </c>
      <c r="X176" s="107">
        <v>0</v>
      </c>
      <c r="Y176" s="107">
        <f t="shared" si="17"/>
        <v>0</v>
      </c>
      <c r="Z176" s="107">
        <v>0</v>
      </c>
      <c r="AA176" s="108">
        <f t="shared" si="18"/>
        <v>0</v>
      </c>
      <c r="AR176" s="10" t="s">
        <v>232</v>
      </c>
      <c r="AT176" s="10" t="s">
        <v>176</v>
      </c>
      <c r="AU176" s="10" t="s">
        <v>87</v>
      </c>
      <c r="AY176" s="10" t="s">
        <v>174</v>
      </c>
      <c r="BE176" s="53">
        <f t="shared" si="19"/>
        <v>0</v>
      </c>
      <c r="BF176" s="53">
        <f t="shared" si="20"/>
        <v>0</v>
      </c>
      <c r="BG176" s="53">
        <f t="shared" si="21"/>
        <v>0</v>
      </c>
      <c r="BH176" s="53">
        <f t="shared" si="22"/>
        <v>0</v>
      </c>
      <c r="BI176" s="53">
        <f t="shared" si="23"/>
        <v>0</v>
      </c>
      <c r="BJ176" s="10" t="s">
        <v>87</v>
      </c>
      <c r="BK176" s="53">
        <f t="shared" si="24"/>
        <v>0</v>
      </c>
      <c r="BL176" s="10" t="s">
        <v>232</v>
      </c>
      <c r="BM176" s="10" t="s">
        <v>476</v>
      </c>
    </row>
    <row r="177" spans="2:65" s="5" customFormat="1" ht="29.85" customHeight="1">
      <c r="B177" s="90"/>
      <c r="C177" s="91"/>
      <c r="D177" s="100" t="s">
        <v>407</v>
      </c>
      <c r="E177" s="100"/>
      <c r="F177" s="100"/>
      <c r="G177" s="100"/>
      <c r="H177" s="100"/>
      <c r="I177" s="100"/>
      <c r="J177" s="100"/>
      <c r="K177" s="100"/>
      <c r="L177" s="100"/>
      <c r="M177" s="100"/>
      <c r="N177" s="329">
        <f>BK177</f>
        <v>0</v>
      </c>
      <c r="O177" s="330"/>
      <c r="P177" s="330"/>
      <c r="Q177" s="330"/>
      <c r="R177" s="93"/>
      <c r="T177" s="94"/>
      <c r="U177" s="91"/>
      <c r="V177" s="91"/>
      <c r="W177" s="95">
        <f>SUM(W178:W179)</f>
        <v>0</v>
      </c>
      <c r="X177" s="91"/>
      <c r="Y177" s="95">
        <f>SUM(Y178:Y179)</f>
        <v>8.8799400000000014E-2</v>
      </c>
      <c r="Z177" s="91"/>
      <c r="AA177" s="96">
        <f>SUM(AA178:AA179)</f>
        <v>11.968120000000001</v>
      </c>
      <c r="AR177" s="97" t="s">
        <v>87</v>
      </c>
      <c r="AT177" s="98" t="s">
        <v>74</v>
      </c>
      <c r="AU177" s="98" t="s">
        <v>82</v>
      </c>
      <c r="AY177" s="97" t="s">
        <v>174</v>
      </c>
      <c r="BK177" s="99">
        <f>SUM(BK178:BK179)</f>
        <v>0</v>
      </c>
    </row>
    <row r="178" spans="2:65" s="1" customFormat="1" ht="44.25" customHeight="1">
      <c r="B178" s="72"/>
      <c r="C178" s="101" t="s">
        <v>82</v>
      </c>
      <c r="D178" s="101" t="s">
        <v>176</v>
      </c>
      <c r="E178" s="102"/>
      <c r="F178" s="322" t="s">
        <v>477</v>
      </c>
      <c r="G178" s="322"/>
      <c r="H178" s="322"/>
      <c r="I178" s="322"/>
      <c r="J178" s="103" t="s">
        <v>182</v>
      </c>
      <c r="K178" s="104">
        <v>515.94000000000005</v>
      </c>
      <c r="L178" s="323">
        <v>0</v>
      </c>
      <c r="M178" s="323"/>
      <c r="N178" s="324">
        <f>ROUND(L178*K178,2)</f>
        <v>0</v>
      </c>
      <c r="O178" s="324"/>
      <c r="P178" s="324"/>
      <c r="Q178" s="324"/>
      <c r="R178" s="75"/>
      <c r="T178" s="106" t="s">
        <v>5</v>
      </c>
      <c r="U178" s="27" t="s">
        <v>42</v>
      </c>
      <c r="V178" s="23"/>
      <c r="W178" s="107">
        <f>V178*K178</f>
        <v>0</v>
      </c>
      <c r="X178" s="107">
        <v>1.7000000000000001E-4</v>
      </c>
      <c r="Y178" s="107">
        <f>X178*K178</f>
        <v>8.7709800000000018E-2</v>
      </c>
      <c r="Z178" s="107">
        <v>2.1999999999999999E-2</v>
      </c>
      <c r="AA178" s="108">
        <f>Z178*K178</f>
        <v>11.350680000000001</v>
      </c>
      <c r="AR178" s="10" t="s">
        <v>232</v>
      </c>
      <c r="AT178" s="10" t="s">
        <v>176</v>
      </c>
      <c r="AU178" s="10" t="s">
        <v>87</v>
      </c>
      <c r="AY178" s="10" t="s">
        <v>174</v>
      </c>
      <c r="BE178" s="53">
        <f>IF(U178="základná",N178,0)</f>
        <v>0</v>
      </c>
      <c r="BF178" s="53">
        <f>IF(U178="znížená",N178,0)</f>
        <v>0</v>
      </c>
      <c r="BG178" s="53">
        <f>IF(U178="zákl. prenesená",N178,0)</f>
        <v>0</v>
      </c>
      <c r="BH178" s="53">
        <f>IF(U178="zníž. prenesená",N178,0)</f>
        <v>0</v>
      </c>
      <c r="BI178" s="53">
        <f>IF(U178="nulová",N178,0)</f>
        <v>0</v>
      </c>
      <c r="BJ178" s="10" t="s">
        <v>87</v>
      </c>
      <c r="BK178" s="53">
        <f>ROUND(L178*K178,2)</f>
        <v>0</v>
      </c>
      <c r="BL178" s="10" t="s">
        <v>232</v>
      </c>
      <c r="BM178" s="10" t="s">
        <v>478</v>
      </c>
    </row>
    <row r="179" spans="2:65" s="1" customFormat="1" ht="44.25" customHeight="1">
      <c r="B179" s="72"/>
      <c r="C179" s="101" t="s">
        <v>87</v>
      </c>
      <c r="D179" s="101" t="s">
        <v>176</v>
      </c>
      <c r="E179" s="102"/>
      <c r="F179" s="322" t="s">
        <v>479</v>
      </c>
      <c r="G179" s="322"/>
      <c r="H179" s="322"/>
      <c r="I179" s="322"/>
      <c r="J179" s="103" t="s">
        <v>219</v>
      </c>
      <c r="K179" s="104">
        <v>36.32</v>
      </c>
      <c r="L179" s="323">
        <v>0</v>
      </c>
      <c r="M179" s="323"/>
      <c r="N179" s="324">
        <f>ROUND(L179*K179,2)</f>
        <v>0</v>
      </c>
      <c r="O179" s="324"/>
      <c r="P179" s="324"/>
      <c r="Q179" s="324"/>
      <c r="R179" s="75"/>
      <c r="T179" s="106" t="s">
        <v>5</v>
      </c>
      <c r="U179" s="27" t="s">
        <v>42</v>
      </c>
      <c r="V179" s="23"/>
      <c r="W179" s="107">
        <f>V179*K179</f>
        <v>0</v>
      </c>
      <c r="X179" s="107">
        <v>3.0000000000000001E-5</v>
      </c>
      <c r="Y179" s="107">
        <f>X179*K179</f>
        <v>1.0896E-3</v>
      </c>
      <c r="Z179" s="107">
        <v>1.7000000000000001E-2</v>
      </c>
      <c r="AA179" s="108">
        <f>Z179*K179</f>
        <v>0.6174400000000001</v>
      </c>
      <c r="AR179" s="10" t="s">
        <v>232</v>
      </c>
      <c r="AT179" s="10" t="s">
        <v>176</v>
      </c>
      <c r="AU179" s="10" t="s">
        <v>87</v>
      </c>
      <c r="AY179" s="10" t="s">
        <v>174</v>
      </c>
      <c r="BE179" s="53">
        <f>IF(U179="základná",N179,0)</f>
        <v>0</v>
      </c>
      <c r="BF179" s="53">
        <f>IF(U179="znížená",N179,0)</f>
        <v>0</v>
      </c>
      <c r="BG179" s="53">
        <f>IF(U179="zákl. prenesená",N179,0)</f>
        <v>0</v>
      </c>
      <c r="BH179" s="53">
        <f>IF(U179="zníž. prenesená",N179,0)</f>
        <v>0</v>
      </c>
      <c r="BI179" s="53">
        <f>IF(U179="nulová",N179,0)</f>
        <v>0</v>
      </c>
      <c r="BJ179" s="10" t="s">
        <v>87</v>
      </c>
      <c r="BK179" s="53">
        <f>ROUND(L179*K179,2)</f>
        <v>0</v>
      </c>
      <c r="BL179" s="10" t="s">
        <v>232</v>
      </c>
      <c r="BM179" s="10" t="s">
        <v>480</v>
      </c>
    </row>
    <row r="180" spans="2:65" s="1" customFormat="1" ht="49.9" customHeight="1">
      <c r="B180" s="22"/>
      <c r="C180" s="23"/>
      <c r="D180" s="92" t="s">
        <v>328</v>
      </c>
      <c r="E180" s="23"/>
      <c r="F180" s="23"/>
      <c r="G180" s="23"/>
      <c r="H180" s="23"/>
      <c r="I180" s="23"/>
      <c r="J180" s="23"/>
      <c r="K180" s="23"/>
      <c r="L180" s="23"/>
      <c r="M180" s="23"/>
      <c r="N180" s="339">
        <f>BK180</f>
        <v>0</v>
      </c>
      <c r="O180" s="340"/>
      <c r="P180" s="340"/>
      <c r="Q180" s="340"/>
      <c r="R180" s="24"/>
      <c r="T180" s="109"/>
      <c r="U180" s="23"/>
      <c r="V180" s="23"/>
      <c r="W180" s="23"/>
      <c r="X180" s="23"/>
      <c r="Y180" s="23"/>
      <c r="Z180" s="23"/>
      <c r="AA180" s="44"/>
      <c r="AT180" s="10" t="s">
        <v>74</v>
      </c>
      <c r="AU180" s="10" t="s">
        <v>75</v>
      </c>
      <c r="AY180" s="10" t="s">
        <v>329</v>
      </c>
      <c r="BK180" s="53">
        <f>SUM(BK181:BK182)</f>
        <v>0</v>
      </c>
    </row>
    <row r="181" spans="2:65" s="1" customFormat="1" ht="22.35" customHeight="1">
      <c r="B181" s="22"/>
      <c r="C181" s="114" t="s">
        <v>5</v>
      </c>
      <c r="D181" s="114" t="s">
        <v>176</v>
      </c>
      <c r="E181" s="115" t="s">
        <v>5</v>
      </c>
      <c r="F181" s="337" t="s">
        <v>5</v>
      </c>
      <c r="G181" s="337"/>
      <c r="H181" s="337"/>
      <c r="I181" s="337"/>
      <c r="J181" s="116" t="s">
        <v>5</v>
      </c>
      <c r="K181" s="105"/>
      <c r="L181" s="323"/>
      <c r="M181" s="338"/>
      <c r="N181" s="338">
        <f>BK181</f>
        <v>0</v>
      </c>
      <c r="O181" s="338"/>
      <c r="P181" s="338"/>
      <c r="Q181" s="338"/>
      <c r="R181" s="24"/>
      <c r="T181" s="106" t="s">
        <v>5</v>
      </c>
      <c r="U181" s="117" t="s">
        <v>42</v>
      </c>
      <c r="V181" s="23"/>
      <c r="W181" s="23"/>
      <c r="X181" s="23"/>
      <c r="Y181" s="23"/>
      <c r="Z181" s="23"/>
      <c r="AA181" s="44"/>
      <c r="AT181" s="10" t="s">
        <v>329</v>
      </c>
      <c r="AU181" s="10" t="s">
        <v>82</v>
      </c>
      <c r="AY181" s="10" t="s">
        <v>329</v>
      </c>
      <c r="BE181" s="53">
        <f>IF(U181="základná",N181,0)</f>
        <v>0</v>
      </c>
      <c r="BF181" s="53">
        <f>IF(U181="znížená",N181,0)</f>
        <v>0</v>
      </c>
      <c r="BG181" s="53">
        <f>IF(U181="zákl. prenesená",N181,0)</f>
        <v>0</v>
      </c>
      <c r="BH181" s="53">
        <f>IF(U181="zníž. prenesená",N181,0)</f>
        <v>0</v>
      </c>
      <c r="BI181" s="53">
        <f>IF(U181="nulová",N181,0)</f>
        <v>0</v>
      </c>
      <c r="BJ181" s="10" t="s">
        <v>87</v>
      </c>
      <c r="BK181" s="53">
        <f>L181*K181</f>
        <v>0</v>
      </c>
    </row>
    <row r="182" spans="2:65" s="1" customFormat="1" ht="22.35" customHeight="1">
      <c r="B182" s="22"/>
      <c r="C182" s="114" t="s">
        <v>5</v>
      </c>
      <c r="D182" s="114" t="s">
        <v>176</v>
      </c>
      <c r="E182" s="115" t="s">
        <v>5</v>
      </c>
      <c r="F182" s="337" t="s">
        <v>5</v>
      </c>
      <c r="G182" s="337"/>
      <c r="H182" s="337"/>
      <c r="I182" s="337"/>
      <c r="J182" s="116" t="s">
        <v>5</v>
      </c>
      <c r="K182" s="105"/>
      <c r="L182" s="323"/>
      <c r="M182" s="338"/>
      <c r="N182" s="338">
        <f>BK182</f>
        <v>0</v>
      </c>
      <c r="O182" s="338"/>
      <c r="P182" s="338"/>
      <c r="Q182" s="338"/>
      <c r="R182" s="24"/>
      <c r="T182" s="106" t="s">
        <v>5</v>
      </c>
      <c r="U182" s="117" t="s">
        <v>42</v>
      </c>
      <c r="V182" s="34"/>
      <c r="W182" s="34"/>
      <c r="X182" s="34"/>
      <c r="Y182" s="34"/>
      <c r="Z182" s="34"/>
      <c r="AA182" s="36"/>
      <c r="AT182" s="10" t="s">
        <v>329</v>
      </c>
      <c r="AU182" s="10" t="s">
        <v>82</v>
      </c>
      <c r="AY182" s="10" t="s">
        <v>329</v>
      </c>
      <c r="BE182" s="53">
        <f>IF(U182="základná",N182,0)</f>
        <v>0</v>
      </c>
      <c r="BF182" s="53">
        <f>IF(U182="znížená",N182,0)</f>
        <v>0</v>
      </c>
      <c r="BG182" s="53">
        <f>IF(U182="zákl. prenesená",N182,0)</f>
        <v>0</v>
      </c>
      <c r="BH182" s="53">
        <f>IF(U182="zníž. prenesená",N182,0)</f>
        <v>0</v>
      </c>
      <c r="BI182" s="53">
        <f>IF(U182="nulová",N182,0)</f>
        <v>0</v>
      </c>
      <c r="BJ182" s="10" t="s">
        <v>87</v>
      </c>
      <c r="BK182" s="53">
        <f>L182*K182</f>
        <v>0</v>
      </c>
    </row>
    <row r="183" spans="2:65" s="1" customFormat="1" ht="6.95" customHeight="1">
      <c r="B183" s="37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9"/>
    </row>
  </sheetData>
  <mergeCells count="211">
    <mergeCell ref="H1:K1"/>
    <mergeCell ref="S2:AC2"/>
    <mergeCell ref="F181:I181"/>
    <mergeCell ref="L181:M181"/>
    <mergeCell ref="N181:Q181"/>
    <mergeCell ref="F182:I182"/>
    <mergeCell ref="L182:M182"/>
    <mergeCell ref="N182:Q182"/>
    <mergeCell ref="N126:Q126"/>
    <mergeCell ref="N127:Q127"/>
    <mergeCell ref="N128:Q128"/>
    <mergeCell ref="N134:Q134"/>
    <mergeCell ref="N135:Q135"/>
    <mergeCell ref="N143:Q143"/>
    <mergeCell ref="N150:Q150"/>
    <mergeCell ref="N156:Q156"/>
    <mergeCell ref="N177:Q177"/>
    <mergeCell ref="N180:Q180"/>
    <mergeCell ref="F176:I176"/>
    <mergeCell ref="L176:M176"/>
    <mergeCell ref="N176:Q176"/>
    <mergeCell ref="F178:I178"/>
    <mergeCell ref="L178:M178"/>
    <mergeCell ref="N178:Q178"/>
    <mergeCell ref="F179:I179"/>
    <mergeCell ref="L179:M179"/>
    <mergeCell ref="N179:Q179"/>
    <mergeCell ref="F173:I173"/>
    <mergeCell ref="L173:M173"/>
    <mergeCell ref="N173:Q173"/>
    <mergeCell ref="F174:I174"/>
    <mergeCell ref="L174:M174"/>
    <mergeCell ref="N174:Q174"/>
    <mergeCell ref="F175:I175"/>
    <mergeCell ref="L175:M175"/>
    <mergeCell ref="N175:Q175"/>
    <mergeCell ref="F170:I170"/>
    <mergeCell ref="L170:M170"/>
    <mergeCell ref="N170:Q170"/>
    <mergeCell ref="F171:I171"/>
    <mergeCell ref="L171:M171"/>
    <mergeCell ref="N171:Q171"/>
    <mergeCell ref="F172:I172"/>
    <mergeCell ref="L172:M172"/>
    <mergeCell ref="N172:Q172"/>
    <mergeCell ref="F165:I165"/>
    <mergeCell ref="L165:M165"/>
    <mergeCell ref="N165:Q165"/>
    <mergeCell ref="F166:I166"/>
    <mergeCell ref="F167:I167"/>
    <mergeCell ref="L167:M167"/>
    <mergeCell ref="N167:Q167"/>
    <mergeCell ref="F168:I168"/>
    <mergeCell ref="F169:I169"/>
    <mergeCell ref="L169:M169"/>
    <mergeCell ref="N169:Q169"/>
    <mergeCell ref="F160:I160"/>
    <mergeCell ref="F161:I161"/>
    <mergeCell ref="L161:M161"/>
    <mergeCell ref="N161:Q161"/>
    <mergeCell ref="F162:I162"/>
    <mergeCell ref="F163:I163"/>
    <mergeCell ref="L163:M163"/>
    <mergeCell ref="N163:Q163"/>
    <mergeCell ref="F164:I164"/>
    <mergeCell ref="F155:I155"/>
    <mergeCell ref="L155:M155"/>
    <mergeCell ref="N155:Q155"/>
    <mergeCell ref="F157:I157"/>
    <mergeCell ref="L157:M157"/>
    <mergeCell ref="N157:Q157"/>
    <mergeCell ref="F158:I158"/>
    <mergeCell ref="F159:I159"/>
    <mergeCell ref="L159:M159"/>
    <mergeCell ref="N159:Q159"/>
    <mergeCell ref="F152:I152"/>
    <mergeCell ref="L152:M152"/>
    <mergeCell ref="N152:Q152"/>
    <mergeCell ref="F153:I153"/>
    <mergeCell ref="L153:M153"/>
    <mergeCell ref="N153:Q153"/>
    <mergeCell ref="F154:I154"/>
    <mergeCell ref="L154:M154"/>
    <mergeCell ref="N154:Q154"/>
    <mergeCell ref="F148:I148"/>
    <mergeCell ref="L148:M148"/>
    <mergeCell ref="N148:Q148"/>
    <mergeCell ref="F149:I149"/>
    <mergeCell ref="L149:M149"/>
    <mergeCell ref="N149:Q149"/>
    <mergeCell ref="F151:I151"/>
    <mergeCell ref="L151:M151"/>
    <mergeCell ref="N151:Q151"/>
    <mergeCell ref="F145:I145"/>
    <mergeCell ref="L145:M145"/>
    <mergeCell ref="N145:Q145"/>
    <mergeCell ref="F146:I146"/>
    <mergeCell ref="L146:M146"/>
    <mergeCell ref="N146:Q146"/>
    <mergeCell ref="F147:I147"/>
    <mergeCell ref="L147:M147"/>
    <mergeCell ref="N147:Q147"/>
    <mergeCell ref="F141:I141"/>
    <mergeCell ref="L141:M141"/>
    <mergeCell ref="N141:Q141"/>
    <mergeCell ref="F142:I142"/>
    <mergeCell ref="L142:M142"/>
    <mergeCell ref="N142:Q142"/>
    <mergeCell ref="F144:I144"/>
    <mergeCell ref="L144:M144"/>
    <mergeCell ref="N144:Q144"/>
    <mergeCell ref="F137:I137"/>
    <mergeCell ref="L137:M137"/>
    <mergeCell ref="N137:Q137"/>
    <mergeCell ref="F138:I138"/>
    <mergeCell ref="F139:I139"/>
    <mergeCell ref="L139:M139"/>
    <mergeCell ref="N139:Q139"/>
    <mergeCell ref="F140:I140"/>
    <mergeCell ref="L140:M140"/>
    <mergeCell ref="N140:Q140"/>
    <mergeCell ref="F132:I132"/>
    <mergeCell ref="L132:M132"/>
    <mergeCell ref="N132:Q132"/>
    <mergeCell ref="F133:I133"/>
    <mergeCell ref="L133:M133"/>
    <mergeCell ref="N133:Q133"/>
    <mergeCell ref="F136:I136"/>
    <mergeCell ref="L136:M136"/>
    <mergeCell ref="N136:Q136"/>
    <mergeCell ref="F129:I129"/>
    <mergeCell ref="L129:M129"/>
    <mergeCell ref="N129:Q129"/>
    <mergeCell ref="F130:I130"/>
    <mergeCell ref="L130:M130"/>
    <mergeCell ref="N130:Q130"/>
    <mergeCell ref="F131:I131"/>
    <mergeCell ref="L131:M131"/>
    <mergeCell ref="N131:Q131"/>
    <mergeCell ref="F116:P116"/>
    <mergeCell ref="F117:P117"/>
    <mergeCell ref="F118:P118"/>
    <mergeCell ref="M120:P120"/>
    <mergeCell ref="M122:Q122"/>
    <mergeCell ref="M123:Q123"/>
    <mergeCell ref="F125:I125"/>
    <mergeCell ref="L125:M125"/>
    <mergeCell ref="N125:Q125"/>
    <mergeCell ref="D103:H103"/>
    <mergeCell ref="N103:Q103"/>
    <mergeCell ref="D104:H104"/>
    <mergeCell ref="N104:Q104"/>
    <mergeCell ref="D105:H105"/>
    <mergeCell ref="N105:Q105"/>
    <mergeCell ref="N106:Q106"/>
    <mergeCell ref="L108:Q108"/>
    <mergeCell ref="C114:Q114"/>
    <mergeCell ref="N95:Q95"/>
    <mergeCell ref="N96:Q96"/>
    <mergeCell ref="N97:Q97"/>
    <mergeCell ref="N98:Q98"/>
    <mergeCell ref="N100:Q100"/>
    <mergeCell ref="D101:H101"/>
    <mergeCell ref="N101:Q101"/>
    <mergeCell ref="D102:H102"/>
    <mergeCell ref="N102:Q102"/>
    <mergeCell ref="M85:Q85"/>
    <mergeCell ref="C87:G87"/>
    <mergeCell ref="N87:Q87"/>
    <mergeCell ref="N89:Q89"/>
    <mergeCell ref="N90:Q90"/>
    <mergeCell ref="N91:Q91"/>
    <mergeCell ref="N92:Q92"/>
    <mergeCell ref="N93:Q93"/>
    <mergeCell ref="N94:Q94"/>
    <mergeCell ref="H37:J37"/>
    <mergeCell ref="M37:P37"/>
    <mergeCell ref="L39:P39"/>
    <mergeCell ref="C76:Q76"/>
    <mergeCell ref="F78:P78"/>
    <mergeCell ref="F79:P79"/>
    <mergeCell ref="F80:P80"/>
    <mergeCell ref="M82:P82"/>
    <mergeCell ref="M84:Q84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E16:L16"/>
    <mergeCell ref="O16:P16"/>
    <mergeCell ref="O18:P18"/>
    <mergeCell ref="O19:P19"/>
    <mergeCell ref="O21:P21"/>
    <mergeCell ref="O22:P22"/>
    <mergeCell ref="E25:L25"/>
    <mergeCell ref="M28:P28"/>
    <mergeCell ref="M29:P29"/>
    <mergeCell ref="C2:Q2"/>
    <mergeCell ref="C4:Q4"/>
    <mergeCell ref="F6:P6"/>
    <mergeCell ref="F7:P7"/>
    <mergeCell ref="F8:P8"/>
    <mergeCell ref="O10:P10"/>
    <mergeCell ref="O12:P12"/>
    <mergeCell ref="O13:P13"/>
    <mergeCell ref="O15:P15"/>
  </mergeCells>
  <dataValidations count="2">
    <dataValidation type="list" allowBlank="1" showInputMessage="1" showErrorMessage="1" error="Povolené sú hodnoty K, M." sqref="D181:D183" xr:uid="{00000000-0002-0000-0300-000000000000}">
      <formula1>"K, M"</formula1>
    </dataValidation>
    <dataValidation type="list" allowBlank="1" showInputMessage="1" showErrorMessage="1" error="Povolené sú hodnoty základná, znížená, nulová." sqref="U181:U183" xr:uid="{00000000-0002-0000-0300-000001000000}">
      <formula1>"základná, znížená, nulová"</formula1>
    </dataValidation>
  </dataValidations>
  <hyperlinks>
    <hyperlink ref="F1:G1" location="C2" display="1) Krycí list rozpočtu" xr:uid="{00000000-0004-0000-0300-000000000000}"/>
    <hyperlink ref="H1:K1" location="C87" display="2) Rekapitulácia rozpočtu" xr:uid="{00000000-0004-0000-0300-000001000000}"/>
    <hyperlink ref="L1" location="C125" display="3) Rozpočet" xr:uid="{00000000-0004-0000-0300-000002000000}"/>
    <hyperlink ref="S1:T1" location="'Rekapitulácia stavby'!C2" display="Rekapitulácia stavby" xr:uid="{00000000-0004-0000-03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N162"/>
  <sheetViews>
    <sheetView showGridLines="0" tabSelected="1" workbookViewId="0">
      <pane ySplit="1" topLeftCell="A116" activePane="bottomLeft" state="frozen"/>
      <selection pane="bottomLeft" activeCell="M85" sqref="M85:Q85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56"/>
      <c r="B1" s="6"/>
      <c r="C1" s="6"/>
      <c r="D1" s="7" t="s">
        <v>1</v>
      </c>
      <c r="E1" s="6"/>
      <c r="F1" s="8" t="s">
        <v>121</v>
      </c>
      <c r="G1" s="8"/>
      <c r="H1" s="341" t="s">
        <v>122</v>
      </c>
      <c r="I1" s="341"/>
      <c r="J1" s="341"/>
      <c r="K1" s="341"/>
      <c r="L1" s="8" t="s">
        <v>123</v>
      </c>
      <c r="M1" s="6"/>
      <c r="N1" s="6"/>
      <c r="O1" s="7" t="s">
        <v>124</v>
      </c>
      <c r="P1" s="6"/>
      <c r="Q1" s="6"/>
      <c r="R1" s="6"/>
      <c r="S1" s="8" t="s">
        <v>125</v>
      </c>
      <c r="T1" s="8"/>
      <c r="U1" s="56"/>
      <c r="V1" s="56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</row>
    <row r="2" spans="1:66" ht="36.950000000000003" customHeight="1">
      <c r="C2" s="283" t="s">
        <v>7</v>
      </c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S2" s="342" t="s">
        <v>8</v>
      </c>
      <c r="T2" s="343"/>
      <c r="U2" s="343"/>
      <c r="V2" s="343"/>
      <c r="W2" s="343"/>
      <c r="X2" s="343"/>
      <c r="Y2" s="343"/>
      <c r="Z2" s="343"/>
      <c r="AA2" s="343"/>
      <c r="AB2" s="343"/>
      <c r="AC2" s="343"/>
      <c r="AT2" s="10" t="s">
        <v>96</v>
      </c>
    </row>
    <row r="3" spans="1:66" ht="6.95" customHeight="1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  <c r="AT3" s="10" t="s">
        <v>75</v>
      </c>
    </row>
    <row r="4" spans="1:66" ht="36.950000000000003" customHeight="1">
      <c r="B4" s="14"/>
      <c r="C4" s="285" t="s">
        <v>126</v>
      </c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15"/>
      <c r="T4" s="16" t="s">
        <v>12</v>
      </c>
      <c r="AT4" s="10" t="s">
        <v>6</v>
      </c>
    </row>
    <row r="5" spans="1:66" ht="6.95" customHeight="1">
      <c r="B5" s="14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5"/>
    </row>
    <row r="6" spans="1:66" ht="25.35" customHeight="1">
      <c r="B6" s="14"/>
      <c r="C6" s="17"/>
      <c r="D6" s="20" t="s">
        <v>17</v>
      </c>
      <c r="E6" s="17"/>
      <c r="F6" s="287" t="str">
        <f>'Rekapitulácia stavby'!K6</f>
        <v>Zníženie energetickej náročnosti kultúrneho domu v obci Rastislavice</v>
      </c>
      <c r="G6" s="288"/>
      <c r="H6" s="288"/>
      <c r="I6" s="288"/>
      <c r="J6" s="288"/>
      <c r="K6" s="288"/>
      <c r="L6" s="288"/>
      <c r="M6" s="288"/>
      <c r="N6" s="288"/>
      <c r="O6" s="288"/>
      <c r="P6" s="288"/>
      <c r="Q6" s="17"/>
      <c r="R6" s="15"/>
    </row>
    <row r="7" spans="1:66" ht="25.35" customHeight="1">
      <c r="B7" s="14"/>
      <c r="C7" s="17"/>
      <c r="D7" s="20" t="s">
        <v>127</v>
      </c>
      <c r="E7" s="17"/>
      <c r="F7" s="287" t="s">
        <v>128</v>
      </c>
      <c r="G7" s="289"/>
      <c r="H7" s="289"/>
      <c r="I7" s="289"/>
      <c r="J7" s="289"/>
      <c r="K7" s="289"/>
      <c r="L7" s="289"/>
      <c r="M7" s="289"/>
      <c r="N7" s="289"/>
      <c r="O7" s="289"/>
      <c r="P7" s="289"/>
      <c r="Q7" s="17"/>
      <c r="R7" s="15"/>
    </row>
    <row r="8" spans="1:66" s="1" customFormat="1" ht="32.85" customHeight="1">
      <c r="B8" s="22"/>
      <c r="C8" s="23"/>
      <c r="D8" s="19" t="s">
        <v>129</v>
      </c>
      <c r="E8" s="23"/>
      <c r="F8" s="290" t="s">
        <v>481</v>
      </c>
      <c r="G8" s="291"/>
      <c r="H8" s="291"/>
      <c r="I8" s="291"/>
      <c r="J8" s="291"/>
      <c r="K8" s="291"/>
      <c r="L8" s="291"/>
      <c r="M8" s="291"/>
      <c r="N8" s="291"/>
      <c r="O8" s="291"/>
      <c r="P8" s="291"/>
      <c r="Q8" s="23"/>
      <c r="R8" s="24"/>
    </row>
    <row r="9" spans="1:66" s="1" customFormat="1" ht="14.45" customHeight="1">
      <c r="B9" s="22"/>
      <c r="C9" s="23"/>
      <c r="D9" s="20" t="s">
        <v>19</v>
      </c>
      <c r="E9" s="23"/>
      <c r="F9" s="18" t="s">
        <v>5</v>
      </c>
      <c r="G9" s="23"/>
      <c r="H9" s="23"/>
      <c r="I9" s="23"/>
      <c r="J9" s="23"/>
      <c r="K9" s="23"/>
      <c r="L9" s="23"/>
      <c r="M9" s="20" t="s">
        <v>20</v>
      </c>
      <c r="N9" s="23"/>
      <c r="O9" s="18" t="s">
        <v>5</v>
      </c>
      <c r="P9" s="23"/>
      <c r="Q9" s="23"/>
      <c r="R9" s="24"/>
    </row>
    <row r="10" spans="1:66" s="1" customFormat="1" ht="14.45" customHeight="1">
      <c r="B10" s="22"/>
      <c r="C10" s="23"/>
      <c r="D10" s="20" t="s">
        <v>21</v>
      </c>
      <c r="E10" s="23"/>
      <c r="F10" s="18" t="s">
        <v>22</v>
      </c>
      <c r="G10" s="23"/>
      <c r="H10" s="23"/>
      <c r="I10" s="23"/>
      <c r="J10" s="23"/>
      <c r="K10" s="23"/>
      <c r="L10" s="23"/>
      <c r="M10" s="20" t="s">
        <v>23</v>
      </c>
      <c r="N10" s="23"/>
      <c r="O10" s="292"/>
      <c r="P10" s="293"/>
      <c r="Q10" s="23"/>
      <c r="R10" s="24"/>
    </row>
    <row r="11" spans="1:66" s="1" customFormat="1" ht="10.9" customHeight="1">
      <c r="B11" s="22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4"/>
    </row>
    <row r="12" spans="1:66" s="1" customFormat="1" ht="14.45" customHeight="1">
      <c r="B12" s="22"/>
      <c r="C12" s="23"/>
      <c r="D12" s="20" t="s">
        <v>24</v>
      </c>
      <c r="E12" s="23"/>
      <c r="F12" s="23"/>
      <c r="G12" s="23"/>
      <c r="H12" s="23"/>
      <c r="I12" s="23"/>
      <c r="J12" s="23"/>
      <c r="K12" s="23"/>
      <c r="L12" s="23"/>
      <c r="M12" s="20" t="s">
        <v>25</v>
      </c>
      <c r="N12" s="23"/>
      <c r="O12" s="294" t="s">
        <v>5</v>
      </c>
      <c r="P12" s="294"/>
      <c r="Q12" s="23"/>
      <c r="R12" s="24"/>
    </row>
    <row r="13" spans="1:66" s="1" customFormat="1" ht="18" customHeight="1">
      <c r="B13" s="22"/>
      <c r="C13" s="23"/>
      <c r="D13" s="23"/>
      <c r="E13" s="18" t="s">
        <v>26</v>
      </c>
      <c r="F13" s="23"/>
      <c r="G13" s="23"/>
      <c r="H13" s="23"/>
      <c r="I13" s="23"/>
      <c r="J13" s="23"/>
      <c r="K13" s="23"/>
      <c r="L13" s="23"/>
      <c r="M13" s="20" t="s">
        <v>27</v>
      </c>
      <c r="N13" s="23"/>
      <c r="O13" s="294" t="s">
        <v>5</v>
      </c>
      <c r="P13" s="294"/>
      <c r="Q13" s="23"/>
      <c r="R13" s="24"/>
    </row>
    <row r="14" spans="1:66" s="1" customFormat="1" ht="6.95" customHeight="1"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4"/>
    </row>
    <row r="15" spans="1:66" s="1" customFormat="1" ht="14.45" customHeight="1">
      <c r="B15" s="22"/>
      <c r="C15" s="23"/>
      <c r="D15" s="20" t="s">
        <v>28</v>
      </c>
      <c r="E15" s="23"/>
      <c r="F15" s="23"/>
      <c r="G15" s="23"/>
      <c r="H15" s="23"/>
      <c r="I15" s="23"/>
      <c r="J15" s="23"/>
      <c r="K15" s="23"/>
      <c r="L15" s="23"/>
      <c r="M15" s="20" t="s">
        <v>25</v>
      </c>
      <c r="N15" s="23"/>
      <c r="O15" s="295" t="str">
        <f>IF('Rekapitulácia stavby'!AN13="","",'Rekapitulácia stavby'!AN13)</f>
        <v>Vyplň údaj</v>
      </c>
      <c r="P15" s="294"/>
      <c r="Q15" s="23"/>
      <c r="R15" s="24"/>
    </row>
    <row r="16" spans="1:66" s="1" customFormat="1" ht="18" customHeight="1">
      <c r="B16" s="22"/>
      <c r="C16" s="23"/>
      <c r="D16" s="23"/>
      <c r="E16" s="295" t="str">
        <f>IF('Rekapitulácia stavby'!E14="","",'Rekapitulácia stavby'!E14)</f>
        <v>Vyplň údaj</v>
      </c>
      <c r="F16" s="296"/>
      <c r="G16" s="296"/>
      <c r="H16" s="296"/>
      <c r="I16" s="296"/>
      <c r="J16" s="296"/>
      <c r="K16" s="296"/>
      <c r="L16" s="296"/>
      <c r="M16" s="20" t="s">
        <v>27</v>
      </c>
      <c r="N16" s="23"/>
      <c r="O16" s="295" t="str">
        <f>IF('Rekapitulácia stavby'!AN14="","",'Rekapitulácia stavby'!AN14)</f>
        <v>Vyplň údaj</v>
      </c>
      <c r="P16" s="294"/>
      <c r="Q16" s="23"/>
      <c r="R16" s="24"/>
    </row>
    <row r="17" spans="2:18" s="1" customFormat="1" ht="6.95" customHeight="1">
      <c r="B17" s="22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4"/>
    </row>
    <row r="18" spans="2:18" s="1" customFormat="1" ht="14.45" customHeight="1">
      <c r="B18" s="22"/>
      <c r="C18" s="23"/>
      <c r="D18" s="20" t="s">
        <v>30</v>
      </c>
      <c r="E18" s="23"/>
      <c r="F18" s="23"/>
      <c r="G18" s="23"/>
      <c r="H18" s="23"/>
      <c r="I18" s="23"/>
      <c r="J18" s="23"/>
      <c r="K18" s="23"/>
      <c r="L18" s="23"/>
      <c r="M18" s="20" t="s">
        <v>25</v>
      </c>
      <c r="N18" s="23"/>
      <c r="O18" s="294" t="s">
        <v>5</v>
      </c>
      <c r="P18" s="294"/>
      <c r="Q18" s="23"/>
      <c r="R18" s="24"/>
    </row>
    <row r="19" spans="2:18" s="1" customFormat="1" ht="18" customHeight="1">
      <c r="B19" s="22"/>
      <c r="C19" s="23"/>
      <c r="D19" s="23"/>
      <c r="E19" s="18" t="s">
        <v>31</v>
      </c>
      <c r="F19" s="23"/>
      <c r="G19" s="23"/>
      <c r="H19" s="23"/>
      <c r="I19" s="23"/>
      <c r="J19" s="23"/>
      <c r="K19" s="23"/>
      <c r="L19" s="23"/>
      <c r="M19" s="20" t="s">
        <v>27</v>
      </c>
      <c r="N19" s="23"/>
      <c r="O19" s="294" t="s">
        <v>5</v>
      </c>
      <c r="P19" s="294"/>
      <c r="Q19" s="23"/>
      <c r="R19" s="24"/>
    </row>
    <row r="20" spans="2:18" s="1" customFormat="1" ht="6.95" customHeight="1">
      <c r="B20" s="22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4"/>
    </row>
    <row r="21" spans="2:18" s="1" customFormat="1" ht="14.45" customHeight="1">
      <c r="B21" s="22"/>
      <c r="C21" s="23"/>
      <c r="D21" s="20" t="s">
        <v>33</v>
      </c>
      <c r="E21" s="23"/>
      <c r="F21" s="23"/>
      <c r="G21" s="23"/>
      <c r="H21" s="23"/>
      <c r="I21" s="23"/>
      <c r="J21" s="23"/>
      <c r="K21" s="23"/>
      <c r="L21" s="23"/>
      <c r="M21" s="20" t="s">
        <v>25</v>
      </c>
      <c r="N21" s="23"/>
      <c r="O21" s="294" t="s">
        <v>5</v>
      </c>
      <c r="P21" s="294"/>
      <c r="Q21" s="23"/>
      <c r="R21" s="24"/>
    </row>
    <row r="22" spans="2:18" s="1" customFormat="1" ht="18" customHeight="1">
      <c r="B22" s="22"/>
      <c r="C22" s="23"/>
      <c r="D22" s="23"/>
      <c r="E22" s="18" t="s">
        <v>34</v>
      </c>
      <c r="F22" s="23"/>
      <c r="G22" s="23"/>
      <c r="H22" s="23"/>
      <c r="I22" s="23"/>
      <c r="J22" s="23"/>
      <c r="K22" s="23"/>
      <c r="L22" s="23"/>
      <c r="M22" s="20" t="s">
        <v>27</v>
      </c>
      <c r="N22" s="23"/>
      <c r="O22" s="294" t="s">
        <v>5</v>
      </c>
      <c r="P22" s="294"/>
      <c r="Q22" s="23"/>
      <c r="R22" s="24"/>
    </row>
    <row r="23" spans="2:18" s="1" customFormat="1" ht="6.95" customHeight="1">
      <c r="B23" s="22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4"/>
    </row>
    <row r="24" spans="2:18" s="1" customFormat="1" ht="14.45" customHeight="1">
      <c r="B24" s="22"/>
      <c r="C24" s="23"/>
      <c r="D24" s="20" t="s">
        <v>35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4"/>
    </row>
    <row r="25" spans="2:18" s="1" customFormat="1" ht="22.5" customHeight="1">
      <c r="B25" s="22"/>
      <c r="C25" s="23"/>
      <c r="D25" s="23"/>
      <c r="E25" s="297" t="s">
        <v>5</v>
      </c>
      <c r="F25" s="297"/>
      <c r="G25" s="297"/>
      <c r="H25" s="297"/>
      <c r="I25" s="297"/>
      <c r="J25" s="297"/>
      <c r="K25" s="297"/>
      <c r="L25" s="297"/>
      <c r="M25" s="23"/>
      <c r="N25" s="23"/>
      <c r="O25" s="23"/>
      <c r="P25" s="23"/>
      <c r="Q25" s="23"/>
      <c r="R25" s="24"/>
    </row>
    <row r="26" spans="2:18" s="1" customFormat="1" ht="6.95" customHeight="1">
      <c r="B26" s="22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4"/>
    </row>
    <row r="27" spans="2:18" s="1" customFormat="1" ht="6.95" customHeight="1">
      <c r="B27" s="22"/>
      <c r="C27" s="23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3"/>
      <c r="R27" s="24"/>
    </row>
    <row r="28" spans="2:18" s="1" customFormat="1" ht="14.45" customHeight="1">
      <c r="B28" s="22"/>
      <c r="C28" s="23"/>
      <c r="D28" s="57" t="s">
        <v>131</v>
      </c>
      <c r="E28" s="23"/>
      <c r="F28" s="23"/>
      <c r="G28" s="23"/>
      <c r="H28" s="23"/>
      <c r="I28" s="23"/>
      <c r="J28" s="23"/>
      <c r="K28" s="23"/>
      <c r="L28" s="23"/>
      <c r="M28" s="298">
        <f>N89</f>
        <v>0</v>
      </c>
      <c r="N28" s="298"/>
      <c r="O28" s="298"/>
      <c r="P28" s="298"/>
      <c r="Q28" s="23"/>
      <c r="R28" s="24"/>
    </row>
    <row r="29" spans="2:18" s="1" customFormat="1" ht="14.45" customHeight="1">
      <c r="B29" s="22"/>
      <c r="C29" s="23"/>
      <c r="D29" s="21" t="s">
        <v>115</v>
      </c>
      <c r="E29" s="23"/>
      <c r="F29" s="23"/>
      <c r="G29" s="23"/>
      <c r="H29" s="23"/>
      <c r="I29" s="23"/>
      <c r="J29" s="23"/>
      <c r="K29" s="23"/>
      <c r="L29" s="23"/>
      <c r="M29" s="298">
        <f>N98</f>
        <v>0</v>
      </c>
      <c r="N29" s="298"/>
      <c r="O29" s="298"/>
      <c r="P29" s="298"/>
      <c r="Q29" s="23"/>
      <c r="R29" s="24"/>
    </row>
    <row r="30" spans="2:18" s="1" customFormat="1" ht="6.95" customHeight="1">
      <c r="B30" s="22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4"/>
    </row>
    <row r="31" spans="2:18" s="1" customFormat="1" ht="25.35" customHeight="1">
      <c r="B31" s="22"/>
      <c r="C31" s="23"/>
      <c r="D31" s="58" t="s">
        <v>38</v>
      </c>
      <c r="E31" s="23"/>
      <c r="F31" s="23"/>
      <c r="G31" s="23"/>
      <c r="H31" s="23"/>
      <c r="I31" s="23"/>
      <c r="J31" s="23"/>
      <c r="K31" s="23"/>
      <c r="L31" s="23"/>
      <c r="M31" s="299">
        <f>ROUND(M28+M29,2)</f>
        <v>0</v>
      </c>
      <c r="N31" s="291"/>
      <c r="O31" s="291"/>
      <c r="P31" s="291"/>
      <c r="Q31" s="23"/>
      <c r="R31" s="24"/>
    </row>
    <row r="32" spans="2:18" s="1" customFormat="1" ht="6.95" customHeight="1">
      <c r="B32" s="22"/>
      <c r="C32" s="23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3"/>
      <c r="R32" s="24"/>
    </row>
    <row r="33" spans="2:18" s="1" customFormat="1" ht="14.45" customHeight="1">
      <c r="B33" s="22"/>
      <c r="C33" s="23"/>
      <c r="D33" s="25" t="s">
        <v>39</v>
      </c>
      <c r="E33" s="25" t="s">
        <v>40</v>
      </c>
      <c r="F33" s="26">
        <v>0.2</v>
      </c>
      <c r="G33" s="59" t="s">
        <v>41</v>
      </c>
      <c r="H33" s="300">
        <f>ROUND((((SUM(BE98:BE105)+SUM(BE124:BE158))+SUM(BE160:BE161))),2)</f>
        <v>0</v>
      </c>
      <c r="I33" s="291"/>
      <c r="J33" s="291"/>
      <c r="K33" s="23"/>
      <c r="L33" s="23"/>
      <c r="M33" s="300">
        <f>ROUND(((ROUND((SUM(BE98:BE105)+SUM(BE124:BE158)), 2)*F33)+SUM(BE160:BE161)*F33),2)</f>
        <v>0</v>
      </c>
      <c r="N33" s="291"/>
      <c r="O33" s="291"/>
      <c r="P33" s="291"/>
      <c r="Q33" s="23"/>
      <c r="R33" s="24"/>
    </row>
    <row r="34" spans="2:18" s="1" customFormat="1" ht="14.45" customHeight="1">
      <c r="B34" s="22"/>
      <c r="C34" s="23"/>
      <c r="D34" s="23"/>
      <c r="E34" s="25" t="s">
        <v>42</v>
      </c>
      <c r="F34" s="26">
        <v>0.2</v>
      </c>
      <c r="G34" s="59" t="s">
        <v>41</v>
      </c>
      <c r="H34" s="300">
        <f>ROUND((((SUM(BF98:BF105)+SUM(BF124:BF158))+SUM(BF160:BF161))),2)</f>
        <v>0</v>
      </c>
      <c r="I34" s="291"/>
      <c r="J34" s="291"/>
      <c r="K34" s="23"/>
      <c r="L34" s="23"/>
      <c r="M34" s="300">
        <f>ROUND(((ROUND((SUM(BF98:BF105)+SUM(BF124:BF158)), 2)*F34)+SUM(BF160:BF161)*F34),2)</f>
        <v>0</v>
      </c>
      <c r="N34" s="291"/>
      <c r="O34" s="291"/>
      <c r="P34" s="291"/>
      <c r="Q34" s="23"/>
      <c r="R34" s="24"/>
    </row>
    <row r="35" spans="2:18" s="1" customFormat="1" ht="14.45" hidden="1" customHeight="1">
      <c r="B35" s="22"/>
      <c r="C35" s="23"/>
      <c r="D35" s="23"/>
      <c r="E35" s="25" t="s">
        <v>43</v>
      </c>
      <c r="F35" s="26">
        <v>0.2</v>
      </c>
      <c r="G35" s="59" t="s">
        <v>41</v>
      </c>
      <c r="H35" s="300">
        <f>ROUND((((SUM(BG98:BG105)+SUM(BG124:BG158))+SUM(BG160:BG161))),2)</f>
        <v>0</v>
      </c>
      <c r="I35" s="291"/>
      <c r="J35" s="291"/>
      <c r="K35" s="23"/>
      <c r="L35" s="23"/>
      <c r="M35" s="300">
        <v>0</v>
      </c>
      <c r="N35" s="291"/>
      <c r="O35" s="291"/>
      <c r="P35" s="291"/>
      <c r="Q35" s="23"/>
      <c r="R35" s="24"/>
    </row>
    <row r="36" spans="2:18" s="1" customFormat="1" ht="14.45" hidden="1" customHeight="1">
      <c r="B36" s="22"/>
      <c r="C36" s="23"/>
      <c r="D36" s="23"/>
      <c r="E36" s="25" t="s">
        <v>44</v>
      </c>
      <c r="F36" s="26">
        <v>0.2</v>
      </c>
      <c r="G36" s="59" t="s">
        <v>41</v>
      </c>
      <c r="H36" s="300">
        <f>ROUND((((SUM(BH98:BH105)+SUM(BH124:BH158))+SUM(BH160:BH161))),2)</f>
        <v>0</v>
      </c>
      <c r="I36" s="291"/>
      <c r="J36" s="291"/>
      <c r="K36" s="23"/>
      <c r="L36" s="23"/>
      <c r="M36" s="300">
        <v>0</v>
      </c>
      <c r="N36" s="291"/>
      <c r="O36" s="291"/>
      <c r="P36" s="291"/>
      <c r="Q36" s="23"/>
      <c r="R36" s="24"/>
    </row>
    <row r="37" spans="2:18" s="1" customFormat="1" ht="14.45" hidden="1" customHeight="1">
      <c r="B37" s="22"/>
      <c r="C37" s="23"/>
      <c r="D37" s="23"/>
      <c r="E37" s="25" t="s">
        <v>45</v>
      </c>
      <c r="F37" s="26">
        <v>0</v>
      </c>
      <c r="G37" s="59" t="s">
        <v>41</v>
      </c>
      <c r="H37" s="300">
        <f>ROUND((((SUM(BI98:BI105)+SUM(BI124:BI158))+SUM(BI160:BI161))),2)</f>
        <v>0</v>
      </c>
      <c r="I37" s="291"/>
      <c r="J37" s="291"/>
      <c r="K37" s="23"/>
      <c r="L37" s="23"/>
      <c r="M37" s="300">
        <v>0</v>
      </c>
      <c r="N37" s="291"/>
      <c r="O37" s="291"/>
      <c r="P37" s="291"/>
      <c r="Q37" s="23"/>
      <c r="R37" s="24"/>
    </row>
    <row r="38" spans="2:18" s="1" customFormat="1" ht="6.95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4"/>
    </row>
    <row r="39" spans="2:18" s="1" customFormat="1" ht="25.35" customHeight="1">
      <c r="B39" s="22"/>
      <c r="C39" s="55"/>
      <c r="D39" s="60" t="s">
        <v>46</v>
      </c>
      <c r="E39" s="45"/>
      <c r="F39" s="45"/>
      <c r="G39" s="61" t="s">
        <v>47</v>
      </c>
      <c r="H39" s="62" t="s">
        <v>48</v>
      </c>
      <c r="I39" s="45"/>
      <c r="J39" s="45"/>
      <c r="K39" s="45"/>
      <c r="L39" s="301">
        <f>SUM(M31:M37)</f>
        <v>0</v>
      </c>
      <c r="M39" s="301"/>
      <c r="N39" s="301"/>
      <c r="O39" s="301"/>
      <c r="P39" s="302"/>
      <c r="Q39" s="55"/>
      <c r="R39" s="24"/>
    </row>
    <row r="40" spans="2:18" s="1" customFormat="1" ht="14.45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4"/>
    </row>
    <row r="41" spans="2:18" s="1" customFormat="1" ht="14.45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4"/>
    </row>
    <row r="42" spans="2:18">
      <c r="B42" s="14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5"/>
    </row>
    <row r="43" spans="2:18">
      <c r="B43" s="14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5"/>
    </row>
    <row r="44" spans="2:18">
      <c r="B44" s="14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5"/>
    </row>
    <row r="45" spans="2:18">
      <c r="B45" s="14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5"/>
    </row>
    <row r="46" spans="2:18">
      <c r="B46" s="14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5"/>
    </row>
    <row r="47" spans="2:18">
      <c r="B47" s="14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5"/>
    </row>
    <row r="48" spans="2:18">
      <c r="B48" s="14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5"/>
    </row>
    <row r="49" spans="2:18">
      <c r="B49" s="14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5"/>
    </row>
    <row r="50" spans="2:18" s="1" customFormat="1" ht="15">
      <c r="B50" s="22"/>
      <c r="C50" s="23"/>
      <c r="D50" s="28" t="s">
        <v>49</v>
      </c>
      <c r="E50" s="29"/>
      <c r="F50" s="29"/>
      <c r="G50" s="29"/>
      <c r="H50" s="30"/>
      <c r="I50" s="23"/>
      <c r="J50" s="28" t="s">
        <v>50</v>
      </c>
      <c r="K50" s="29"/>
      <c r="L50" s="29"/>
      <c r="M50" s="29"/>
      <c r="N50" s="29"/>
      <c r="O50" s="29"/>
      <c r="P50" s="30"/>
      <c r="Q50" s="23"/>
      <c r="R50" s="24"/>
    </row>
    <row r="51" spans="2:18">
      <c r="B51" s="14"/>
      <c r="C51" s="17"/>
      <c r="D51" s="31"/>
      <c r="E51" s="17"/>
      <c r="F51" s="17"/>
      <c r="G51" s="17"/>
      <c r="H51" s="32"/>
      <c r="I51" s="17"/>
      <c r="J51" s="31"/>
      <c r="K51" s="17"/>
      <c r="L51" s="17"/>
      <c r="M51" s="17"/>
      <c r="N51" s="17"/>
      <c r="O51" s="17"/>
      <c r="P51" s="32"/>
      <c r="Q51" s="17"/>
      <c r="R51" s="15"/>
    </row>
    <row r="52" spans="2:18">
      <c r="B52" s="14"/>
      <c r="C52" s="17"/>
      <c r="D52" s="31"/>
      <c r="E52" s="17"/>
      <c r="F52" s="17"/>
      <c r="G52" s="17"/>
      <c r="H52" s="32"/>
      <c r="I52" s="17"/>
      <c r="J52" s="31"/>
      <c r="K52" s="17"/>
      <c r="L52" s="17"/>
      <c r="M52" s="17"/>
      <c r="N52" s="17"/>
      <c r="O52" s="17"/>
      <c r="P52" s="32"/>
      <c r="Q52" s="17"/>
      <c r="R52" s="15"/>
    </row>
    <row r="53" spans="2:18">
      <c r="B53" s="14"/>
      <c r="C53" s="17"/>
      <c r="D53" s="31"/>
      <c r="E53" s="17"/>
      <c r="F53" s="17"/>
      <c r="G53" s="17"/>
      <c r="H53" s="32"/>
      <c r="I53" s="17"/>
      <c r="J53" s="31"/>
      <c r="K53" s="17"/>
      <c r="L53" s="17"/>
      <c r="M53" s="17"/>
      <c r="N53" s="17"/>
      <c r="O53" s="17"/>
      <c r="P53" s="32"/>
      <c r="Q53" s="17"/>
      <c r="R53" s="15"/>
    </row>
    <row r="54" spans="2:18">
      <c r="B54" s="14"/>
      <c r="C54" s="17"/>
      <c r="D54" s="31"/>
      <c r="E54" s="17"/>
      <c r="F54" s="17"/>
      <c r="G54" s="17"/>
      <c r="H54" s="32"/>
      <c r="I54" s="17"/>
      <c r="J54" s="31"/>
      <c r="K54" s="17"/>
      <c r="L54" s="17"/>
      <c r="M54" s="17"/>
      <c r="N54" s="17"/>
      <c r="O54" s="17"/>
      <c r="P54" s="32"/>
      <c r="Q54" s="17"/>
      <c r="R54" s="15"/>
    </row>
    <row r="55" spans="2:18">
      <c r="B55" s="14"/>
      <c r="C55" s="17"/>
      <c r="D55" s="31"/>
      <c r="E55" s="17"/>
      <c r="F55" s="17"/>
      <c r="G55" s="17"/>
      <c r="H55" s="32"/>
      <c r="I55" s="17"/>
      <c r="J55" s="31"/>
      <c r="K55" s="17"/>
      <c r="L55" s="17"/>
      <c r="M55" s="17"/>
      <c r="N55" s="17"/>
      <c r="O55" s="17"/>
      <c r="P55" s="32"/>
      <c r="Q55" s="17"/>
      <c r="R55" s="15"/>
    </row>
    <row r="56" spans="2:18">
      <c r="B56" s="14"/>
      <c r="C56" s="17"/>
      <c r="D56" s="31"/>
      <c r="E56" s="17"/>
      <c r="F56" s="17"/>
      <c r="G56" s="17"/>
      <c r="H56" s="32"/>
      <c r="I56" s="17"/>
      <c r="J56" s="31"/>
      <c r="K56" s="17"/>
      <c r="L56" s="17"/>
      <c r="M56" s="17"/>
      <c r="N56" s="17"/>
      <c r="O56" s="17"/>
      <c r="P56" s="32"/>
      <c r="Q56" s="17"/>
      <c r="R56" s="15"/>
    </row>
    <row r="57" spans="2:18">
      <c r="B57" s="14"/>
      <c r="C57" s="17"/>
      <c r="D57" s="31"/>
      <c r="E57" s="17"/>
      <c r="F57" s="17"/>
      <c r="G57" s="17"/>
      <c r="H57" s="32"/>
      <c r="I57" s="17"/>
      <c r="J57" s="31"/>
      <c r="K57" s="17"/>
      <c r="L57" s="17"/>
      <c r="M57" s="17"/>
      <c r="N57" s="17"/>
      <c r="O57" s="17"/>
      <c r="P57" s="32"/>
      <c r="Q57" s="17"/>
      <c r="R57" s="15"/>
    </row>
    <row r="58" spans="2:18">
      <c r="B58" s="14"/>
      <c r="C58" s="17"/>
      <c r="D58" s="31"/>
      <c r="E58" s="17"/>
      <c r="F58" s="17"/>
      <c r="G58" s="17"/>
      <c r="H58" s="32"/>
      <c r="I58" s="17"/>
      <c r="J58" s="31"/>
      <c r="K58" s="17"/>
      <c r="L58" s="17"/>
      <c r="M58" s="17"/>
      <c r="N58" s="17"/>
      <c r="O58" s="17"/>
      <c r="P58" s="32"/>
      <c r="Q58" s="17"/>
      <c r="R58" s="15"/>
    </row>
    <row r="59" spans="2:18" s="1" customFormat="1" ht="15">
      <c r="B59" s="22"/>
      <c r="C59" s="23"/>
      <c r="D59" s="33" t="s">
        <v>51</v>
      </c>
      <c r="E59" s="34"/>
      <c r="F59" s="34"/>
      <c r="G59" s="35" t="s">
        <v>52</v>
      </c>
      <c r="H59" s="36"/>
      <c r="I59" s="23"/>
      <c r="J59" s="33" t="s">
        <v>51</v>
      </c>
      <c r="K59" s="34"/>
      <c r="L59" s="34"/>
      <c r="M59" s="34"/>
      <c r="N59" s="35" t="s">
        <v>52</v>
      </c>
      <c r="O59" s="34"/>
      <c r="P59" s="36"/>
      <c r="Q59" s="23"/>
      <c r="R59" s="24"/>
    </row>
    <row r="60" spans="2:18">
      <c r="B60" s="14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5"/>
    </row>
    <row r="61" spans="2:18" s="1" customFormat="1" ht="15">
      <c r="B61" s="22"/>
      <c r="C61" s="23"/>
      <c r="D61" s="28" t="s">
        <v>53</v>
      </c>
      <c r="E61" s="29"/>
      <c r="F61" s="29"/>
      <c r="G61" s="29"/>
      <c r="H61" s="30"/>
      <c r="I61" s="23"/>
      <c r="J61" s="28" t="s">
        <v>54</v>
      </c>
      <c r="K61" s="29"/>
      <c r="L61" s="29"/>
      <c r="M61" s="29"/>
      <c r="N61" s="29"/>
      <c r="O61" s="29"/>
      <c r="P61" s="30"/>
      <c r="Q61" s="23"/>
      <c r="R61" s="24"/>
    </row>
    <row r="62" spans="2:18">
      <c r="B62" s="14"/>
      <c r="C62" s="17"/>
      <c r="D62" s="31"/>
      <c r="E62" s="17"/>
      <c r="F62" s="17"/>
      <c r="G62" s="17"/>
      <c r="H62" s="32"/>
      <c r="I62" s="17"/>
      <c r="J62" s="31"/>
      <c r="K62" s="17"/>
      <c r="L62" s="17"/>
      <c r="M62" s="17"/>
      <c r="N62" s="17"/>
      <c r="O62" s="17"/>
      <c r="P62" s="32"/>
      <c r="Q62" s="17"/>
      <c r="R62" s="15"/>
    </row>
    <row r="63" spans="2:18">
      <c r="B63" s="14"/>
      <c r="C63" s="17"/>
      <c r="D63" s="31"/>
      <c r="E63" s="17"/>
      <c r="F63" s="17"/>
      <c r="G63" s="17"/>
      <c r="H63" s="32"/>
      <c r="I63" s="17"/>
      <c r="J63" s="31"/>
      <c r="K63" s="17"/>
      <c r="L63" s="17"/>
      <c r="M63" s="17"/>
      <c r="N63" s="17"/>
      <c r="O63" s="17"/>
      <c r="P63" s="32"/>
      <c r="Q63" s="17"/>
      <c r="R63" s="15"/>
    </row>
    <row r="64" spans="2:18">
      <c r="B64" s="14"/>
      <c r="C64" s="17"/>
      <c r="D64" s="31"/>
      <c r="E64" s="17"/>
      <c r="F64" s="17"/>
      <c r="G64" s="17"/>
      <c r="H64" s="32"/>
      <c r="I64" s="17"/>
      <c r="J64" s="31"/>
      <c r="K64" s="17"/>
      <c r="L64" s="17"/>
      <c r="M64" s="17"/>
      <c r="N64" s="17"/>
      <c r="O64" s="17"/>
      <c r="P64" s="32"/>
      <c r="Q64" s="17"/>
      <c r="R64" s="15"/>
    </row>
    <row r="65" spans="2:18">
      <c r="B65" s="14"/>
      <c r="C65" s="17"/>
      <c r="D65" s="31"/>
      <c r="E65" s="17"/>
      <c r="F65" s="17"/>
      <c r="G65" s="17"/>
      <c r="H65" s="32"/>
      <c r="I65" s="17"/>
      <c r="J65" s="31"/>
      <c r="K65" s="17"/>
      <c r="L65" s="17"/>
      <c r="M65" s="17"/>
      <c r="N65" s="17"/>
      <c r="O65" s="17"/>
      <c r="P65" s="32"/>
      <c r="Q65" s="17"/>
      <c r="R65" s="15"/>
    </row>
    <row r="66" spans="2:18">
      <c r="B66" s="14"/>
      <c r="C66" s="17"/>
      <c r="D66" s="31"/>
      <c r="E66" s="17"/>
      <c r="F66" s="17"/>
      <c r="G66" s="17"/>
      <c r="H66" s="32"/>
      <c r="I66" s="17"/>
      <c r="J66" s="31"/>
      <c r="K66" s="17"/>
      <c r="L66" s="17"/>
      <c r="M66" s="17"/>
      <c r="N66" s="17"/>
      <c r="O66" s="17"/>
      <c r="P66" s="32"/>
      <c r="Q66" s="17"/>
      <c r="R66" s="15"/>
    </row>
    <row r="67" spans="2:18">
      <c r="B67" s="14"/>
      <c r="C67" s="17"/>
      <c r="D67" s="31"/>
      <c r="E67" s="17"/>
      <c r="F67" s="17"/>
      <c r="G67" s="17"/>
      <c r="H67" s="32"/>
      <c r="I67" s="17"/>
      <c r="J67" s="31"/>
      <c r="K67" s="17"/>
      <c r="L67" s="17"/>
      <c r="M67" s="17"/>
      <c r="N67" s="17"/>
      <c r="O67" s="17"/>
      <c r="P67" s="32"/>
      <c r="Q67" s="17"/>
      <c r="R67" s="15"/>
    </row>
    <row r="68" spans="2:18">
      <c r="B68" s="14"/>
      <c r="C68" s="17"/>
      <c r="D68" s="31"/>
      <c r="E68" s="17"/>
      <c r="F68" s="17"/>
      <c r="G68" s="17"/>
      <c r="H68" s="32"/>
      <c r="I68" s="17"/>
      <c r="J68" s="31"/>
      <c r="K68" s="17"/>
      <c r="L68" s="17"/>
      <c r="M68" s="17"/>
      <c r="N68" s="17"/>
      <c r="O68" s="17"/>
      <c r="P68" s="32"/>
      <c r="Q68" s="17"/>
      <c r="R68" s="15"/>
    </row>
    <row r="69" spans="2:18">
      <c r="B69" s="14"/>
      <c r="C69" s="17"/>
      <c r="D69" s="31"/>
      <c r="E69" s="17"/>
      <c r="F69" s="17"/>
      <c r="G69" s="17"/>
      <c r="H69" s="32"/>
      <c r="I69" s="17"/>
      <c r="J69" s="31"/>
      <c r="K69" s="17"/>
      <c r="L69" s="17"/>
      <c r="M69" s="17"/>
      <c r="N69" s="17"/>
      <c r="O69" s="17"/>
      <c r="P69" s="32"/>
      <c r="Q69" s="17"/>
      <c r="R69" s="15"/>
    </row>
    <row r="70" spans="2:18" s="1" customFormat="1" ht="15">
      <c r="B70" s="22"/>
      <c r="C70" s="23"/>
      <c r="D70" s="33" t="s">
        <v>51</v>
      </c>
      <c r="E70" s="34"/>
      <c r="F70" s="34"/>
      <c r="G70" s="35" t="s">
        <v>52</v>
      </c>
      <c r="H70" s="36"/>
      <c r="I70" s="23"/>
      <c r="J70" s="33" t="s">
        <v>51</v>
      </c>
      <c r="K70" s="34"/>
      <c r="L70" s="34"/>
      <c r="M70" s="34"/>
      <c r="N70" s="35" t="s">
        <v>52</v>
      </c>
      <c r="O70" s="34"/>
      <c r="P70" s="36"/>
      <c r="Q70" s="23"/>
      <c r="R70" s="24"/>
    </row>
    <row r="71" spans="2:18" s="1" customFormat="1" ht="14.45" customHeight="1">
      <c r="B71" s="37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9"/>
    </row>
    <row r="75" spans="2:18" s="1" customFormat="1" ht="6.95" customHeight="1"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2"/>
    </row>
    <row r="76" spans="2:18" s="1" customFormat="1" ht="36.950000000000003" customHeight="1">
      <c r="B76" s="22"/>
      <c r="C76" s="285" t="s">
        <v>132</v>
      </c>
      <c r="D76" s="286"/>
      <c r="E76" s="286"/>
      <c r="F76" s="286"/>
      <c r="G76" s="286"/>
      <c r="H76" s="286"/>
      <c r="I76" s="286"/>
      <c r="J76" s="286"/>
      <c r="K76" s="286"/>
      <c r="L76" s="286"/>
      <c r="M76" s="286"/>
      <c r="N76" s="286"/>
      <c r="O76" s="286"/>
      <c r="P76" s="286"/>
      <c r="Q76" s="286"/>
      <c r="R76" s="24"/>
    </row>
    <row r="77" spans="2:18" s="1" customFormat="1" ht="6.95" customHeight="1">
      <c r="B77" s="22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4"/>
    </row>
    <row r="78" spans="2:18" s="1" customFormat="1" ht="30" customHeight="1">
      <c r="B78" s="22"/>
      <c r="C78" s="20" t="s">
        <v>17</v>
      </c>
      <c r="D78" s="23"/>
      <c r="E78" s="23"/>
      <c r="F78" s="287" t="str">
        <f>F6</f>
        <v>Zníženie energetickej náročnosti kultúrneho domu v obci Rastislavice</v>
      </c>
      <c r="G78" s="288"/>
      <c r="H78" s="288"/>
      <c r="I78" s="288"/>
      <c r="J78" s="288"/>
      <c r="K78" s="288"/>
      <c r="L78" s="288"/>
      <c r="M78" s="288"/>
      <c r="N78" s="288"/>
      <c r="O78" s="288"/>
      <c r="P78" s="288"/>
      <c r="Q78" s="23"/>
      <c r="R78" s="24"/>
    </row>
    <row r="79" spans="2:18" ht="30" customHeight="1">
      <c r="B79" s="14"/>
      <c r="C79" s="20" t="s">
        <v>127</v>
      </c>
      <c r="D79" s="17"/>
      <c r="E79" s="17"/>
      <c r="F79" s="287" t="s">
        <v>128</v>
      </c>
      <c r="G79" s="289"/>
      <c r="H79" s="289"/>
      <c r="I79" s="289"/>
      <c r="J79" s="289"/>
      <c r="K79" s="289"/>
      <c r="L79" s="289"/>
      <c r="M79" s="289"/>
      <c r="N79" s="289"/>
      <c r="O79" s="289"/>
      <c r="P79" s="289"/>
      <c r="Q79" s="17"/>
      <c r="R79" s="15"/>
    </row>
    <row r="80" spans="2:18" s="1" customFormat="1" ht="36.950000000000003" customHeight="1">
      <c r="B80" s="22"/>
      <c r="C80" s="43" t="s">
        <v>129</v>
      </c>
      <c r="D80" s="23"/>
      <c r="E80" s="23"/>
      <c r="F80" s="303" t="str">
        <f>F8</f>
        <v>D - Ochraný pás sokla</v>
      </c>
      <c r="G80" s="291"/>
      <c r="H80" s="291"/>
      <c r="I80" s="291"/>
      <c r="J80" s="291"/>
      <c r="K80" s="291"/>
      <c r="L80" s="291"/>
      <c r="M80" s="291"/>
      <c r="N80" s="291"/>
      <c r="O80" s="291"/>
      <c r="P80" s="291"/>
      <c r="Q80" s="23"/>
      <c r="R80" s="24"/>
    </row>
    <row r="81" spans="2:47" s="1" customFormat="1" ht="6.95" customHeight="1">
      <c r="B81" s="22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4"/>
    </row>
    <row r="82" spans="2:47" s="1" customFormat="1" ht="18" customHeight="1">
      <c r="B82" s="22"/>
      <c r="C82" s="20" t="s">
        <v>21</v>
      </c>
      <c r="D82" s="23"/>
      <c r="E82" s="23"/>
      <c r="F82" s="18" t="str">
        <f>F10</f>
        <v>Rastislavice</v>
      </c>
      <c r="G82" s="23"/>
      <c r="H82" s="23"/>
      <c r="I82" s="23"/>
      <c r="J82" s="23"/>
      <c r="K82" s="20" t="s">
        <v>23</v>
      </c>
      <c r="L82" s="23"/>
      <c r="M82" s="293"/>
      <c r="N82" s="293"/>
      <c r="O82" s="293"/>
      <c r="P82" s="293"/>
      <c r="Q82" s="23"/>
      <c r="R82" s="24"/>
    </row>
    <row r="83" spans="2:47" s="1" customFormat="1" ht="6.95" customHeight="1">
      <c r="B83" s="22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4"/>
    </row>
    <row r="84" spans="2:47" s="1" customFormat="1" ht="15">
      <c r="B84" s="22"/>
      <c r="C84" s="20" t="s">
        <v>24</v>
      </c>
      <c r="D84" s="23"/>
      <c r="E84" s="23"/>
      <c r="F84" s="18" t="str">
        <f>E13</f>
        <v>Obec Rastislavice</v>
      </c>
      <c r="G84" s="23"/>
      <c r="H84" s="23"/>
      <c r="I84" s="23"/>
      <c r="J84" s="23"/>
      <c r="K84" s="20" t="s">
        <v>30</v>
      </c>
      <c r="L84" s="23"/>
      <c r="M84" s="294" t="str">
        <f>E19</f>
        <v>ByvaPro s.r.o., Mlynské Nivy 58, 821 05 Bratislava</v>
      </c>
      <c r="N84" s="294"/>
      <c r="O84" s="294"/>
      <c r="P84" s="294"/>
      <c r="Q84" s="294"/>
      <c r="R84" s="24"/>
    </row>
    <row r="85" spans="2:47" s="1" customFormat="1" ht="14.45" customHeight="1">
      <c r="B85" s="22"/>
      <c r="C85" s="20" t="s">
        <v>28</v>
      </c>
      <c r="D85" s="23"/>
      <c r="E85" s="23"/>
      <c r="F85" s="18" t="str">
        <f>IF(E16="","",E16)</f>
        <v>Vyplň údaj</v>
      </c>
      <c r="G85" s="23"/>
      <c r="H85" s="23"/>
      <c r="I85" s="23"/>
      <c r="J85" s="23"/>
      <c r="K85" s="20" t="s">
        <v>33</v>
      </c>
      <c r="L85" s="23"/>
      <c r="M85" s="294"/>
      <c r="N85" s="294"/>
      <c r="O85" s="294"/>
      <c r="P85" s="294"/>
      <c r="Q85" s="294"/>
      <c r="R85" s="24"/>
    </row>
    <row r="86" spans="2:47" s="1" customFormat="1" ht="10.35" customHeight="1">
      <c r="B86" s="22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4"/>
    </row>
    <row r="87" spans="2:47" s="1" customFormat="1" ht="29.25" customHeight="1">
      <c r="B87" s="22"/>
      <c r="C87" s="304" t="s">
        <v>133</v>
      </c>
      <c r="D87" s="305"/>
      <c r="E87" s="305"/>
      <c r="F87" s="305"/>
      <c r="G87" s="305"/>
      <c r="H87" s="55"/>
      <c r="I87" s="55"/>
      <c r="J87" s="55"/>
      <c r="K87" s="55"/>
      <c r="L87" s="55"/>
      <c r="M87" s="55"/>
      <c r="N87" s="304" t="s">
        <v>134</v>
      </c>
      <c r="O87" s="305"/>
      <c r="P87" s="305"/>
      <c r="Q87" s="305"/>
      <c r="R87" s="24"/>
    </row>
    <row r="88" spans="2:47" s="1" customFormat="1" ht="10.35" customHeight="1">
      <c r="B88" s="22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4"/>
    </row>
    <row r="89" spans="2:47" s="1" customFormat="1" ht="29.25" customHeight="1">
      <c r="B89" s="22"/>
      <c r="C89" s="63" t="s">
        <v>135</v>
      </c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306">
        <f>N124</f>
        <v>0</v>
      </c>
      <c r="O89" s="307"/>
      <c r="P89" s="307"/>
      <c r="Q89" s="307"/>
      <c r="R89" s="24"/>
      <c r="AU89" s="10" t="s">
        <v>136</v>
      </c>
    </row>
    <row r="90" spans="2:47" s="2" customFormat="1" ht="24.95" customHeight="1">
      <c r="B90" s="64"/>
      <c r="C90" s="65"/>
      <c r="D90" s="66" t="s">
        <v>137</v>
      </c>
      <c r="E90" s="65"/>
      <c r="F90" s="65"/>
      <c r="G90" s="65"/>
      <c r="H90" s="65"/>
      <c r="I90" s="65"/>
      <c r="J90" s="65"/>
      <c r="K90" s="65"/>
      <c r="L90" s="65"/>
      <c r="M90" s="65"/>
      <c r="N90" s="308">
        <f>N125</f>
        <v>0</v>
      </c>
      <c r="O90" s="309"/>
      <c r="P90" s="309"/>
      <c r="Q90" s="309"/>
      <c r="R90" s="67"/>
    </row>
    <row r="91" spans="2:47" s="3" customFormat="1" ht="19.899999999999999" customHeight="1">
      <c r="B91" s="68"/>
      <c r="C91" s="51"/>
      <c r="D91" s="52" t="s">
        <v>482</v>
      </c>
      <c r="E91" s="51"/>
      <c r="F91" s="51"/>
      <c r="G91" s="51"/>
      <c r="H91" s="51"/>
      <c r="I91" s="51"/>
      <c r="J91" s="51"/>
      <c r="K91" s="51"/>
      <c r="L91" s="51"/>
      <c r="M91" s="51"/>
      <c r="N91" s="310">
        <f>N126</f>
        <v>0</v>
      </c>
      <c r="O91" s="311"/>
      <c r="P91" s="311"/>
      <c r="Q91" s="311"/>
      <c r="R91" s="69"/>
    </row>
    <row r="92" spans="2:47" s="3" customFormat="1" ht="19.899999999999999" customHeight="1">
      <c r="B92" s="68"/>
      <c r="C92" s="51"/>
      <c r="D92" s="52" t="s">
        <v>483</v>
      </c>
      <c r="E92" s="51"/>
      <c r="F92" s="51"/>
      <c r="G92" s="51"/>
      <c r="H92" s="51"/>
      <c r="I92" s="51"/>
      <c r="J92" s="51"/>
      <c r="K92" s="51"/>
      <c r="L92" s="51"/>
      <c r="M92" s="51"/>
      <c r="N92" s="310">
        <f>N134</f>
        <v>0</v>
      </c>
      <c r="O92" s="311"/>
      <c r="P92" s="311"/>
      <c r="Q92" s="311"/>
      <c r="R92" s="69"/>
    </row>
    <row r="93" spans="2:47" s="3" customFormat="1" ht="19.899999999999999" customHeight="1">
      <c r="B93" s="68"/>
      <c r="C93" s="51"/>
      <c r="D93" s="52" t="s">
        <v>484</v>
      </c>
      <c r="E93" s="51"/>
      <c r="F93" s="51"/>
      <c r="G93" s="51"/>
      <c r="H93" s="51"/>
      <c r="I93" s="51"/>
      <c r="J93" s="51"/>
      <c r="K93" s="51"/>
      <c r="L93" s="51"/>
      <c r="M93" s="51"/>
      <c r="N93" s="310">
        <f>N142</f>
        <v>0</v>
      </c>
      <c r="O93" s="311"/>
      <c r="P93" s="311"/>
      <c r="Q93" s="311"/>
      <c r="R93" s="69"/>
    </row>
    <row r="94" spans="2:47" s="3" customFormat="1" ht="19.899999999999999" customHeight="1">
      <c r="B94" s="68"/>
      <c r="C94" s="51"/>
      <c r="D94" s="52" t="s">
        <v>140</v>
      </c>
      <c r="E94" s="51"/>
      <c r="F94" s="51"/>
      <c r="G94" s="51"/>
      <c r="H94" s="51"/>
      <c r="I94" s="51"/>
      <c r="J94" s="51"/>
      <c r="K94" s="51"/>
      <c r="L94" s="51"/>
      <c r="M94" s="51"/>
      <c r="N94" s="310">
        <f>N145</f>
        <v>0</v>
      </c>
      <c r="O94" s="311"/>
      <c r="P94" s="311"/>
      <c r="Q94" s="311"/>
      <c r="R94" s="69"/>
    </row>
    <row r="95" spans="2:47" s="3" customFormat="1" ht="19.899999999999999" customHeight="1">
      <c r="B95" s="68"/>
      <c r="C95" s="51"/>
      <c r="D95" s="52" t="s">
        <v>141</v>
      </c>
      <c r="E95" s="51"/>
      <c r="F95" s="51"/>
      <c r="G95" s="51"/>
      <c r="H95" s="51"/>
      <c r="I95" s="51"/>
      <c r="J95" s="51"/>
      <c r="K95" s="51"/>
      <c r="L95" s="51"/>
      <c r="M95" s="51"/>
      <c r="N95" s="310">
        <f>N157</f>
        <v>0</v>
      </c>
      <c r="O95" s="311"/>
      <c r="P95" s="311"/>
      <c r="Q95" s="311"/>
      <c r="R95" s="69"/>
    </row>
    <row r="96" spans="2:47" s="2" customFormat="1" ht="21.75" customHeight="1">
      <c r="B96" s="64"/>
      <c r="C96" s="65"/>
      <c r="D96" s="66" t="s">
        <v>150</v>
      </c>
      <c r="E96" s="65"/>
      <c r="F96" s="65"/>
      <c r="G96" s="65"/>
      <c r="H96" s="65"/>
      <c r="I96" s="65"/>
      <c r="J96" s="65"/>
      <c r="K96" s="65"/>
      <c r="L96" s="65"/>
      <c r="M96" s="65"/>
      <c r="N96" s="312">
        <f>N159</f>
        <v>0</v>
      </c>
      <c r="O96" s="309"/>
      <c r="P96" s="309"/>
      <c r="Q96" s="309"/>
      <c r="R96" s="67"/>
    </row>
    <row r="97" spans="2:65" s="1" customFormat="1" ht="21.75" customHeight="1">
      <c r="B97" s="22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4"/>
    </row>
    <row r="98" spans="2:65" s="1" customFormat="1" ht="29.25" customHeight="1">
      <c r="B98" s="22"/>
      <c r="C98" s="63" t="s">
        <v>151</v>
      </c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307">
        <f>ROUND(N99+N100+N101+N102+N103+N104,2)</f>
        <v>0</v>
      </c>
      <c r="O98" s="313"/>
      <c r="P98" s="313"/>
      <c r="Q98" s="313"/>
      <c r="R98" s="24"/>
      <c r="T98" s="70"/>
      <c r="U98" s="71" t="s">
        <v>39</v>
      </c>
    </row>
    <row r="99" spans="2:65" s="1" customFormat="1" ht="18" customHeight="1">
      <c r="B99" s="72"/>
      <c r="C99" s="73"/>
      <c r="D99" s="314" t="s">
        <v>152</v>
      </c>
      <c r="E99" s="315"/>
      <c r="F99" s="315"/>
      <c r="G99" s="315"/>
      <c r="H99" s="315"/>
      <c r="I99" s="73"/>
      <c r="J99" s="73"/>
      <c r="K99" s="73"/>
      <c r="L99" s="73"/>
      <c r="M99" s="73"/>
      <c r="N99" s="316">
        <f>ROUND(N89*T99,2)</f>
        <v>0</v>
      </c>
      <c r="O99" s="317"/>
      <c r="P99" s="317"/>
      <c r="Q99" s="317"/>
      <c r="R99" s="75"/>
      <c r="S99" s="73"/>
      <c r="T99" s="76"/>
      <c r="U99" s="77" t="s">
        <v>42</v>
      </c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N99" s="78"/>
      <c r="AO99" s="78"/>
      <c r="AP99" s="78"/>
      <c r="AQ99" s="78"/>
      <c r="AR99" s="78"/>
      <c r="AS99" s="78"/>
      <c r="AT99" s="78"/>
      <c r="AU99" s="78"/>
      <c r="AV99" s="78"/>
      <c r="AW99" s="78"/>
      <c r="AX99" s="78"/>
      <c r="AY99" s="79" t="s">
        <v>153</v>
      </c>
      <c r="AZ99" s="78"/>
      <c r="BA99" s="78"/>
      <c r="BB99" s="78"/>
      <c r="BC99" s="78"/>
      <c r="BD99" s="78"/>
      <c r="BE99" s="80">
        <f t="shared" ref="BE99:BE104" si="0">IF(U99="základná",N99,0)</f>
        <v>0</v>
      </c>
      <c r="BF99" s="80">
        <f t="shared" ref="BF99:BF104" si="1">IF(U99="znížená",N99,0)</f>
        <v>0</v>
      </c>
      <c r="BG99" s="80">
        <f t="shared" ref="BG99:BG104" si="2">IF(U99="zákl. prenesená",N99,0)</f>
        <v>0</v>
      </c>
      <c r="BH99" s="80">
        <f t="shared" ref="BH99:BH104" si="3">IF(U99="zníž. prenesená",N99,0)</f>
        <v>0</v>
      </c>
      <c r="BI99" s="80">
        <f t="shared" ref="BI99:BI104" si="4">IF(U99="nulová",N99,0)</f>
        <v>0</v>
      </c>
      <c r="BJ99" s="79" t="s">
        <v>87</v>
      </c>
      <c r="BK99" s="78"/>
      <c r="BL99" s="78"/>
      <c r="BM99" s="78"/>
    </row>
    <row r="100" spans="2:65" s="1" customFormat="1" ht="18" customHeight="1">
      <c r="B100" s="72"/>
      <c r="C100" s="73"/>
      <c r="D100" s="314" t="s">
        <v>154</v>
      </c>
      <c r="E100" s="315"/>
      <c r="F100" s="315"/>
      <c r="G100" s="315"/>
      <c r="H100" s="315"/>
      <c r="I100" s="73"/>
      <c r="J100" s="73"/>
      <c r="K100" s="73"/>
      <c r="L100" s="73"/>
      <c r="M100" s="73"/>
      <c r="N100" s="316">
        <f>ROUND(N89*T100,2)</f>
        <v>0</v>
      </c>
      <c r="O100" s="317"/>
      <c r="P100" s="317"/>
      <c r="Q100" s="317"/>
      <c r="R100" s="75"/>
      <c r="S100" s="73"/>
      <c r="T100" s="76"/>
      <c r="U100" s="77" t="s">
        <v>42</v>
      </c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78"/>
      <c r="AT100" s="78"/>
      <c r="AU100" s="78"/>
      <c r="AV100" s="78"/>
      <c r="AW100" s="78"/>
      <c r="AX100" s="78"/>
      <c r="AY100" s="79" t="s">
        <v>153</v>
      </c>
      <c r="AZ100" s="78"/>
      <c r="BA100" s="78"/>
      <c r="BB100" s="78"/>
      <c r="BC100" s="78"/>
      <c r="BD100" s="78"/>
      <c r="BE100" s="80">
        <f t="shared" si="0"/>
        <v>0</v>
      </c>
      <c r="BF100" s="80">
        <f t="shared" si="1"/>
        <v>0</v>
      </c>
      <c r="BG100" s="80">
        <f t="shared" si="2"/>
        <v>0</v>
      </c>
      <c r="BH100" s="80">
        <f t="shared" si="3"/>
        <v>0</v>
      </c>
      <c r="BI100" s="80">
        <f t="shared" si="4"/>
        <v>0</v>
      </c>
      <c r="BJ100" s="79" t="s">
        <v>87</v>
      </c>
      <c r="BK100" s="78"/>
      <c r="BL100" s="78"/>
      <c r="BM100" s="78"/>
    </row>
    <row r="101" spans="2:65" s="1" customFormat="1" ht="18" customHeight="1">
      <c r="B101" s="72"/>
      <c r="C101" s="73"/>
      <c r="D101" s="314" t="s">
        <v>155</v>
      </c>
      <c r="E101" s="315"/>
      <c r="F101" s="315"/>
      <c r="G101" s="315"/>
      <c r="H101" s="315"/>
      <c r="I101" s="73"/>
      <c r="J101" s="73"/>
      <c r="K101" s="73"/>
      <c r="L101" s="73"/>
      <c r="M101" s="73"/>
      <c r="N101" s="316">
        <f>ROUND(N89*T101,2)</f>
        <v>0</v>
      </c>
      <c r="O101" s="317"/>
      <c r="P101" s="317"/>
      <c r="Q101" s="317"/>
      <c r="R101" s="75"/>
      <c r="S101" s="73"/>
      <c r="T101" s="76"/>
      <c r="U101" s="77" t="s">
        <v>42</v>
      </c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9" t="s">
        <v>153</v>
      </c>
      <c r="AZ101" s="78"/>
      <c r="BA101" s="78"/>
      <c r="BB101" s="78"/>
      <c r="BC101" s="78"/>
      <c r="BD101" s="78"/>
      <c r="BE101" s="80">
        <f t="shared" si="0"/>
        <v>0</v>
      </c>
      <c r="BF101" s="80">
        <f t="shared" si="1"/>
        <v>0</v>
      </c>
      <c r="BG101" s="80">
        <f t="shared" si="2"/>
        <v>0</v>
      </c>
      <c r="BH101" s="80">
        <f t="shared" si="3"/>
        <v>0</v>
      </c>
      <c r="BI101" s="80">
        <f t="shared" si="4"/>
        <v>0</v>
      </c>
      <c r="BJ101" s="79" t="s">
        <v>87</v>
      </c>
      <c r="BK101" s="78"/>
      <c r="BL101" s="78"/>
      <c r="BM101" s="78"/>
    </row>
    <row r="102" spans="2:65" s="1" customFormat="1" ht="18" customHeight="1">
      <c r="B102" s="72"/>
      <c r="C102" s="73"/>
      <c r="D102" s="314" t="s">
        <v>156</v>
      </c>
      <c r="E102" s="315"/>
      <c r="F102" s="315"/>
      <c r="G102" s="315"/>
      <c r="H102" s="315"/>
      <c r="I102" s="73"/>
      <c r="J102" s="73"/>
      <c r="K102" s="73"/>
      <c r="L102" s="73"/>
      <c r="M102" s="73"/>
      <c r="N102" s="316">
        <f>ROUND(N89*T102,2)</f>
        <v>0</v>
      </c>
      <c r="O102" s="317"/>
      <c r="P102" s="317"/>
      <c r="Q102" s="317"/>
      <c r="R102" s="75"/>
      <c r="S102" s="73"/>
      <c r="T102" s="76"/>
      <c r="U102" s="77" t="s">
        <v>42</v>
      </c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  <c r="AT102" s="78"/>
      <c r="AU102" s="78"/>
      <c r="AV102" s="78"/>
      <c r="AW102" s="78"/>
      <c r="AX102" s="78"/>
      <c r="AY102" s="79" t="s">
        <v>153</v>
      </c>
      <c r="AZ102" s="78"/>
      <c r="BA102" s="78"/>
      <c r="BB102" s="78"/>
      <c r="BC102" s="78"/>
      <c r="BD102" s="78"/>
      <c r="BE102" s="80">
        <f t="shared" si="0"/>
        <v>0</v>
      </c>
      <c r="BF102" s="80">
        <f t="shared" si="1"/>
        <v>0</v>
      </c>
      <c r="BG102" s="80">
        <f t="shared" si="2"/>
        <v>0</v>
      </c>
      <c r="BH102" s="80">
        <f t="shared" si="3"/>
        <v>0</v>
      </c>
      <c r="BI102" s="80">
        <f t="shared" si="4"/>
        <v>0</v>
      </c>
      <c r="BJ102" s="79" t="s">
        <v>87</v>
      </c>
      <c r="BK102" s="78"/>
      <c r="BL102" s="78"/>
      <c r="BM102" s="78"/>
    </row>
    <row r="103" spans="2:65" s="1" customFormat="1" ht="18" customHeight="1">
      <c r="B103" s="72"/>
      <c r="C103" s="73"/>
      <c r="D103" s="314" t="s">
        <v>157</v>
      </c>
      <c r="E103" s="315"/>
      <c r="F103" s="315"/>
      <c r="G103" s="315"/>
      <c r="H103" s="315"/>
      <c r="I103" s="73"/>
      <c r="J103" s="73"/>
      <c r="K103" s="73"/>
      <c r="L103" s="73"/>
      <c r="M103" s="73"/>
      <c r="N103" s="316">
        <f>ROUND(N89*T103,2)</f>
        <v>0</v>
      </c>
      <c r="O103" s="317"/>
      <c r="P103" s="317"/>
      <c r="Q103" s="317"/>
      <c r="R103" s="75"/>
      <c r="S103" s="73"/>
      <c r="T103" s="76"/>
      <c r="U103" s="77" t="s">
        <v>42</v>
      </c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  <c r="AS103" s="78"/>
      <c r="AT103" s="78"/>
      <c r="AU103" s="78"/>
      <c r="AV103" s="78"/>
      <c r="AW103" s="78"/>
      <c r="AX103" s="78"/>
      <c r="AY103" s="79" t="s">
        <v>153</v>
      </c>
      <c r="AZ103" s="78"/>
      <c r="BA103" s="78"/>
      <c r="BB103" s="78"/>
      <c r="BC103" s="78"/>
      <c r="BD103" s="78"/>
      <c r="BE103" s="80">
        <f t="shared" si="0"/>
        <v>0</v>
      </c>
      <c r="BF103" s="80">
        <f t="shared" si="1"/>
        <v>0</v>
      </c>
      <c r="BG103" s="80">
        <f t="shared" si="2"/>
        <v>0</v>
      </c>
      <c r="BH103" s="80">
        <f t="shared" si="3"/>
        <v>0</v>
      </c>
      <c r="BI103" s="80">
        <f t="shared" si="4"/>
        <v>0</v>
      </c>
      <c r="BJ103" s="79" t="s">
        <v>87</v>
      </c>
      <c r="BK103" s="78"/>
      <c r="BL103" s="78"/>
      <c r="BM103" s="78"/>
    </row>
    <row r="104" spans="2:65" s="1" customFormat="1" ht="18" customHeight="1">
      <c r="B104" s="72"/>
      <c r="C104" s="73"/>
      <c r="D104" s="74" t="s">
        <v>158</v>
      </c>
      <c r="E104" s="73"/>
      <c r="F104" s="73"/>
      <c r="G104" s="73"/>
      <c r="H104" s="73"/>
      <c r="I104" s="73"/>
      <c r="J104" s="73"/>
      <c r="K104" s="73"/>
      <c r="L104" s="73"/>
      <c r="M104" s="73"/>
      <c r="N104" s="316">
        <f>ROUND(N89*T104,2)</f>
        <v>0</v>
      </c>
      <c r="O104" s="317"/>
      <c r="P104" s="317"/>
      <c r="Q104" s="317"/>
      <c r="R104" s="75"/>
      <c r="S104" s="73"/>
      <c r="T104" s="81"/>
      <c r="U104" s="82" t="s">
        <v>42</v>
      </c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  <c r="AN104" s="78"/>
      <c r="AO104" s="78"/>
      <c r="AP104" s="78"/>
      <c r="AQ104" s="78"/>
      <c r="AR104" s="78"/>
      <c r="AS104" s="78"/>
      <c r="AT104" s="78"/>
      <c r="AU104" s="78"/>
      <c r="AV104" s="78"/>
      <c r="AW104" s="78"/>
      <c r="AX104" s="78"/>
      <c r="AY104" s="79" t="s">
        <v>159</v>
      </c>
      <c r="AZ104" s="78"/>
      <c r="BA104" s="78"/>
      <c r="BB104" s="78"/>
      <c r="BC104" s="78"/>
      <c r="BD104" s="78"/>
      <c r="BE104" s="80">
        <f t="shared" si="0"/>
        <v>0</v>
      </c>
      <c r="BF104" s="80">
        <f t="shared" si="1"/>
        <v>0</v>
      </c>
      <c r="BG104" s="80">
        <f t="shared" si="2"/>
        <v>0</v>
      </c>
      <c r="BH104" s="80">
        <f t="shared" si="3"/>
        <v>0</v>
      </c>
      <c r="BI104" s="80">
        <f t="shared" si="4"/>
        <v>0</v>
      </c>
      <c r="BJ104" s="79" t="s">
        <v>87</v>
      </c>
      <c r="BK104" s="78"/>
      <c r="BL104" s="78"/>
      <c r="BM104" s="78"/>
    </row>
    <row r="105" spans="2:65" s="1" customFormat="1">
      <c r="B105" s="22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4"/>
    </row>
    <row r="106" spans="2:65" s="1" customFormat="1" ht="29.25" customHeight="1">
      <c r="B106" s="22"/>
      <c r="C106" s="54" t="s">
        <v>120</v>
      </c>
      <c r="D106" s="55"/>
      <c r="E106" s="55"/>
      <c r="F106" s="55"/>
      <c r="G106" s="55"/>
      <c r="H106" s="55"/>
      <c r="I106" s="55"/>
      <c r="J106" s="55"/>
      <c r="K106" s="55"/>
      <c r="L106" s="318">
        <f>ROUND(SUM(N89+N98),2)</f>
        <v>0</v>
      </c>
      <c r="M106" s="318"/>
      <c r="N106" s="318"/>
      <c r="O106" s="318"/>
      <c r="P106" s="318"/>
      <c r="Q106" s="318"/>
      <c r="R106" s="24"/>
    </row>
    <row r="107" spans="2:65" s="1" customFormat="1" ht="6.95" customHeight="1">
      <c r="B107" s="37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9"/>
    </row>
    <row r="111" spans="2:65" s="1" customFormat="1" ht="6.95" customHeight="1"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2"/>
    </row>
    <row r="112" spans="2:65" s="1" customFormat="1" ht="36.950000000000003" customHeight="1">
      <c r="B112" s="22"/>
      <c r="C112" s="285" t="s">
        <v>160</v>
      </c>
      <c r="D112" s="291"/>
      <c r="E112" s="291"/>
      <c r="F112" s="291"/>
      <c r="G112" s="291"/>
      <c r="H112" s="291"/>
      <c r="I112" s="291"/>
      <c r="J112" s="291"/>
      <c r="K112" s="291"/>
      <c r="L112" s="291"/>
      <c r="M112" s="291"/>
      <c r="N112" s="291"/>
      <c r="O112" s="291"/>
      <c r="P112" s="291"/>
      <c r="Q112" s="291"/>
      <c r="R112" s="24"/>
    </row>
    <row r="113" spans="2:65" s="1" customFormat="1" ht="6.95" customHeight="1">
      <c r="B113" s="22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4"/>
    </row>
    <row r="114" spans="2:65" s="1" customFormat="1" ht="30" customHeight="1">
      <c r="B114" s="22"/>
      <c r="C114" s="20" t="s">
        <v>17</v>
      </c>
      <c r="D114" s="23"/>
      <c r="E114" s="23"/>
      <c r="F114" s="287" t="str">
        <f>F6</f>
        <v>Zníženie energetickej náročnosti kultúrneho domu v obci Rastislavice</v>
      </c>
      <c r="G114" s="288"/>
      <c r="H114" s="288"/>
      <c r="I114" s="288"/>
      <c r="J114" s="288"/>
      <c r="K114" s="288"/>
      <c r="L114" s="288"/>
      <c r="M114" s="288"/>
      <c r="N114" s="288"/>
      <c r="O114" s="288"/>
      <c r="P114" s="288"/>
      <c r="Q114" s="23"/>
      <c r="R114" s="24"/>
    </row>
    <row r="115" spans="2:65" ht="30" customHeight="1">
      <c r="B115" s="14"/>
      <c r="C115" s="20" t="s">
        <v>127</v>
      </c>
      <c r="D115" s="17"/>
      <c r="E115" s="17"/>
      <c r="F115" s="287" t="s">
        <v>128</v>
      </c>
      <c r="G115" s="289"/>
      <c r="H115" s="289"/>
      <c r="I115" s="289"/>
      <c r="J115" s="289"/>
      <c r="K115" s="289"/>
      <c r="L115" s="289"/>
      <c r="M115" s="289"/>
      <c r="N115" s="289"/>
      <c r="O115" s="289"/>
      <c r="P115" s="289"/>
      <c r="Q115" s="17"/>
      <c r="R115" s="15"/>
    </row>
    <row r="116" spans="2:65" s="1" customFormat="1" ht="36.950000000000003" customHeight="1">
      <c r="B116" s="22"/>
      <c r="C116" s="43" t="s">
        <v>129</v>
      </c>
      <c r="D116" s="23"/>
      <c r="E116" s="23"/>
      <c r="F116" s="303" t="str">
        <f>F8</f>
        <v>D - Ochraný pás sokla</v>
      </c>
      <c r="G116" s="291"/>
      <c r="H116" s="291"/>
      <c r="I116" s="291"/>
      <c r="J116" s="291"/>
      <c r="K116" s="291"/>
      <c r="L116" s="291"/>
      <c r="M116" s="291"/>
      <c r="N116" s="291"/>
      <c r="O116" s="291"/>
      <c r="P116" s="291"/>
      <c r="Q116" s="23"/>
      <c r="R116" s="24"/>
    </row>
    <row r="117" spans="2:65" s="1" customFormat="1" ht="6.95" customHeight="1">
      <c r="B117" s="22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4"/>
    </row>
    <row r="118" spans="2:65" s="1" customFormat="1" ht="18" customHeight="1">
      <c r="B118" s="22"/>
      <c r="C118" s="20" t="s">
        <v>21</v>
      </c>
      <c r="D118" s="23"/>
      <c r="E118" s="23"/>
      <c r="F118" s="18" t="str">
        <f>F10</f>
        <v>Rastislavice</v>
      </c>
      <c r="G118" s="23"/>
      <c r="H118" s="23"/>
      <c r="I118" s="23"/>
      <c r="J118" s="23"/>
      <c r="K118" s="20" t="s">
        <v>23</v>
      </c>
      <c r="L118" s="23"/>
      <c r="M118" s="293" t="str">
        <f>IF(O10="","",O10)</f>
        <v/>
      </c>
      <c r="N118" s="293"/>
      <c r="O118" s="293"/>
      <c r="P118" s="293"/>
      <c r="Q118" s="23"/>
      <c r="R118" s="24"/>
    </row>
    <row r="119" spans="2:65" s="1" customFormat="1" ht="6.95" customHeight="1">
      <c r="B119" s="22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4"/>
    </row>
    <row r="120" spans="2:65" s="1" customFormat="1" ht="15">
      <c r="B120" s="22"/>
      <c r="C120" s="20" t="s">
        <v>24</v>
      </c>
      <c r="D120" s="23"/>
      <c r="E120" s="23"/>
      <c r="F120" s="18" t="str">
        <f>E13</f>
        <v>Obec Rastislavice</v>
      </c>
      <c r="G120" s="23"/>
      <c r="H120" s="23"/>
      <c r="I120" s="23"/>
      <c r="J120" s="23"/>
      <c r="K120" s="20" t="s">
        <v>30</v>
      </c>
      <c r="L120" s="23"/>
      <c r="M120" s="294" t="str">
        <f>E19</f>
        <v>ByvaPro s.r.o., Mlynské Nivy 58, 821 05 Bratislava</v>
      </c>
      <c r="N120" s="294"/>
      <c r="O120" s="294"/>
      <c r="P120" s="294"/>
      <c r="Q120" s="294"/>
      <c r="R120" s="24"/>
    </row>
    <row r="121" spans="2:65" s="1" customFormat="1" ht="14.45" customHeight="1">
      <c r="B121" s="22"/>
      <c r="C121" s="20" t="s">
        <v>28</v>
      </c>
      <c r="D121" s="23"/>
      <c r="E121" s="23"/>
      <c r="F121" s="18" t="str">
        <f>IF(E16="","",E16)</f>
        <v>Vyplň údaj</v>
      </c>
      <c r="G121" s="23"/>
      <c r="H121" s="23"/>
      <c r="I121" s="23"/>
      <c r="J121" s="23"/>
      <c r="K121" s="20" t="s">
        <v>33</v>
      </c>
      <c r="L121" s="23"/>
      <c r="M121" s="294" t="str">
        <f>E22</f>
        <v>Ján Tóth</v>
      </c>
      <c r="N121" s="294"/>
      <c r="O121" s="294"/>
      <c r="P121" s="294"/>
      <c r="Q121" s="294"/>
      <c r="R121" s="24"/>
    </row>
    <row r="122" spans="2:65" s="1" customFormat="1" ht="10.35" customHeight="1">
      <c r="B122" s="22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4"/>
    </row>
    <row r="123" spans="2:65" s="4" customFormat="1" ht="29.25" customHeight="1">
      <c r="B123" s="83"/>
      <c r="C123" s="84" t="s">
        <v>161</v>
      </c>
      <c r="D123" s="85" t="s">
        <v>162</v>
      </c>
      <c r="E123" s="85" t="s">
        <v>57</v>
      </c>
      <c r="F123" s="319" t="s">
        <v>163</v>
      </c>
      <c r="G123" s="319"/>
      <c r="H123" s="319"/>
      <c r="I123" s="319"/>
      <c r="J123" s="85" t="s">
        <v>164</v>
      </c>
      <c r="K123" s="85" t="s">
        <v>165</v>
      </c>
      <c r="L123" s="320" t="s">
        <v>166</v>
      </c>
      <c r="M123" s="320"/>
      <c r="N123" s="319" t="s">
        <v>134</v>
      </c>
      <c r="O123" s="319"/>
      <c r="P123" s="319"/>
      <c r="Q123" s="321"/>
      <c r="R123" s="86"/>
      <c r="T123" s="46" t="s">
        <v>167</v>
      </c>
      <c r="U123" s="47" t="s">
        <v>39</v>
      </c>
      <c r="V123" s="47" t="s">
        <v>168</v>
      </c>
      <c r="W123" s="47" t="s">
        <v>169</v>
      </c>
      <c r="X123" s="47" t="s">
        <v>170</v>
      </c>
      <c r="Y123" s="47" t="s">
        <v>171</v>
      </c>
      <c r="Z123" s="47" t="s">
        <v>172</v>
      </c>
      <c r="AA123" s="48" t="s">
        <v>173</v>
      </c>
    </row>
    <row r="124" spans="2:65" s="1" customFormat="1" ht="29.25" customHeight="1">
      <c r="B124" s="22"/>
      <c r="C124" s="50" t="s">
        <v>131</v>
      </c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325">
        <f>BK124</f>
        <v>0</v>
      </c>
      <c r="O124" s="326"/>
      <c r="P124" s="326"/>
      <c r="Q124" s="326"/>
      <c r="R124" s="24"/>
      <c r="T124" s="49"/>
      <c r="U124" s="29"/>
      <c r="V124" s="29"/>
      <c r="W124" s="87">
        <f>W125+W159</f>
        <v>0</v>
      </c>
      <c r="X124" s="29"/>
      <c r="Y124" s="87">
        <f>Y125+Y159</f>
        <v>54.327421199999989</v>
      </c>
      <c r="Z124" s="29"/>
      <c r="AA124" s="88">
        <f>AA125+AA159</f>
        <v>24.942200000000003</v>
      </c>
      <c r="AT124" s="10" t="s">
        <v>74</v>
      </c>
      <c r="AU124" s="10" t="s">
        <v>136</v>
      </c>
      <c r="BK124" s="89">
        <f>BK125+BK159</f>
        <v>0</v>
      </c>
    </row>
    <row r="125" spans="2:65" s="5" customFormat="1" ht="37.35" customHeight="1">
      <c r="B125" s="90"/>
      <c r="C125" s="91"/>
      <c r="D125" s="92" t="s">
        <v>137</v>
      </c>
      <c r="E125" s="92"/>
      <c r="F125" s="92"/>
      <c r="G125" s="92"/>
      <c r="H125" s="92"/>
      <c r="I125" s="92"/>
      <c r="J125" s="92"/>
      <c r="K125" s="92"/>
      <c r="L125" s="92"/>
      <c r="M125" s="92"/>
      <c r="N125" s="312">
        <f>BK125</f>
        <v>0</v>
      </c>
      <c r="O125" s="308"/>
      <c r="P125" s="308"/>
      <c r="Q125" s="308"/>
      <c r="R125" s="93"/>
      <c r="T125" s="94"/>
      <c r="U125" s="91"/>
      <c r="V125" s="91"/>
      <c r="W125" s="95">
        <f>W126+W134+W142+W145+W157</f>
        <v>0</v>
      </c>
      <c r="X125" s="91"/>
      <c r="Y125" s="95">
        <f>Y126+Y134+Y142+Y145+Y157</f>
        <v>54.327421199999989</v>
      </c>
      <c r="Z125" s="91"/>
      <c r="AA125" s="96">
        <f>AA126+AA134+AA142+AA145+AA157</f>
        <v>24.942200000000003</v>
      </c>
      <c r="AR125" s="97" t="s">
        <v>82</v>
      </c>
      <c r="AT125" s="98" t="s">
        <v>74</v>
      </c>
      <c r="AU125" s="98" t="s">
        <v>75</v>
      </c>
      <c r="AY125" s="97" t="s">
        <v>174</v>
      </c>
      <c r="BK125" s="99">
        <f>BK126+BK134+BK142+BK145+BK157</f>
        <v>0</v>
      </c>
    </row>
    <row r="126" spans="2:65" s="5" customFormat="1" ht="19.899999999999999" customHeight="1">
      <c r="B126" s="90"/>
      <c r="C126" s="91"/>
      <c r="D126" s="100" t="s">
        <v>482</v>
      </c>
      <c r="E126" s="100"/>
      <c r="F126" s="100"/>
      <c r="G126" s="100"/>
      <c r="H126" s="100"/>
      <c r="I126" s="100"/>
      <c r="J126" s="100"/>
      <c r="K126" s="100"/>
      <c r="L126" s="100"/>
      <c r="M126" s="100"/>
      <c r="N126" s="327">
        <f>BK126</f>
        <v>0</v>
      </c>
      <c r="O126" s="328"/>
      <c r="P126" s="328"/>
      <c r="Q126" s="328"/>
      <c r="R126" s="93"/>
      <c r="T126" s="94"/>
      <c r="U126" s="91"/>
      <c r="V126" s="91"/>
      <c r="W126" s="95">
        <f>SUM(W127:W133)</f>
        <v>0</v>
      </c>
      <c r="X126" s="91"/>
      <c r="Y126" s="95">
        <f>SUM(Y127:Y133)</f>
        <v>0</v>
      </c>
      <c r="Z126" s="91"/>
      <c r="AA126" s="96">
        <f>SUM(AA127:AA133)</f>
        <v>2.7222000000000004</v>
      </c>
      <c r="AR126" s="97" t="s">
        <v>82</v>
      </c>
      <c r="AT126" s="98" t="s">
        <v>74</v>
      </c>
      <c r="AU126" s="98" t="s">
        <v>82</v>
      </c>
      <c r="AY126" s="97" t="s">
        <v>174</v>
      </c>
      <c r="BK126" s="99">
        <f>SUM(BK127:BK133)</f>
        <v>0</v>
      </c>
    </row>
    <row r="127" spans="2:65" s="1" customFormat="1" ht="31.5" customHeight="1">
      <c r="B127" s="72"/>
      <c r="C127" s="101" t="s">
        <v>191</v>
      </c>
      <c r="D127" s="101" t="s">
        <v>176</v>
      </c>
      <c r="E127" s="102"/>
      <c r="F127" s="322" t="s">
        <v>485</v>
      </c>
      <c r="G127" s="322"/>
      <c r="H127" s="322"/>
      <c r="I127" s="322"/>
      <c r="J127" s="103" t="s">
        <v>182</v>
      </c>
      <c r="K127" s="104">
        <v>10.47</v>
      </c>
      <c r="L127" s="323">
        <v>0</v>
      </c>
      <c r="M127" s="323"/>
      <c r="N127" s="324">
        <f>ROUND(L127*K127,2)</f>
        <v>0</v>
      </c>
      <c r="O127" s="324"/>
      <c r="P127" s="324"/>
      <c r="Q127" s="324"/>
      <c r="R127" s="75"/>
      <c r="T127" s="106" t="s">
        <v>5</v>
      </c>
      <c r="U127" s="27" t="s">
        <v>42</v>
      </c>
      <c r="V127" s="23"/>
      <c r="W127" s="107">
        <f>V127*K127</f>
        <v>0</v>
      </c>
      <c r="X127" s="107">
        <v>0</v>
      </c>
      <c r="Y127" s="107">
        <f>X127*K127</f>
        <v>0</v>
      </c>
      <c r="Z127" s="107">
        <v>0.26</v>
      </c>
      <c r="AA127" s="108">
        <f>Z127*K127</f>
        <v>2.7222000000000004</v>
      </c>
      <c r="AR127" s="10" t="s">
        <v>179</v>
      </c>
      <c r="AT127" s="10" t="s">
        <v>176</v>
      </c>
      <c r="AU127" s="10" t="s">
        <v>87</v>
      </c>
      <c r="AY127" s="10" t="s">
        <v>174</v>
      </c>
      <c r="BE127" s="53">
        <f>IF(U127="základná",N127,0)</f>
        <v>0</v>
      </c>
      <c r="BF127" s="53">
        <f>IF(U127="znížená",N127,0)</f>
        <v>0</v>
      </c>
      <c r="BG127" s="53">
        <f>IF(U127="zákl. prenesená",N127,0)</f>
        <v>0</v>
      </c>
      <c r="BH127" s="53">
        <f>IF(U127="zníž. prenesená",N127,0)</f>
        <v>0</v>
      </c>
      <c r="BI127" s="53">
        <f>IF(U127="nulová",N127,0)</f>
        <v>0</v>
      </c>
      <c r="BJ127" s="10" t="s">
        <v>87</v>
      </c>
      <c r="BK127" s="53">
        <f>ROUND(L127*K127,2)</f>
        <v>0</v>
      </c>
      <c r="BL127" s="10" t="s">
        <v>179</v>
      </c>
      <c r="BM127" s="10" t="s">
        <v>486</v>
      </c>
    </row>
    <row r="128" spans="2:65" s="1" customFormat="1" ht="22.5" customHeight="1">
      <c r="B128" s="22"/>
      <c r="C128" s="23"/>
      <c r="D128" s="23"/>
      <c r="E128" s="23"/>
      <c r="F128" s="331" t="s">
        <v>487</v>
      </c>
      <c r="G128" s="332"/>
      <c r="H128" s="332"/>
      <c r="I128" s="332"/>
      <c r="J128" s="23"/>
      <c r="K128" s="23"/>
      <c r="L128" s="23"/>
      <c r="M128" s="23"/>
      <c r="N128" s="23"/>
      <c r="O128" s="23"/>
      <c r="P128" s="23"/>
      <c r="Q128" s="23"/>
      <c r="R128" s="24"/>
      <c r="T128" s="109"/>
      <c r="U128" s="23"/>
      <c r="V128" s="23"/>
      <c r="W128" s="23"/>
      <c r="X128" s="23"/>
      <c r="Y128" s="23"/>
      <c r="Z128" s="23"/>
      <c r="AA128" s="44"/>
      <c r="AT128" s="10" t="s">
        <v>185</v>
      </c>
      <c r="AU128" s="10" t="s">
        <v>87</v>
      </c>
    </row>
    <row r="129" spans="2:65" s="1" customFormat="1" ht="31.5" customHeight="1">
      <c r="B129" s="72"/>
      <c r="C129" s="101" t="s">
        <v>82</v>
      </c>
      <c r="D129" s="101" t="s">
        <v>176</v>
      </c>
      <c r="E129" s="102"/>
      <c r="F129" s="322" t="s">
        <v>488</v>
      </c>
      <c r="G129" s="322"/>
      <c r="H129" s="322"/>
      <c r="I129" s="322"/>
      <c r="J129" s="103" t="s">
        <v>178</v>
      </c>
      <c r="K129" s="104">
        <v>46.68</v>
      </c>
      <c r="L129" s="323">
        <v>0</v>
      </c>
      <c r="M129" s="323"/>
      <c r="N129" s="324">
        <f>ROUND(L129*K129,2)</f>
        <v>0</v>
      </c>
      <c r="O129" s="324"/>
      <c r="P129" s="324"/>
      <c r="Q129" s="324"/>
      <c r="R129" s="75"/>
      <c r="T129" s="106" t="s">
        <v>5</v>
      </c>
      <c r="U129" s="27" t="s">
        <v>42</v>
      </c>
      <c r="V129" s="23"/>
      <c r="W129" s="107">
        <f>V129*K129</f>
        <v>0</v>
      </c>
      <c r="X129" s="107">
        <v>0</v>
      </c>
      <c r="Y129" s="107">
        <f>X129*K129</f>
        <v>0</v>
      </c>
      <c r="Z129" s="107">
        <v>0</v>
      </c>
      <c r="AA129" s="108">
        <f>Z129*K129</f>
        <v>0</v>
      </c>
      <c r="AR129" s="10" t="s">
        <v>179</v>
      </c>
      <c r="AT129" s="10" t="s">
        <v>176</v>
      </c>
      <c r="AU129" s="10" t="s">
        <v>87</v>
      </c>
      <c r="AY129" s="10" t="s">
        <v>174</v>
      </c>
      <c r="BE129" s="53">
        <f>IF(U129="základná",N129,0)</f>
        <v>0</v>
      </c>
      <c r="BF129" s="53">
        <f>IF(U129="znížená",N129,0)</f>
        <v>0</v>
      </c>
      <c r="BG129" s="53">
        <f>IF(U129="zákl. prenesená",N129,0)</f>
        <v>0</v>
      </c>
      <c r="BH129" s="53">
        <f>IF(U129="zníž. prenesená",N129,0)</f>
        <v>0</v>
      </c>
      <c r="BI129" s="53">
        <f>IF(U129="nulová",N129,0)</f>
        <v>0</v>
      </c>
      <c r="BJ129" s="10" t="s">
        <v>87</v>
      </c>
      <c r="BK129" s="53">
        <f>ROUND(L129*K129,2)</f>
        <v>0</v>
      </c>
      <c r="BL129" s="10" t="s">
        <v>179</v>
      </c>
      <c r="BM129" s="10" t="s">
        <v>489</v>
      </c>
    </row>
    <row r="130" spans="2:65" s="1" customFormat="1" ht="42" customHeight="1">
      <c r="B130" s="22"/>
      <c r="C130" s="23"/>
      <c r="D130" s="23"/>
      <c r="E130" s="23"/>
      <c r="F130" s="331" t="s">
        <v>490</v>
      </c>
      <c r="G130" s="332"/>
      <c r="H130" s="332"/>
      <c r="I130" s="332"/>
      <c r="J130" s="23"/>
      <c r="K130" s="23"/>
      <c r="L130" s="23"/>
      <c r="M130" s="23"/>
      <c r="N130" s="23"/>
      <c r="O130" s="23"/>
      <c r="P130" s="23"/>
      <c r="Q130" s="23"/>
      <c r="R130" s="24"/>
      <c r="T130" s="109"/>
      <c r="U130" s="23"/>
      <c r="V130" s="23"/>
      <c r="W130" s="23"/>
      <c r="X130" s="23"/>
      <c r="Y130" s="23"/>
      <c r="Z130" s="23"/>
      <c r="AA130" s="44"/>
      <c r="AT130" s="10" t="s">
        <v>185</v>
      </c>
      <c r="AU130" s="10" t="s">
        <v>87</v>
      </c>
    </row>
    <row r="131" spans="2:65" s="1" customFormat="1" ht="31.5" customHeight="1">
      <c r="B131" s="72"/>
      <c r="C131" s="101" t="s">
        <v>87</v>
      </c>
      <c r="D131" s="101" t="s">
        <v>176</v>
      </c>
      <c r="E131" s="102"/>
      <c r="F131" s="322" t="s">
        <v>491</v>
      </c>
      <c r="G131" s="322"/>
      <c r="H131" s="322"/>
      <c r="I131" s="322"/>
      <c r="J131" s="103" t="s">
        <v>178</v>
      </c>
      <c r="K131" s="104">
        <v>9.34</v>
      </c>
      <c r="L131" s="323">
        <v>0</v>
      </c>
      <c r="M131" s="323"/>
      <c r="N131" s="324">
        <f>ROUND(L131*K131,2)</f>
        <v>0</v>
      </c>
      <c r="O131" s="324"/>
      <c r="P131" s="324"/>
      <c r="Q131" s="324"/>
      <c r="R131" s="75"/>
      <c r="T131" s="106" t="s">
        <v>5</v>
      </c>
      <c r="U131" s="27" t="s">
        <v>42</v>
      </c>
      <c r="V131" s="23"/>
      <c r="W131" s="107">
        <f>V131*K131</f>
        <v>0</v>
      </c>
      <c r="X131" s="107">
        <v>0</v>
      </c>
      <c r="Y131" s="107">
        <f>X131*K131</f>
        <v>0</v>
      </c>
      <c r="Z131" s="107">
        <v>0</v>
      </c>
      <c r="AA131" s="108">
        <f>Z131*K131</f>
        <v>0</v>
      </c>
      <c r="AR131" s="10" t="s">
        <v>179</v>
      </c>
      <c r="AT131" s="10" t="s">
        <v>176</v>
      </c>
      <c r="AU131" s="10" t="s">
        <v>87</v>
      </c>
      <c r="AY131" s="10" t="s">
        <v>174</v>
      </c>
      <c r="BE131" s="53">
        <f>IF(U131="základná",N131,0)</f>
        <v>0</v>
      </c>
      <c r="BF131" s="53">
        <f>IF(U131="znížená",N131,0)</f>
        <v>0</v>
      </c>
      <c r="BG131" s="53">
        <f>IF(U131="zákl. prenesená",N131,0)</f>
        <v>0</v>
      </c>
      <c r="BH131" s="53">
        <f>IF(U131="zníž. prenesená",N131,0)</f>
        <v>0</v>
      </c>
      <c r="BI131" s="53">
        <f>IF(U131="nulová",N131,0)</f>
        <v>0</v>
      </c>
      <c r="BJ131" s="10" t="s">
        <v>87</v>
      </c>
      <c r="BK131" s="53">
        <f>ROUND(L131*K131,2)</f>
        <v>0</v>
      </c>
      <c r="BL131" s="10" t="s">
        <v>179</v>
      </c>
      <c r="BM131" s="10" t="s">
        <v>492</v>
      </c>
    </row>
    <row r="132" spans="2:65" s="1" customFormat="1" ht="44.25" customHeight="1">
      <c r="B132" s="72"/>
      <c r="C132" s="101" t="s">
        <v>204</v>
      </c>
      <c r="D132" s="101" t="s">
        <v>176</v>
      </c>
      <c r="E132" s="102"/>
      <c r="F132" s="333" t="s">
        <v>1028</v>
      </c>
      <c r="G132" s="322"/>
      <c r="H132" s="322"/>
      <c r="I132" s="322"/>
      <c r="J132" s="103" t="s">
        <v>178</v>
      </c>
      <c r="K132" s="104">
        <v>27.23</v>
      </c>
      <c r="L132" s="323">
        <v>0</v>
      </c>
      <c r="M132" s="323"/>
      <c r="N132" s="324">
        <f>ROUND(L132*K132,2)</f>
        <v>0</v>
      </c>
      <c r="O132" s="324"/>
      <c r="P132" s="324"/>
      <c r="Q132" s="324"/>
      <c r="R132" s="75"/>
      <c r="T132" s="106" t="s">
        <v>5</v>
      </c>
      <c r="U132" s="27" t="s">
        <v>42</v>
      </c>
      <c r="V132" s="23"/>
      <c r="W132" s="107">
        <f>V132*K132</f>
        <v>0</v>
      </c>
      <c r="X132" s="107">
        <v>0</v>
      </c>
      <c r="Y132" s="107">
        <f>X132*K132</f>
        <v>0</v>
      </c>
      <c r="Z132" s="107">
        <v>0</v>
      </c>
      <c r="AA132" s="108">
        <f>Z132*K132</f>
        <v>0</v>
      </c>
      <c r="AR132" s="10" t="s">
        <v>179</v>
      </c>
      <c r="AT132" s="10" t="s">
        <v>176</v>
      </c>
      <c r="AU132" s="10" t="s">
        <v>87</v>
      </c>
      <c r="AY132" s="10" t="s">
        <v>174</v>
      </c>
      <c r="BE132" s="53">
        <f>IF(U132="základná",N132,0)</f>
        <v>0</v>
      </c>
      <c r="BF132" s="53">
        <f>IF(U132="znížená",N132,0)</f>
        <v>0</v>
      </c>
      <c r="BG132" s="53">
        <f>IF(U132="zákl. prenesená",N132,0)</f>
        <v>0</v>
      </c>
      <c r="BH132" s="53">
        <f>IF(U132="zníž. prenesená",N132,0)</f>
        <v>0</v>
      </c>
      <c r="BI132" s="53">
        <f>IF(U132="nulová",N132,0)</f>
        <v>0</v>
      </c>
      <c r="BJ132" s="10" t="s">
        <v>87</v>
      </c>
      <c r="BK132" s="53">
        <f>ROUND(L132*K132,2)</f>
        <v>0</v>
      </c>
      <c r="BL132" s="10" t="s">
        <v>179</v>
      </c>
      <c r="BM132" s="10" t="s">
        <v>493</v>
      </c>
    </row>
    <row r="133" spans="2:65" s="1" customFormat="1" ht="42" customHeight="1">
      <c r="B133" s="22"/>
      <c r="C133" s="23"/>
      <c r="D133" s="23"/>
      <c r="E133" s="23"/>
      <c r="F133" s="331" t="s">
        <v>490</v>
      </c>
      <c r="G133" s="332"/>
      <c r="H133" s="332"/>
      <c r="I133" s="332"/>
      <c r="J133" s="23"/>
      <c r="K133" s="23"/>
      <c r="L133" s="23"/>
      <c r="M133" s="23"/>
      <c r="N133" s="23"/>
      <c r="O133" s="23"/>
      <c r="P133" s="23"/>
      <c r="Q133" s="23"/>
      <c r="R133" s="24"/>
      <c r="T133" s="109"/>
      <c r="U133" s="23"/>
      <c r="V133" s="23"/>
      <c r="W133" s="23"/>
      <c r="X133" s="23"/>
      <c r="Y133" s="23"/>
      <c r="Z133" s="23"/>
      <c r="AA133" s="44"/>
      <c r="AT133" s="10" t="s">
        <v>185</v>
      </c>
      <c r="AU133" s="10" t="s">
        <v>87</v>
      </c>
    </row>
    <row r="134" spans="2:65" s="5" customFormat="1" ht="29.85" customHeight="1">
      <c r="B134" s="90"/>
      <c r="C134" s="91"/>
      <c r="D134" s="100" t="s">
        <v>483</v>
      </c>
      <c r="E134" s="100"/>
      <c r="F134" s="100"/>
      <c r="G134" s="100"/>
      <c r="H134" s="100"/>
      <c r="I134" s="100"/>
      <c r="J134" s="100"/>
      <c r="K134" s="100"/>
      <c r="L134" s="100"/>
      <c r="M134" s="100"/>
      <c r="N134" s="327">
        <f>BK134</f>
        <v>0</v>
      </c>
      <c r="O134" s="328"/>
      <c r="P134" s="328"/>
      <c r="Q134" s="328"/>
      <c r="R134" s="93"/>
      <c r="T134" s="94"/>
      <c r="U134" s="91"/>
      <c r="V134" s="91"/>
      <c r="W134" s="95">
        <f>SUM(W135:W141)</f>
        <v>0</v>
      </c>
      <c r="X134" s="91"/>
      <c r="Y134" s="95">
        <f>SUM(Y135:Y141)</f>
        <v>38.722129599999988</v>
      </c>
      <c r="Z134" s="91"/>
      <c r="AA134" s="96">
        <f>SUM(AA135:AA141)</f>
        <v>0</v>
      </c>
      <c r="AR134" s="97" t="s">
        <v>82</v>
      </c>
      <c r="AT134" s="98" t="s">
        <v>74</v>
      </c>
      <c r="AU134" s="98" t="s">
        <v>82</v>
      </c>
      <c r="AY134" s="97" t="s">
        <v>174</v>
      </c>
      <c r="BK134" s="99">
        <f>SUM(BK135:BK141)</f>
        <v>0</v>
      </c>
    </row>
    <row r="135" spans="2:65" s="1" customFormat="1" ht="31.5" customHeight="1">
      <c r="B135" s="72"/>
      <c r="C135" s="101" t="s">
        <v>179</v>
      </c>
      <c r="D135" s="101" t="s">
        <v>176</v>
      </c>
      <c r="E135" s="102"/>
      <c r="F135" s="322" t="s">
        <v>494</v>
      </c>
      <c r="G135" s="322"/>
      <c r="H135" s="322"/>
      <c r="I135" s="322"/>
      <c r="J135" s="103" t="s">
        <v>178</v>
      </c>
      <c r="K135" s="104">
        <v>7.78</v>
      </c>
      <c r="L135" s="323">
        <v>0</v>
      </c>
      <c r="M135" s="323"/>
      <c r="N135" s="324">
        <f>ROUND(L135*K135,2)</f>
        <v>0</v>
      </c>
      <c r="O135" s="324"/>
      <c r="P135" s="324"/>
      <c r="Q135" s="324"/>
      <c r="R135" s="75"/>
      <c r="T135" s="106" t="s">
        <v>5</v>
      </c>
      <c r="U135" s="27" t="s">
        <v>42</v>
      </c>
      <c r="V135" s="23"/>
      <c r="W135" s="107">
        <f>V135*K135</f>
        <v>0</v>
      </c>
      <c r="X135" s="107">
        <v>2.0699999999999998</v>
      </c>
      <c r="Y135" s="107">
        <f>X135*K135</f>
        <v>16.104599999999998</v>
      </c>
      <c r="Z135" s="107">
        <v>0</v>
      </c>
      <c r="AA135" s="108">
        <f>Z135*K135</f>
        <v>0</v>
      </c>
      <c r="AR135" s="10" t="s">
        <v>179</v>
      </c>
      <c r="AT135" s="10" t="s">
        <v>176</v>
      </c>
      <c r="AU135" s="10" t="s">
        <v>87</v>
      </c>
      <c r="AY135" s="10" t="s">
        <v>174</v>
      </c>
      <c r="BE135" s="53">
        <f>IF(U135="základná",N135,0)</f>
        <v>0</v>
      </c>
      <c r="BF135" s="53">
        <f>IF(U135="znížená",N135,0)</f>
        <v>0</v>
      </c>
      <c r="BG135" s="53">
        <f>IF(U135="zákl. prenesená",N135,0)</f>
        <v>0</v>
      </c>
      <c r="BH135" s="53">
        <f>IF(U135="zníž. prenesená",N135,0)</f>
        <v>0</v>
      </c>
      <c r="BI135" s="53">
        <f>IF(U135="nulová",N135,0)</f>
        <v>0</v>
      </c>
      <c r="BJ135" s="10" t="s">
        <v>87</v>
      </c>
      <c r="BK135" s="53">
        <f>ROUND(L135*K135,2)</f>
        <v>0</v>
      </c>
      <c r="BL135" s="10" t="s">
        <v>179</v>
      </c>
      <c r="BM135" s="10" t="s">
        <v>495</v>
      </c>
    </row>
    <row r="136" spans="2:65" s="1" customFormat="1" ht="42" customHeight="1">
      <c r="B136" s="22"/>
      <c r="C136" s="23"/>
      <c r="D136" s="23"/>
      <c r="E136" s="23"/>
      <c r="F136" s="331" t="s">
        <v>490</v>
      </c>
      <c r="G136" s="332"/>
      <c r="H136" s="332"/>
      <c r="I136" s="332"/>
      <c r="J136" s="23"/>
      <c r="K136" s="23"/>
      <c r="L136" s="23"/>
      <c r="M136" s="23"/>
      <c r="N136" s="23"/>
      <c r="O136" s="23"/>
      <c r="P136" s="23"/>
      <c r="Q136" s="23"/>
      <c r="R136" s="24"/>
      <c r="T136" s="109"/>
      <c r="U136" s="23"/>
      <c r="V136" s="23"/>
      <c r="W136" s="23"/>
      <c r="X136" s="23"/>
      <c r="Y136" s="23"/>
      <c r="Z136" s="23"/>
      <c r="AA136" s="44"/>
      <c r="AT136" s="10" t="s">
        <v>185</v>
      </c>
      <c r="AU136" s="10" t="s">
        <v>87</v>
      </c>
    </row>
    <row r="137" spans="2:65" s="1" customFormat="1" ht="22.5" customHeight="1">
      <c r="B137" s="72"/>
      <c r="C137" s="101" t="s">
        <v>206</v>
      </c>
      <c r="D137" s="101" t="s">
        <v>176</v>
      </c>
      <c r="E137" s="102"/>
      <c r="F137" s="322" t="s">
        <v>496</v>
      </c>
      <c r="G137" s="322"/>
      <c r="H137" s="322"/>
      <c r="I137" s="322"/>
      <c r="J137" s="103" t="s">
        <v>178</v>
      </c>
      <c r="K137" s="104">
        <v>10.1</v>
      </c>
      <c r="L137" s="323">
        <v>0</v>
      </c>
      <c r="M137" s="323"/>
      <c r="N137" s="324">
        <f>ROUND(L137*K137,2)</f>
        <v>0</v>
      </c>
      <c r="O137" s="324"/>
      <c r="P137" s="324"/>
      <c r="Q137" s="324"/>
      <c r="R137" s="75"/>
      <c r="T137" s="106" t="s">
        <v>5</v>
      </c>
      <c r="U137" s="27" t="s">
        <v>42</v>
      </c>
      <c r="V137" s="23"/>
      <c r="W137" s="107">
        <f>V137*K137</f>
        <v>0</v>
      </c>
      <c r="X137" s="107">
        <v>2.23543</v>
      </c>
      <c r="Y137" s="107">
        <f>X137*K137</f>
        <v>22.577842999999998</v>
      </c>
      <c r="Z137" s="107">
        <v>0</v>
      </c>
      <c r="AA137" s="108">
        <f>Z137*K137</f>
        <v>0</v>
      </c>
      <c r="AR137" s="10" t="s">
        <v>179</v>
      </c>
      <c r="AT137" s="10" t="s">
        <v>176</v>
      </c>
      <c r="AU137" s="10" t="s">
        <v>87</v>
      </c>
      <c r="AY137" s="10" t="s">
        <v>174</v>
      </c>
      <c r="BE137" s="53">
        <f>IF(U137="základná",N137,0)</f>
        <v>0</v>
      </c>
      <c r="BF137" s="53">
        <f>IF(U137="znížená",N137,0)</f>
        <v>0</v>
      </c>
      <c r="BG137" s="53">
        <f>IF(U137="zákl. prenesená",N137,0)</f>
        <v>0</v>
      </c>
      <c r="BH137" s="53">
        <f>IF(U137="zníž. prenesená",N137,0)</f>
        <v>0</v>
      </c>
      <c r="BI137" s="53">
        <f>IF(U137="nulová",N137,0)</f>
        <v>0</v>
      </c>
      <c r="BJ137" s="10" t="s">
        <v>87</v>
      </c>
      <c r="BK137" s="53">
        <f>ROUND(L137*K137,2)</f>
        <v>0</v>
      </c>
      <c r="BL137" s="10" t="s">
        <v>179</v>
      </c>
      <c r="BM137" s="10" t="s">
        <v>497</v>
      </c>
    </row>
    <row r="138" spans="2:65" s="1" customFormat="1" ht="42" customHeight="1">
      <c r="B138" s="22"/>
      <c r="C138" s="23"/>
      <c r="D138" s="23"/>
      <c r="E138" s="23"/>
      <c r="F138" s="331" t="s">
        <v>490</v>
      </c>
      <c r="G138" s="332"/>
      <c r="H138" s="332"/>
      <c r="I138" s="332"/>
      <c r="J138" s="23"/>
      <c r="K138" s="23"/>
      <c r="L138" s="23"/>
      <c r="M138" s="23"/>
      <c r="N138" s="23"/>
      <c r="O138" s="23"/>
      <c r="P138" s="23"/>
      <c r="Q138" s="23"/>
      <c r="R138" s="24"/>
      <c r="T138" s="109"/>
      <c r="U138" s="23"/>
      <c r="V138" s="23"/>
      <c r="W138" s="23"/>
      <c r="X138" s="23"/>
      <c r="Y138" s="23"/>
      <c r="Z138" s="23"/>
      <c r="AA138" s="44"/>
      <c r="AT138" s="10" t="s">
        <v>185</v>
      </c>
      <c r="AU138" s="10" t="s">
        <v>87</v>
      </c>
    </row>
    <row r="139" spans="2:65" s="1" customFormat="1" ht="31.5" customHeight="1">
      <c r="B139" s="72"/>
      <c r="C139" s="101" t="s">
        <v>200</v>
      </c>
      <c r="D139" s="101" t="s">
        <v>176</v>
      </c>
      <c r="E139" s="102"/>
      <c r="F139" s="322" t="s">
        <v>498</v>
      </c>
      <c r="G139" s="322"/>
      <c r="H139" s="322"/>
      <c r="I139" s="322"/>
      <c r="J139" s="103" t="s">
        <v>182</v>
      </c>
      <c r="K139" s="104">
        <v>77.819999999999993</v>
      </c>
      <c r="L139" s="323">
        <v>0</v>
      </c>
      <c r="M139" s="323"/>
      <c r="N139" s="324">
        <f>ROUND(L139*K139,2)</f>
        <v>0</v>
      </c>
      <c r="O139" s="324"/>
      <c r="P139" s="324"/>
      <c r="Q139" s="324"/>
      <c r="R139" s="75"/>
      <c r="T139" s="106" t="s">
        <v>5</v>
      </c>
      <c r="U139" s="27" t="s">
        <v>42</v>
      </c>
      <c r="V139" s="23"/>
      <c r="W139" s="107">
        <f>V139*K139</f>
        <v>0</v>
      </c>
      <c r="X139" s="107">
        <v>3.0000000000000001E-5</v>
      </c>
      <c r="Y139" s="107">
        <f>X139*K139</f>
        <v>2.3346E-3</v>
      </c>
      <c r="Z139" s="107">
        <v>0</v>
      </c>
      <c r="AA139" s="108">
        <f>Z139*K139</f>
        <v>0</v>
      </c>
      <c r="AR139" s="10" t="s">
        <v>179</v>
      </c>
      <c r="AT139" s="10" t="s">
        <v>176</v>
      </c>
      <c r="AU139" s="10" t="s">
        <v>87</v>
      </c>
      <c r="AY139" s="10" t="s">
        <v>174</v>
      </c>
      <c r="BE139" s="53">
        <f>IF(U139="základná",N139,0)</f>
        <v>0</v>
      </c>
      <c r="BF139" s="53">
        <f>IF(U139="znížená",N139,0)</f>
        <v>0</v>
      </c>
      <c r="BG139" s="53">
        <f>IF(U139="zákl. prenesená",N139,0)</f>
        <v>0</v>
      </c>
      <c r="BH139" s="53">
        <f>IF(U139="zníž. prenesená",N139,0)</f>
        <v>0</v>
      </c>
      <c r="BI139" s="53">
        <f>IF(U139="nulová",N139,0)</f>
        <v>0</v>
      </c>
      <c r="BJ139" s="10" t="s">
        <v>87</v>
      </c>
      <c r="BK139" s="53">
        <f>ROUND(L139*K139,2)</f>
        <v>0</v>
      </c>
      <c r="BL139" s="10" t="s">
        <v>179</v>
      </c>
      <c r="BM139" s="10" t="s">
        <v>499</v>
      </c>
    </row>
    <row r="140" spans="2:65" s="1" customFormat="1" ht="42" customHeight="1">
      <c r="B140" s="22"/>
      <c r="C140" s="23"/>
      <c r="D140" s="23"/>
      <c r="E140" s="23"/>
      <c r="F140" s="331" t="s">
        <v>490</v>
      </c>
      <c r="G140" s="332"/>
      <c r="H140" s="332"/>
      <c r="I140" s="332"/>
      <c r="J140" s="23"/>
      <c r="K140" s="23"/>
      <c r="L140" s="23"/>
      <c r="M140" s="23"/>
      <c r="N140" s="23"/>
      <c r="O140" s="23"/>
      <c r="P140" s="23"/>
      <c r="Q140" s="23"/>
      <c r="R140" s="24"/>
      <c r="T140" s="109"/>
      <c r="U140" s="23"/>
      <c r="V140" s="23"/>
      <c r="W140" s="23"/>
      <c r="X140" s="23"/>
      <c r="Y140" s="23"/>
      <c r="Z140" s="23"/>
      <c r="AA140" s="44"/>
      <c r="AT140" s="10" t="s">
        <v>185</v>
      </c>
      <c r="AU140" s="10" t="s">
        <v>87</v>
      </c>
    </row>
    <row r="141" spans="2:65" s="1" customFormat="1" ht="22.5" customHeight="1">
      <c r="B141" s="72"/>
      <c r="C141" s="110" t="s">
        <v>197</v>
      </c>
      <c r="D141" s="110" t="s">
        <v>226</v>
      </c>
      <c r="E141" s="111"/>
      <c r="F141" s="334" t="s">
        <v>423</v>
      </c>
      <c r="G141" s="334"/>
      <c r="H141" s="334"/>
      <c r="I141" s="334"/>
      <c r="J141" s="112" t="s">
        <v>182</v>
      </c>
      <c r="K141" s="113">
        <v>93.38</v>
      </c>
      <c r="L141" s="335">
        <v>0</v>
      </c>
      <c r="M141" s="335"/>
      <c r="N141" s="336">
        <f>ROUND(L141*K141,2)</f>
        <v>0</v>
      </c>
      <c r="O141" s="324"/>
      <c r="P141" s="324"/>
      <c r="Q141" s="324"/>
      <c r="R141" s="75"/>
      <c r="T141" s="106" t="s">
        <v>5</v>
      </c>
      <c r="U141" s="27" t="s">
        <v>42</v>
      </c>
      <c r="V141" s="23"/>
      <c r="W141" s="107">
        <f>V141*K141</f>
        <v>0</v>
      </c>
      <c r="X141" s="107">
        <v>4.0000000000000002E-4</v>
      </c>
      <c r="Y141" s="107">
        <f>X141*K141</f>
        <v>3.7352000000000003E-2</v>
      </c>
      <c r="Z141" s="107">
        <v>0</v>
      </c>
      <c r="AA141" s="108">
        <f>Z141*K141</f>
        <v>0</v>
      </c>
      <c r="AR141" s="10" t="s">
        <v>194</v>
      </c>
      <c r="AT141" s="10" t="s">
        <v>226</v>
      </c>
      <c r="AU141" s="10" t="s">
        <v>87</v>
      </c>
      <c r="AY141" s="10" t="s">
        <v>174</v>
      </c>
      <c r="BE141" s="53">
        <f>IF(U141="základná",N141,0)</f>
        <v>0</v>
      </c>
      <c r="BF141" s="53">
        <f>IF(U141="znížená",N141,0)</f>
        <v>0</v>
      </c>
      <c r="BG141" s="53">
        <f>IF(U141="zákl. prenesená",N141,0)</f>
        <v>0</v>
      </c>
      <c r="BH141" s="53">
        <f>IF(U141="zníž. prenesená",N141,0)</f>
        <v>0</v>
      </c>
      <c r="BI141" s="53">
        <f>IF(U141="nulová",N141,0)</f>
        <v>0</v>
      </c>
      <c r="BJ141" s="10" t="s">
        <v>87</v>
      </c>
      <c r="BK141" s="53">
        <f>ROUND(L141*K141,2)</f>
        <v>0</v>
      </c>
      <c r="BL141" s="10" t="s">
        <v>179</v>
      </c>
      <c r="BM141" s="10" t="s">
        <v>500</v>
      </c>
    </row>
    <row r="142" spans="2:65" s="5" customFormat="1" ht="29.85" customHeight="1">
      <c r="B142" s="90"/>
      <c r="C142" s="91"/>
      <c r="D142" s="100" t="s">
        <v>484</v>
      </c>
      <c r="E142" s="100"/>
      <c r="F142" s="100"/>
      <c r="G142" s="100"/>
      <c r="H142" s="100"/>
      <c r="I142" s="100"/>
      <c r="J142" s="100"/>
      <c r="K142" s="100"/>
      <c r="L142" s="100"/>
      <c r="M142" s="100"/>
      <c r="N142" s="329">
        <f>BK142</f>
        <v>0</v>
      </c>
      <c r="O142" s="330"/>
      <c r="P142" s="330"/>
      <c r="Q142" s="330"/>
      <c r="R142" s="93"/>
      <c r="T142" s="94"/>
      <c r="U142" s="91"/>
      <c r="V142" s="91"/>
      <c r="W142" s="95">
        <f>SUM(W143:W144)</f>
        <v>0</v>
      </c>
      <c r="X142" s="91"/>
      <c r="Y142" s="95">
        <f>SUM(Y143:Y144)</f>
        <v>1.1726400000000001</v>
      </c>
      <c r="Z142" s="91"/>
      <c r="AA142" s="96">
        <f>SUM(AA143:AA144)</f>
        <v>0</v>
      </c>
      <c r="AR142" s="97" t="s">
        <v>82</v>
      </c>
      <c r="AT142" s="98" t="s">
        <v>74</v>
      </c>
      <c r="AU142" s="98" t="s">
        <v>82</v>
      </c>
      <c r="AY142" s="97" t="s">
        <v>174</v>
      </c>
      <c r="BK142" s="99">
        <f>SUM(BK143:BK144)</f>
        <v>0</v>
      </c>
    </row>
    <row r="143" spans="2:65" s="1" customFormat="1" ht="31.5" customHeight="1">
      <c r="B143" s="72"/>
      <c r="C143" s="101" t="s">
        <v>234</v>
      </c>
      <c r="D143" s="101" t="s">
        <v>176</v>
      </c>
      <c r="E143" s="102"/>
      <c r="F143" s="322" t="s">
        <v>501</v>
      </c>
      <c r="G143" s="322"/>
      <c r="H143" s="322"/>
      <c r="I143" s="322"/>
      <c r="J143" s="103" t="s">
        <v>182</v>
      </c>
      <c r="K143" s="104">
        <v>10.47</v>
      </c>
      <c r="L143" s="323">
        <v>0</v>
      </c>
      <c r="M143" s="323"/>
      <c r="N143" s="324">
        <f>ROUND(L143*K143,2)</f>
        <v>0</v>
      </c>
      <c r="O143" s="324"/>
      <c r="P143" s="324"/>
      <c r="Q143" s="324"/>
      <c r="R143" s="75"/>
      <c r="T143" s="106" t="s">
        <v>5</v>
      </c>
      <c r="U143" s="27" t="s">
        <v>42</v>
      </c>
      <c r="V143" s="23"/>
      <c r="W143" s="107">
        <f>V143*K143</f>
        <v>0</v>
      </c>
      <c r="X143" s="107">
        <v>0.112</v>
      </c>
      <c r="Y143" s="107">
        <f>X143*K143</f>
        <v>1.1726400000000001</v>
      </c>
      <c r="Z143" s="107">
        <v>0</v>
      </c>
      <c r="AA143" s="108">
        <f>Z143*K143</f>
        <v>0</v>
      </c>
      <c r="AR143" s="10" t="s">
        <v>179</v>
      </c>
      <c r="AT143" s="10" t="s">
        <v>176</v>
      </c>
      <c r="AU143" s="10" t="s">
        <v>87</v>
      </c>
      <c r="AY143" s="10" t="s">
        <v>174</v>
      </c>
      <c r="BE143" s="53">
        <f>IF(U143="základná",N143,0)</f>
        <v>0</v>
      </c>
      <c r="BF143" s="53">
        <f>IF(U143="znížená",N143,0)</f>
        <v>0</v>
      </c>
      <c r="BG143" s="53">
        <f>IF(U143="zákl. prenesená",N143,0)</f>
        <v>0</v>
      </c>
      <c r="BH143" s="53">
        <f>IF(U143="zníž. prenesená",N143,0)</f>
        <v>0</v>
      </c>
      <c r="BI143" s="53">
        <f>IF(U143="nulová",N143,0)</f>
        <v>0</v>
      </c>
      <c r="BJ143" s="10" t="s">
        <v>87</v>
      </c>
      <c r="BK143" s="53">
        <f>ROUND(L143*K143,2)</f>
        <v>0</v>
      </c>
      <c r="BL143" s="10" t="s">
        <v>179</v>
      </c>
      <c r="BM143" s="10" t="s">
        <v>502</v>
      </c>
    </row>
    <row r="144" spans="2:65" s="1" customFormat="1" ht="22.5" customHeight="1">
      <c r="B144" s="22"/>
      <c r="C144" s="23"/>
      <c r="D144" s="23"/>
      <c r="E144" s="23"/>
      <c r="F144" s="331" t="s">
        <v>503</v>
      </c>
      <c r="G144" s="332"/>
      <c r="H144" s="332"/>
      <c r="I144" s="332"/>
      <c r="J144" s="23"/>
      <c r="K144" s="23"/>
      <c r="L144" s="23"/>
      <c r="M144" s="23"/>
      <c r="N144" s="23"/>
      <c r="O144" s="23"/>
      <c r="P144" s="23"/>
      <c r="Q144" s="23"/>
      <c r="R144" s="24"/>
      <c r="T144" s="109"/>
      <c r="U144" s="23"/>
      <c r="V144" s="23"/>
      <c r="W144" s="23"/>
      <c r="X144" s="23"/>
      <c r="Y144" s="23"/>
      <c r="Z144" s="23"/>
      <c r="AA144" s="44"/>
      <c r="AT144" s="10" t="s">
        <v>185</v>
      </c>
      <c r="AU144" s="10" t="s">
        <v>87</v>
      </c>
    </row>
    <row r="145" spans="2:65" s="5" customFormat="1" ht="29.85" customHeight="1">
      <c r="B145" s="90"/>
      <c r="C145" s="91"/>
      <c r="D145" s="100" t="s">
        <v>140</v>
      </c>
      <c r="E145" s="100"/>
      <c r="F145" s="100"/>
      <c r="G145" s="100"/>
      <c r="H145" s="100"/>
      <c r="I145" s="100"/>
      <c r="J145" s="100"/>
      <c r="K145" s="100"/>
      <c r="L145" s="100"/>
      <c r="M145" s="100"/>
      <c r="N145" s="327">
        <f>BK145</f>
        <v>0</v>
      </c>
      <c r="O145" s="328"/>
      <c r="P145" s="328"/>
      <c r="Q145" s="328"/>
      <c r="R145" s="93"/>
      <c r="T145" s="94"/>
      <c r="U145" s="91"/>
      <c r="V145" s="91"/>
      <c r="W145" s="95">
        <f>SUM(W146:W156)</f>
        <v>0</v>
      </c>
      <c r="X145" s="91"/>
      <c r="Y145" s="95">
        <f>SUM(Y146:Y156)</f>
        <v>14.4326516</v>
      </c>
      <c r="Z145" s="91"/>
      <c r="AA145" s="96">
        <f>SUM(AA146:AA156)</f>
        <v>22.220000000000002</v>
      </c>
      <c r="AR145" s="97" t="s">
        <v>82</v>
      </c>
      <c r="AT145" s="98" t="s">
        <v>74</v>
      </c>
      <c r="AU145" s="98" t="s">
        <v>82</v>
      </c>
      <c r="AY145" s="97" t="s">
        <v>174</v>
      </c>
      <c r="BK145" s="99">
        <f>SUM(BK146:BK156)</f>
        <v>0</v>
      </c>
    </row>
    <row r="146" spans="2:65" s="1" customFormat="1" ht="44.25" customHeight="1">
      <c r="B146" s="72"/>
      <c r="C146" s="101" t="s">
        <v>232</v>
      </c>
      <c r="D146" s="101" t="s">
        <v>176</v>
      </c>
      <c r="E146" s="102"/>
      <c r="F146" s="322" t="s">
        <v>504</v>
      </c>
      <c r="G146" s="322"/>
      <c r="H146" s="322"/>
      <c r="I146" s="322"/>
      <c r="J146" s="103" t="s">
        <v>219</v>
      </c>
      <c r="K146" s="104">
        <v>117.12</v>
      </c>
      <c r="L146" s="323">
        <v>0</v>
      </c>
      <c r="M146" s="323"/>
      <c r="N146" s="324">
        <f>ROUND(L146*K146,2)</f>
        <v>0</v>
      </c>
      <c r="O146" s="324"/>
      <c r="P146" s="324"/>
      <c r="Q146" s="324"/>
      <c r="R146" s="75"/>
      <c r="T146" s="106" t="s">
        <v>5</v>
      </c>
      <c r="U146" s="27" t="s">
        <v>42</v>
      </c>
      <c r="V146" s="23"/>
      <c r="W146" s="107">
        <f>V146*K146</f>
        <v>0</v>
      </c>
      <c r="X146" s="107">
        <v>9.7930000000000003E-2</v>
      </c>
      <c r="Y146" s="107">
        <f>X146*K146</f>
        <v>11.4695616</v>
      </c>
      <c r="Z146" s="107">
        <v>0</v>
      </c>
      <c r="AA146" s="108">
        <f>Z146*K146</f>
        <v>0</v>
      </c>
      <c r="AR146" s="10" t="s">
        <v>179</v>
      </c>
      <c r="AT146" s="10" t="s">
        <v>176</v>
      </c>
      <c r="AU146" s="10" t="s">
        <v>87</v>
      </c>
      <c r="AY146" s="10" t="s">
        <v>174</v>
      </c>
      <c r="BE146" s="53">
        <f>IF(U146="základná",N146,0)</f>
        <v>0</v>
      </c>
      <c r="BF146" s="53">
        <f>IF(U146="znížená",N146,0)</f>
        <v>0</v>
      </c>
      <c r="BG146" s="53">
        <f>IF(U146="zákl. prenesená",N146,0)</f>
        <v>0</v>
      </c>
      <c r="BH146" s="53">
        <f>IF(U146="zníž. prenesená",N146,0)</f>
        <v>0</v>
      </c>
      <c r="BI146" s="53">
        <f>IF(U146="nulová",N146,0)</f>
        <v>0</v>
      </c>
      <c r="BJ146" s="10" t="s">
        <v>87</v>
      </c>
      <c r="BK146" s="53">
        <f>ROUND(L146*K146,2)</f>
        <v>0</v>
      </c>
      <c r="BL146" s="10" t="s">
        <v>179</v>
      </c>
      <c r="BM146" s="10" t="s">
        <v>505</v>
      </c>
    </row>
    <row r="147" spans="2:65" s="1" customFormat="1" ht="42" customHeight="1">
      <c r="B147" s="22"/>
      <c r="C147" s="23"/>
      <c r="D147" s="23"/>
      <c r="E147" s="23"/>
      <c r="F147" s="331" t="s">
        <v>490</v>
      </c>
      <c r="G147" s="332"/>
      <c r="H147" s="332"/>
      <c r="I147" s="332"/>
      <c r="J147" s="23"/>
      <c r="K147" s="23"/>
      <c r="L147" s="23"/>
      <c r="M147" s="23"/>
      <c r="N147" s="23"/>
      <c r="O147" s="23"/>
      <c r="P147" s="23"/>
      <c r="Q147" s="23"/>
      <c r="R147" s="24"/>
      <c r="T147" s="109"/>
      <c r="U147" s="23"/>
      <c r="V147" s="23"/>
      <c r="W147" s="23"/>
      <c r="X147" s="23"/>
      <c r="Y147" s="23"/>
      <c r="Z147" s="23"/>
      <c r="AA147" s="44"/>
      <c r="AT147" s="10" t="s">
        <v>185</v>
      </c>
      <c r="AU147" s="10" t="s">
        <v>87</v>
      </c>
    </row>
    <row r="148" spans="2:65" s="1" customFormat="1" ht="22.5" customHeight="1">
      <c r="B148" s="72"/>
      <c r="C148" s="110" t="s">
        <v>228</v>
      </c>
      <c r="D148" s="110" t="s">
        <v>226</v>
      </c>
      <c r="E148" s="111"/>
      <c r="F148" s="334" t="s">
        <v>506</v>
      </c>
      <c r="G148" s="334"/>
      <c r="H148" s="334"/>
      <c r="I148" s="334"/>
      <c r="J148" s="112" t="s">
        <v>223</v>
      </c>
      <c r="K148" s="113">
        <v>128.83000000000001</v>
      </c>
      <c r="L148" s="335">
        <v>0</v>
      </c>
      <c r="M148" s="335"/>
      <c r="N148" s="336">
        <f>ROUND(L148*K148,2)</f>
        <v>0</v>
      </c>
      <c r="O148" s="324"/>
      <c r="P148" s="324"/>
      <c r="Q148" s="324"/>
      <c r="R148" s="75"/>
      <c r="T148" s="106" t="s">
        <v>5</v>
      </c>
      <c r="U148" s="27" t="s">
        <v>42</v>
      </c>
      <c r="V148" s="23"/>
      <c r="W148" s="107">
        <f>V148*K148</f>
        <v>0</v>
      </c>
      <c r="X148" s="107">
        <v>2.3E-2</v>
      </c>
      <c r="Y148" s="107">
        <f>X148*K148</f>
        <v>2.9630900000000002</v>
      </c>
      <c r="Z148" s="107">
        <v>0</v>
      </c>
      <c r="AA148" s="108">
        <f>Z148*K148</f>
        <v>0</v>
      </c>
      <c r="AR148" s="10" t="s">
        <v>194</v>
      </c>
      <c r="AT148" s="10" t="s">
        <v>226</v>
      </c>
      <c r="AU148" s="10" t="s">
        <v>87</v>
      </c>
      <c r="AY148" s="10" t="s">
        <v>174</v>
      </c>
      <c r="BE148" s="53">
        <f>IF(U148="základná",N148,0)</f>
        <v>0</v>
      </c>
      <c r="BF148" s="53">
        <f>IF(U148="znížená",N148,0)</f>
        <v>0</v>
      </c>
      <c r="BG148" s="53">
        <f>IF(U148="zákl. prenesená",N148,0)</f>
        <v>0</v>
      </c>
      <c r="BH148" s="53">
        <f>IF(U148="zníž. prenesená",N148,0)</f>
        <v>0</v>
      </c>
      <c r="BI148" s="53">
        <f>IF(U148="nulová",N148,0)</f>
        <v>0</v>
      </c>
      <c r="BJ148" s="10" t="s">
        <v>87</v>
      </c>
      <c r="BK148" s="53">
        <f>ROUND(L148*K148,2)</f>
        <v>0</v>
      </c>
      <c r="BL148" s="10" t="s">
        <v>179</v>
      </c>
      <c r="BM148" s="10" t="s">
        <v>507</v>
      </c>
    </row>
    <row r="149" spans="2:65" s="1" customFormat="1" ht="31.5" customHeight="1">
      <c r="B149" s="72"/>
      <c r="C149" s="101" t="s">
        <v>194</v>
      </c>
      <c r="D149" s="101" t="s">
        <v>176</v>
      </c>
      <c r="E149" s="102"/>
      <c r="F149" s="322" t="s">
        <v>508</v>
      </c>
      <c r="G149" s="322"/>
      <c r="H149" s="322"/>
      <c r="I149" s="322"/>
      <c r="J149" s="103" t="s">
        <v>182</v>
      </c>
      <c r="K149" s="104">
        <v>112.32</v>
      </c>
      <c r="L149" s="323">
        <v>0</v>
      </c>
      <c r="M149" s="323"/>
      <c r="N149" s="324">
        <f>ROUND(L149*K149,2)</f>
        <v>0</v>
      </c>
      <c r="O149" s="324"/>
      <c r="P149" s="324"/>
      <c r="Q149" s="324"/>
      <c r="R149" s="75"/>
      <c r="T149" s="106" t="s">
        <v>5</v>
      </c>
      <c r="U149" s="27" t="s">
        <v>42</v>
      </c>
      <c r="V149" s="23"/>
      <c r="W149" s="107">
        <f>V149*K149</f>
        <v>0</v>
      </c>
      <c r="X149" s="107">
        <v>0</v>
      </c>
      <c r="Y149" s="107">
        <f>X149*K149</f>
        <v>0</v>
      </c>
      <c r="Z149" s="107">
        <v>0</v>
      </c>
      <c r="AA149" s="108">
        <f>Z149*K149</f>
        <v>0</v>
      </c>
      <c r="AR149" s="10" t="s">
        <v>179</v>
      </c>
      <c r="AT149" s="10" t="s">
        <v>176</v>
      </c>
      <c r="AU149" s="10" t="s">
        <v>87</v>
      </c>
      <c r="AY149" s="10" t="s">
        <v>174</v>
      </c>
      <c r="BE149" s="53">
        <f>IF(U149="základná",N149,0)</f>
        <v>0</v>
      </c>
      <c r="BF149" s="53">
        <f>IF(U149="znížená",N149,0)</f>
        <v>0</v>
      </c>
      <c r="BG149" s="53">
        <f>IF(U149="zákl. prenesená",N149,0)</f>
        <v>0</v>
      </c>
      <c r="BH149" s="53">
        <f>IF(U149="zníž. prenesená",N149,0)</f>
        <v>0</v>
      </c>
      <c r="BI149" s="53">
        <f>IF(U149="nulová",N149,0)</f>
        <v>0</v>
      </c>
      <c r="BJ149" s="10" t="s">
        <v>87</v>
      </c>
      <c r="BK149" s="53">
        <f>ROUND(L149*K149,2)</f>
        <v>0</v>
      </c>
      <c r="BL149" s="10" t="s">
        <v>179</v>
      </c>
      <c r="BM149" s="10" t="s">
        <v>509</v>
      </c>
    </row>
    <row r="150" spans="2:65" s="1" customFormat="1" ht="44.25" customHeight="1">
      <c r="B150" s="72"/>
      <c r="C150" s="101" t="s">
        <v>188</v>
      </c>
      <c r="D150" s="101" t="s">
        <v>176</v>
      </c>
      <c r="E150" s="102"/>
      <c r="F150" s="322" t="s">
        <v>510</v>
      </c>
      <c r="G150" s="322"/>
      <c r="H150" s="322"/>
      <c r="I150" s="322"/>
      <c r="J150" s="103" t="s">
        <v>178</v>
      </c>
      <c r="K150" s="104">
        <v>10.1</v>
      </c>
      <c r="L150" s="323">
        <v>0</v>
      </c>
      <c r="M150" s="323"/>
      <c r="N150" s="324">
        <f>ROUND(L150*K150,2)</f>
        <v>0</v>
      </c>
      <c r="O150" s="324"/>
      <c r="P150" s="324"/>
      <c r="Q150" s="324"/>
      <c r="R150" s="75"/>
      <c r="T150" s="106" t="s">
        <v>5</v>
      </c>
      <c r="U150" s="27" t="s">
        <v>42</v>
      </c>
      <c r="V150" s="23"/>
      <c r="W150" s="107">
        <f>V150*K150</f>
        <v>0</v>
      </c>
      <c r="X150" s="107">
        <v>0</v>
      </c>
      <c r="Y150" s="107">
        <f>X150*K150</f>
        <v>0</v>
      </c>
      <c r="Z150" s="107">
        <v>2.2000000000000002</v>
      </c>
      <c r="AA150" s="108">
        <f>Z150*K150</f>
        <v>22.220000000000002</v>
      </c>
      <c r="AR150" s="10" t="s">
        <v>179</v>
      </c>
      <c r="AT150" s="10" t="s">
        <v>176</v>
      </c>
      <c r="AU150" s="10" t="s">
        <v>87</v>
      </c>
      <c r="AY150" s="10" t="s">
        <v>174</v>
      </c>
      <c r="BE150" s="53">
        <f>IF(U150="základná",N150,0)</f>
        <v>0</v>
      </c>
      <c r="BF150" s="53">
        <f>IF(U150="znížená",N150,0)</f>
        <v>0</v>
      </c>
      <c r="BG150" s="53">
        <f>IF(U150="zákl. prenesená",N150,0)</f>
        <v>0</v>
      </c>
      <c r="BH150" s="53">
        <f>IF(U150="zníž. prenesená",N150,0)</f>
        <v>0</v>
      </c>
      <c r="BI150" s="53">
        <f>IF(U150="nulová",N150,0)</f>
        <v>0</v>
      </c>
      <c r="BJ150" s="10" t="s">
        <v>87</v>
      </c>
      <c r="BK150" s="53">
        <f>ROUND(L150*K150,2)</f>
        <v>0</v>
      </c>
      <c r="BL150" s="10" t="s">
        <v>179</v>
      </c>
      <c r="BM150" s="10" t="s">
        <v>511</v>
      </c>
    </row>
    <row r="151" spans="2:65" s="1" customFormat="1" ht="42" customHeight="1">
      <c r="B151" s="22"/>
      <c r="C151" s="23"/>
      <c r="D151" s="23"/>
      <c r="E151" s="23"/>
      <c r="F151" s="331" t="s">
        <v>490</v>
      </c>
      <c r="G151" s="332"/>
      <c r="H151" s="332"/>
      <c r="I151" s="332"/>
      <c r="J151" s="23"/>
      <c r="K151" s="23"/>
      <c r="L151" s="23"/>
      <c r="M151" s="23"/>
      <c r="N151" s="23"/>
      <c r="O151" s="23"/>
      <c r="P151" s="23"/>
      <c r="Q151" s="23"/>
      <c r="R151" s="24"/>
      <c r="T151" s="109"/>
      <c r="U151" s="23"/>
      <c r="V151" s="23"/>
      <c r="W151" s="23"/>
      <c r="X151" s="23"/>
      <c r="Y151" s="23"/>
      <c r="Z151" s="23"/>
      <c r="AA151" s="44"/>
      <c r="AT151" s="10" t="s">
        <v>185</v>
      </c>
      <c r="AU151" s="10" t="s">
        <v>87</v>
      </c>
    </row>
    <row r="152" spans="2:65" s="1" customFormat="1" ht="31.5" customHeight="1">
      <c r="B152" s="72"/>
      <c r="C152" s="101" t="s">
        <v>208</v>
      </c>
      <c r="D152" s="101" t="s">
        <v>176</v>
      </c>
      <c r="E152" s="102"/>
      <c r="F152" s="322" t="s">
        <v>238</v>
      </c>
      <c r="G152" s="322"/>
      <c r="H152" s="322"/>
      <c r="I152" s="322"/>
      <c r="J152" s="103" t="s">
        <v>239</v>
      </c>
      <c r="K152" s="104">
        <v>24.94</v>
      </c>
      <c r="L152" s="323">
        <v>0</v>
      </c>
      <c r="M152" s="323"/>
      <c r="N152" s="324">
        <f>ROUND(L152*K152,2)</f>
        <v>0</v>
      </c>
      <c r="O152" s="324"/>
      <c r="P152" s="324"/>
      <c r="Q152" s="324"/>
      <c r="R152" s="75"/>
      <c r="T152" s="106" t="s">
        <v>5</v>
      </c>
      <c r="U152" s="27" t="s">
        <v>42</v>
      </c>
      <c r="V152" s="23"/>
      <c r="W152" s="107">
        <f>V152*K152</f>
        <v>0</v>
      </c>
      <c r="X152" s="107">
        <v>0</v>
      </c>
      <c r="Y152" s="107">
        <f>X152*K152</f>
        <v>0</v>
      </c>
      <c r="Z152" s="107">
        <v>0</v>
      </c>
      <c r="AA152" s="108">
        <f>Z152*K152</f>
        <v>0</v>
      </c>
      <c r="AR152" s="10" t="s">
        <v>179</v>
      </c>
      <c r="AT152" s="10" t="s">
        <v>176</v>
      </c>
      <c r="AU152" s="10" t="s">
        <v>87</v>
      </c>
      <c r="AY152" s="10" t="s">
        <v>174</v>
      </c>
      <c r="BE152" s="53">
        <f>IF(U152="základná",N152,0)</f>
        <v>0</v>
      </c>
      <c r="BF152" s="53">
        <f>IF(U152="znížená",N152,0)</f>
        <v>0</v>
      </c>
      <c r="BG152" s="53">
        <f>IF(U152="zákl. prenesená",N152,0)</f>
        <v>0</v>
      </c>
      <c r="BH152" s="53">
        <f>IF(U152="zníž. prenesená",N152,0)</f>
        <v>0</v>
      </c>
      <c r="BI152" s="53">
        <f>IF(U152="nulová",N152,0)</f>
        <v>0</v>
      </c>
      <c r="BJ152" s="10" t="s">
        <v>87</v>
      </c>
      <c r="BK152" s="53">
        <f>ROUND(L152*K152,2)</f>
        <v>0</v>
      </c>
      <c r="BL152" s="10" t="s">
        <v>179</v>
      </c>
      <c r="BM152" s="10" t="s">
        <v>512</v>
      </c>
    </row>
    <row r="153" spans="2:65" s="1" customFormat="1" ht="31.5" customHeight="1">
      <c r="B153" s="72"/>
      <c r="C153" s="101" t="s">
        <v>211</v>
      </c>
      <c r="D153" s="101" t="s">
        <v>176</v>
      </c>
      <c r="E153" s="102"/>
      <c r="F153" s="322" t="s">
        <v>241</v>
      </c>
      <c r="G153" s="322"/>
      <c r="H153" s="322"/>
      <c r="I153" s="322"/>
      <c r="J153" s="103" t="s">
        <v>239</v>
      </c>
      <c r="K153" s="104">
        <v>24.94</v>
      </c>
      <c r="L153" s="323">
        <v>0</v>
      </c>
      <c r="M153" s="323"/>
      <c r="N153" s="324">
        <f>ROUND(L153*K153,2)</f>
        <v>0</v>
      </c>
      <c r="O153" s="324"/>
      <c r="P153" s="324"/>
      <c r="Q153" s="324"/>
      <c r="R153" s="75"/>
      <c r="T153" s="106" t="s">
        <v>5</v>
      </c>
      <c r="U153" s="27" t="s">
        <v>42</v>
      </c>
      <c r="V153" s="23"/>
      <c r="W153" s="107">
        <f>V153*K153</f>
        <v>0</v>
      </c>
      <c r="X153" s="107">
        <v>0</v>
      </c>
      <c r="Y153" s="107">
        <f>X153*K153</f>
        <v>0</v>
      </c>
      <c r="Z153" s="107">
        <v>0</v>
      </c>
      <c r="AA153" s="108">
        <f>Z153*K153</f>
        <v>0</v>
      </c>
      <c r="AR153" s="10" t="s">
        <v>179</v>
      </c>
      <c r="AT153" s="10" t="s">
        <v>176</v>
      </c>
      <c r="AU153" s="10" t="s">
        <v>87</v>
      </c>
      <c r="AY153" s="10" t="s">
        <v>174</v>
      </c>
      <c r="BE153" s="53">
        <f>IF(U153="základná",N153,0)</f>
        <v>0</v>
      </c>
      <c r="BF153" s="53">
        <f>IF(U153="znížená",N153,0)</f>
        <v>0</v>
      </c>
      <c r="BG153" s="53">
        <f>IF(U153="zákl. prenesená",N153,0)</f>
        <v>0</v>
      </c>
      <c r="BH153" s="53">
        <f>IF(U153="zníž. prenesená",N153,0)</f>
        <v>0</v>
      </c>
      <c r="BI153" s="53">
        <f>IF(U153="nulová",N153,0)</f>
        <v>0</v>
      </c>
      <c r="BJ153" s="10" t="s">
        <v>87</v>
      </c>
      <c r="BK153" s="53">
        <f>ROUND(L153*K153,2)</f>
        <v>0</v>
      </c>
      <c r="BL153" s="10" t="s">
        <v>179</v>
      </c>
      <c r="BM153" s="10" t="s">
        <v>513</v>
      </c>
    </row>
    <row r="154" spans="2:65" s="1" customFormat="1" ht="31.5" customHeight="1">
      <c r="B154" s="72"/>
      <c r="C154" s="101" t="s">
        <v>214</v>
      </c>
      <c r="D154" s="101" t="s">
        <v>176</v>
      </c>
      <c r="E154" s="102"/>
      <c r="F154" s="322" t="s">
        <v>244</v>
      </c>
      <c r="G154" s="322"/>
      <c r="H154" s="322"/>
      <c r="I154" s="322"/>
      <c r="J154" s="103" t="s">
        <v>239</v>
      </c>
      <c r="K154" s="104">
        <v>224.54</v>
      </c>
      <c r="L154" s="323">
        <v>0</v>
      </c>
      <c r="M154" s="323"/>
      <c r="N154" s="324">
        <f>ROUND(L154*K154,2)</f>
        <v>0</v>
      </c>
      <c r="O154" s="324"/>
      <c r="P154" s="324"/>
      <c r="Q154" s="324"/>
      <c r="R154" s="75"/>
      <c r="T154" s="106" t="s">
        <v>5</v>
      </c>
      <c r="U154" s="27" t="s">
        <v>42</v>
      </c>
      <c r="V154" s="23"/>
      <c r="W154" s="107">
        <f>V154*K154</f>
        <v>0</v>
      </c>
      <c r="X154" s="107">
        <v>0</v>
      </c>
      <c r="Y154" s="107">
        <f>X154*K154</f>
        <v>0</v>
      </c>
      <c r="Z154" s="107">
        <v>0</v>
      </c>
      <c r="AA154" s="108">
        <f>Z154*K154</f>
        <v>0</v>
      </c>
      <c r="AR154" s="10" t="s">
        <v>179</v>
      </c>
      <c r="AT154" s="10" t="s">
        <v>176</v>
      </c>
      <c r="AU154" s="10" t="s">
        <v>87</v>
      </c>
      <c r="AY154" s="10" t="s">
        <v>174</v>
      </c>
      <c r="BE154" s="53">
        <f>IF(U154="základná",N154,0)</f>
        <v>0</v>
      </c>
      <c r="BF154" s="53">
        <f>IF(U154="znížená",N154,0)</f>
        <v>0</v>
      </c>
      <c r="BG154" s="53">
        <f>IF(U154="zákl. prenesená",N154,0)</f>
        <v>0</v>
      </c>
      <c r="BH154" s="53">
        <f>IF(U154="zníž. prenesená",N154,0)</f>
        <v>0</v>
      </c>
      <c r="BI154" s="53">
        <f>IF(U154="nulová",N154,0)</f>
        <v>0</v>
      </c>
      <c r="BJ154" s="10" t="s">
        <v>87</v>
      </c>
      <c r="BK154" s="53">
        <f>ROUND(L154*K154,2)</f>
        <v>0</v>
      </c>
      <c r="BL154" s="10" t="s">
        <v>179</v>
      </c>
      <c r="BM154" s="10" t="s">
        <v>514</v>
      </c>
    </row>
    <row r="155" spans="2:65" s="1" customFormat="1" ht="22.5" customHeight="1">
      <c r="B155" s="22"/>
      <c r="C155" s="23"/>
      <c r="D155" s="23"/>
      <c r="E155" s="23"/>
      <c r="F155" s="331" t="s">
        <v>515</v>
      </c>
      <c r="G155" s="332"/>
      <c r="H155" s="332"/>
      <c r="I155" s="332"/>
      <c r="J155" s="23"/>
      <c r="K155" s="23"/>
      <c r="L155" s="23"/>
      <c r="M155" s="23"/>
      <c r="N155" s="23"/>
      <c r="O155" s="23"/>
      <c r="P155" s="23"/>
      <c r="Q155" s="23"/>
      <c r="R155" s="24"/>
      <c r="T155" s="109"/>
      <c r="U155" s="23"/>
      <c r="V155" s="23"/>
      <c r="W155" s="23"/>
      <c r="X155" s="23"/>
      <c r="Y155" s="23"/>
      <c r="Z155" s="23"/>
      <c r="AA155" s="44"/>
      <c r="AT155" s="10" t="s">
        <v>185</v>
      </c>
      <c r="AU155" s="10" t="s">
        <v>87</v>
      </c>
    </row>
    <row r="156" spans="2:65" s="1" customFormat="1" ht="31.5" customHeight="1">
      <c r="B156" s="72"/>
      <c r="C156" s="101" t="s">
        <v>217</v>
      </c>
      <c r="D156" s="101" t="s">
        <v>176</v>
      </c>
      <c r="E156" s="102"/>
      <c r="F156" s="322" t="s">
        <v>516</v>
      </c>
      <c r="G156" s="322"/>
      <c r="H156" s="322"/>
      <c r="I156" s="322"/>
      <c r="J156" s="103" t="s">
        <v>239</v>
      </c>
      <c r="K156" s="104">
        <v>24.94</v>
      </c>
      <c r="L156" s="323">
        <v>0</v>
      </c>
      <c r="M156" s="323"/>
      <c r="N156" s="324">
        <f>ROUND(L156*K156,2)</f>
        <v>0</v>
      </c>
      <c r="O156" s="324"/>
      <c r="P156" s="324"/>
      <c r="Q156" s="324"/>
      <c r="R156" s="75"/>
      <c r="T156" s="106" t="s">
        <v>5</v>
      </c>
      <c r="U156" s="27" t="s">
        <v>42</v>
      </c>
      <c r="V156" s="23"/>
      <c r="W156" s="107">
        <f>V156*K156</f>
        <v>0</v>
      </c>
      <c r="X156" s="107">
        <v>0</v>
      </c>
      <c r="Y156" s="107">
        <f>X156*K156</f>
        <v>0</v>
      </c>
      <c r="Z156" s="107">
        <v>0</v>
      </c>
      <c r="AA156" s="108">
        <f>Z156*K156</f>
        <v>0</v>
      </c>
      <c r="AR156" s="10" t="s">
        <v>179</v>
      </c>
      <c r="AT156" s="10" t="s">
        <v>176</v>
      </c>
      <c r="AU156" s="10" t="s">
        <v>87</v>
      </c>
      <c r="AY156" s="10" t="s">
        <v>174</v>
      </c>
      <c r="BE156" s="53">
        <f>IF(U156="základná",N156,0)</f>
        <v>0</v>
      </c>
      <c r="BF156" s="53">
        <f>IF(U156="znížená",N156,0)</f>
        <v>0</v>
      </c>
      <c r="BG156" s="53">
        <f>IF(U156="zákl. prenesená",N156,0)</f>
        <v>0</v>
      </c>
      <c r="BH156" s="53">
        <f>IF(U156="zníž. prenesená",N156,0)</f>
        <v>0</v>
      </c>
      <c r="BI156" s="53">
        <f>IF(U156="nulová",N156,0)</f>
        <v>0</v>
      </c>
      <c r="BJ156" s="10" t="s">
        <v>87</v>
      </c>
      <c r="BK156" s="53">
        <f>ROUND(L156*K156,2)</f>
        <v>0</v>
      </c>
      <c r="BL156" s="10" t="s">
        <v>179</v>
      </c>
      <c r="BM156" s="10" t="s">
        <v>517</v>
      </c>
    </row>
    <row r="157" spans="2:65" s="5" customFormat="1" ht="29.85" customHeight="1">
      <c r="B157" s="90"/>
      <c r="C157" s="91"/>
      <c r="D157" s="100" t="s">
        <v>141</v>
      </c>
      <c r="E157" s="100"/>
      <c r="F157" s="100"/>
      <c r="G157" s="100"/>
      <c r="H157" s="100"/>
      <c r="I157" s="100"/>
      <c r="J157" s="100"/>
      <c r="K157" s="100"/>
      <c r="L157" s="100"/>
      <c r="M157" s="100"/>
      <c r="N157" s="329">
        <f>BK157</f>
        <v>0</v>
      </c>
      <c r="O157" s="330"/>
      <c r="P157" s="330"/>
      <c r="Q157" s="330"/>
      <c r="R157" s="93"/>
      <c r="T157" s="94"/>
      <c r="U157" s="91"/>
      <c r="V157" s="91"/>
      <c r="W157" s="95">
        <f>W158</f>
        <v>0</v>
      </c>
      <c r="X157" s="91"/>
      <c r="Y157" s="95">
        <f>Y158</f>
        <v>0</v>
      </c>
      <c r="Z157" s="91"/>
      <c r="AA157" s="96">
        <f>AA158</f>
        <v>0</v>
      </c>
      <c r="AR157" s="97" t="s">
        <v>82</v>
      </c>
      <c r="AT157" s="98" t="s">
        <v>74</v>
      </c>
      <c r="AU157" s="98" t="s">
        <v>82</v>
      </c>
      <c r="AY157" s="97" t="s">
        <v>174</v>
      </c>
      <c r="BK157" s="99">
        <f>BK158</f>
        <v>0</v>
      </c>
    </row>
    <row r="158" spans="2:65" s="1" customFormat="1" ht="31.5" customHeight="1">
      <c r="B158" s="72"/>
      <c r="C158" s="101" t="s">
        <v>230</v>
      </c>
      <c r="D158" s="101" t="s">
        <v>176</v>
      </c>
      <c r="E158" s="102"/>
      <c r="F158" s="322" t="s">
        <v>250</v>
      </c>
      <c r="G158" s="322"/>
      <c r="H158" s="322"/>
      <c r="I158" s="322"/>
      <c r="J158" s="103" t="s">
        <v>239</v>
      </c>
      <c r="K158" s="104">
        <v>54.33</v>
      </c>
      <c r="L158" s="323">
        <v>0</v>
      </c>
      <c r="M158" s="323"/>
      <c r="N158" s="324">
        <f>ROUND(L158*K158,2)</f>
        <v>0</v>
      </c>
      <c r="O158" s="324"/>
      <c r="P158" s="324"/>
      <c r="Q158" s="324"/>
      <c r="R158" s="75"/>
      <c r="T158" s="106" t="s">
        <v>5</v>
      </c>
      <c r="U158" s="27" t="s">
        <v>42</v>
      </c>
      <c r="V158" s="23"/>
      <c r="W158" s="107">
        <f>V158*K158</f>
        <v>0</v>
      </c>
      <c r="X158" s="107">
        <v>0</v>
      </c>
      <c r="Y158" s="107">
        <f>X158*K158</f>
        <v>0</v>
      </c>
      <c r="Z158" s="107">
        <v>0</v>
      </c>
      <c r="AA158" s="108">
        <f>Z158*K158</f>
        <v>0</v>
      </c>
      <c r="AR158" s="10" t="s">
        <v>179</v>
      </c>
      <c r="AT158" s="10" t="s">
        <v>176</v>
      </c>
      <c r="AU158" s="10" t="s">
        <v>87</v>
      </c>
      <c r="AY158" s="10" t="s">
        <v>174</v>
      </c>
      <c r="BE158" s="53">
        <f>IF(U158="základná",N158,0)</f>
        <v>0</v>
      </c>
      <c r="BF158" s="53">
        <f>IF(U158="znížená",N158,0)</f>
        <v>0</v>
      </c>
      <c r="BG158" s="53">
        <f>IF(U158="zákl. prenesená",N158,0)</f>
        <v>0</v>
      </c>
      <c r="BH158" s="53">
        <f>IF(U158="zníž. prenesená",N158,0)</f>
        <v>0</v>
      </c>
      <c r="BI158" s="53">
        <f>IF(U158="nulová",N158,0)</f>
        <v>0</v>
      </c>
      <c r="BJ158" s="10" t="s">
        <v>87</v>
      </c>
      <c r="BK158" s="53">
        <f>ROUND(L158*K158,2)</f>
        <v>0</v>
      </c>
      <c r="BL158" s="10" t="s">
        <v>179</v>
      </c>
      <c r="BM158" s="10" t="s">
        <v>518</v>
      </c>
    </row>
    <row r="159" spans="2:65" s="1" customFormat="1" ht="49.9" customHeight="1">
      <c r="B159" s="22"/>
      <c r="C159" s="23"/>
      <c r="D159" s="92" t="s">
        <v>328</v>
      </c>
      <c r="E159" s="23"/>
      <c r="F159" s="23"/>
      <c r="G159" s="23"/>
      <c r="H159" s="23"/>
      <c r="I159" s="23"/>
      <c r="J159" s="23"/>
      <c r="K159" s="23"/>
      <c r="L159" s="23"/>
      <c r="M159" s="23"/>
      <c r="N159" s="339">
        <f>BK159</f>
        <v>0</v>
      </c>
      <c r="O159" s="340"/>
      <c r="P159" s="340"/>
      <c r="Q159" s="340"/>
      <c r="R159" s="24"/>
      <c r="T159" s="109"/>
      <c r="U159" s="23"/>
      <c r="V159" s="23"/>
      <c r="W159" s="23"/>
      <c r="X159" s="23"/>
      <c r="Y159" s="23"/>
      <c r="Z159" s="23"/>
      <c r="AA159" s="44"/>
      <c r="AT159" s="10" t="s">
        <v>74</v>
      </c>
      <c r="AU159" s="10" t="s">
        <v>75</v>
      </c>
      <c r="AY159" s="10" t="s">
        <v>329</v>
      </c>
      <c r="BK159" s="53">
        <f>SUM(BK160:BK161)</f>
        <v>0</v>
      </c>
    </row>
    <row r="160" spans="2:65" s="1" customFormat="1" ht="22.35" customHeight="1">
      <c r="B160" s="22"/>
      <c r="C160" s="114" t="s">
        <v>5</v>
      </c>
      <c r="D160" s="114" t="s">
        <v>176</v>
      </c>
      <c r="E160" s="115" t="s">
        <v>5</v>
      </c>
      <c r="F160" s="337" t="s">
        <v>5</v>
      </c>
      <c r="G160" s="337"/>
      <c r="H160" s="337"/>
      <c r="I160" s="337"/>
      <c r="J160" s="116" t="s">
        <v>5</v>
      </c>
      <c r="K160" s="105"/>
      <c r="L160" s="323"/>
      <c r="M160" s="338"/>
      <c r="N160" s="338">
        <f>BK160</f>
        <v>0</v>
      </c>
      <c r="O160" s="338"/>
      <c r="P160" s="338"/>
      <c r="Q160" s="338"/>
      <c r="R160" s="24"/>
      <c r="T160" s="106" t="s">
        <v>5</v>
      </c>
      <c r="U160" s="117" t="s">
        <v>42</v>
      </c>
      <c r="V160" s="23"/>
      <c r="W160" s="23"/>
      <c r="X160" s="23"/>
      <c r="Y160" s="23"/>
      <c r="Z160" s="23"/>
      <c r="AA160" s="44"/>
      <c r="AT160" s="10" t="s">
        <v>329</v>
      </c>
      <c r="AU160" s="10" t="s">
        <v>82</v>
      </c>
      <c r="AY160" s="10" t="s">
        <v>329</v>
      </c>
      <c r="BE160" s="53">
        <f>IF(U160="základná",N160,0)</f>
        <v>0</v>
      </c>
      <c r="BF160" s="53">
        <f>IF(U160="znížená",N160,0)</f>
        <v>0</v>
      </c>
      <c r="BG160" s="53">
        <f>IF(U160="zákl. prenesená",N160,0)</f>
        <v>0</v>
      </c>
      <c r="BH160" s="53">
        <f>IF(U160="zníž. prenesená",N160,0)</f>
        <v>0</v>
      </c>
      <c r="BI160" s="53">
        <f>IF(U160="nulová",N160,0)</f>
        <v>0</v>
      </c>
      <c r="BJ160" s="10" t="s">
        <v>87</v>
      </c>
      <c r="BK160" s="53">
        <f>L160*K160</f>
        <v>0</v>
      </c>
    </row>
    <row r="161" spans="2:63" s="1" customFormat="1" ht="22.35" customHeight="1">
      <c r="B161" s="22"/>
      <c r="C161" s="114" t="s">
        <v>5</v>
      </c>
      <c r="D161" s="114" t="s">
        <v>176</v>
      </c>
      <c r="E161" s="115" t="s">
        <v>5</v>
      </c>
      <c r="F161" s="337" t="s">
        <v>5</v>
      </c>
      <c r="G161" s="337"/>
      <c r="H161" s="337"/>
      <c r="I161" s="337"/>
      <c r="J161" s="116" t="s">
        <v>5</v>
      </c>
      <c r="K161" s="105"/>
      <c r="L161" s="323"/>
      <c r="M161" s="338"/>
      <c r="N161" s="338">
        <f>BK161</f>
        <v>0</v>
      </c>
      <c r="O161" s="338"/>
      <c r="P161" s="338"/>
      <c r="Q161" s="338"/>
      <c r="R161" s="24"/>
      <c r="T161" s="106" t="s">
        <v>5</v>
      </c>
      <c r="U161" s="117" t="s">
        <v>42</v>
      </c>
      <c r="V161" s="34"/>
      <c r="W161" s="34"/>
      <c r="X161" s="34"/>
      <c r="Y161" s="34"/>
      <c r="Z161" s="34"/>
      <c r="AA161" s="36"/>
      <c r="AT161" s="10" t="s">
        <v>329</v>
      </c>
      <c r="AU161" s="10" t="s">
        <v>82</v>
      </c>
      <c r="AY161" s="10" t="s">
        <v>329</v>
      </c>
      <c r="BE161" s="53">
        <f>IF(U161="základná",N161,0)</f>
        <v>0</v>
      </c>
      <c r="BF161" s="53">
        <f>IF(U161="znížená",N161,0)</f>
        <v>0</v>
      </c>
      <c r="BG161" s="53">
        <f>IF(U161="zákl. prenesená",N161,0)</f>
        <v>0</v>
      </c>
      <c r="BH161" s="53">
        <f>IF(U161="zníž. prenesená",N161,0)</f>
        <v>0</v>
      </c>
      <c r="BI161" s="53">
        <f>IF(U161="nulová",N161,0)</f>
        <v>0</v>
      </c>
      <c r="BJ161" s="10" t="s">
        <v>87</v>
      </c>
      <c r="BK161" s="53">
        <f>L161*K161</f>
        <v>0</v>
      </c>
    </row>
    <row r="162" spans="2:63" s="1" customFormat="1" ht="6.95" customHeight="1">
      <c r="B162" s="37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9"/>
    </row>
  </sheetData>
  <mergeCells count="150">
    <mergeCell ref="H1:K1"/>
    <mergeCell ref="S2:AC2"/>
    <mergeCell ref="F160:I160"/>
    <mergeCell ref="L160:M160"/>
    <mergeCell ref="N160:Q160"/>
    <mergeCell ref="F161:I161"/>
    <mergeCell ref="L161:M161"/>
    <mergeCell ref="N161:Q161"/>
    <mergeCell ref="N124:Q124"/>
    <mergeCell ref="N125:Q125"/>
    <mergeCell ref="N126:Q126"/>
    <mergeCell ref="N134:Q134"/>
    <mergeCell ref="N142:Q142"/>
    <mergeCell ref="N145:Q145"/>
    <mergeCell ref="N157:Q157"/>
    <mergeCell ref="N159:Q159"/>
    <mergeCell ref="F154:I154"/>
    <mergeCell ref="L154:M154"/>
    <mergeCell ref="N154:Q154"/>
    <mergeCell ref="F155:I155"/>
    <mergeCell ref="F156:I156"/>
    <mergeCell ref="L156:M156"/>
    <mergeCell ref="N156:Q156"/>
    <mergeCell ref="F158:I158"/>
    <mergeCell ref="L158:M158"/>
    <mergeCell ref="N158:Q158"/>
    <mergeCell ref="F150:I150"/>
    <mergeCell ref="L150:M150"/>
    <mergeCell ref="N150:Q150"/>
    <mergeCell ref="F151:I151"/>
    <mergeCell ref="F152:I152"/>
    <mergeCell ref="L152:M152"/>
    <mergeCell ref="N152:Q152"/>
    <mergeCell ref="F153:I153"/>
    <mergeCell ref="L153:M153"/>
    <mergeCell ref="N153:Q153"/>
    <mergeCell ref="F144:I144"/>
    <mergeCell ref="F146:I146"/>
    <mergeCell ref="L146:M146"/>
    <mergeCell ref="N146:Q146"/>
    <mergeCell ref="F147:I147"/>
    <mergeCell ref="F148:I148"/>
    <mergeCell ref="L148:M148"/>
    <mergeCell ref="N148:Q148"/>
    <mergeCell ref="F149:I149"/>
    <mergeCell ref="L149:M149"/>
    <mergeCell ref="N149:Q149"/>
    <mergeCell ref="F139:I139"/>
    <mergeCell ref="L139:M139"/>
    <mergeCell ref="N139:Q139"/>
    <mergeCell ref="F140:I140"/>
    <mergeCell ref="F141:I141"/>
    <mergeCell ref="L141:M141"/>
    <mergeCell ref="N141:Q141"/>
    <mergeCell ref="F143:I143"/>
    <mergeCell ref="L143:M143"/>
    <mergeCell ref="N143:Q143"/>
    <mergeCell ref="F133:I133"/>
    <mergeCell ref="F135:I135"/>
    <mergeCell ref="L135:M135"/>
    <mergeCell ref="N135:Q135"/>
    <mergeCell ref="F136:I136"/>
    <mergeCell ref="F137:I137"/>
    <mergeCell ref="L137:M137"/>
    <mergeCell ref="N137:Q137"/>
    <mergeCell ref="F138:I138"/>
    <mergeCell ref="F128:I128"/>
    <mergeCell ref="F129:I129"/>
    <mergeCell ref="L129:M129"/>
    <mergeCell ref="N129:Q129"/>
    <mergeCell ref="F130:I130"/>
    <mergeCell ref="F131:I131"/>
    <mergeCell ref="L131:M131"/>
    <mergeCell ref="N131:Q131"/>
    <mergeCell ref="F132:I132"/>
    <mergeCell ref="L132:M132"/>
    <mergeCell ref="N132:Q132"/>
    <mergeCell ref="F116:P116"/>
    <mergeCell ref="M118:P118"/>
    <mergeCell ref="M120:Q120"/>
    <mergeCell ref="M121:Q121"/>
    <mergeCell ref="F123:I123"/>
    <mergeCell ref="L123:M123"/>
    <mergeCell ref="N123:Q123"/>
    <mergeCell ref="F127:I127"/>
    <mergeCell ref="L127:M127"/>
    <mergeCell ref="N127:Q127"/>
    <mergeCell ref="D102:H102"/>
    <mergeCell ref="N102:Q102"/>
    <mergeCell ref="D103:H103"/>
    <mergeCell ref="N103:Q103"/>
    <mergeCell ref="N104:Q104"/>
    <mergeCell ref="L106:Q106"/>
    <mergeCell ref="C112:Q112"/>
    <mergeCell ref="F114:P114"/>
    <mergeCell ref="F115:P115"/>
    <mergeCell ref="N95:Q95"/>
    <mergeCell ref="N96:Q96"/>
    <mergeCell ref="N98:Q98"/>
    <mergeCell ref="D99:H99"/>
    <mergeCell ref="N99:Q99"/>
    <mergeCell ref="D100:H100"/>
    <mergeCell ref="N100:Q100"/>
    <mergeCell ref="D101:H101"/>
    <mergeCell ref="N101:Q101"/>
    <mergeCell ref="M85:Q85"/>
    <mergeCell ref="C87:G87"/>
    <mergeCell ref="N87:Q87"/>
    <mergeCell ref="N89:Q89"/>
    <mergeCell ref="N90:Q90"/>
    <mergeCell ref="N91:Q91"/>
    <mergeCell ref="N92:Q92"/>
    <mergeCell ref="N93:Q93"/>
    <mergeCell ref="N94:Q94"/>
    <mergeCell ref="H37:J37"/>
    <mergeCell ref="M37:P37"/>
    <mergeCell ref="L39:P39"/>
    <mergeCell ref="C76:Q76"/>
    <mergeCell ref="F78:P78"/>
    <mergeCell ref="F79:P79"/>
    <mergeCell ref="F80:P80"/>
    <mergeCell ref="M82:P82"/>
    <mergeCell ref="M84:Q84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E16:L16"/>
    <mergeCell ref="O16:P16"/>
    <mergeCell ref="O18:P18"/>
    <mergeCell ref="O19:P19"/>
    <mergeCell ref="O21:P21"/>
    <mergeCell ref="O22:P22"/>
    <mergeCell ref="E25:L25"/>
    <mergeCell ref="M28:P28"/>
    <mergeCell ref="M29:P29"/>
    <mergeCell ref="C2:Q2"/>
    <mergeCell ref="C4:Q4"/>
    <mergeCell ref="F6:P6"/>
    <mergeCell ref="F7:P7"/>
    <mergeCell ref="F8:P8"/>
    <mergeCell ref="O10:P10"/>
    <mergeCell ref="O12:P12"/>
    <mergeCell ref="O13:P13"/>
    <mergeCell ref="O15:P15"/>
  </mergeCells>
  <dataValidations count="2">
    <dataValidation type="list" allowBlank="1" showInputMessage="1" showErrorMessage="1" error="Povolené sú hodnoty K, M." sqref="D160:D162" xr:uid="{00000000-0002-0000-0400-000000000000}">
      <formula1>"K, M"</formula1>
    </dataValidation>
    <dataValidation type="list" allowBlank="1" showInputMessage="1" showErrorMessage="1" error="Povolené sú hodnoty základná, znížená, nulová." sqref="U160:U162" xr:uid="{00000000-0002-0000-0400-000001000000}">
      <formula1>"základná, znížená, nulová"</formula1>
    </dataValidation>
  </dataValidations>
  <hyperlinks>
    <hyperlink ref="F1:G1" location="C2" display="1) Krycí list rozpočtu" xr:uid="{00000000-0004-0000-0400-000000000000}"/>
    <hyperlink ref="H1:K1" location="C87" display="2) Rekapitulácia rozpočtu" xr:uid="{00000000-0004-0000-0400-000001000000}"/>
    <hyperlink ref="L1" location="C123" display="3) Rozpočet" xr:uid="{00000000-0004-0000-0400-000002000000}"/>
    <hyperlink ref="S1:T1" location="'Rekapitulácia stavby'!C2" display="Rekapitulácia stavby" xr:uid="{00000000-0004-0000-04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N140"/>
  <sheetViews>
    <sheetView showGridLines="0" workbookViewId="0">
      <pane ySplit="1" topLeftCell="A122" activePane="bottomLeft" state="frozen"/>
      <selection pane="bottomLeft" activeCell="S113" sqref="S113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56"/>
      <c r="B1" s="6"/>
      <c r="C1" s="6"/>
      <c r="D1" s="7" t="s">
        <v>1</v>
      </c>
      <c r="E1" s="6"/>
      <c r="F1" s="8" t="s">
        <v>121</v>
      </c>
      <c r="G1" s="8"/>
      <c r="H1" s="341" t="s">
        <v>122</v>
      </c>
      <c r="I1" s="341"/>
      <c r="J1" s="341"/>
      <c r="K1" s="341"/>
      <c r="L1" s="8" t="s">
        <v>123</v>
      </c>
      <c r="M1" s="6"/>
      <c r="N1" s="6"/>
      <c r="O1" s="7" t="s">
        <v>124</v>
      </c>
      <c r="P1" s="6"/>
      <c r="Q1" s="6"/>
      <c r="R1" s="6"/>
      <c r="S1" s="8" t="s">
        <v>125</v>
      </c>
      <c r="T1" s="8"/>
      <c r="U1" s="56"/>
      <c r="V1" s="56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</row>
    <row r="2" spans="1:66" ht="36.950000000000003" customHeight="1">
      <c r="C2" s="283" t="s">
        <v>7</v>
      </c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S2" s="342" t="s">
        <v>8</v>
      </c>
      <c r="T2" s="343"/>
      <c r="U2" s="343"/>
      <c r="V2" s="343"/>
      <c r="W2" s="343"/>
      <c r="X2" s="343"/>
      <c r="Y2" s="343"/>
      <c r="Z2" s="343"/>
      <c r="AA2" s="343"/>
      <c r="AB2" s="343"/>
      <c r="AC2" s="343"/>
      <c r="AT2" s="10" t="s">
        <v>99</v>
      </c>
    </row>
    <row r="3" spans="1:66" ht="6.95" customHeight="1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  <c r="AT3" s="10" t="s">
        <v>75</v>
      </c>
    </row>
    <row r="4" spans="1:66" ht="36.950000000000003" customHeight="1">
      <c r="B4" s="14"/>
      <c r="C4" s="285" t="s">
        <v>126</v>
      </c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15"/>
      <c r="T4" s="16" t="s">
        <v>12</v>
      </c>
      <c r="AT4" s="10" t="s">
        <v>6</v>
      </c>
    </row>
    <row r="5" spans="1:66" ht="6.95" customHeight="1">
      <c r="B5" s="14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5"/>
    </row>
    <row r="6" spans="1:66" ht="25.35" customHeight="1">
      <c r="B6" s="14"/>
      <c r="C6" s="17"/>
      <c r="D6" s="20" t="s">
        <v>17</v>
      </c>
      <c r="E6" s="17"/>
      <c r="F6" s="287" t="str">
        <f>'Rekapitulácia stavby'!K6</f>
        <v>Zníženie energetickej náročnosti kultúrneho domu v obci Rastislavice</v>
      </c>
      <c r="G6" s="288"/>
      <c r="H6" s="288"/>
      <c r="I6" s="288"/>
      <c r="J6" s="288"/>
      <c r="K6" s="288"/>
      <c r="L6" s="288"/>
      <c r="M6" s="288"/>
      <c r="N6" s="288"/>
      <c r="O6" s="288"/>
      <c r="P6" s="288"/>
      <c r="Q6" s="17"/>
      <c r="R6" s="15"/>
    </row>
    <row r="7" spans="1:66" ht="25.35" customHeight="1">
      <c r="B7" s="14"/>
      <c r="C7" s="17"/>
      <c r="D7" s="20" t="s">
        <v>127</v>
      </c>
      <c r="E7" s="17"/>
      <c r="F7" s="287" t="s">
        <v>128</v>
      </c>
      <c r="G7" s="289"/>
      <c r="H7" s="289"/>
      <c r="I7" s="289"/>
      <c r="J7" s="289"/>
      <c r="K7" s="289"/>
      <c r="L7" s="289"/>
      <c r="M7" s="289"/>
      <c r="N7" s="289"/>
      <c r="O7" s="289"/>
      <c r="P7" s="289"/>
      <c r="Q7" s="17"/>
      <c r="R7" s="15"/>
    </row>
    <row r="8" spans="1:66" s="1" customFormat="1" ht="32.85" customHeight="1">
      <c r="B8" s="22"/>
      <c r="C8" s="23"/>
      <c r="D8" s="19" t="s">
        <v>129</v>
      </c>
      <c r="E8" s="23"/>
      <c r="F8" s="290" t="s">
        <v>519</v>
      </c>
      <c r="G8" s="291"/>
      <c r="H8" s="291"/>
      <c r="I8" s="291"/>
      <c r="J8" s="291"/>
      <c r="K8" s="291"/>
      <c r="L8" s="291"/>
      <c r="M8" s="291"/>
      <c r="N8" s="291"/>
      <c r="O8" s="291"/>
      <c r="P8" s="291"/>
      <c r="Q8" s="23"/>
      <c r="R8" s="24"/>
    </row>
    <row r="9" spans="1:66" s="1" customFormat="1" ht="14.45" customHeight="1">
      <c r="B9" s="22"/>
      <c r="C9" s="23"/>
      <c r="D9" s="20" t="s">
        <v>19</v>
      </c>
      <c r="E9" s="23"/>
      <c r="F9" s="18" t="s">
        <v>5</v>
      </c>
      <c r="G9" s="23"/>
      <c r="H9" s="23"/>
      <c r="I9" s="23"/>
      <c r="J9" s="23"/>
      <c r="K9" s="23"/>
      <c r="L9" s="23"/>
      <c r="M9" s="20" t="s">
        <v>20</v>
      </c>
      <c r="N9" s="23"/>
      <c r="O9" s="18" t="s">
        <v>5</v>
      </c>
      <c r="P9" s="23"/>
      <c r="Q9" s="23"/>
      <c r="R9" s="24"/>
    </row>
    <row r="10" spans="1:66" s="1" customFormat="1" ht="14.45" customHeight="1">
      <c r="B10" s="22"/>
      <c r="C10" s="23"/>
      <c r="D10" s="20" t="s">
        <v>21</v>
      </c>
      <c r="E10" s="23"/>
      <c r="F10" s="18" t="s">
        <v>22</v>
      </c>
      <c r="G10" s="23"/>
      <c r="H10" s="23"/>
      <c r="I10" s="23"/>
      <c r="J10" s="23"/>
      <c r="K10" s="23"/>
      <c r="L10" s="23"/>
      <c r="M10" s="20" t="s">
        <v>23</v>
      </c>
      <c r="N10" s="23"/>
      <c r="O10" s="292"/>
      <c r="P10" s="293"/>
      <c r="Q10" s="23"/>
      <c r="R10" s="24"/>
    </row>
    <row r="11" spans="1:66" s="1" customFormat="1" ht="10.9" customHeight="1">
      <c r="B11" s="22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4"/>
    </row>
    <row r="12" spans="1:66" s="1" customFormat="1" ht="14.45" customHeight="1">
      <c r="B12" s="22"/>
      <c r="C12" s="23"/>
      <c r="D12" s="20" t="s">
        <v>24</v>
      </c>
      <c r="E12" s="23"/>
      <c r="F12" s="23"/>
      <c r="G12" s="23"/>
      <c r="H12" s="23"/>
      <c r="I12" s="23"/>
      <c r="J12" s="23"/>
      <c r="K12" s="23"/>
      <c r="L12" s="23"/>
      <c r="M12" s="20" t="s">
        <v>25</v>
      </c>
      <c r="N12" s="23"/>
      <c r="O12" s="294" t="s">
        <v>5</v>
      </c>
      <c r="P12" s="294"/>
      <c r="Q12" s="23"/>
      <c r="R12" s="24"/>
    </row>
    <row r="13" spans="1:66" s="1" customFormat="1" ht="18" customHeight="1">
      <c r="B13" s="22"/>
      <c r="C13" s="23"/>
      <c r="D13" s="23"/>
      <c r="E13" s="18" t="s">
        <v>26</v>
      </c>
      <c r="F13" s="23"/>
      <c r="G13" s="23"/>
      <c r="H13" s="23"/>
      <c r="I13" s="23"/>
      <c r="J13" s="23"/>
      <c r="K13" s="23"/>
      <c r="L13" s="23"/>
      <c r="M13" s="20" t="s">
        <v>27</v>
      </c>
      <c r="N13" s="23"/>
      <c r="O13" s="294" t="s">
        <v>5</v>
      </c>
      <c r="P13" s="294"/>
      <c r="Q13" s="23"/>
      <c r="R13" s="24"/>
    </row>
    <row r="14" spans="1:66" s="1" customFormat="1" ht="6.95" customHeight="1"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4"/>
    </row>
    <row r="15" spans="1:66" s="1" customFormat="1" ht="14.45" customHeight="1">
      <c r="B15" s="22"/>
      <c r="C15" s="23"/>
      <c r="D15" s="20" t="s">
        <v>28</v>
      </c>
      <c r="E15" s="23"/>
      <c r="F15" s="23"/>
      <c r="G15" s="23"/>
      <c r="H15" s="23"/>
      <c r="I15" s="23"/>
      <c r="J15" s="23"/>
      <c r="K15" s="23"/>
      <c r="L15" s="23"/>
      <c r="M15" s="20" t="s">
        <v>25</v>
      </c>
      <c r="N15" s="23"/>
      <c r="O15" s="295" t="str">
        <f>IF('Rekapitulácia stavby'!AN13="","",'Rekapitulácia stavby'!AN13)</f>
        <v>Vyplň údaj</v>
      </c>
      <c r="P15" s="294"/>
      <c r="Q15" s="23"/>
      <c r="R15" s="24"/>
    </row>
    <row r="16" spans="1:66" s="1" customFormat="1" ht="18" customHeight="1">
      <c r="B16" s="22"/>
      <c r="C16" s="23"/>
      <c r="D16" s="23"/>
      <c r="E16" s="295" t="str">
        <f>IF('Rekapitulácia stavby'!E14="","",'Rekapitulácia stavby'!E14)</f>
        <v>Vyplň údaj</v>
      </c>
      <c r="F16" s="296"/>
      <c r="G16" s="296"/>
      <c r="H16" s="296"/>
      <c r="I16" s="296"/>
      <c r="J16" s="296"/>
      <c r="K16" s="296"/>
      <c r="L16" s="296"/>
      <c r="M16" s="20" t="s">
        <v>27</v>
      </c>
      <c r="N16" s="23"/>
      <c r="O16" s="295" t="str">
        <f>IF('Rekapitulácia stavby'!AN14="","",'Rekapitulácia stavby'!AN14)</f>
        <v>Vyplň údaj</v>
      </c>
      <c r="P16" s="294"/>
      <c r="Q16" s="23"/>
      <c r="R16" s="24"/>
    </row>
    <row r="17" spans="2:18" s="1" customFormat="1" ht="6.95" customHeight="1">
      <c r="B17" s="22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4"/>
    </row>
    <row r="18" spans="2:18" s="1" customFormat="1" ht="14.45" customHeight="1">
      <c r="B18" s="22"/>
      <c r="C18" s="23"/>
      <c r="D18" s="20" t="s">
        <v>30</v>
      </c>
      <c r="E18" s="23"/>
      <c r="F18" s="23"/>
      <c r="G18" s="23"/>
      <c r="H18" s="23"/>
      <c r="I18" s="23"/>
      <c r="J18" s="23"/>
      <c r="K18" s="23"/>
      <c r="L18" s="23"/>
      <c r="M18" s="20" t="s">
        <v>25</v>
      </c>
      <c r="N18" s="23"/>
      <c r="O18" s="294" t="s">
        <v>5</v>
      </c>
      <c r="P18" s="294"/>
      <c r="Q18" s="23"/>
      <c r="R18" s="24"/>
    </row>
    <row r="19" spans="2:18" s="1" customFormat="1" ht="18" customHeight="1">
      <c r="B19" s="22"/>
      <c r="C19" s="23"/>
      <c r="D19" s="23"/>
      <c r="E19" s="18" t="s">
        <v>31</v>
      </c>
      <c r="F19" s="23"/>
      <c r="G19" s="23"/>
      <c r="H19" s="23"/>
      <c r="I19" s="23"/>
      <c r="J19" s="23"/>
      <c r="K19" s="23"/>
      <c r="L19" s="23"/>
      <c r="M19" s="20" t="s">
        <v>27</v>
      </c>
      <c r="N19" s="23"/>
      <c r="O19" s="294" t="s">
        <v>5</v>
      </c>
      <c r="P19" s="294"/>
      <c r="Q19" s="23"/>
      <c r="R19" s="24"/>
    </row>
    <row r="20" spans="2:18" s="1" customFormat="1" ht="6.95" customHeight="1">
      <c r="B20" s="22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4"/>
    </row>
    <row r="21" spans="2:18" s="1" customFormat="1" ht="14.45" customHeight="1">
      <c r="B21" s="22"/>
      <c r="C21" s="23"/>
      <c r="D21" s="20" t="s">
        <v>33</v>
      </c>
      <c r="E21" s="23"/>
      <c r="F21" s="23"/>
      <c r="G21" s="23"/>
      <c r="H21" s="23"/>
      <c r="I21" s="23"/>
      <c r="J21" s="23"/>
      <c r="K21" s="23"/>
      <c r="L21" s="23"/>
      <c r="M21" s="20" t="s">
        <v>25</v>
      </c>
      <c r="N21" s="23"/>
      <c r="O21" s="294" t="s">
        <v>5</v>
      </c>
      <c r="P21" s="294"/>
      <c r="Q21" s="23"/>
      <c r="R21" s="24"/>
    </row>
    <row r="22" spans="2:18" s="1" customFormat="1" ht="18" customHeight="1">
      <c r="B22" s="22"/>
      <c r="C22" s="23"/>
      <c r="D22" s="23"/>
      <c r="E22" s="18" t="s">
        <v>34</v>
      </c>
      <c r="F22" s="23"/>
      <c r="G22" s="23"/>
      <c r="H22" s="23"/>
      <c r="I22" s="23"/>
      <c r="J22" s="23"/>
      <c r="K22" s="23"/>
      <c r="L22" s="23"/>
      <c r="M22" s="20" t="s">
        <v>27</v>
      </c>
      <c r="N22" s="23"/>
      <c r="O22" s="294" t="s">
        <v>5</v>
      </c>
      <c r="P22" s="294"/>
      <c r="Q22" s="23"/>
      <c r="R22" s="24"/>
    </row>
    <row r="23" spans="2:18" s="1" customFormat="1" ht="6.95" customHeight="1">
      <c r="B23" s="22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4"/>
    </row>
    <row r="24" spans="2:18" s="1" customFormat="1" ht="14.45" customHeight="1">
      <c r="B24" s="22"/>
      <c r="C24" s="23"/>
      <c r="D24" s="20" t="s">
        <v>35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4"/>
    </row>
    <row r="25" spans="2:18" s="1" customFormat="1" ht="22.5" customHeight="1">
      <c r="B25" s="22"/>
      <c r="C25" s="23"/>
      <c r="D25" s="23"/>
      <c r="E25" s="297" t="s">
        <v>5</v>
      </c>
      <c r="F25" s="297"/>
      <c r="G25" s="297"/>
      <c r="H25" s="297"/>
      <c r="I25" s="297"/>
      <c r="J25" s="297"/>
      <c r="K25" s="297"/>
      <c r="L25" s="297"/>
      <c r="M25" s="23"/>
      <c r="N25" s="23"/>
      <c r="O25" s="23"/>
      <c r="P25" s="23"/>
      <c r="Q25" s="23"/>
      <c r="R25" s="24"/>
    </row>
    <row r="26" spans="2:18" s="1" customFormat="1" ht="6.95" customHeight="1">
      <c r="B26" s="22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4"/>
    </row>
    <row r="27" spans="2:18" s="1" customFormat="1" ht="6.95" customHeight="1">
      <c r="B27" s="22"/>
      <c r="C27" s="23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3"/>
      <c r="R27" s="24"/>
    </row>
    <row r="28" spans="2:18" s="1" customFormat="1" ht="14.45" customHeight="1">
      <c r="B28" s="22"/>
      <c r="C28" s="23"/>
      <c r="D28" s="57" t="s">
        <v>131</v>
      </c>
      <c r="E28" s="23"/>
      <c r="F28" s="23"/>
      <c r="G28" s="23"/>
      <c r="H28" s="23"/>
      <c r="I28" s="23"/>
      <c r="J28" s="23"/>
      <c r="K28" s="23"/>
      <c r="L28" s="23"/>
      <c r="M28" s="298">
        <f>N89</f>
        <v>0</v>
      </c>
      <c r="N28" s="298"/>
      <c r="O28" s="298"/>
      <c r="P28" s="298"/>
      <c r="Q28" s="23"/>
      <c r="R28" s="24"/>
    </row>
    <row r="29" spans="2:18" s="1" customFormat="1" ht="14.45" customHeight="1">
      <c r="B29" s="22"/>
      <c r="C29" s="23"/>
      <c r="D29" s="21" t="s">
        <v>115</v>
      </c>
      <c r="E29" s="23"/>
      <c r="F29" s="23"/>
      <c r="G29" s="23"/>
      <c r="H29" s="23"/>
      <c r="I29" s="23"/>
      <c r="J29" s="23"/>
      <c r="K29" s="23"/>
      <c r="L29" s="23"/>
      <c r="M29" s="298">
        <f>N97</f>
        <v>0</v>
      </c>
      <c r="N29" s="298"/>
      <c r="O29" s="298"/>
      <c r="P29" s="298"/>
      <c r="Q29" s="23"/>
      <c r="R29" s="24"/>
    </row>
    <row r="30" spans="2:18" s="1" customFormat="1" ht="6.95" customHeight="1">
      <c r="B30" s="22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4"/>
    </row>
    <row r="31" spans="2:18" s="1" customFormat="1" ht="25.35" customHeight="1">
      <c r="B31" s="22"/>
      <c r="C31" s="23"/>
      <c r="D31" s="58" t="s">
        <v>38</v>
      </c>
      <c r="E31" s="23"/>
      <c r="F31" s="23"/>
      <c r="G31" s="23"/>
      <c r="H31" s="23"/>
      <c r="I31" s="23"/>
      <c r="J31" s="23"/>
      <c r="K31" s="23"/>
      <c r="L31" s="23"/>
      <c r="M31" s="299">
        <f>ROUND(M28+M29,2)</f>
        <v>0</v>
      </c>
      <c r="N31" s="291"/>
      <c r="O31" s="291"/>
      <c r="P31" s="291"/>
      <c r="Q31" s="23"/>
      <c r="R31" s="24"/>
    </row>
    <row r="32" spans="2:18" s="1" customFormat="1" ht="6.95" customHeight="1">
      <c r="B32" s="22"/>
      <c r="C32" s="23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3"/>
      <c r="R32" s="24"/>
    </row>
    <row r="33" spans="2:18" s="1" customFormat="1" ht="14.45" customHeight="1">
      <c r="B33" s="22"/>
      <c r="C33" s="23"/>
      <c r="D33" s="25" t="s">
        <v>39</v>
      </c>
      <c r="E33" s="25" t="s">
        <v>40</v>
      </c>
      <c r="F33" s="26">
        <v>0.2</v>
      </c>
      <c r="G33" s="59" t="s">
        <v>41</v>
      </c>
      <c r="H33" s="300">
        <f>ROUND((((SUM(BE97:BE104)+SUM(BE123:BE136))+SUM(BE138:BE139))),2)</f>
        <v>0</v>
      </c>
      <c r="I33" s="291"/>
      <c r="J33" s="291"/>
      <c r="K33" s="23"/>
      <c r="L33" s="23"/>
      <c r="M33" s="300">
        <f>ROUND(((ROUND((SUM(BE97:BE104)+SUM(BE123:BE136)), 2)*F33)+SUM(BE138:BE139)*F33),2)</f>
        <v>0</v>
      </c>
      <c r="N33" s="291"/>
      <c r="O33" s="291"/>
      <c r="P33" s="291"/>
      <c r="Q33" s="23"/>
      <c r="R33" s="24"/>
    </row>
    <row r="34" spans="2:18" s="1" customFormat="1" ht="14.45" customHeight="1">
      <c r="B34" s="22"/>
      <c r="C34" s="23"/>
      <c r="D34" s="23"/>
      <c r="E34" s="25" t="s">
        <v>42</v>
      </c>
      <c r="F34" s="26">
        <v>0.2</v>
      </c>
      <c r="G34" s="59" t="s">
        <v>41</v>
      </c>
      <c r="H34" s="300">
        <f>ROUND((((SUM(BF97:BF104)+SUM(BF123:BF136))+SUM(BF138:BF139))),2)</f>
        <v>0</v>
      </c>
      <c r="I34" s="291"/>
      <c r="J34" s="291"/>
      <c r="K34" s="23"/>
      <c r="L34" s="23"/>
      <c r="M34" s="300">
        <f>ROUND(((ROUND((SUM(BF97:BF104)+SUM(BF123:BF136)), 2)*F34)+SUM(BF138:BF139)*F34),2)</f>
        <v>0</v>
      </c>
      <c r="N34" s="291"/>
      <c r="O34" s="291"/>
      <c r="P34" s="291"/>
      <c r="Q34" s="23"/>
      <c r="R34" s="24"/>
    </row>
    <row r="35" spans="2:18" s="1" customFormat="1" ht="14.45" hidden="1" customHeight="1">
      <c r="B35" s="22"/>
      <c r="C35" s="23"/>
      <c r="D35" s="23"/>
      <c r="E35" s="25" t="s">
        <v>43</v>
      </c>
      <c r="F35" s="26">
        <v>0.2</v>
      </c>
      <c r="G35" s="59" t="s">
        <v>41</v>
      </c>
      <c r="H35" s="300">
        <f>ROUND((((SUM(BG97:BG104)+SUM(BG123:BG136))+SUM(BG138:BG139))),2)</f>
        <v>0</v>
      </c>
      <c r="I35" s="291"/>
      <c r="J35" s="291"/>
      <c r="K35" s="23"/>
      <c r="L35" s="23"/>
      <c r="M35" s="300">
        <v>0</v>
      </c>
      <c r="N35" s="291"/>
      <c r="O35" s="291"/>
      <c r="P35" s="291"/>
      <c r="Q35" s="23"/>
      <c r="R35" s="24"/>
    </row>
    <row r="36" spans="2:18" s="1" customFormat="1" ht="14.45" hidden="1" customHeight="1">
      <c r="B36" s="22"/>
      <c r="C36" s="23"/>
      <c r="D36" s="23"/>
      <c r="E36" s="25" t="s">
        <v>44</v>
      </c>
      <c r="F36" s="26">
        <v>0.2</v>
      </c>
      <c r="G36" s="59" t="s">
        <v>41</v>
      </c>
      <c r="H36" s="300">
        <f>ROUND((((SUM(BH97:BH104)+SUM(BH123:BH136))+SUM(BH138:BH139))),2)</f>
        <v>0</v>
      </c>
      <c r="I36" s="291"/>
      <c r="J36" s="291"/>
      <c r="K36" s="23"/>
      <c r="L36" s="23"/>
      <c r="M36" s="300">
        <v>0</v>
      </c>
      <c r="N36" s="291"/>
      <c r="O36" s="291"/>
      <c r="P36" s="291"/>
      <c r="Q36" s="23"/>
      <c r="R36" s="24"/>
    </row>
    <row r="37" spans="2:18" s="1" customFormat="1" ht="14.45" hidden="1" customHeight="1">
      <c r="B37" s="22"/>
      <c r="C37" s="23"/>
      <c r="D37" s="23"/>
      <c r="E37" s="25" t="s">
        <v>45</v>
      </c>
      <c r="F37" s="26">
        <v>0</v>
      </c>
      <c r="G37" s="59" t="s">
        <v>41</v>
      </c>
      <c r="H37" s="300">
        <f>ROUND((((SUM(BI97:BI104)+SUM(BI123:BI136))+SUM(BI138:BI139))),2)</f>
        <v>0</v>
      </c>
      <c r="I37" s="291"/>
      <c r="J37" s="291"/>
      <c r="K37" s="23"/>
      <c r="L37" s="23"/>
      <c r="M37" s="300">
        <v>0</v>
      </c>
      <c r="N37" s="291"/>
      <c r="O37" s="291"/>
      <c r="P37" s="291"/>
      <c r="Q37" s="23"/>
      <c r="R37" s="24"/>
    </row>
    <row r="38" spans="2:18" s="1" customFormat="1" ht="6.95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4"/>
    </row>
    <row r="39" spans="2:18" s="1" customFormat="1" ht="25.35" customHeight="1">
      <c r="B39" s="22"/>
      <c r="C39" s="55"/>
      <c r="D39" s="60" t="s">
        <v>46</v>
      </c>
      <c r="E39" s="45"/>
      <c r="F39" s="45"/>
      <c r="G39" s="61" t="s">
        <v>47</v>
      </c>
      <c r="H39" s="62" t="s">
        <v>48</v>
      </c>
      <c r="I39" s="45"/>
      <c r="J39" s="45"/>
      <c r="K39" s="45"/>
      <c r="L39" s="301">
        <f>SUM(M31:M37)</f>
        <v>0</v>
      </c>
      <c r="M39" s="301"/>
      <c r="N39" s="301"/>
      <c r="O39" s="301"/>
      <c r="P39" s="302"/>
      <c r="Q39" s="55"/>
      <c r="R39" s="24"/>
    </row>
    <row r="40" spans="2:18" s="1" customFormat="1" ht="14.45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4"/>
    </row>
    <row r="41" spans="2:18" s="1" customFormat="1" ht="14.45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4"/>
    </row>
    <row r="42" spans="2:18">
      <c r="B42" s="14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5"/>
    </row>
    <row r="43" spans="2:18">
      <c r="B43" s="14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5"/>
    </row>
    <row r="44" spans="2:18">
      <c r="B44" s="14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5"/>
    </row>
    <row r="45" spans="2:18">
      <c r="B45" s="14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5"/>
    </row>
    <row r="46" spans="2:18">
      <c r="B46" s="14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5"/>
    </row>
    <row r="47" spans="2:18">
      <c r="B47" s="14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5"/>
    </row>
    <row r="48" spans="2:18">
      <c r="B48" s="14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5"/>
    </row>
    <row r="49" spans="2:18">
      <c r="B49" s="14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5"/>
    </row>
    <row r="50" spans="2:18" s="1" customFormat="1" ht="15">
      <c r="B50" s="22"/>
      <c r="C50" s="23"/>
      <c r="D50" s="28" t="s">
        <v>49</v>
      </c>
      <c r="E50" s="29"/>
      <c r="F50" s="29"/>
      <c r="G50" s="29"/>
      <c r="H50" s="30"/>
      <c r="I50" s="23"/>
      <c r="J50" s="28" t="s">
        <v>50</v>
      </c>
      <c r="K50" s="29"/>
      <c r="L50" s="29"/>
      <c r="M50" s="29"/>
      <c r="N50" s="29"/>
      <c r="O50" s="29"/>
      <c r="P50" s="30"/>
      <c r="Q50" s="23"/>
      <c r="R50" s="24"/>
    </row>
    <row r="51" spans="2:18">
      <c r="B51" s="14"/>
      <c r="C51" s="17"/>
      <c r="D51" s="31"/>
      <c r="E51" s="17"/>
      <c r="F51" s="17"/>
      <c r="G51" s="17"/>
      <c r="H51" s="32"/>
      <c r="I51" s="17"/>
      <c r="J51" s="31"/>
      <c r="K51" s="17"/>
      <c r="L51" s="17"/>
      <c r="M51" s="17"/>
      <c r="N51" s="17"/>
      <c r="O51" s="17"/>
      <c r="P51" s="32"/>
      <c r="Q51" s="17"/>
      <c r="R51" s="15"/>
    </row>
    <row r="52" spans="2:18">
      <c r="B52" s="14"/>
      <c r="C52" s="17"/>
      <c r="D52" s="31"/>
      <c r="E52" s="17"/>
      <c r="F52" s="17"/>
      <c r="G52" s="17"/>
      <c r="H52" s="32"/>
      <c r="I52" s="17"/>
      <c r="J52" s="31"/>
      <c r="K52" s="17"/>
      <c r="L52" s="17"/>
      <c r="M52" s="17"/>
      <c r="N52" s="17"/>
      <c r="O52" s="17"/>
      <c r="P52" s="32"/>
      <c r="Q52" s="17"/>
      <c r="R52" s="15"/>
    </row>
    <row r="53" spans="2:18">
      <c r="B53" s="14"/>
      <c r="C53" s="17"/>
      <c r="D53" s="31"/>
      <c r="E53" s="17"/>
      <c r="F53" s="17"/>
      <c r="G53" s="17"/>
      <c r="H53" s="32"/>
      <c r="I53" s="17"/>
      <c r="J53" s="31"/>
      <c r="K53" s="17"/>
      <c r="L53" s="17"/>
      <c r="M53" s="17"/>
      <c r="N53" s="17"/>
      <c r="O53" s="17"/>
      <c r="P53" s="32"/>
      <c r="Q53" s="17"/>
      <c r="R53" s="15"/>
    </row>
    <row r="54" spans="2:18">
      <c r="B54" s="14"/>
      <c r="C54" s="17"/>
      <c r="D54" s="31"/>
      <c r="E54" s="17"/>
      <c r="F54" s="17"/>
      <c r="G54" s="17"/>
      <c r="H54" s="32"/>
      <c r="I54" s="17"/>
      <c r="J54" s="31"/>
      <c r="K54" s="17"/>
      <c r="L54" s="17"/>
      <c r="M54" s="17"/>
      <c r="N54" s="17"/>
      <c r="O54" s="17"/>
      <c r="P54" s="32"/>
      <c r="Q54" s="17"/>
      <c r="R54" s="15"/>
    </row>
    <row r="55" spans="2:18">
      <c r="B55" s="14"/>
      <c r="C55" s="17"/>
      <c r="D55" s="31"/>
      <c r="E55" s="17"/>
      <c r="F55" s="17"/>
      <c r="G55" s="17"/>
      <c r="H55" s="32"/>
      <c r="I55" s="17"/>
      <c r="J55" s="31"/>
      <c r="K55" s="17"/>
      <c r="L55" s="17"/>
      <c r="M55" s="17"/>
      <c r="N55" s="17"/>
      <c r="O55" s="17"/>
      <c r="P55" s="32"/>
      <c r="Q55" s="17"/>
      <c r="R55" s="15"/>
    </row>
    <row r="56" spans="2:18">
      <c r="B56" s="14"/>
      <c r="C56" s="17"/>
      <c r="D56" s="31"/>
      <c r="E56" s="17"/>
      <c r="F56" s="17"/>
      <c r="G56" s="17"/>
      <c r="H56" s="32"/>
      <c r="I56" s="17"/>
      <c r="J56" s="31"/>
      <c r="K56" s="17"/>
      <c r="L56" s="17"/>
      <c r="M56" s="17"/>
      <c r="N56" s="17"/>
      <c r="O56" s="17"/>
      <c r="P56" s="32"/>
      <c r="Q56" s="17"/>
      <c r="R56" s="15"/>
    </row>
    <row r="57" spans="2:18">
      <c r="B57" s="14"/>
      <c r="C57" s="17"/>
      <c r="D57" s="31"/>
      <c r="E57" s="17"/>
      <c r="F57" s="17"/>
      <c r="G57" s="17"/>
      <c r="H57" s="32"/>
      <c r="I57" s="17"/>
      <c r="J57" s="31"/>
      <c r="K57" s="17"/>
      <c r="L57" s="17"/>
      <c r="M57" s="17"/>
      <c r="N57" s="17"/>
      <c r="O57" s="17"/>
      <c r="P57" s="32"/>
      <c r="Q57" s="17"/>
      <c r="R57" s="15"/>
    </row>
    <row r="58" spans="2:18">
      <c r="B58" s="14"/>
      <c r="C58" s="17"/>
      <c r="D58" s="31"/>
      <c r="E58" s="17"/>
      <c r="F58" s="17"/>
      <c r="G58" s="17"/>
      <c r="H58" s="32"/>
      <c r="I58" s="17"/>
      <c r="J58" s="31"/>
      <c r="K58" s="17"/>
      <c r="L58" s="17"/>
      <c r="M58" s="17"/>
      <c r="N58" s="17"/>
      <c r="O58" s="17"/>
      <c r="P58" s="32"/>
      <c r="Q58" s="17"/>
      <c r="R58" s="15"/>
    </row>
    <row r="59" spans="2:18" s="1" customFormat="1" ht="15">
      <c r="B59" s="22"/>
      <c r="C59" s="23"/>
      <c r="D59" s="33" t="s">
        <v>51</v>
      </c>
      <c r="E59" s="34"/>
      <c r="F59" s="34"/>
      <c r="G59" s="35" t="s">
        <v>52</v>
      </c>
      <c r="H59" s="36"/>
      <c r="I59" s="23"/>
      <c r="J59" s="33" t="s">
        <v>51</v>
      </c>
      <c r="K59" s="34"/>
      <c r="L59" s="34"/>
      <c r="M59" s="34"/>
      <c r="N59" s="35" t="s">
        <v>52</v>
      </c>
      <c r="O59" s="34"/>
      <c r="P59" s="36"/>
      <c r="Q59" s="23"/>
      <c r="R59" s="24"/>
    </row>
    <row r="60" spans="2:18">
      <c r="B60" s="14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5"/>
    </row>
    <row r="61" spans="2:18" s="1" customFormat="1" ht="15">
      <c r="B61" s="22"/>
      <c r="C61" s="23"/>
      <c r="D61" s="28" t="s">
        <v>53</v>
      </c>
      <c r="E61" s="29"/>
      <c r="F61" s="29"/>
      <c r="G61" s="29"/>
      <c r="H61" s="30"/>
      <c r="I61" s="23"/>
      <c r="J61" s="28" t="s">
        <v>54</v>
      </c>
      <c r="K61" s="29"/>
      <c r="L61" s="29"/>
      <c r="M61" s="29"/>
      <c r="N61" s="29"/>
      <c r="O61" s="29"/>
      <c r="P61" s="30"/>
      <c r="Q61" s="23"/>
      <c r="R61" s="24"/>
    </row>
    <row r="62" spans="2:18">
      <c r="B62" s="14"/>
      <c r="C62" s="17"/>
      <c r="D62" s="31"/>
      <c r="E62" s="17"/>
      <c r="F62" s="17"/>
      <c r="G62" s="17"/>
      <c r="H62" s="32"/>
      <c r="I62" s="17"/>
      <c r="J62" s="31"/>
      <c r="K62" s="17"/>
      <c r="L62" s="17"/>
      <c r="M62" s="17"/>
      <c r="N62" s="17"/>
      <c r="O62" s="17"/>
      <c r="P62" s="32"/>
      <c r="Q62" s="17"/>
      <c r="R62" s="15"/>
    </row>
    <row r="63" spans="2:18">
      <c r="B63" s="14"/>
      <c r="C63" s="17"/>
      <c r="D63" s="31"/>
      <c r="E63" s="17"/>
      <c r="F63" s="17"/>
      <c r="G63" s="17"/>
      <c r="H63" s="32"/>
      <c r="I63" s="17"/>
      <c r="J63" s="31"/>
      <c r="K63" s="17"/>
      <c r="L63" s="17"/>
      <c r="M63" s="17"/>
      <c r="N63" s="17"/>
      <c r="O63" s="17"/>
      <c r="P63" s="32"/>
      <c r="Q63" s="17"/>
      <c r="R63" s="15"/>
    </row>
    <row r="64" spans="2:18">
      <c r="B64" s="14"/>
      <c r="C64" s="17"/>
      <c r="D64" s="31"/>
      <c r="E64" s="17"/>
      <c r="F64" s="17"/>
      <c r="G64" s="17"/>
      <c r="H64" s="32"/>
      <c r="I64" s="17"/>
      <c r="J64" s="31"/>
      <c r="K64" s="17"/>
      <c r="L64" s="17"/>
      <c r="M64" s="17"/>
      <c r="N64" s="17"/>
      <c r="O64" s="17"/>
      <c r="P64" s="32"/>
      <c r="Q64" s="17"/>
      <c r="R64" s="15"/>
    </row>
    <row r="65" spans="2:18">
      <c r="B65" s="14"/>
      <c r="C65" s="17"/>
      <c r="D65" s="31"/>
      <c r="E65" s="17"/>
      <c r="F65" s="17"/>
      <c r="G65" s="17"/>
      <c r="H65" s="32"/>
      <c r="I65" s="17"/>
      <c r="J65" s="31"/>
      <c r="K65" s="17"/>
      <c r="L65" s="17"/>
      <c r="M65" s="17"/>
      <c r="N65" s="17"/>
      <c r="O65" s="17"/>
      <c r="P65" s="32"/>
      <c r="Q65" s="17"/>
      <c r="R65" s="15"/>
    </row>
    <row r="66" spans="2:18">
      <c r="B66" s="14"/>
      <c r="C66" s="17"/>
      <c r="D66" s="31"/>
      <c r="E66" s="17"/>
      <c r="F66" s="17"/>
      <c r="G66" s="17"/>
      <c r="H66" s="32"/>
      <c r="I66" s="17"/>
      <c r="J66" s="31"/>
      <c r="K66" s="17"/>
      <c r="L66" s="17"/>
      <c r="M66" s="17"/>
      <c r="N66" s="17"/>
      <c r="O66" s="17"/>
      <c r="P66" s="32"/>
      <c r="Q66" s="17"/>
      <c r="R66" s="15"/>
    </row>
    <row r="67" spans="2:18">
      <c r="B67" s="14"/>
      <c r="C67" s="17"/>
      <c r="D67" s="31"/>
      <c r="E67" s="17"/>
      <c r="F67" s="17"/>
      <c r="G67" s="17"/>
      <c r="H67" s="32"/>
      <c r="I67" s="17"/>
      <c r="J67" s="31"/>
      <c r="K67" s="17"/>
      <c r="L67" s="17"/>
      <c r="M67" s="17"/>
      <c r="N67" s="17"/>
      <c r="O67" s="17"/>
      <c r="P67" s="32"/>
      <c r="Q67" s="17"/>
      <c r="R67" s="15"/>
    </row>
    <row r="68" spans="2:18">
      <c r="B68" s="14"/>
      <c r="C68" s="17"/>
      <c r="D68" s="31"/>
      <c r="E68" s="17"/>
      <c r="F68" s="17"/>
      <c r="G68" s="17"/>
      <c r="H68" s="32"/>
      <c r="I68" s="17"/>
      <c r="J68" s="31"/>
      <c r="K68" s="17"/>
      <c r="L68" s="17"/>
      <c r="M68" s="17"/>
      <c r="N68" s="17"/>
      <c r="O68" s="17"/>
      <c r="P68" s="32"/>
      <c r="Q68" s="17"/>
      <c r="R68" s="15"/>
    </row>
    <row r="69" spans="2:18">
      <c r="B69" s="14"/>
      <c r="C69" s="17"/>
      <c r="D69" s="31"/>
      <c r="E69" s="17"/>
      <c r="F69" s="17"/>
      <c r="G69" s="17"/>
      <c r="H69" s="32"/>
      <c r="I69" s="17"/>
      <c r="J69" s="31"/>
      <c r="K69" s="17"/>
      <c r="L69" s="17"/>
      <c r="M69" s="17"/>
      <c r="N69" s="17"/>
      <c r="O69" s="17"/>
      <c r="P69" s="32"/>
      <c r="Q69" s="17"/>
      <c r="R69" s="15"/>
    </row>
    <row r="70" spans="2:18" s="1" customFormat="1" ht="15">
      <c r="B70" s="22"/>
      <c r="C70" s="23"/>
      <c r="D70" s="33" t="s">
        <v>51</v>
      </c>
      <c r="E70" s="34"/>
      <c r="F70" s="34"/>
      <c r="G70" s="35" t="s">
        <v>52</v>
      </c>
      <c r="H70" s="36"/>
      <c r="I70" s="23"/>
      <c r="J70" s="33" t="s">
        <v>51</v>
      </c>
      <c r="K70" s="34"/>
      <c r="L70" s="34"/>
      <c r="M70" s="34"/>
      <c r="N70" s="35" t="s">
        <v>52</v>
      </c>
      <c r="O70" s="34"/>
      <c r="P70" s="36"/>
      <c r="Q70" s="23"/>
      <c r="R70" s="24"/>
    </row>
    <row r="71" spans="2:18" s="1" customFormat="1" ht="14.45" customHeight="1">
      <c r="B71" s="37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9"/>
    </row>
    <row r="75" spans="2:18" s="1" customFormat="1" ht="6.95" customHeight="1"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2"/>
    </row>
    <row r="76" spans="2:18" s="1" customFormat="1" ht="36.950000000000003" customHeight="1">
      <c r="B76" s="22"/>
      <c r="C76" s="285" t="s">
        <v>132</v>
      </c>
      <c r="D76" s="286"/>
      <c r="E76" s="286"/>
      <c r="F76" s="286"/>
      <c r="G76" s="286"/>
      <c r="H76" s="286"/>
      <c r="I76" s="286"/>
      <c r="J76" s="286"/>
      <c r="K76" s="286"/>
      <c r="L76" s="286"/>
      <c r="M76" s="286"/>
      <c r="N76" s="286"/>
      <c r="O76" s="286"/>
      <c r="P76" s="286"/>
      <c r="Q76" s="286"/>
      <c r="R76" s="24"/>
    </row>
    <row r="77" spans="2:18" s="1" customFormat="1" ht="6.95" customHeight="1">
      <c r="B77" s="22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4"/>
    </row>
    <row r="78" spans="2:18" s="1" customFormat="1" ht="30" customHeight="1">
      <c r="B78" s="22"/>
      <c r="C78" s="20" t="s">
        <v>17</v>
      </c>
      <c r="D78" s="23"/>
      <c r="E78" s="23"/>
      <c r="F78" s="287" t="str">
        <f>F6</f>
        <v>Zníženie energetickej náročnosti kultúrneho domu v obci Rastislavice</v>
      </c>
      <c r="G78" s="288"/>
      <c r="H78" s="288"/>
      <c r="I78" s="288"/>
      <c r="J78" s="288"/>
      <c r="K78" s="288"/>
      <c r="L78" s="288"/>
      <c r="M78" s="288"/>
      <c r="N78" s="288"/>
      <c r="O78" s="288"/>
      <c r="P78" s="288"/>
      <c r="Q78" s="23"/>
      <c r="R78" s="24"/>
    </row>
    <row r="79" spans="2:18" ht="30" customHeight="1">
      <c r="B79" s="14"/>
      <c r="C79" s="20" t="s">
        <v>127</v>
      </c>
      <c r="D79" s="17"/>
      <c r="E79" s="17"/>
      <c r="F79" s="287" t="s">
        <v>128</v>
      </c>
      <c r="G79" s="289"/>
      <c r="H79" s="289"/>
      <c r="I79" s="289"/>
      <c r="J79" s="289"/>
      <c r="K79" s="289"/>
      <c r="L79" s="289"/>
      <c r="M79" s="289"/>
      <c r="N79" s="289"/>
      <c r="O79" s="289"/>
      <c r="P79" s="289"/>
      <c r="Q79" s="17"/>
      <c r="R79" s="15"/>
    </row>
    <row r="80" spans="2:18" s="1" customFormat="1" ht="36.950000000000003" customHeight="1">
      <c r="B80" s="22"/>
      <c r="C80" s="43" t="s">
        <v>129</v>
      </c>
      <c r="D80" s="23"/>
      <c r="E80" s="23"/>
      <c r="F80" s="303" t="str">
        <f>F8</f>
        <v>E - Interiér</v>
      </c>
      <c r="G80" s="291"/>
      <c r="H80" s="291"/>
      <c r="I80" s="291"/>
      <c r="J80" s="291"/>
      <c r="K80" s="291"/>
      <c r="L80" s="291"/>
      <c r="M80" s="291"/>
      <c r="N80" s="291"/>
      <c r="O80" s="291"/>
      <c r="P80" s="291"/>
      <c r="Q80" s="23"/>
      <c r="R80" s="24"/>
    </row>
    <row r="81" spans="2:47" s="1" customFormat="1" ht="6.95" customHeight="1">
      <c r="B81" s="22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4"/>
    </row>
    <row r="82" spans="2:47" s="1" customFormat="1" ht="18" customHeight="1">
      <c r="B82" s="22"/>
      <c r="C82" s="20" t="s">
        <v>21</v>
      </c>
      <c r="D82" s="23"/>
      <c r="E82" s="23"/>
      <c r="F82" s="18" t="str">
        <f>F10</f>
        <v>Rastislavice</v>
      </c>
      <c r="G82" s="23"/>
      <c r="H82" s="23"/>
      <c r="I82" s="23"/>
      <c r="J82" s="23"/>
      <c r="K82" s="20" t="s">
        <v>23</v>
      </c>
      <c r="L82" s="23"/>
      <c r="M82" s="293"/>
      <c r="N82" s="293"/>
      <c r="O82" s="293"/>
      <c r="P82" s="293"/>
      <c r="Q82" s="23"/>
      <c r="R82" s="24"/>
    </row>
    <row r="83" spans="2:47" s="1" customFormat="1" ht="6.95" customHeight="1">
      <c r="B83" s="22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4"/>
    </row>
    <row r="84" spans="2:47" s="1" customFormat="1" ht="15">
      <c r="B84" s="22"/>
      <c r="C84" s="20" t="s">
        <v>24</v>
      </c>
      <c r="D84" s="23"/>
      <c r="E84" s="23"/>
      <c r="F84" s="18" t="str">
        <f>E13</f>
        <v>Obec Rastislavice</v>
      </c>
      <c r="G84" s="23"/>
      <c r="H84" s="23"/>
      <c r="I84" s="23"/>
      <c r="J84" s="23"/>
      <c r="K84" s="20" t="s">
        <v>30</v>
      </c>
      <c r="L84" s="23"/>
      <c r="M84" s="294" t="str">
        <f>E19</f>
        <v>ByvaPro s.r.o., Mlynské Nivy 58, 821 05 Bratislava</v>
      </c>
      <c r="N84" s="294"/>
      <c r="O84" s="294"/>
      <c r="P84" s="294"/>
      <c r="Q84" s="294"/>
      <c r="R84" s="24"/>
    </row>
    <row r="85" spans="2:47" s="1" customFormat="1" ht="14.45" customHeight="1">
      <c r="B85" s="22"/>
      <c r="C85" s="20" t="s">
        <v>28</v>
      </c>
      <c r="D85" s="23"/>
      <c r="E85" s="23"/>
      <c r="F85" s="18" t="str">
        <f>IF(E16="","",E16)</f>
        <v>Vyplň údaj</v>
      </c>
      <c r="G85" s="23"/>
      <c r="H85" s="23"/>
      <c r="I85" s="23"/>
      <c r="J85" s="23"/>
      <c r="K85" s="20" t="s">
        <v>33</v>
      </c>
      <c r="L85" s="23"/>
      <c r="M85" s="294" t="str">
        <f>E22</f>
        <v>Ján Tóth</v>
      </c>
      <c r="N85" s="294"/>
      <c r="O85" s="294"/>
      <c r="P85" s="294"/>
      <c r="Q85" s="294"/>
      <c r="R85" s="24"/>
    </row>
    <row r="86" spans="2:47" s="1" customFormat="1" ht="10.35" customHeight="1">
      <c r="B86" s="22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4"/>
    </row>
    <row r="87" spans="2:47" s="1" customFormat="1" ht="29.25" customHeight="1">
      <c r="B87" s="22"/>
      <c r="C87" s="304" t="s">
        <v>133</v>
      </c>
      <c r="D87" s="305"/>
      <c r="E87" s="305"/>
      <c r="F87" s="305"/>
      <c r="G87" s="305"/>
      <c r="H87" s="55"/>
      <c r="I87" s="55"/>
      <c r="J87" s="55"/>
      <c r="K87" s="55"/>
      <c r="L87" s="55"/>
      <c r="M87" s="55"/>
      <c r="N87" s="304" t="s">
        <v>134</v>
      </c>
      <c r="O87" s="305"/>
      <c r="P87" s="305"/>
      <c r="Q87" s="305"/>
      <c r="R87" s="24"/>
    </row>
    <row r="88" spans="2:47" s="1" customFormat="1" ht="10.35" customHeight="1">
      <c r="B88" s="22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4"/>
    </row>
    <row r="89" spans="2:47" s="1" customFormat="1" ht="29.25" customHeight="1">
      <c r="B89" s="22"/>
      <c r="C89" s="63" t="s">
        <v>135</v>
      </c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306">
        <f>N123</f>
        <v>0</v>
      </c>
      <c r="O89" s="307"/>
      <c r="P89" s="307"/>
      <c r="Q89" s="307"/>
      <c r="R89" s="24"/>
      <c r="AU89" s="10" t="s">
        <v>136</v>
      </c>
    </row>
    <row r="90" spans="2:47" s="2" customFormat="1" ht="24.95" customHeight="1">
      <c r="B90" s="64"/>
      <c r="C90" s="65"/>
      <c r="D90" s="66" t="s">
        <v>137</v>
      </c>
      <c r="E90" s="65"/>
      <c r="F90" s="65"/>
      <c r="G90" s="65"/>
      <c r="H90" s="65"/>
      <c r="I90" s="65"/>
      <c r="J90" s="65"/>
      <c r="K90" s="65"/>
      <c r="L90" s="65"/>
      <c r="M90" s="65"/>
      <c r="N90" s="308">
        <f>N124</f>
        <v>0</v>
      </c>
      <c r="O90" s="309"/>
      <c r="P90" s="309"/>
      <c r="Q90" s="309"/>
      <c r="R90" s="67"/>
    </row>
    <row r="91" spans="2:47" s="3" customFormat="1" ht="19.899999999999999" customHeight="1">
      <c r="B91" s="68"/>
      <c r="C91" s="51"/>
      <c r="D91" s="52" t="s">
        <v>139</v>
      </c>
      <c r="E91" s="51"/>
      <c r="F91" s="51"/>
      <c r="G91" s="51"/>
      <c r="H91" s="51"/>
      <c r="I91" s="51"/>
      <c r="J91" s="51"/>
      <c r="K91" s="51"/>
      <c r="L91" s="51"/>
      <c r="M91" s="51"/>
      <c r="N91" s="310">
        <f>N125</f>
        <v>0</v>
      </c>
      <c r="O91" s="311"/>
      <c r="P91" s="311"/>
      <c r="Q91" s="311"/>
      <c r="R91" s="69"/>
    </row>
    <row r="92" spans="2:47" s="3" customFormat="1" ht="19.899999999999999" customHeight="1">
      <c r="B92" s="68"/>
      <c r="C92" s="51"/>
      <c r="D92" s="52" t="s">
        <v>141</v>
      </c>
      <c r="E92" s="51"/>
      <c r="F92" s="51"/>
      <c r="G92" s="51"/>
      <c r="H92" s="51"/>
      <c r="I92" s="51"/>
      <c r="J92" s="51"/>
      <c r="K92" s="51"/>
      <c r="L92" s="51"/>
      <c r="M92" s="51"/>
      <c r="N92" s="310">
        <f>N130</f>
        <v>0</v>
      </c>
      <c r="O92" s="311"/>
      <c r="P92" s="311"/>
      <c r="Q92" s="311"/>
      <c r="R92" s="69"/>
    </row>
    <row r="93" spans="2:47" s="2" customFormat="1" ht="24.95" customHeight="1">
      <c r="B93" s="64"/>
      <c r="C93" s="65"/>
      <c r="D93" s="66" t="s">
        <v>142</v>
      </c>
      <c r="E93" s="65"/>
      <c r="F93" s="65"/>
      <c r="G93" s="65"/>
      <c r="H93" s="65"/>
      <c r="I93" s="65"/>
      <c r="J93" s="65"/>
      <c r="K93" s="65"/>
      <c r="L93" s="65"/>
      <c r="M93" s="65"/>
      <c r="N93" s="308">
        <f>N132</f>
        <v>0</v>
      </c>
      <c r="O93" s="309"/>
      <c r="P93" s="309"/>
      <c r="Q93" s="309"/>
      <c r="R93" s="67"/>
    </row>
    <row r="94" spans="2:47" s="3" customFormat="1" ht="19.899999999999999" customHeight="1">
      <c r="B94" s="68"/>
      <c r="C94" s="51"/>
      <c r="D94" s="52" t="s">
        <v>520</v>
      </c>
      <c r="E94" s="51"/>
      <c r="F94" s="51"/>
      <c r="G94" s="51"/>
      <c r="H94" s="51"/>
      <c r="I94" s="51"/>
      <c r="J94" s="51"/>
      <c r="K94" s="51"/>
      <c r="L94" s="51"/>
      <c r="M94" s="51"/>
      <c r="N94" s="310">
        <f>N133</f>
        <v>0</v>
      </c>
      <c r="O94" s="311"/>
      <c r="P94" s="311"/>
      <c r="Q94" s="311"/>
      <c r="R94" s="69"/>
    </row>
    <row r="95" spans="2:47" s="2" customFormat="1" ht="21.75" customHeight="1">
      <c r="B95" s="64"/>
      <c r="C95" s="65"/>
      <c r="D95" s="66" t="s">
        <v>150</v>
      </c>
      <c r="E95" s="65"/>
      <c r="F95" s="65"/>
      <c r="G95" s="65"/>
      <c r="H95" s="65"/>
      <c r="I95" s="65"/>
      <c r="J95" s="65"/>
      <c r="K95" s="65"/>
      <c r="L95" s="65"/>
      <c r="M95" s="65"/>
      <c r="N95" s="312">
        <f>N137</f>
        <v>0</v>
      </c>
      <c r="O95" s="309"/>
      <c r="P95" s="309"/>
      <c r="Q95" s="309"/>
      <c r="R95" s="67"/>
    </row>
    <row r="96" spans="2:47" s="1" customFormat="1" ht="21.75" customHeight="1">
      <c r="B96" s="22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4"/>
    </row>
    <row r="97" spans="2:65" s="1" customFormat="1" ht="29.25" customHeight="1">
      <c r="B97" s="22"/>
      <c r="C97" s="63" t="s">
        <v>151</v>
      </c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307">
        <f>ROUND(N98+N99+N100+N101+N102+N103,2)</f>
        <v>0</v>
      </c>
      <c r="O97" s="313"/>
      <c r="P97" s="313"/>
      <c r="Q97" s="313"/>
      <c r="R97" s="24"/>
      <c r="T97" s="70"/>
      <c r="U97" s="71" t="s">
        <v>39</v>
      </c>
    </row>
    <row r="98" spans="2:65" s="1" customFormat="1" ht="18" customHeight="1">
      <c r="B98" s="72"/>
      <c r="C98" s="73"/>
      <c r="D98" s="314" t="s">
        <v>152</v>
      </c>
      <c r="E98" s="315"/>
      <c r="F98" s="315"/>
      <c r="G98" s="315"/>
      <c r="H98" s="315"/>
      <c r="I98" s="73"/>
      <c r="J98" s="73"/>
      <c r="K98" s="73"/>
      <c r="L98" s="73"/>
      <c r="M98" s="73"/>
      <c r="N98" s="316">
        <f>ROUND(N89*T98,2)</f>
        <v>0</v>
      </c>
      <c r="O98" s="317"/>
      <c r="P98" s="317"/>
      <c r="Q98" s="317"/>
      <c r="R98" s="75"/>
      <c r="S98" s="73"/>
      <c r="T98" s="76"/>
      <c r="U98" s="77" t="s">
        <v>42</v>
      </c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78"/>
      <c r="AT98" s="78"/>
      <c r="AU98" s="78"/>
      <c r="AV98" s="78"/>
      <c r="AW98" s="78"/>
      <c r="AX98" s="78"/>
      <c r="AY98" s="79" t="s">
        <v>153</v>
      </c>
      <c r="AZ98" s="78"/>
      <c r="BA98" s="78"/>
      <c r="BB98" s="78"/>
      <c r="BC98" s="78"/>
      <c r="BD98" s="78"/>
      <c r="BE98" s="80">
        <f t="shared" ref="BE98:BE103" si="0">IF(U98="základná",N98,0)</f>
        <v>0</v>
      </c>
      <c r="BF98" s="80">
        <f t="shared" ref="BF98:BF103" si="1">IF(U98="znížená",N98,0)</f>
        <v>0</v>
      </c>
      <c r="BG98" s="80">
        <f t="shared" ref="BG98:BG103" si="2">IF(U98="zákl. prenesená",N98,0)</f>
        <v>0</v>
      </c>
      <c r="BH98" s="80">
        <f t="shared" ref="BH98:BH103" si="3">IF(U98="zníž. prenesená",N98,0)</f>
        <v>0</v>
      </c>
      <c r="BI98" s="80">
        <f t="shared" ref="BI98:BI103" si="4">IF(U98="nulová",N98,0)</f>
        <v>0</v>
      </c>
      <c r="BJ98" s="79" t="s">
        <v>87</v>
      </c>
      <c r="BK98" s="78"/>
      <c r="BL98" s="78"/>
      <c r="BM98" s="78"/>
    </row>
    <row r="99" spans="2:65" s="1" customFormat="1" ht="18" customHeight="1">
      <c r="B99" s="72"/>
      <c r="C99" s="73"/>
      <c r="D99" s="314" t="s">
        <v>154</v>
      </c>
      <c r="E99" s="315"/>
      <c r="F99" s="315"/>
      <c r="G99" s="315"/>
      <c r="H99" s="315"/>
      <c r="I99" s="73"/>
      <c r="J99" s="73"/>
      <c r="K99" s="73"/>
      <c r="L99" s="73"/>
      <c r="M99" s="73"/>
      <c r="N99" s="316">
        <f>ROUND(N89*T99,2)</f>
        <v>0</v>
      </c>
      <c r="O99" s="317"/>
      <c r="P99" s="317"/>
      <c r="Q99" s="317"/>
      <c r="R99" s="75"/>
      <c r="S99" s="73"/>
      <c r="T99" s="76"/>
      <c r="U99" s="77" t="s">
        <v>42</v>
      </c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N99" s="78"/>
      <c r="AO99" s="78"/>
      <c r="AP99" s="78"/>
      <c r="AQ99" s="78"/>
      <c r="AR99" s="78"/>
      <c r="AS99" s="78"/>
      <c r="AT99" s="78"/>
      <c r="AU99" s="78"/>
      <c r="AV99" s="78"/>
      <c r="AW99" s="78"/>
      <c r="AX99" s="78"/>
      <c r="AY99" s="79" t="s">
        <v>153</v>
      </c>
      <c r="AZ99" s="78"/>
      <c r="BA99" s="78"/>
      <c r="BB99" s="78"/>
      <c r="BC99" s="78"/>
      <c r="BD99" s="78"/>
      <c r="BE99" s="80">
        <f t="shared" si="0"/>
        <v>0</v>
      </c>
      <c r="BF99" s="80">
        <f t="shared" si="1"/>
        <v>0</v>
      </c>
      <c r="BG99" s="80">
        <f t="shared" si="2"/>
        <v>0</v>
      </c>
      <c r="BH99" s="80">
        <f t="shared" si="3"/>
        <v>0</v>
      </c>
      <c r="BI99" s="80">
        <f t="shared" si="4"/>
        <v>0</v>
      </c>
      <c r="BJ99" s="79" t="s">
        <v>87</v>
      </c>
      <c r="BK99" s="78"/>
      <c r="BL99" s="78"/>
      <c r="BM99" s="78"/>
    </row>
    <row r="100" spans="2:65" s="1" customFormat="1" ht="18" customHeight="1">
      <c r="B100" s="72"/>
      <c r="C100" s="73"/>
      <c r="D100" s="314" t="s">
        <v>155</v>
      </c>
      <c r="E100" s="315"/>
      <c r="F100" s="315"/>
      <c r="G100" s="315"/>
      <c r="H100" s="315"/>
      <c r="I100" s="73"/>
      <c r="J100" s="73"/>
      <c r="K100" s="73"/>
      <c r="L100" s="73"/>
      <c r="M100" s="73"/>
      <c r="N100" s="316">
        <f>ROUND(N89*T100,2)</f>
        <v>0</v>
      </c>
      <c r="O100" s="317"/>
      <c r="P100" s="317"/>
      <c r="Q100" s="317"/>
      <c r="R100" s="75"/>
      <c r="S100" s="73"/>
      <c r="T100" s="76"/>
      <c r="U100" s="77" t="s">
        <v>42</v>
      </c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78"/>
      <c r="AT100" s="78"/>
      <c r="AU100" s="78"/>
      <c r="AV100" s="78"/>
      <c r="AW100" s="78"/>
      <c r="AX100" s="78"/>
      <c r="AY100" s="79" t="s">
        <v>153</v>
      </c>
      <c r="AZ100" s="78"/>
      <c r="BA100" s="78"/>
      <c r="BB100" s="78"/>
      <c r="BC100" s="78"/>
      <c r="BD100" s="78"/>
      <c r="BE100" s="80">
        <f t="shared" si="0"/>
        <v>0</v>
      </c>
      <c r="BF100" s="80">
        <f t="shared" si="1"/>
        <v>0</v>
      </c>
      <c r="BG100" s="80">
        <f t="shared" si="2"/>
        <v>0</v>
      </c>
      <c r="BH100" s="80">
        <f t="shared" si="3"/>
        <v>0</v>
      </c>
      <c r="BI100" s="80">
        <f t="shared" si="4"/>
        <v>0</v>
      </c>
      <c r="BJ100" s="79" t="s">
        <v>87</v>
      </c>
      <c r="BK100" s="78"/>
      <c r="BL100" s="78"/>
      <c r="BM100" s="78"/>
    </row>
    <row r="101" spans="2:65" s="1" customFormat="1" ht="18" customHeight="1">
      <c r="B101" s="72"/>
      <c r="C101" s="73"/>
      <c r="D101" s="314" t="s">
        <v>156</v>
      </c>
      <c r="E101" s="315"/>
      <c r="F101" s="315"/>
      <c r="G101" s="315"/>
      <c r="H101" s="315"/>
      <c r="I101" s="73"/>
      <c r="J101" s="73"/>
      <c r="K101" s="73"/>
      <c r="L101" s="73"/>
      <c r="M101" s="73"/>
      <c r="N101" s="316">
        <f>ROUND(N89*T101,2)</f>
        <v>0</v>
      </c>
      <c r="O101" s="317"/>
      <c r="P101" s="317"/>
      <c r="Q101" s="317"/>
      <c r="R101" s="75"/>
      <c r="S101" s="73"/>
      <c r="T101" s="76"/>
      <c r="U101" s="77" t="s">
        <v>42</v>
      </c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9" t="s">
        <v>153</v>
      </c>
      <c r="AZ101" s="78"/>
      <c r="BA101" s="78"/>
      <c r="BB101" s="78"/>
      <c r="BC101" s="78"/>
      <c r="BD101" s="78"/>
      <c r="BE101" s="80">
        <f t="shared" si="0"/>
        <v>0</v>
      </c>
      <c r="BF101" s="80">
        <f t="shared" si="1"/>
        <v>0</v>
      </c>
      <c r="BG101" s="80">
        <f t="shared" si="2"/>
        <v>0</v>
      </c>
      <c r="BH101" s="80">
        <f t="shared" si="3"/>
        <v>0</v>
      </c>
      <c r="BI101" s="80">
        <f t="shared" si="4"/>
        <v>0</v>
      </c>
      <c r="BJ101" s="79" t="s">
        <v>87</v>
      </c>
      <c r="BK101" s="78"/>
      <c r="BL101" s="78"/>
      <c r="BM101" s="78"/>
    </row>
    <row r="102" spans="2:65" s="1" customFormat="1" ht="18" customHeight="1">
      <c r="B102" s="72"/>
      <c r="C102" s="73"/>
      <c r="D102" s="314" t="s">
        <v>157</v>
      </c>
      <c r="E102" s="315"/>
      <c r="F102" s="315"/>
      <c r="G102" s="315"/>
      <c r="H102" s="315"/>
      <c r="I102" s="73"/>
      <c r="J102" s="73"/>
      <c r="K102" s="73"/>
      <c r="L102" s="73"/>
      <c r="M102" s="73"/>
      <c r="N102" s="316">
        <f>ROUND(N89*T102,2)</f>
        <v>0</v>
      </c>
      <c r="O102" s="317"/>
      <c r="P102" s="317"/>
      <c r="Q102" s="317"/>
      <c r="R102" s="75"/>
      <c r="S102" s="73"/>
      <c r="T102" s="76"/>
      <c r="U102" s="77" t="s">
        <v>42</v>
      </c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  <c r="AT102" s="78"/>
      <c r="AU102" s="78"/>
      <c r="AV102" s="78"/>
      <c r="AW102" s="78"/>
      <c r="AX102" s="78"/>
      <c r="AY102" s="79" t="s">
        <v>153</v>
      </c>
      <c r="AZ102" s="78"/>
      <c r="BA102" s="78"/>
      <c r="BB102" s="78"/>
      <c r="BC102" s="78"/>
      <c r="BD102" s="78"/>
      <c r="BE102" s="80">
        <f t="shared" si="0"/>
        <v>0</v>
      </c>
      <c r="BF102" s="80">
        <f t="shared" si="1"/>
        <v>0</v>
      </c>
      <c r="BG102" s="80">
        <f t="shared" si="2"/>
        <v>0</v>
      </c>
      <c r="BH102" s="80">
        <f t="shared" si="3"/>
        <v>0</v>
      </c>
      <c r="BI102" s="80">
        <f t="shared" si="4"/>
        <v>0</v>
      </c>
      <c r="BJ102" s="79" t="s">
        <v>87</v>
      </c>
      <c r="BK102" s="78"/>
      <c r="BL102" s="78"/>
      <c r="BM102" s="78"/>
    </row>
    <row r="103" spans="2:65" s="1" customFormat="1" ht="18" customHeight="1">
      <c r="B103" s="72"/>
      <c r="C103" s="73"/>
      <c r="D103" s="74" t="s">
        <v>158</v>
      </c>
      <c r="E103" s="73"/>
      <c r="F103" s="73"/>
      <c r="G103" s="73"/>
      <c r="H103" s="73"/>
      <c r="I103" s="73"/>
      <c r="J103" s="73"/>
      <c r="K103" s="73"/>
      <c r="L103" s="73"/>
      <c r="M103" s="73"/>
      <c r="N103" s="316">
        <f>ROUND(N89*T103,2)</f>
        <v>0</v>
      </c>
      <c r="O103" s="317"/>
      <c r="P103" s="317"/>
      <c r="Q103" s="317"/>
      <c r="R103" s="75"/>
      <c r="S103" s="73"/>
      <c r="T103" s="81"/>
      <c r="U103" s="82" t="s">
        <v>42</v>
      </c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  <c r="AS103" s="78"/>
      <c r="AT103" s="78"/>
      <c r="AU103" s="78"/>
      <c r="AV103" s="78"/>
      <c r="AW103" s="78"/>
      <c r="AX103" s="78"/>
      <c r="AY103" s="79" t="s">
        <v>159</v>
      </c>
      <c r="AZ103" s="78"/>
      <c r="BA103" s="78"/>
      <c r="BB103" s="78"/>
      <c r="BC103" s="78"/>
      <c r="BD103" s="78"/>
      <c r="BE103" s="80">
        <f t="shared" si="0"/>
        <v>0</v>
      </c>
      <c r="BF103" s="80">
        <f t="shared" si="1"/>
        <v>0</v>
      </c>
      <c r="BG103" s="80">
        <f t="shared" si="2"/>
        <v>0</v>
      </c>
      <c r="BH103" s="80">
        <f t="shared" si="3"/>
        <v>0</v>
      </c>
      <c r="BI103" s="80">
        <f t="shared" si="4"/>
        <v>0</v>
      </c>
      <c r="BJ103" s="79" t="s">
        <v>87</v>
      </c>
      <c r="BK103" s="78"/>
      <c r="BL103" s="78"/>
      <c r="BM103" s="78"/>
    </row>
    <row r="104" spans="2:65" s="1" customFormat="1">
      <c r="B104" s="22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4"/>
    </row>
    <row r="105" spans="2:65" s="1" customFormat="1" ht="29.25" customHeight="1">
      <c r="B105" s="22"/>
      <c r="C105" s="54" t="s">
        <v>120</v>
      </c>
      <c r="D105" s="55"/>
      <c r="E105" s="55"/>
      <c r="F105" s="55"/>
      <c r="G105" s="55"/>
      <c r="H105" s="55"/>
      <c r="I105" s="55"/>
      <c r="J105" s="55"/>
      <c r="K105" s="55"/>
      <c r="L105" s="318">
        <f>ROUND(SUM(N89+N97),2)</f>
        <v>0</v>
      </c>
      <c r="M105" s="318"/>
      <c r="N105" s="318"/>
      <c r="O105" s="318"/>
      <c r="P105" s="318"/>
      <c r="Q105" s="318"/>
      <c r="R105" s="24"/>
    </row>
    <row r="106" spans="2:65" s="1" customFormat="1" ht="6.95" customHeight="1">
      <c r="B106" s="37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9"/>
    </row>
    <row r="110" spans="2:65" s="1" customFormat="1" ht="6.95" customHeight="1"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2"/>
    </row>
    <row r="111" spans="2:65" s="1" customFormat="1" ht="36.950000000000003" customHeight="1">
      <c r="B111" s="22"/>
      <c r="C111" s="285" t="s">
        <v>160</v>
      </c>
      <c r="D111" s="291"/>
      <c r="E111" s="291"/>
      <c r="F111" s="291"/>
      <c r="G111" s="291"/>
      <c r="H111" s="291"/>
      <c r="I111" s="291"/>
      <c r="J111" s="291"/>
      <c r="K111" s="291"/>
      <c r="L111" s="291"/>
      <c r="M111" s="291"/>
      <c r="N111" s="291"/>
      <c r="O111" s="291"/>
      <c r="P111" s="291"/>
      <c r="Q111" s="291"/>
      <c r="R111" s="24"/>
    </row>
    <row r="112" spans="2:65" s="1" customFormat="1" ht="6.95" customHeight="1">
      <c r="B112" s="22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4"/>
    </row>
    <row r="113" spans="2:65" s="1" customFormat="1" ht="30" customHeight="1">
      <c r="B113" s="22"/>
      <c r="C113" s="20" t="s">
        <v>17</v>
      </c>
      <c r="D113" s="23"/>
      <c r="E113" s="23"/>
      <c r="F113" s="287" t="str">
        <f>F6</f>
        <v>Zníženie energetickej náročnosti kultúrneho domu v obci Rastislavice</v>
      </c>
      <c r="G113" s="288"/>
      <c r="H113" s="288"/>
      <c r="I113" s="288"/>
      <c r="J113" s="288"/>
      <c r="K113" s="288"/>
      <c r="L113" s="288"/>
      <c r="M113" s="288"/>
      <c r="N113" s="288"/>
      <c r="O113" s="288"/>
      <c r="P113" s="288"/>
      <c r="Q113" s="23"/>
      <c r="R113" s="24"/>
    </row>
    <row r="114" spans="2:65" ht="30" customHeight="1">
      <c r="B114" s="14"/>
      <c r="C114" s="20" t="s">
        <v>127</v>
      </c>
      <c r="D114" s="17"/>
      <c r="E114" s="17"/>
      <c r="F114" s="287" t="s">
        <v>128</v>
      </c>
      <c r="G114" s="289"/>
      <c r="H114" s="289"/>
      <c r="I114" s="289"/>
      <c r="J114" s="289"/>
      <c r="K114" s="289"/>
      <c r="L114" s="289"/>
      <c r="M114" s="289"/>
      <c r="N114" s="289"/>
      <c r="O114" s="289"/>
      <c r="P114" s="289"/>
      <c r="Q114" s="17"/>
      <c r="R114" s="15"/>
    </row>
    <row r="115" spans="2:65" s="1" customFormat="1" ht="36.950000000000003" customHeight="1">
      <c r="B115" s="22"/>
      <c r="C115" s="43" t="s">
        <v>129</v>
      </c>
      <c r="D115" s="23"/>
      <c r="E115" s="23"/>
      <c r="F115" s="303" t="str">
        <f>F8</f>
        <v>E - Interiér</v>
      </c>
      <c r="G115" s="291"/>
      <c r="H115" s="291"/>
      <c r="I115" s="291"/>
      <c r="J115" s="291"/>
      <c r="K115" s="291"/>
      <c r="L115" s="291"/>
      <c r="M115" s="291"/>
      <c r="N115" s="291"/>
      <c r="O115" s="291"/>
      <c r="P115" s="291"/>
      <c r="Q115" s="23"/>
      <c r="R115" s="24"/>
    </row>
    <row r="116" spans="2:65" s="1" customFormat="1" ht="6.95" customHeight="1">
      <c r="B116" s="22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4"/>
    </row>
    <row r="117" spans="2:65" s="1" customFormat="1" ht="18" customHeight="1">
      <c r="B117" s="22"/>
      <c r="C117" s="20" t="s">
        <v>21</v>
      </c>
      <c r="D117" s="23"/>
      <c r="E117" s="23"/>
      <c r="F117" s="18" t="str">
        <f>F10</f>
        <v>Rastislavice</v>
      </c>
      <c r="G117" s="23"/>
      <c r="H117" s="23"/>
      <c r="I117" s="23"/>
      <c r="J117" s="23"/>
      <c r="K117" s="20" t="s">
        <v>23</v>
      </c>
      <c r="L117" s="23"/>
      <c r="M117" s="293" t="str">
        <f>IF(O10="","",O10)</f>
        <v/>
      </c>
      <c r="N117" s="293"/>
      <c r="O117" s="293"/>
      <c r="P117" s="293"/>
      <c r="Q117" s="23"/>
      <c r="R117" s="24"/>
    </row>
    <row r="118" spans="2:65" s="1" customFormat="1" ht="6.95" customHeight="1">
      <c r="B118" s="22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4"/>
    </row>
    <row r="119" spans="2:65" s="1" customFormat="1" ht="15">
      <c r="B119" s="22"/>
      <c r="C119" s="20" t="s">
        <v>24</v>
      </c>
      <c r="D119" s="23"/>
      <c r="E119" s="23"/>
      <c r="F119" s="18" t="str">
        <f>E13</f>
        <v>Obec Rastislavice</v>
      </c>
      <c r="G119" s="23"/>
      <c r="H119" s="23"/>
      <c r="I119" s="23"/>
      <c r="J119" s="23"/>
      <c r="K119" s="20" t="s">
        <v>30</v>
      </c>
      <c r="L119" s="23"/>
      <c r="M119" s="294" t="str">
        <f>E19</f>
        <v>ByvaPro s.r.o., Mlynské Nivy 58, 821 05 Bratislava</v>
      </c>
      <c r="N119" s="294"/>
      <c r="O119" s="294"/>
      <c r="P119" s="294"/>
      <c r="Q119" s="294"/>
      <c r="R119" s="24"/>
    </row>
    <row r="120" spans="2:65" s="1" customFormat="1" ht="14.45" customHeight="1">
      <c r="B120" s="22"/>
      <c r="C120" s="20" t="s">
        <v>28</v>
      </c>
      <c r="D120" s="23"/>
      <c r="E120" s="23"/>
      <c r="F120" s="18" t="str">
        <f>IF(E16="","",E16)</f>
        <v>Vyplň údaj</v>
      </c>
      <c r="G120" s="23"/>
      <c r="H120" s="23"/>
      <c r="I120" s="23"/>
      <c r="J120" s="23"/>
      <c r="K120" s="20" t="s">
        <v>33</v>
      </c>
      <c r="L120" s="23"/>
      <c r="M120" s="294"/>
      <c r="N120" s="294"/>
      <c r="O120" s="294"/>
      <c r="P120" s="294"/>
      <c r="Q120" s="294"/>
      <c r="R120" s="24"/>
    </row>
    <row r="121" spans="2:65" s="1" customFormat="1" ht="10.35" customHeight="1">
      <c r="B121" s="22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4"/>
    </row>
    <row r="122" spans="2:65" s="4" customFormat="1" ht="29.25" customHeight="1">
      <c r="B122" s="83"/>
      <c r="C122" s="84" t="s">
        <v>161</v>
      </c>
      <c r="D122" s="85" t="s">
        <v>162</v>
      </c>
      <c r="E122" s="85" t="s">
        <v>57</v>
      </c>
      <c r="F122" s="319" t="s">
        <v>163</v>
      </c>
      <c r="G122" s="319"/>
      <c r="H122" s="319"/>
      <c r="I122" s="319"/>
      <c r="J122" s="85" t="s">
        <v>164</v>
      </c>
      <c r="K122" s="85" t="s">
        <v>165</v>
      </c>
      <c r="L122" s="320" t="s">
        <v>166</v>
      </c>
      <c r="M122" s="320"/>
      <c r="N122" s="319" t="s">
        <v>134</v>
      </c>
      <c r="O122" s="319"/>
      <c r="P122" s="319"/>
      <c r="Q122" s="321"/>
      <c r="R122" s="86"/>
      <c r="T122" s="46" t="s">
        <v>167</v>
      </c>
      <c r="U122" s="47" t="s">
        <v>39</v>
      </c>
      <c r="V122" s="47" t="s">
        <v>168</v>
      </c>
      <c r="W122" s="47" t="s">
        <v>169</v>
      </c>
      <c r="X122" s="47" t="s">
        <v>170</v>
      </c>
      <c r="Y122" s="47" t="s">
        <v>171</v>
      </c>
      <c r="Z122" s="47" t="s">
        <v>172</v>
      </c>
      <c r="AA122" s="48" t="s">
        <v>173</v>
      </c>
    </row>
    <row r="123" spans="2:65" s="1" customFormat="1" ht="29.25" customHeight="1">
      <c r="B123" s="22"/>
      <c r="C123" s="50" t="s">
        <v>131</v>
      </c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325">
        <f>BK123</f>
        <v>0</v>
      </c>
      <c r="O123" s="326"/>
      <c r="P123" s="326"/>
      <c r="Q123" s="326"/>
      <c r="R123" s="24"/>
      <c r="T123" s="49"/>
      <c r="U123" s="29"/>
      <c r="V123" s="29"/>
      <c r="W123" s="87">
        <f>W124+W132+W137</f>
        <v>0</v>
      </c>
      <c r="X123" s="29"/>
      <c r="Y123" s="87">
        <f>Y124+Y132+Y137</f>
        <v>2.5132487999999999</v>
      </c>
      <c r="Z123" s="29"/>
      <c r="AA123" s="88">
        <f>AA124+AA132+AA137</f>
        <v>0</v>
      </c>
      <c r="AT123" s="10" t="s">
        <v>74</v>
      </c>
      <c r="AU123" s="10" t="s">
        <v>136</v>
      </c>
      <c r="BK123" s="89">
        <f>BK124+BK132+BK137</f>
        <v>0</v>
      </c>
    </row>
    <row r="124" spans="2:65" s="5" customFormat="1" ht="37.35" customHeight="1">
      <c r="B124" s="90"/>
      <c r="C124" s="91"/>
      <c r="D124" s="92" t="s">
        <v>137</v>
      </c>
      <c r="E124" s="92"/>
      <c r="F124" s="92"/>
      <c r="G124" s="92"/>
      <c r="H124" s="92"/>
      <c r="I124" s="92"/>
      <c r="J124" s="92"/>
      <c r="K124" s="92"/>
      <c r="L124" s="92"/>
      <c r="M124" s="92"/>
      <c r="N124" s="312">
        <f>BK124</f>
        <v>0</v>
      </c>
      <c r="O124" s="308"/>
      <c r="P124" s="308"/>
      <c r="Q124" s="308"/>
      <c r="R124" s="93"/>
      <c r="T124" s="94"/>
      <c r="U124" s="91"/>
      <c r="V124" s="91"/>
      <c r="W124" s="95">
        <f>W125+W130</f>
        <v>0</v>
      </c>
      <c r="X124" s="91"/>
      <c r="Y124" s="95">
        <f>Y125+Y130</f>
        <v>1.8136148000000001</v>
      </c>
      <c r="Z124" s="91"/>
      <c r="AA124" s="96">
        <f>AA125+AA130</f>
        <v>0</v>
      </c>
      <c r="AR124" s="97" t="s">
        <v>82</v>
      </c>
      <c r="AT124" s="98" t="s">
        <v>74</v>
      </c>
      <c r="AU124" s="98" t="s">
        <v>75</v>
      </c>
      <c r="AY124" s="97" t="s">
        <v>174</v>
      </c>
      <c r="BK124" s="99">
        <f>BK125+BK130</f>
        <v>0</v>
      </c>
    </row>
    <row r="125" spans="2:65" s="5" customFormat="1" ht="19.899999999999999" customHeight="1">
      <c r="B125" s="90"/>
      <c r="C125" s="91"/>
      <c r="D125" s="100" t="s">
        <v>139</v>
      </c>
      <c r="E125" s="100"/>
      <c r="F125" s="100"/>
      <c r="G125" s="100"/>
      <c r="H125" s="100"/>
      <c r="I125" s="100"/>
      <c r="J125" s="100"/>
      <c r="K125" s="100"/>
      <c r="L125" s="100"/>
      <c r="M125" s="100"/>
      <c r="N125" s="327">
        <f>BK125</f>
        <v>0</v>
      </c>
      <c r="O125" s="328"/>
      <c r="P125" s="328"/>
      <c r="Q125" s="328"/>
      <c r="R125" s="93"/>
      <c r="T125" s="94"/>
      <c r="U125" s="91"/>
      <c r="V125" s="91"/>
      <c r="W125" s="95">
        <f>SUM(W126:W129)</f>
        <v>0</v>
      </c>
      <c r="X125" s="91"/>
      <c r="Y125" s="95">
        <f>SUM(Y126:Y129)</f>
        <v>1.8136148000000001</v>
      </c>
      <c r="Z125" s="91"/>
      <c r="AA125" s="96">
        <f>SUM(AA126:AA129)</f>
        <v>0</v>
      </c>
      <c r="AR125" s="97" t="s">
        <v>82</v>
      </c>
      <c r="AT125" s="98" t="s">
        <v>74</v>
      </c>
      <c r="AU125" s="98" t="s">
        <v>82</v>
      </c>
      <c r="AY125" s="97" t="s">
        <v>174</v>
      </c>
      <c r="BK125" s="99">
        <f>SUM(BK126:BK129)</f>
        <v>0</v>
      </c>
    </row>
    <row r="126" spans="2:65" s="1" customFormat="1" ht="57" customHeight="1">
      <c r="B126" s="72"/>
      <c r="C126" s="101" t="s">
        <v>191</v>
      </c>
      <c r="D126" s="101" t="s">
        <v>176</v>
      </c>
      <c r="E126" s="102"/>
      <c r="F126" s="322" t="s">
        <v>521</v>
      </c>
      <c r="G126" s="322"/>
      <c r="H126" s="322"/>
      <c r="I126" s="322"/>
      <c r="J126" s="103" t="s">
        <v>182</v>
      </c>
      <c r="K126" s="104">
        <v>55.2</v>
      </c>
      <c r="L126" s="323">
        <v>0</v>
      </c>
      <c r="M126" s="323"/>
      <c r="N126" s="324">
        <f>ROUND(L126*K126,2)</f>
        <v>0</v>
      </c>
      <c r="O126" s="324"/>
      <c r="P126" s="324"/>
      <c r="Q126" s="324"/>
      <c r="R126" s="75"/>
      <c r="T126" s="106" t="s">
        <v>5</v>
      </c>
      <c r="U126" s="27" t="s">
        <v>42</v>
      </c>
      <c r="V126" s="23"/>
      <c r="W126" s="107">
        <f>V126*K126</f>
        <v>0</v>
      </c>
      <c r="X126" s="107">
        <v>1.06E-2</v>
      </c>
      <c r="Y126" s="107">
        <f>X126*K126</f>
        <v>0.58512000000000008</v>
      </c>
      <c r="Z126" s="107">
        <v>0</v>
      </c>
      <c r="AA126" s="108">
        <f>Z126*K126</f>
        <v>0</v>
      </c>
      <c r="AR126" s="10" t="s">
        <v>179</v>
      </c>
      <c r="AT126" s="10" t="s">
        <v>176</v>
      </c>
      <c r="AU126" s="10" t="s">
        <v>87</v>
      </c>
      <c r="AY126" s="10" t="s">
        <v>174</v>
      </c>
      <c r="BE126" s="53">
        <f>IF(U126="základná",N126,0)</f>
        <v>0</v>
      </c>
      <c r="BF126" s="53">
        <f>IF(U126="znížená",N126,0)</f>
        <v>0</v>
      </c>
      <c r="BG126" s="53">
        <f>IF(U126="zákl. prenesená",N126,0)</f>
        <v>0</v>
      </c>
      <c r="BH126" s="53">
        <f>IF(U126="zníž. prenesená",N126,0)</f>
        <v>0</v>
      </c>
      <c r="BI126" s="53">
        <f>IF(U126="nulová",N126,0)</f>
        <v>0</v>
      </c>
      <c r="BJ126" s="10" t="s">
        <v>87</v>
      </c>
      <c r="BK126" s="53">
        <f>ROUND(L126*K126,2)</f>
        <v>0</v>
      </c>
      <c r="BL126" s="10" t="s">
        <v>179</v>
      </c>
      <c r="BM126" s="10" t="s">
        <v>522</v>
      </c>
    </row>
    <row r="127" spans="2:65" s="1" customFormat="1" ht="22.5" customHeight="1">
      <c r="B127" s="22"/>
      <c r="C127" s="23"/>
      <c r="D127" s="23"/>
      <c r="E127" s="23"/>
      <c r="F127" s="331" t="s">
        <v>523</v>
      </c>
      <c r="G127" s="332"/>
      <c r="H127" s="332"/>
      <c r="I127" s="332"/>
      <c r="J127" s="23"/>
      <c r="K127" s="23"/>
      <c r="L127" s="23"/>
      <c r="M127" s="23"/>
      <c r="N127" s="23"/>
      <c r="O127" s="23"/>
      <c r="P127" s="23"/>
      <c r="Q127" s="23"/>
      <c r="R127" s="24"/>
      <c r="T127" s="109"/>
      <c r="U127" s="23"/>
      <c r="V127" s="23"/>
      <c r="W127" s="23"/>
      <c r="X127" s="23"/>
      <c r="Y127" s="23"/>
      <c r="Z127" s="23"/>
      <c r="AA127" s="44"/>
      <c r="AT127" s="10" t="s">
        <v>185</v>
      </c>
      <c r="AU127" s="10" t="s">
        <v>87</v>
      </c>
    </row>
    <row r="128" spans="2:65" s="1" customFormat="1" ht="44.25" customHeight="1">
      <c r="B128" s="72"/>
      <c r="C128" s="101" t="s">
        <v>188</v>
      </c>
      <c r="D128" s="101" t="s">
        <v>176</v>
      </c>
      <c r="E128" s="102"/>
      <c r="F128" s="322" t="s">
        <v>524</v>
      </c>
      <c r="G128" s="322"/>
      <c r="H128" s="322"/>
      <c r="I128" s="322"/>
      <c r="J128" s="103" t="s">
        <v>182</v>
      </c>
      <c r="K128" s="104">
        <v>114.92</v>
      </c>
      <c r="L128" s="323">
        <v>0</v>
      </c>
      <c r="M128" s="323"/>
      <c r="N128" s="324">
        <f>ROUND(L128*K128,2)</f>
        <v>0</v>
      </c>
      <c r="O128" s="324"/>
      <c r="P128" s="324"/>
      <c r="Q128" s="324"/>
      <c r="R128" s="75"/>
      <c r="T128" s="106" t="s">
        <v>5</v>
      </c>
      <c r="U128" s="27" t="s">
        <v>42</v>
      </c>
      <c r="V128" s="23"/>
      <c r="W128" s="107">
        <f>V128*K128</f>
        <v>0</v>
      </c>
      <c r="X128" s="107">
        <v>1.069E-2</v>
      </c>
      <c r="Y128" s="107">
        <f>X128*K128</f>
        <v>1.2284948</v>
      </c>
      <c r="Z128" s="107">
        <v>0</v>
      </c>
      <c r="AA128" s="108">
        <f>Z128*K128</f>
        <v>0</v>
      </c>
      <c r="AR128" s="10" t="s">
        <v>179</v>
      </c>
      <c r="AT128" s="10" t="s">
        <v>176</v>
      </c>
      <c r="AU128" s="10" t="s">
        <v>87</v>
      </c>
      <c r="AY128" s="10" t="s">
        <v>174</v>
      </c>
      <c r="BE128" s="53">
        <f>IF(U128="základná",N128,0)</f>
        <v>0</v>
      </c>
      <c r="BF128" s="53">
        <f>IF(U128="znížená",N128,0)</f>
        <v>0</v>
      </c>
      <c r="BG128" s="53">
        <f>IF(U128="zákl. prenesená",N128,0)</f>
        <v>0</v>
      </c>
      <c r="BH128" s="53">
        <f>IF(U128="zníž. prenesená",N128,0)</f>
        <v>0</v>
      </c>
      <c r="BI128" s="53">
        <f>IF(U128="nulová",N128,0)</f>
        <v>0</v>
      </c>
      <c r="BJ128" s="10" t="s">
        <v>87</v>
      </c>
      <c r="BK128" s="53">
        <f>ROUND(L128*K128,2)</f>
        <v>0</v>
      </c>
      <c r="BL128" s="10" t="s">
        <v>179</v>
      </c>
      <c r="BM128" s="10" t="s">
        <v>525</v>
      </c>
    </row>
    <row r="129" spans="2:65" s="1" customFormat="1" ht="22.5" customHeight="1">
      <c r="B129" s="22"/>
      <c r="C129" s="23"/>
      <c r="D129" s="23"/>
      <c r="E129" s="23"/>
      <c r="F129" s="331" t="s">
        <v>523</v>
      </c>
      <c r="G129" s="332"/>
      <c r="H129" s="332"/>
      <c r="I129" s="332"/>
      <c r="J129" s="23"/>
      <c r="K129" s="23"/>
      <c r="L129" s="23"/>
      <c r="M129" s="23"/>
      <c r="N129" s="23"/>
      <c r="O129" s="23"/>
      <c r="P129" s="23"/>
      <c r="Q129" s="23"/>
      <c r="R129" s="24"/>
      <c r="T129" s="109"/>
      <c r="U129" s="23"/>
      <c r="V129" s="23"/>
      <c r="W129" s="23"/>
      <c r="X129" s="23"/>
      <c r="Y129" s="23"/>
      <c r="Z129" s="23"/>
      <c r="AA129" s="44"/>
      <c r="AT129" s="10" t="s">
        <v>185</v>
      </c>
      <c r="AU129" s="10" t="s">
        <v>87</v>
      </c>
    </row>
    <row r="130" spans="2:65" s="5" customFormat="1" ht="29.85" customHeight="1">
      <c r="B130" s="90"/>
      <c r="C130" s="91"/>
      <c r="D130" s="100" t="s">
        <v>141</v>
      </c>
      <c r="E130" s="100"/>
      <c r="F130" s="100"/>
      <c r="G130" s="100"/>
      <c r="H130" s="100"/>
      <c r="I130" s="100"/>
      <c r="J130" s="100"/>
      <c r="K130" s="100"/>
      <c r="L130" s="100"/>
      <c r="M130" s="100"/>
      <c r="N130" s="327">
        <f>BK130</f>
        <v>0</v>
      </c>
      <c r="O130" s="328"/>
      <c r="P130" s="328"/>
      <c r="Q130" s="328"/>
      <c r="R130" s="93"/>
      <c r="T130" s="94"/>
      <c r="U130" s="91"/>
      <c r="V130" s="91"/>
      <c r="W130" s="95">
        <f>W131</f>
        <v>0</v>
      </c>
      <c r="X130" s="91"/>
      <c r="Y130" s="95">
        <f>Y131</f>
        <v>0</v>
      </c>
      <c r="Z130" s="91"/>
      <c r="AA130" s="96">
        <f>AA131</f>
        <v>0</v>
      </c>
      <c r="AR130" s="97" t="s">
        <v>82</v>
      </c>
      <c r="AT130" s="98" t="s">
        <v>74</v>
      </c>
      <c r="AU130" s="98" t="s">
        <v>82</v>
      </c>
      <c r="AY130" s="97" t="s">
        <v>174</v>
      </c>
      <c r="BK130" s="99">
        <f>BK131</f>
        <v>0</v>
      </c>
    </row>
    <row r="131" spans="2:65" s="1" customFormat="1" ht="31.5" customHeight="1">
      <c r="B131" s="72"/>
      <c r="C131" s="101" t="s">
        <v>208</v>
      </c>
      <c r="D131" s="101" t="s">
        <v>176</v>
      </c>
      <c r="E131" s="102"/>
      <c r="F131" s="322" t="s">
        <v>526</v>
      </c>
      <c r="G131" s="322"/>
      <c r="H131" s="322"/>
      <c r="I131" s="322"/>
      <c r="J131" s="103" t="s">
        <v>239</v>
      </c>
      <c r="K131" s="104">
        <v>1.81</v>
      </c>
      <c r="L131" s="323">
        <v>0</v>
      </c>
      <c r="M131" s="323"/>
      <c r="N131" s="324">
        <f>ROUND(L131*K131,2)</f>
        <v>0</v>
      </c>
      <c r="O131" s="324"/>
      <c r="P131" s="324"/>
      <c r="Q131" s="324"/>
      <c r="R131" s="75"/>
      <c r="T131" s="106" t="s">
        <v>5</v>
      </c>
      <c r="U131" s="27" t="s">
        <v>42</v>
      </c>
      <c r="V131" s="23"/>
      <c r="W131" s="107">
        <f>V131*K131</f>
        <v>0</v>
      </c>
      <c r="X131" s="107">
        <v>0</v>
      </c>
      <c r="Y131" s="107">
        <f>X131*K131</f>
        <v>0</v>
      </c>
      <c r="Z131" s="107">
        <v>0</v>
      </c>
      <c r="AA131" s="108">
        <f>Z131*K131</f>
        <v>0</v>
      </c>
      <c r="AR131" s="10" t="s">
        <v>232</v>
      </c>
      <c r="AT131" s="10" t="s">
        <v>176</v>
      </c>
      <c r="AU131" s="10" t="s">
        <v>87</v>
      </c>
      <c r="AY131" s="10" t="s">
        <v>174</v>
      </c>
      <c r="BE131" s="53">
        <f>IF(U131="základná",N131,0)</f>
        <v>0</v>
      </c>
      <c r="BF131" s="53">
        <f>IF(U131="znížená",N131,0)</f>
        <v>0</v>
      </c>
      <c r="BG131" s="53">
        <f>IF(U131="zákl. prenesená",N131,0)</f>
        <v>0</v>
      </c>
      <c r="BH131" s="53">
        <f>IF(U131="zníž. prenesená",N131,0)</f>
        <v>0</v>
      </c>
      <c r="BI131" s="53">
        <f>IF(U131="nulová",N131,0)</f>
        <v>0</v>
      </c>
      <c r="BJ131" s="10" t="s">
        <v>87</v>
      </c>
      <c r="BK131" s="53">
        <f>ROUND(L131*K131,2)</f>
        <v>0</v>
      </c>
      <c r="BL131" s="10" t="s">
        <v>232</v>
      </c>
      <c r="BM131" s="10" t="s">
        <v>527</v>
      </c>
    </row>
    <row r="132" spans="2:65" s="5" customFormat="1" ht="37.35" customHeight="1">
      <c r="B132" s="90"/>
      <c r="C132" s="91"/>
      <c r="D132" s="92" t="s">
        <v>142</v>
      </c>
      <c r="E132" s="92"/>
      <c r="F132" s="92"/>
      <c r="G132" s="92"/>
      <c r="H132" s="92"/>
      <c r="I132" s="92"/>
      <c r="J132" s="92"/>
      <c r="K132" s="92"/>
      <c r="L132" s="92"/>
      <c r="M132" s="92"/>
      <c r="N132" s="344">
        <f>BK132</f>
        <v>0</v>
      </c>
      <c r="O132" s="345"/>
      <c r="P132" s="345"/>
      <c r="Q132" s="345"/>
      <c r="R132" s="93"/>
      <c r="T132" s="94"/>
      <c r="U132" s="91"/>
      <c r="V132" s="91"/>
      <c r="W132" s="95">
        <f>W133</f>
        <v>0</v>
      </c>
      <c r="X132" s="91"/>
      <c r="Y132" s="95">
        <f>Y133</f>
        <v>0.69963399999999987</v>
      </c>
      <c r="Z132" s="91"/>
      <c r="AA132" s="96">
        <f>AA133</f>
        <v>0</v>
      </c>
      <c r="AR132" s="97" t="s">
        <v>87</v>
      </c>
      <c r="AT132" s="98" t="s">
        <v>74</v>
      </c>
      <c r="AU132" s="98" t="s">
        <v>75</v>
      </c>
      <c r="AY132" s="97" t="s">
        <v>174</v>
      </c>
      <c r="BK132" s="99">
        <f>BK133</f>
        <v>0</v>
      </c>
    </row>
    <row r="133" spans="2:65" s="5" customFormat="1" ht="19.899999999999999" customHeight="1">
      <c r="B133" s="90"/>
      <c r="C133" s="91"/>
      <c r="D133" s="100" t="s">
        <v>520</v>
      </c>
      <c r="E133" s="100"/>
      <c r="F133" s="100"/>
      <c r="G133" s="100"/>
      <c r="H133" s="100"/>
      <c r="I133" s="100"/>
      <c r="J133" s="100"/>
      <c r="K133" s="100"/>
      <c r="L133" s="100"/>
      <c r="M133" s="100"/>
      <c r="N133" s="327">
        <f>BK133</f>
        <v>0</v>
      </c>
      <c r="O133" s="328"/>
      <c r="P133" s="328"/>
      <c r="Q133" s="328"/>
      <c r="R133" s="93"/>
      <c r="T133" s="94"/>
      <c r="U133" s="91"/>
      <c r="V133" s="91"/>
      <c r="W133" s="95">
        <f>SUM(W134:W136)</f>
        <v>0</v>
      </c>
      <c r="X133" s="91"/>
      <c r="Y133" s="95">
        <f>SUM(Y134:Y136)</f>
        <v>0.69963399999999987</v>
      </c>
      <c r="Z133" s="91"/>
      <c r="AA133" s="96">
        <f>SUM(AA134:AA136)</f>
        <v>0</v>
      </c>
      <c r="AR133" s="97" t="s">
        <v>87</v>
      </c>
      <c r="AT133" s="98" t="s">
        <v>74</v>
      </c>
      <c r="AU133" s="98" t="s">
        <v>82</v>
      </c>
      <c r="AY133" s="97" t="s">
        <v>174</v>
      </c>
      <c r="BK133" s="99">
        <f>SUM(BK134:BK136)</f>
        <v>0</v>
      </c>
    </row>
    <row r="134" spans="2:65" s="1" customFormat="1" ht="31.5" customHeight="1">
      <c r="B134" s="72"/>
      <c r="C134" s="101" t="s">
        <v>87</v>
      </c>
      <c r="D134" s="101" t="s">
        <v>176</v>
      </c>
      <c r="E134" s="102"/>
      <c r="F134" s="322" t="s">
        <v>528</v>
      </c>
      <c r="G134" s="322"/>
      <c r="H134" s="322"/>
      <c r="I134" s="322"/>
      <c r="J134" s="103" t="s">
        <v>182</v>
      </c>
      <c r="K134" s="104">
        <v>1076.3599999999999</v>
      </c>
      <c r="L134" s="323">
        <v>0</v>
      </c>
      <c r="M134" s="323"/>
      <c r="N134" s="324">
        <f>ROUND(L134*K134,2)</f>
        <v>0</v>
      </c>
      <c r="O134" s="324"/>
      <c r="P134" s="324"/>
      <c r="Q134" s="324"/>
      <c r="R134" s="75"/>
      <c r="T134" s="106" t="s">
        <v>5</v>
      </c>
      <c r="U134" s="27" t="s">
        <v>42</v>
      </c>
      <c r="V134" s="23"/>
      <c r="W134" s="107">
        <f>V134*K134</f>
        <v>0</v>
      </c>
      <c r="X134" s="107">
        <v>1.7000000000000001E-4</v>
      </c>
      <c r="Y134" s="107">
        <f>X134*K134</f>
        <v>0.18298119999999998</v>
      </c>
      <c r="Z134" s="107">
        <v>0</v>
      </c>
      <c r="AA134" s="108">
        <f>Z134*K134</f>
        <v>0</v>
      </c>
      <c r="AR134" s="10" t="s">
        <v>232</v>
      </c>
      <c r="AT134" s="10" t="s">
        <v>176</v>
      </c>
      <c r="AU134" s="10" t="s">
        <v>87</v>
      </c>
      <c r="AY134" s="10" t="s">
        <v>174</v>
      </c>
      <c r="BE134" s="53">
        <f>IF(U134="základná",N134,0)</f>
        <v>0</v>
      </c>
      <c r="BF134" s="53">
        <f>IF(U134="znížená",N134,0)</f>
        <v>0</v>
      </c>
      <c r="BG134" s="53">
        <f>IF(U134="zákl. prenesená",N134,0)</f>
        <v>0</v>
      </c>
      <c r="BH134" s="53">
        <f>IF(U134="zníž. prenesená",N134,0)</f>
        <v>0</v>
      </c>
      <c r="BI134" s="53">
        <f>IF(U134="nulová",N134,0)</f>
        <v>0</v>
      </c>
      <c r="BJ134" s="10" t="s">
        <v>87</v>
      </c>
      <c r="BK134" s="53">
        <f>ROUND(L134*K134,2)</f>
        <v>0</v>
      </c>
      <c r="BL134" s="10" t="s">
        <v>232</v>
      </c>
      <c r="BM134" s="10" t="s">
        <v>529</v>
      </c>
    </row>
    <row r="135" spans="2:65" s="1" customFormat="1" ht="31.5" customHeight="1">
      <c r="B135" s="72"/>
      <c r="C135" s="101" t="s">
        <v>82</v>
      </c>
      <c r="D135" s="101" t="s">
        <v>176</v>
      </c>
      <c r="E135" s="102"/>
      <c r="F135" s="322" t="s">
        <v>530</v>
      </c>
      <c r="G135" s="322"/>
      <c r="H135" s="322"/>
      <c r="I135" s="322"/>
      <c r="J135" s="103" t="s">
        <v>182</v>
      </c>
      <c r="K135" s="104">
        <v>367.97</v>
      </c>
      <c r="L135" s="323">
        <v>0</v>
      </c>
      <c r="M135" s="323"/>
      <c r="N135" s="324">
        <f>ROUND(L135*K135,2)</f>
        <v>0</v>
      </c>
      <c r="O135" s="324"/>
      <c r="P135" s="324"/>
      <c r="Q135" s="324"/>
      <c r="R135" s="75"/>
      <c r="T135" s="106" t="s">
        <v>5</v>
      </c>
      <c r="U135" s="27" t="s">
        <v>42</v>
      </c>
      <c r="V135" s="23"/>
      <c r="W135" s="107">
        <f>V135*K135</f>
        <v>0</v>
      </c>
      <c r="X135" s="107">
        <v>0</v>
      </c>
      <c r="Y135" s="107">
        <f>X135*K135</f>
        <v>0</v>
      </c>
      <c r="Z135" s="107">
        <v>0</v>
      </c>
      <c r="AA135" s="108">
        <f>Z135*K135</f>
        <v>0</v>
      </c>
      <c r="AR135" s="10" t="s">
        <v>232</v>
      </c>
      <c r="AT135" s="10" t="s">
        <v>176</v>
      </c>
      <c r="AU135" s="10" t="s">
        <v>87</v>
      </c>
      <c r="AY135" s="10" t="s">
        <v>174</v>
      </c>
      <c r="BE135" s="53">
        <f>IF(U135="základná",N135,0)</f>
        <v>0</v>
      </c>
      <c r="BF135" s="53">
        <f>IF(U135="znížená",N135,0)</f>
        <v>0</v>
      </c>
      <c r="BG135" s="53">
        <f>IF(U135="zákl. prenesená",N135,0)</f>
        <v>0</v>
      </c>
      <c r="BH135" s="53">
        <f>IF(U135="zníž. prenesená",N135,0)</f>
        <v>0</v>
      </c>
      <c r="BI135" s="53">
        <f>IF(U135="nulová",N135,0)</f>
        <v>0</v>
      </c>
      <c r="BJ135" s="10" t="s">
        <v>87</v>
      </c>
      <c r="BK135" s="53">
        <f>ROUND(L135*K135,2)</f>
        <v>0</v>
      </c>
      <c r="BL135" s="10" t="s">
        <v>232</v>
      </c>
      <c r="BM135" s="10" t="s">
        <v>531</v>
      </c>
    </row>
    <row r="136" spans="2:65" s="1" customFormat="1" ht="44.25" customHeight="1">
      <c r="B136" s="72"/>
      <c r="C136" s="101" t="s">
        <v>204</v>
      </c>
      <c r="D136" s="101" t="s">
        <v>176</v>
      </c>
      <c r="E136" s="102"/>
      <c r="F136" s="322" t="s">
        <v>532</v>
      </c>
      <c r="G136" s="322"/>
      <c r="H136" s="322"/>
      <c r="I136" s="322"/>
      <c r="J136" s="103" t="s">
        <v>182</v>
      </c>
      <c r="K136" s="104">
        <v>1076.3599999999999</v>
      </c>
      <c r="L136" s="323">
        <v>0</v>
      </c>
      <c r="M136" s="323"/>
      <c r="N136" s="324">
        <f>ROUND(L136*K136,2)</f>
        <v>0</v>
      </c>
      <c r="O136" s="324"/>
      <c r="P136" s="324"/>
      <c r="Q136" s="324"/>
      <c r="R136" s="75"/>
      <c r="T136" s="106" t="s">
        <v>5</v>
      </c>
      <c r="U136" s="27" t="s">
        <v>42</v>
      </c>
      <c r="V136" s="23"/>
      <c r="W136" s="107">
        <f>V136*K136</f>
        <v>0</v>
      </c>
      <c r="X136" s="107">
        <v>4.8000000000000001E-4</v>
      </c>
      <c r="Y136" s="107">
        <f>X136*K136</f>
        <v>0.51665279999999991</v>
      </c>
      <c r="Z136" s="107">
        <v>0</v>
      </c>
      <c r="AA136" s="108">
        <f>Z136*K136</f>
        <v>0</v>
      </c>
      <c r="AR136" s="10" t="s">
        <v>232</v>
      </c>
      <c r="AT136" s="10" t="s">
        <v>176</v>
      </c>
      <c r="AU136" s="10" t="s">
        <v>87</v>
      </c>
      <c r="AY136" s="10" t="s">
        <v>174</v>
      </c>
      <c r="BE136" s="53">
        <f>IF(U136="základná",N136,0)</f>
        <v>0</v>
      </c>
      <c r="BF136" s="53">
        <f>IF(U136="znížená",N136,0)</f>
        <v>0</v>
      </c>
      <c r="BG136" s="53">
        <f>IF(U136="zákl. prenesená",N136,0)</f>
        <v>0</v>
      </c>
      <c r="BH136" s="53">
        <f>IF(U136="zníž. prenesená",N136,0)</f>
        <v>0</v>
      </c>
      <c r="BI136" s="53">
        <f>IF(U136="nulová",N136,0)</f>
        <v>0</v>
      </c>
      <c r="BJ136" s="10" t="s">
        <v>87</v>
      </c>
      <c r="BK136" s="53">
        <f>ROUND(L136*K136,2)</f>
        <v>0</v>
      </c>
      <c r="BL136" s="10" t="s">
        <v>232</v>
      </c>
      <c r="BM136" s="10" t="s">
        <v>533</v>
      </c>
    </row>
    <row r="137" spans="2:65" s="1" customFormat="1" ht="49.9" customHeight="1">
      <c r="B137" s="22"/>
      <c r="C137" s="23"/>
      <c r="D137" s="92" t="s">
        <v>328</v>
      </c>
      <c r="E137" s="23"/>
      <c r="F137" s="23"/>
      <c r="G137" s="23"/>
      <c r="H137" s="23"/>
      <c r="I137" s="23"/>
      <c r="J137" s="23"/>
      <c r="K137" s="23"/>
      <c r="L137" s="23"/>
      <c r="M137" s="23"/>
      <c r="N137" s="339">
        <f>BK137</f>
        <v>0</v>
      </c>
      <c r="O137" s="340"/>
      <c r="P137" s="340"/>
      <c r="Q137" s="340"/>
      <c r="R137" s="24"/>
      <c r="T137" s="109"/>
      <c r="U137" s="23"/>
      <c r="V137" s="23"/>
      <c r="W137" s="23"/>
      <c r="X137" s="23"/>
      <c r="Y137" s="23"/>
      <c r="Z137" s="23"/>
      <c r="AA137" s="44"/>
      <c r="AT137" s="10" t="s">
        <v>74</v>
      </c>
      <c r="AU137" s="10" t="s">
        <v>75</v>
      </c>
      <c r="AY137" s="10" t="s">
        <v>329</v>
      </c>
      <c r="BK137" s="53">
        <f>SUM(BK138:BK139)</f>
        <v>0</v>
      </c>
    </row>
    <row r="138" spans="2:65" s="1" customFormat="1" ht="22.35" customHeight="1">
      <c r="B138" s="22"/>
      <c r="C138" s="114" t="s">
        <v>5</v>
      </c>
      <c r="D138" s="114" t="s">
        <v>176</v>
      </c>
      <c r="E138" s="115" t="s">
        <v>5</v>
      </c>
      <c r="F138" s="337" t="s">
        <v>5</v>
      </c>
      <c r="G138" s="337"/>
      <c r="H138" s="337"/>
      <c r="I138" s="337"/>
      <c r="J138" s="116" t="s">
        <v>5</v>
      </c>
      <c r="K138" s="105"/>
      <c r="L138" s="323"/>
      <c r="M138" s="338"/>
      <c r="N138" s="338">
        <f>BK138</f>
        <v>0</v>
      </c>
      <c r="O138" s="338"/>
      <c r="P138" s="338"/>
      <c r="Q138" s="338"/>
      <c r="R138" s="24"/>
      <c r="T138" s="106" t="s">
        <v>5</v>
      </c>
      <c r="U138" s="117" t="s">
        <v>42</v>
      </c>
      <c r="V138" s="23"/>
      <c r="W138" s="23"/>
      <c r="X138" s="23"/>
      <c r="Y138" s="23"/>
      <c r="Z138" s="23"/>
      <c r="AA138" s="44"/>
      <c r="AT138" s="10" t="s">
        <v>329</v>
      </c>
      <c r="AU138" s="10" t="s">
        <v>82</v>
      </c>
      <c r="AY138" s="10" t="s">
        <v>329</v>
      </c>
      <c r="BE138" s="53">
        <f>IF(U138="základná",N138,0)</f>
        <v>0</v>
      </c>
      <c r="BF138" s="53">
        <f>IF(U138="znížená",N138,0)</f>
        <v>0</v>
      </c>
      <c r="BG138" s="53">
        <f>IF(U138="zákl. prenesená",N138,0)</f>
        <v>0</v>
      </c>
      <c r="BH138" s="53">
        <f>IF(U138="zníž. prenesená",N138,0)</f>
        <v>0</v>
      </c>
      <c r="BI138" s="53">
        <f>IF(U138="nulová",N138,0)</f>
        <v>0</v>
      </c>
      <c r="BJ138" s="10" t="s">
        <v>87</v>
      </c>
      <c r="BK138" s="53">
        <f>L138*K138</f>
        <v>0</v>
      </c>
    </row>
    <row r="139" spans="2:65" s="1" customFormat="1" ht="22.35" customHeight="1">
      <c r="B139" s="22"/>
      <c r="C139" s="114" t="s">
        <v>5</v>
      </c>
      <c r="D139" s="114" t="s">
        <v>176</v>
      </c>
      <c r="E139" s="115" t="s">
        <v>5</v>
      </c>
      <c r="F139" s="337" t="s">
        <v>5</v>
      </c>
      <c r="G139" s="337"/>
      <c r="H139" s="337"/>
      <c r="I139" s="337"/>
      <c r="J139" s="116" t="s">
        <v>5</v>
      </c>
      <c r="K139" s="105"/>
      <c r="L139" s="323"/>
      <c r="M139" s="338"/>
      <c r="N139" s="338">
        <f>BK139</f>
        <v>0</v>
      </c>
      <c r="O139" s="338"/>
      <c r="P139" s="338"/>
      <c r="Q139" s="338"/>
      <c r="R139" s="24"/>
      <c r="T139" s="106" t="s">
        <v>5</v>
      </c>
      <c r="U139" s="117" t="s">
        <v>42</v>
      </c>
      <c r="V139" s="34"/>
      <c r="W139" s="34"/>
      <c r="X139" s="34"/>
      <c r="Y139" s="34"/>
      <c r="Z139" s="34"/>
      <c r="AA139" s="36"/>
      <c r="AT139" s="10" t="s">
        <v>329</v>
      </c>
      <c r="AU139" s="10" t="s">
        <v>82</v>
      </c>
      <c r="AY139" s="10" t="s">
        <v>329</v>
      </c>
      <c r="BE139" s="53">
        <f>IF(U139="základná",N139,0)</f>
        <v>0</v>
      </c>
      <c r="BF139" s="53">
        <f>IF(U139="znížená",N139,0)</f>
        <v>0</v>
      </c>
      <c r="BG139" s="53">
        <f>IF(U139="zákl. prenesená",N139,0)</f>
        <v>0</v>
      </c>
      <c r="BH139" s="53">
        <f>IF(U139="zníž. prenesená",N139,0)</f>
        <v>0</v>
      </c>
      <c r="BI139" s="53">
        <f>IF(U139="nulová",N139,0)</f>
        <v>0</v>
      </c>
      <c r="BJ139" s="10" t="s">
        <v>87</v>
      </c>
      <c r="BK139" s="53">
        <f>L139*K139</f>
        <v>0</v>
      </c>
    </row>
    <row r="140" spans="2:65" s="1" customFormat="1" ht="6.95" customHeight="1">
      <c r="B140" s="37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9"/>
    </row>
  </sheetData>
  <mergeCells count="104">
    <mergeCell ref="H1:K1"/>
    <mergeCell ref="S2:AC2"/>
    <mergeCell ref="F139:I139"/>
    <mergeCell ref="L139:M139"/>
    <mergeCell ref="N139:Q139"/>
    <mergeCell ref="N123:Q123"/>
    <mergeCell ref="N124:Q124"/>
    <mergeCell ref="N125:Q125"/>
    <mergeCell ref="N130:Q130"/>
    <mergeCell ref="N132:Q132"/>
    <mergeCell ref="N133:Q133"/>
    <mergeCell ref="N137:Q137"/>
    <mergeCell ref="F135:I135"/>
    <mergeCell ref="L135:M135"/>
    <mergeCell ref="N135:Q135"/>
    <mergeCell ref="F136:I136"/>
    <mergeCell ref="L136:M136"/>
    <mergeCell ref="N136:Q136"/>
    <mergeCell ref="F138:I138"/>
    <mergeCell ref="L138:M138"/>
    <mergeCell ref="N138:Q138"/>
    <mergeCell ref="F128:I128"/>
    <mergeCell ref="L128:M128"/>
    <mergeCell ref="N128:Q128"/>
    <mergeCell ref="F129:I129"/>
    <mergeCell ref="F131:I131"/>
    <mergeCell ref="L131:M131"/>
    <mergeCell ref="N131:Q131"/>
    <mergeCell ref="F134:I134"/>
    <mergeCell ref="L134:M134"/>
    <mergeCell ref="N134:Q134"/>
    <mergeCell ref="M119:Q119"/>
    <mergeCell ref="M120:Q120"/>
    <mergeCell ref="F122:I122"/>
    <mergeCell ref="L122:M122"/>
    <mergeCell ref="N122:Q122"/>
    <mergeCell ref="F126:I126"/>
    <mergeCell ref="L126:M126"/>
    <mergeCell ref="N126:Q126"/>
    <mergeCell ref="F127:I127"/>
    <mergeCell ref="D102:H102"/>
    <mergeCell ref="N102:Q102"/>
    <mergeCell ref="N103:Q103"/>
    <mergeCell ref="L105:Q105"/>
    <mergeCell ref="C111:Q111"/>
    <mergeCell ref="F113:P113"/>
    <mergeCell ref="F114:P114"/>
    <mergeCell ref="F115:P115"/>
    <mergeCell ref="M117:P117"/>
    <mergeCell ref="N95:Q95"/>
    <mergeCell ref="N97:Q97"/>
    <mergeCell ref="D98:H98"/>
    <mergeCell ref="N98:Q98"/>
    <mergeCell ref="D99:H99"/>
    <mergeCell ref="N99:Q99"/>
    <mergeCell ref="D100:H100"/>
    <mergeCell ref="N100:Q100"/>
    <mergeCell ref="D101:H101"/>
    <mergeCell ref="N101:Q101"/>
    <mergeCell ref="M85:Q85"/>
    <mergeCell ref="C87:G87"/>
    <mergeCell ref="N87:Q87"/>
    <mergeCell ref="N89:Q89"/>
    <mergeCell ref="N90:Q90"/>
    <mergeCell ref="N91:Q91"/>
    <mergeCell ref="N92:Q92"/>
    <mergeCell ref="N93:Q93"/>
    <mergeCell ref="N94:Q94"/>
    <mergeCell ref="H37:J37"/>
    <mergeCell ref="M37:P37"/>
    <mergeCell ref="L39:P39"/>
    <mergeCell ref="C76:Q76"/>
    <mergeCell ref="F78:P78"/>
    <mergeCell ref="F79:P79"/>
    <mergeCell ref="F80:P80"/>
    <mergeCell ref="M82:P82"/>
    <mergeCell ref="M84:Q84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E16:L16"/>
    <mergeCell ref="O16:P16"/>
    <mergeCell ref="O18:P18"/>
    <mergeCell ref="O19:P19"/>
    <mergeCell ref="O21:P21"/>
    <mergeCell ref="O22:P22"/>
    <mergeCell ref="E25:L25"/>
    <mergeCell ref="M28:P28"/>
    <mergeCell ref="M29:P29"/>
    <mergeCell ref="C2:Q2"/>
    <mergeCell ref="C4:Q4"/>
    <mergeCell ref="F6:P6"/>
    <mergeCell ref="F7:P7"/>
    <mergeCell ref="F8:P8"/>
    <mergeCell ref="O10:P10"/>
    <mergeCell ref="O12:P12"/>
    <mergeCell ref="O13:P13"/>
    <mergeCell ref="O15:P15"/>
  </mergeCells>
  <dataValidations count="2">
    <dataValidation type="list" allowBlank="1" showInputMessage="1" showErrorMessage="1" error="Povolené sú hodnoty K, M." sqref="D138:D140" xr:uid="{00000000-0002-0000-0500-000000000000}">
      <formula1>"K, M"</formula1>
    </dataValidation>
    <dataValidation type="list" allowBlank="1" showInputMessage="1" showErrorMessage="1" error="Povolené sú hodnoty základná, znížená, nulová." sqref="U138:U140" xr:uid="{00000000-0002-0000-0500-000001000000}">
      <formula1>"základná, znížená, nulová"</formula1>
    </dataValidation>
  </dataValidations>
  <hyperlinks>
    <hyperlink ref="F1:G1" location="C2" display="1) Krycí list rozpočtu" xr:uid="{00000000-0004-0000-0500-000000000000}"/>
    <hyperlink ref="H1:K1" location="C87" display="2) Rekapitulácia rozpočtu" xr:uid="{00000000-0004-0000-0500-000001000000}"/>
    <hyperlink ref="L1" location="C122" display="3) Rozpočet" xr:uid="{00000000-0004-0000-0500-000002000000}"/>
    <hyperlink ref="S1:T1" location="'Rekapitulácia stavby'!C2" display="Rekapitulácia stavby" xr:uid="{00000000-0004-0000-05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N252"/>
  <sheetViews>
    <sheetView showGridLines="0" workbookViewId="0">
      <pane ySplit="1" topLeftCell="A71" activePane="bottomLeft" state="frozen"/>
      <selection pane="bottomLeft" activeCell="F91" sqref="F91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56"/>
      <c r="B1" s="6"/>
      <c r="C1" s="6"/>
      <c r="D1" s="7" t="s">
        <v>1</v>
      </c>
      <c r="E1" s="6"/>
      <c r="F1" s="8" t="s">
        <v>121</v>
      </c>
      <c r="G1" s="8"/>
      <c r="H1" s="341" t="s">
        <v>122</v>
      </c>
      <c r="I1" s="341"/>
      <c r="J1" s="341"/>
      <c r="K1" s="341"/>
      <c r="L1" s="8" t="s">
        <v>123</v>
      </c>
      <c r="M1" s="6"/>
      <c r="N1" s="6"/>
      <c r="O1" s="7" t="s">
        <v>124</v>
      </c>
      <c r="P1" s="6"/>
      <c r="Q1" s="6"/>
      <c r="R1" s="6"/>
      <c r="S1" s="8" t="s">
        <v>125</v>
      </c>
      <c r="T1" s="8"/>
      <c r="U1" s="56"/>
      <c r="V1" s="56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</row>
    <row r="2" spans="1:66" ht="36.950000000000003" customHeight="1">
      <c r="C2" s="283" t="s">
        <v>7</v>
      </c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S2" s="342" t="s">
        <v>8</v>
      </c>
      <c r="T2" s="343"/>
      <c r="U2" s="343"/>
      <c r="V2" s="343"/>
      <c r="W2" s="343"/>
      <c r="X2" s="343"/>
      <c r="Y2" s="343"/>
      <c r="Z2" s="343"/>
      <c r="AA2" s="343"/>
      <c r="AB2" s="343"/>
      <c r="AC2" s="343"/>
      <c r="AT2" s="10" t="s">
        <v>102</v>
      </c>
    </row>
    <row r="3" spans="1:66" ht="6.95" customHeight="1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  <c r="AT3" s="10" t="s">
        <v>75</v>
      </c>
    </row>
    <row r="4" spans="1:66" ht="36.950000000000003" customHeight="1">
      <c r="B4" s="14"/>
      <c r="C4" s="285" t="s">
        <v>126</v>
      </c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15"/>
      <c r="T4" s="16" t="s">
        <v>12</v>
      </c>
      <c r="AT4" s="10" t="s">
        <v>6</v>
      </c>
    </row>
    <row r="5" spans="1:66" ht="6.95" customHeight="1">
      <c r="B5" s="14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5"/>
    </row>
    <row r="6" spans="1:66" ht="25.35" customHeight="1">
      <c r="B6" s="14"/>
      <c r="C6" s="17"/>
      <c r="D6" s="20" t="s">
        <v>17</v>
      </c>
      <c r="E6" s="17"/>
      <c r="F6" s="287" t="str">
        <f>'Rekapitulácia stavby'!K6</f>
        <v>Zníženie energetickej náročnosti kultúrneho domu v obci Rastislavice</v>
      </c>
      <c r="G6" s="288"/>
      <c r="H6" s="288"/>
      <c r="I6" s="288"/>
      <c r="J6" s="288"/>
      <c r="K6" s="288"/>
      <c r="L6" s="288"/>
      <c r="M6" s="288"/>
      <c r="N6" s="288"/>
      <c r="O6" s="288"/>
      <c r="P6" s="288"/>
      <c r="Q6" s="17"/>
      <c r="R6" s="15"/>
    </row>
    <row r="7" spans="1:66" s="1" customFormat="1" ht="32.85" customHeight="1">
      <c r="B7" s="22"/>
      <c r="C7" s="23"/>
      <c r="D7" s="19" t="s">
        <v>127</v>
      </c>
      <c r="E7" s="23"/>
      <c r="F7" s="290" t="s">
        <v>534</v>
      </c>
      <c r="G7" s="291"/>
      <c r="H7" s="291"/>
      <c r="I7" s="291"/>
      <c r="J7" s="291"/>
      <c r="K7" s="291"/>
      <c r="L7" s="291"/>
      <c r="M7" s="291"/>
      <c r="N7" s="291"/>
      <c r="O7" s="291"/>
      <c r="P7" s="291"/>
      <c r="Q7" s="23"/>
      <c r="R7" s="24"/>
    </row>
    <row r="8" spans="1:66" s="1" customFormat="1" ht="14.45" customHeight="1">
      <c r="B8" s="22"/>
      <c r="C8" s="23"/>
      <c r="D8" s="20" t="s">
        <v>19</v>
      </c>
      <c r="E8" s="23"/>
      <c r="F8" s="18" t="s">
        <v>5</v>
      </c>
      <c r="G8" s="23"/>
      <c r="H8" s="23"/>
      <c r="I8" s="23"/>
      <c r="J8" s="23"/>
      <c r="K8" s="23"/>
      <c r="L8" s="23"/>
      <c r="M8" s="20" t="s">
        <v>20</v>
      </c>
      <c r="N8" s="23"/>
      <c r="O8" s="18" t="s">
        <v>5</v>
      </c>
      <c r="P8" s="23"/>
      <c r="Q8" s="23"/>
      <c r="R8" s="24"/>
    </row>
    <row r="9" spans="1:66" s="1" customFormat="1" ht="14.45" customHeight="1">
      <c r="B9" s="22"/>
      <c r="C9" s="23"/>
      <c r="D9" s="20" t="s">
        <v>21</v>
      </c>
      <c r="E9" s="23"/>
      <c r="F9" s="18" t="s">
        <v>22</v>
      </c>
      <c r="G9" s="23"/>
      <c r="H9" s="23"/>
      <c r="I9" s="23"/>
      <c r="J9" s="23"/>
      <c r="K9" s="23"/>
      <c r="L9" s="23"/>
      <c r="M9" s="20" t="s">
        <v>23</v>
      </c>
      <c r="N9" s="23"/>
      <c r="O9" s="292">
        <f>'Rekapitulácia stavby'!AN8</f>
        <v>0</v>
      </c>
      <c r="P9" s="293"/>
      <c r="Q9" s="23"/>
      <c r="R9" s="24"/>
    </row>
    <row r="10" spans="1:66" s="1" customFormat="1" ht="10.9" customHeight="1"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4"/>
    </row>
    <row r="11" spans="1:66" s="1" customFormat="1" ht="14.45" customHeight="1">
      <c r="B11" s="22"/>
      <c r="C11" s="23"/>
      <c r="D11" s="20" t="s">
        <v>24</v>
      </c>
      <c r="E11" s="23"/>
      <c r="F11" s="23"/>
      <c r="G11" s="23"/>
      <c r="H11" s="23"/>
      <c r="I11" s="23"/>
      <c r="J11" s="23"/>
      <c r="K11" s="23"/>
      <c r="L11" s="23"/>
      <c r="M11" s="20" t="s">
        <v>25</v>
      </c>
      <c r="N11" s="23"/>
      <c r="O11" s="294" t="s">
        <v>5</v>
      </c>
      <c r="P11" s="294"/>
      <c r="Q11" s="23"/>
      <c r="R11" s="24"/>
    </row>
    <row r="12" spans="1:66" s="1" customFormat="1" ht="18" customHeight="1">
      <c r="B12" s="22"/>
      <c r="C12" s="23"/>
      <c r="D12" s="23"/>
      <c r="E12" s="18" t="s">
        <v>26</v>
      </c>
      <c r="F12" s="23"/>
      <c r="G12" s="23"/>
      <c r="H12" s="23"/>
      <c r="I12" s="23"/>
      <c r="J12" s="23"/>
      <c r="K12" s="23"/>
      <c r="L12" s="23"/>
      <c r="M12" s="20" t="s">
        <v>27</v>
      </c>
      <c r="N12" s="23"/>
      <c r="O12" s="294" t="s">
        <v>5</v>
      </c>
      <c r="P12" s="294"/>
      <c r="Q12" s="23"/>
      <c r="R12" s="24"/>
    </row>
    <row r="13" spans="1:66" s="1" customFormat="1" ht="6.95" customHeight="1">
      <c r="B13" s="22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4"/>
    </row>
    <row r="14" spans="1:66" s="1" customFormat="1" ht="14.45" customHeight="1">
      <c r="B14" s="22"/>
      <c r="C14" s="23"/>
      <c r="D14" s="20" t="s">
        <v>28</v>
      </c>
      <c r="E14" s="23"/>
      <c r="F14" s="23"/>
      <c r="G14" s="23"/>
      <c r="H14" s="23"/>
      <c r="I14" s="23"/>
      <c r="J14" s="23"/>
      <c r="K14" s="23"/>
      <c r="L14" s="23"/>
      <c r="M14" s="20" t="s">
        <v>25</v>
      </c>
      <c r="N14" s="23"/>
      <c r="O14" s="295" t="str">
        <f>IF('Rekapitulácia stavby'!AN13="","",'Rekapitulácia stavby'!AN13)</f>
        <v>Vyplň údaj</v>
      </c>
      <c r="P14" s="294"/>
      <c r="Q14" s="23"/>
      <c r="R14" s="24"/>
    </row>
    <row r="15" spans="1:66" s="1" customFormat="1" ht="18" customHeight="1">
      <c r="B15" s="22"/>
      <c r="C15" s="23"/>
      <c r="D15" s="23"/>
      <c r="E15" s="295" t="str">
        <f>IF('Rekapitulácia stavby'!E14="","",'Rekapitulácia stavby'!E14)</f>
        <v>Vyplň údaj</v>
      </c>
      <c r="F15" s="296"/>
      <c r="G15" s="296"/>
      <c r="H15" s="296"/>
      <c r="I15" s="296"/>
      <c r="J15" s="296"/>
      <c r="K15" s="296"/>
      <c r="L15" s="296"/>
      <c r="M15" s="20" t="s">
        <v>27</v>
      </c>
      <c r="N15" s="23"/>
      <c r="O15" s="295" t="str">
        <f>IF('Rekapitulácia stavby'!AN14="","",'Rekapitulácia stavby'!AN14)</f>
        <v>Vyplň údaj</v>
      </c>
      <c r="P15" s="294"/>
      <c r="Q15" s="23"/>
      <c r="R15" s="24"/>
    </row>
    <row r="16" spans="1:66" s="1" customFormat="1" ht="6.95" customHeight="1">
      <c r="B16" s="22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4"/>
    </row>
    <row r="17" spans="2:18" s="1" customFormat="1" ht="14.45" customHeight="1">
      <c r="B17" s="22"/>
      <c r="C17" s="23"/>
      <c r="D17" s="20" t="s">
        <v>30</v>
      </c>
      <c r="E17" s="23"/>
      <c r="F17" s="23"/>
      <c r="G17" s="23"/>
      <c r="H17" s="23"/>
      <c r="I17" s="23"/>
      <c r="J17" s="23"/>
      <c r="K17" s="23"/>
      <c r="L17" s="23"/>
      <c r="M17" s="20" t="s">
        <v>25</v>
      </c>
      <c r="N17" s="23"/>
      <c r="O17" s="294" t="s">
        <v>5</v>
      </c>
      <c r="P17" s="294"/>
      <c r="Q17" s="23"/>
      <c r="R17" s="24"/>
    </row>
    <row r="18" spans="2:18" s="1" customFormat="1" ht="18" customHeight="1">
      <c r="B18" s="22"/>
      <c r="C18" s="23"/>
      <c r="D18" s="23"/>
      <c r="E18" s="18" t="s">
        <v>31</v>
      </c>
      <c r="F18" s="23"/>
      <c r="G18" s="23"/>
      <c r="H18" s="23"/>
      <c r="I18" s="23"/>
      <c r="J18" s="23"/>
      <c r="K18" s="23"/>
      <c r="L18" s="23"/>
      <c r="M18" s="20" t="s">
        <v>27</v>
      </c>
      <c r="N18" s="23"/>
      <c r="O18" s="294" t="s">
        <v>5</v>
      </c>
      <c r="P18" s="294"/>
      <c r="Q18" s="23"/>
      <c r="R18" s="24"/>
    </row>
    <row r="19" spans="2:18" s="1" customFormat="1" ht="6.95" customHeight="1">
      <c r="B19" s="22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4"/>
    </row>
    <row r="20" spans="2:18" s="1" customFormat="1" ht="14.45" customHeight="1">
      <c r="B20" s="22"/>
      <c r="C20" s="23"/>
      <c r="D20" s="20" t="s">
        <v>33</v>
      </c>
      <c r="E20" s="23"/>
      <c r="F20" s="23"/>
      <c r="G20" s="23"/>
      <c r="H20" s="23"/>
      <c r="I20" s="23"/>
      <c r="J20" s="23"/>
      <c r="K20" s="23"/>
      <c r="L20" s="23"/>
      <c r="M20" s="20" t="s">
        <v>25</v>
      </c>
      <c r="N20" s="23"/>
      <c r="O20" s="294" t="s">
        <v>5</v>
      </c>
      <c r="P20" s="294"/>
      <c r="Q20" s="23"/>
      <c r="R20" s="24"/>
    </row>
    <row r="21" spans="2:18" s="1" customFormat="1" ht="18" customHeight="1">
      <c r="B21" s="22"/>
      <c r="C21" s="23"/>
      <c r="D21" s="23"/>
      <c r="E21" s="18" t="s">
        <v>34</v>
      </c>
      <c r="F21" s="23"/>
      <c r="G21" s="23"/>
      <c r="H21" s="23"/>
      <c r="I21" s="23"/>
      <c r="J21" s="23"/>
      <c r="K21" s="23"/>
      <c r="L21" s="23"/>
      <c r="M21" s="20" t="s">
        <v>27</v>
      </c>
      <c r="N21" s="23"/>
      <c r="O21" s="294" t="s">
        <v>5</v>
      </c>
      <c r="P21" s="294"/>
      <c r="Q21" s="23"/>
      <c r="R21" s="24"/>
    </row>
    <row r="22" spans="2:18" s="1" customFormat="1" ht="6.95" customHeight="1">
      <c r="B22" s="22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4"/>
    </row>
    <row r="23" spans="2:18" s="1" customFormat="1" ht="14.45" customHeight="1">
      <c r="B23" s="22"/>
      <c r="C23" s="23"/>
      <c r="D23" s="20" t="s">
        <v>35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4"/>
    </row>
    <row r="24" spans="2:18" s="1" customFormat="1" ht="22.5" customHeight="1">
      <c r="B24" s="22"/>
      <c r="C24" s="23"/>
      <c r="D24" s="23"/>
      <c r="E24" s="297" t="s">
        <v>5</v>
      </c>
      <c r="F24" s="297"/>
      <c r="G24" s="297"/>
      <c r="H24" s="297"/>
      <c r="I24" s="297"/>
      <c r="J24" s="297"/>
      <c r="K24" s="297"/>
      <c r="L24" s="297"/>
      <c r="M24" s="23"/>
      <c r="N24" s="23"/>
      <c r="O24" s="23"/>
      <c r="P24" s="23"/>
      <c r="Q24" s="23"/>
      <c r="R24" s="24"/>
    </row>
    <row r="25" spans="2:18" s="1" customFormat="1" ht="6.95" customHeight="1">
      <c r="B25" s="22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4"/>
    </row>
    <row r="26" spans="2:18" s="1" customFormat="1" ht="6.95" customHeight="1">
      <c r="B26" s="22"/>
      <c r="C26" s="23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3"/>
      <c r="R26" s="24"/>
    </row>
    <row r="27" spans="2:18" s="1" customFormat="1" ht="14.45" customHeight="1">
      <c r="B27" s="22"/>
      <c r="C27" s="23"/>
      <c r="D27" s="57" t="s">
        <v>131</v>
      </c>
      <c r="E27" s="23"/>
      <c r="F27" s="23"/>
      <c r="G27" s="23"/>
      <c r="H27" s="23"/>
      <c r="I27" s="23"/>
      <c r="J27" s="23"/>
      <c r="K27" s="23"/>
      <c r="L27" s="23"/>
      <c r="M27" s="298">
        <f>N88</f>
        <v>0</v>
      </c>
      <c r="N27" s="298"/>
      <c r="O27" s="298"/>
      <c r="P27" s="298"/>
      <c r="Q27" s="23"/>
      <c r="R27" s="24"/>
    </row>
    <row r="28" spans="2:18" s="1" customFormat="1" ht="14.45" customHeight="1">
      <c r="B28" s="22"/>
      <c r="C28" s="23"/>
      <c r="D28" s="21" t="s">
        <v>115</v>
      </c>
      <c r="E28" s="23"/>
      <c r="F28" s="23"/>
      <c r="G28" s="23"/>
      <c r="H28" s="23"/>
      <c r="I28" s="23"/>
      <c r="J28" s="23"/>
      <c r="K28" s="23"/>
      <c r="L28" s="23"/>
      <c r="M28" s="298">
        <f>N110</f>
        <v>0</v>
      </c>
      <c r="N28" s="298"/>
      <c r="O28" s="298"/>
      <c r="P28" s="298"/>
      <c r="Q28" s="23"/>
      <c r="R28" s="24"/>
    </row>
    <row r="29" spans="2:18" s="1" customFormat="1" ht="6.95" customHeight="1">
      <c r="B29" s="22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4"/>
    </row>
    <row r="30" spans="2:18" s="1" customFormat="1" ht="25.35" customHeight="1">
      <c r="B30" s="22"/>
      <c r="C30" s="23"/>
      <c r="D30" s="58" t="s">
        <v>38</v>
      </c>
      <c r="E30" s="23"/>
      <c r="F30" s="23"/>
      <c r="G30" s="23"/>
      <c r="H30" s="23"/>
      <c r="I30" s="23"/>
      <c r="J30" s="23"/>
      <c r="K30" s="23"/>
      <c r="L30" s="23"/>
      <c r="M30" s="299">
        <f>ROUND(M27+M28,2)</f>
        <v>0</v>
      </c>
      <c r="N30" s="291"/>
      <c r="O30" s="291"/>
      <c r="P30" s="291"/>
      <c r="Q30" s="23"/>
      <c r="R30" s="24"/>
    </row>
    <row r="31" spans="2:18" s="1" customFormat="1" ht="6.95" customHeight="1">
      <c r="B31" s="22"/>
      <c r="C31" s="23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3"/>
      <c r="R31" s="24"/>
    </row>
    <row r="32" spans="2:18" s="1" customFormat="1" ht="14.45" customHeight="1">
      <c r="B32" s="22"/>
      <c r="C32" s="23"/>
      <c r="D32" s="25" t="s">
        <v>39</v>
      </c>
      <c r="E32" s="25" t="s">
        <v>40</v>
      </c>
      <c r="F32" s="26">
        <v>0.2</v>
      </c>
      <c r="G32" s="59" t="s">
        <v>41</v>
      </c>
      <c r="H32" s="300">
        <f>ROUND((((SUM(BE110:BE117)+SUM(BE135:BE248))+SUM(BE250:BE251))),2)</f>
        <v>0</v>
      </c>
      <c r="I32" s="291"/>
      <c r="J32" s="291"/>
      <c r="K32" s="23"/>
      <c r="L32" s="23"/>
      <c r="M32" s="300">
        <f>ROUND(((ROUND((SUM(BE110:BE117)+SUM(BE135:BE248)), 2)*F32)+SUM(BE250:BE251)*F32),2)</f>
        <v>0</v>
      </c>
      <c r="N32" s="291"/>
      <c r="O32" s="291"/>
      <c r="P32" s="291"/>
      <c r="Q32" s="23"/>
      <c r="R32" s="24"/>
    </row>
    <row r="33" spans="2:18" s="1" customFormat="1" ht="14.45" customHeight="1">
      <c r="B33" s="22"/>
      <c r="C33" s="23"/>
      <c r="D33" s="23"/>
      <c r="E33" s="25" t="s">
        <v>42</v>
      </c>
      <c r="F33" s="26">
        <v>0.2</v>
      </c>
      <c r="G33" s="59" t="s">
        <v>41</v>
      </c>
      <c r="H33" s="300">
        <f>ROUND((((SUM(BF110:BF117)+SUM(BF135:BF248))+SUM(BF250:BF251))),2)</f>
        <v>0</v>
      </c>
      <c r="I33" s="291"/>
      <c r="J33" s="291"/>
      <c r="K33" s="23"/>
      <c r="L33" s="23"/>
      <c r="M33" s="300">
        <f>ROUND(((ROUND((SUM(BF110:BF117)+SUM(BF135:BF248)), 2)*F33)+SUM(BF250:BF251)*F33),2)</f>
        <v>0</v>
      </c>
      <c r="N33" s="291"/>
      <c r="O33" s="291"/>
      <c r="P33" s="291"/>
      <c r="Q33" s="23"/>
      <c r="R33" s="24"/>
    </row>
    <row r="34" spans="2:18" s="1" customFormat="1" ht="14.45" hidden="1" customHeight="1">
      <c r="B34" s="22"/>
      <c r="C34" s="23"/>
      <c r="D34" s="23"/>
      <c r="E34" s="25" t="s">
        <v>43</v>
      </c>
      <c r="F34" s="26">
        <v>0.2</v>
      </c>
      <c r="G34" s="59" t="s">
        <v>41</v>
      </c>
      <c r="H34" s="300">
        <f>ROUND((((SUM(BG110:BG117)+SUM(BG135:BG248))+SUM(BG250:BG251))),2)</f>
        <v>0</v>
      </c>
      <c r="I34" s="291"/>
      <c r="J34" s="291"/>
      <c r="K34" s="23"/>
      <c r="L34" s="23"/>
      <c r="M34" s="300">
        <v>0</v>
      </c>
      <c r="N34" s="291"/>
      <c r="O34" s="291"/>
      <c r="P34" s="291"/>
      <c r="Q34" s="23"/>
      <c r="R34" s="24"/>
    </row>
    <row r="35" spans="2:18" s="1" customFormat="1" ht="14.45" hidden="1" customHeight="1">
      <c r="B35" s="22"/>
      <c r="C35" s="23"/>
      <c r="D35" s="23"/>
      <c r="E35" s="25" t="s">
        <v>44</v>
      </c>
      <c r="F35" s="26">
        <v>0.2</v>
      </c>
      <c r="G35" s="59" t="s">
        <v>41</v>
      </c>
      <c r="H35" s="300">
        <f>ROUND((((SUM(BH110:BH117)+SUM(BH135:BH248))+SUM(BH250:BH251))),2)</f>
        <v>0</v>
      </c>
      <c r="I35" s="291"/>
      <c r="J35" s="291"/>
      <c r="K35" s="23"/>
      <c r="L35" s="23"/>
      <c r="M35" s="300">
        <v>0</v>
      </c>
      <c r="N35" s="291"/>
      <c r="O35" s="291"/>
      <c r="P35" s="291"/>
      <c r="Q35" s="23"/>
      <c r="R35" s="24"/>
    </row>
    <row r="36" spans="2:18" s="1" customFormat="1" ht="14.45" hidden="1" customHeight="1">
      <c r="B36" s="22"/>
      <c r="C36" s="23"/>
      <c r="D36" s="23"/>
      <c r="E36" s="25" t="s">
        <v>45</v>
      </c>
      <c r="F36" s="26">
        <v>0</v>
      </c>
      <c r="G36" s="59" t="s">
        <v>41</v>
      </c>
      <c r="H36" s="300">
        <f>ROUND((((SUM(BI110:BI117)+SUM(BI135:BI248))+SUM(BI250:BI251))),2)</f>
        <v>0</v>
      </c>
      <c r="I36" s="291"/>
      <c r="J36" s="291"/>
      <c r="K36" s="23"/>
      <c r="L36" s="23"/>
      <c r="M36" s="300">
        <v>0</v>
      </c>
      <c r="N36" s="291"/>
      <c r="O36" s="291"/>
      <c r="P36" s="291"/>
      <c r="Q36" s="23"/>
      <c r="R36" s="24"/>
    </row>
    <row r="37" spans="2:18" s="1" customFormat="1" ht="6.95" customHeight="1">
      <c r="B37" s="22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4"/>
    </row>
    <row r="38" spans="2:18" s="1" customFormat="1" ht="25.35" customHeight="1">
      <c r="B38" s="22"/>
      <c r="C38" s="55"/>
      <c r="D38" s="60" t="s">
        <v>46</v>
      </c>
      <c r="E38" s="45"/>
      <c r="F38" s="45"/>
      <c r="G38" s="61" t="s">
        <v>47</v>
      </c>
      <c r="H38" s="62" t="s">
        <v>48</v>
      </c>
      <c r="I38" s="45"/>
      <c r="J38" s="45"/>
      <c r="K38" s="45"/>
      <c r="L38" s="301">
        <f>SUM(M30:M36)</f>
        <v>0</v>
      </c>
      <c r="M38" s="301"/>
      <c r="N38" s="301"/>
      <c r="O38" s="301"/>
      <c r="P38" s="302"/>
      <c r="Q38" s="55"/>
      <c r="R38" s="24"/>
    </row>
    <row r="39" spans="2:18" s="1" customFormat="1" ht="14.45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4"/>
    </row>
    <row r="40" spans="2:18" s="1" customFormat="1" ht="14.45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4"/>
    </row>
    <row r="41" spans="2:18">
      <c r="B41" s="14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5"/>
    </row>
    <row r="42" spans="2:18">
      <c r="B42" s="14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5"/>
    </row>
    <row r="43" spans="2:18">
      <c r="B43" s="14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5"/>
    </row>
    <row r="44" spans="2:18">
      <c r="B44" s="14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5"/>
    </row>
    <row r="45" spans="2:18">
      <c r="B45" s="14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5"/>
    </row>
    <row r="46" spans="2:18">
      <c r="B46" s="14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5"/>
    </row>
    <row r="47" spans="2:18">
      <c r="B47" s="14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5"/>
    </row>
    <row r="48" spans="2:18">
      <c r="B48" s="14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5"/>
    </row>
    <row r="49" spans="2:18">
      <c r="B49" s="14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5"/>
    </row>
    <row r="50" spans="2:18" s="1" customFormat="1" ht="15">
      <c r="B50" s="22"/>
      <c r="C50" s="23"/>
      <c r="D50" s="28" t="s">
        <v>49</v>
      </c>
      <c r="E50" s="29"/>
      <c r="F50" s="29"/>
      <c r="G50" s="29"/>
      <c r="H50" s="30"/>
      <c r="I50" s="23"/>
      <c r="J50" s="28" t="s">
        <v>50</v>
      </c>
      <c r="K50" s="29"/>
      <c r="L50" s="29"/>
      <c r="M50" s="29"/>
      <c r="N50" s="29"/>
      <c r="O50" s="29"/>
      <c r="P50" s="30"/>
      <c r="Q50" s="23"/>
      <c r="R50" s="24"/>
    </row>
    <row r="51" spans="2:18">
      <c r="B51" s="14"/>
      <c r="C51" s="17"/>
      <c r="D51" s="31"/>
      <c r="E51" s="17"/>
      <c r="F51" s="17"/>
      <c r="G51" s="17"/>
      <c r="H51" s="32"/>
      <c r="I51" s="17"/>
      <c r="J51" s="31"/>
      <c r="K51" s="17"/>
      <c r="L51" s="17"/>
      <c r="M51" s="17"/>
      <c r="N51" s="17"/>
      <c r="O51" s="17"/>
      <c r="P51" s="32"/>
      <c r="Q51" s="17"/>
      <c r="R51" s="15"/>
    </row>
    <row r="52" spans="2:18">
      <c r="B52" s="14"/>
      <c r="C52" s="17"/>
      <c r="D52" s="31"/>
      <c r="E52" s="17"/>
      <c r="F52" s="17"/>
      <c r="G52" s="17"/>
      <c r="H52" s="32"/>
      <c r="I52" s="17"/>
      <c r="J52" s="31"/>
      <c r="K52" s="17"/>
      <c r="L52" s="17"/>
      <c r="M52" s="17"/>
      <c r="N52" s="17"/>
      <c r="O52" s="17"/>
      <c r="P52" s="32"/>
      <c r="Q52" s="17"/>
      <c r="R52" s="15"/>
    </row>
    <row r="53" spans="2:18">
      <c r="B53" s="14"/>
      <c r="C53" s="17"/>
      <c r="D53" s="31"/>
      <c r="E53" s="17"/>
      <c r="F53" s="17"/>
      <c r="G53" s="17"/>
      <c r="H53" s="32"/>
      <c r="I53" s="17"/>
      <c r="J53" s="31"/>
      <c r="K53" s="17"/>
      <c r="L53" s="17"/>
      <c r="M53" s="17"/>
      <c r="N53" s="17"/>
      <c r="O53" s="17"/>
      <c r="P53" s="32"/>
      <c r="Q53" s="17"/>
      <c r="R53" s="15"/>
    </row>
    <row r="54" spans="2:18">
      <c r="B54" s="14"/>
      <c r="C54" s="17"/>
      <c r="D54" s="31"/>
      <c r="E54" s="17"/>
      <c r="F54" s="17"/>
      <c r="G54" s="17"/>
      <c r="H54" s="32"/>
      <c r="I54" s="17"/>
      <c r="J54" s="31"/>
      <c r="K54" s="17"/>
      <c r="L54" s="17"/>
      <c r="M54" s="17"/>
      <c r="N54" s="17"/>
      <c r="O54" s="17"/>
      <c r="P54" s="32"/>
      <c r="Q54" s="17"/>
      <c r="R54" s="15"/>
    </row>
    <row r="55" spans="2:18">
      <c r="B55" s="14"/>
      <c r="C55" s="17"/>
      <c r="D55" s="31"/>
      <c r="E55" s="17"/>
      <c r="F55" s="17"/>
      <c r="G55" s="17"/>
      <c r="H55" s="32"/>
      <c r="I55" s="17"/>
      <c r="J55" s="31"/>
      <c r="K55" s="17"/>
      <c r="L55" s="17"/>
      <c r="M55" s="17"/>
      <c r="N55" s="17"/>
      <c r="O55" s="17"/>
      <c r="P55" s="32"/>
      <c r="Q55" s="17"/>
      <c r="R55" s="15"/>
    </row>
    <row r="56" spans="2:18">
      <c r="B56" s="14"/>
      <c r="C56" s="17"/>
      <c r="D56" s="31"/>
      <c r="E56" s="17"/>
      <c r="F56" s="17"/>
      <c r="G56" s="17"/>
      <c r="H56" s="32"/>
      <c r="I56" s="17"/>
      <c r="J56" s="31"/>
      <c r="K56" s="17"/>
      <c r="L56" s="17"/>
      <c r="M56" s="17"/>
      <c r="N56" s="17"/>
      <c r="O56" s="17"/>
      <c r="P56" s="32"/>
      <c r="Q56" s="17"/>
      <c r="R56" s="15"/>
    </row>
    <row r="57" spans="2:18">
      <c r="B57" s="14"/>
      <c r="C57" s="17"/>
      <c r="D57" s="31"/>
      <c r="E57" s="17"/>
      <c r="F57" s="17"/>
      <c r="G57" s="17"/>
      <c r="H57" s="32"/>
      <c r="I57" s="17"/>
      <c r="J57" s="31"/>
      <c r="K57" s="17"/>
      <c r="L57" s="17"/>
      <c r="M57" s="17"/>
      <c r="N57" s="17"/>
      <c r="O57" s="17"/>
      <c r="P57" s="32"/>
      <c r="Q57" s="17"/>
      <c r="R57" s="15"/>
    </row>
    <row r="58" spans="2:18">
      <c r="B58" s="14"/>
      <c r="C58" s="17"/>
      <c r="D58" s="31"/>
      <c r="E58" s="17"/>
      <c r="F58" s="17"/>
      <c r="G58" s="17"/>
      <c r="H58" s="32"/>
      <c r="I58" s="17"/>
      <c r="J58" s="31"/>
      <c r="K58" s="17"/>
      <c r="L58" s="17"/>
      <c r="M58" s="17"/>
      <c r="N58" s="17"/>
      <c r="O58" s="17"/>
      <c r="P58" s="32"/>
      <c r="Q58" s="17"/>
      <c r="R58" s="15"/>
    </row>
    <row r="59" spans="2:18" s="1" customFormat="1" ht="15">
      <c r="B59" s="22"/>
      <c r="C59" s="23"/>
      <c r="D59" s="33" t="s">
        <v>51</v>
      </c>
      <c r="E59" s="34"/>
      <c r="F59" s="34"/>
      <c r="G59" s="35" t="s">
        <v>52</v>
      </c>
      <c r="H59" s="36"/>
      <c r="I59" s="23"/>
      <c r="J59" s="33" t="s">
        <v>51</v>
      </c>
      <c r="K59" s="34"/>
      <c r="L59" s="34"/>
      <c r="M59" s="34"/>
      <c r="N59" s="35" t="s">
        <v>52</v>
      </c>
      <c r="O59" s="34"/>
      <c r="P59" s="36"/>
      <c r="Q59" s="23"/>
      <c r="R59" s="24"/>
    </row>
    <row r="60" spans="2:18">
      <c r="B60" s="14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5"/>
    </row>
    <row r="61" spans="2:18" s="1" customFormat="1" ht="15">
      <c r="B61" s="22"/>
      <c r="C61" s="23"/>
      <c r="D61" s="28" t="s">
        <v>53</v>
      </c>
      <c r="E61" s="29"/>
      <c r="F61" s="29"/>
      <c r="G61" s="29"/>
      <c r="H61" s="30"/>
      <c r="I61" s="23"/>
      <c r="J61" s="28" t="s">
        <v>54</v>
      </c>
      <c r="K61" s="29"/>
      <c r="L61" s="29"/>
      <c r="M61" s="29"/>
      <c r="N61" s="29"/>
      <c r="O61" s="29"/>
      <c r="P61" s="30"/>
      <c r="Q61" s="23"/>
      <c r="R61" s="24"/>
    </row>
    <row r="62" spans="2:18">
      <c r="B62" s="14"/>
      <c r="C62" s="17"/>
      <c r="D62" s="31"/>
      <c r="E62" s="17"/>
      <c r="F62" s="17"/>
      <c r="G62" s="17"/>
      <c r="H62" s="32"/>
      <c r="I62" s="17"/>
      <c r="J62" s="31"/>
      <c r="K62" s="17"/>
      <c r="L62" s="17"/>
      <c r="M62" s="17"/>
      <c r="N62" s="17"/>
      <c r="O62" s="17"/>
      <c r="P62" s="32"/>
      <c r="Q62" s="17"/>
      <c r="R62" s="15"/>
    </row>
    <row r="63" spans="2:18">
      <c r="B63" s="14"/>
      <c r="C63" s="17"/>
      <c r="D63" s="31"/>
      <c r="E63" s="17"/>
      <c r="F63" s="17"/>
      <c r="G63" s="17"/>
      <c r="H63" s="32"/>
      <c r="I63" s="17"/>
      <c r="J63" s="31"/>
      <c r="K63" s="17"/>
      <c r="L63" s="17"/>
      <c r="M63" s="17"/>
      <c r="N63" s="17"/>
      <c r="O63" s="17"/>
      <c r="P63" s="32"/>
      <c r="Q63" s="17"/>
      <c r="R63" s="15"/>
    </row>
    <row r="64" spans="2:18">
      <c r="B64" s="14"/>
      <c r="C64" s="17"/>
      <c r="D64" s="31"/>
      <c r="E64" s="17"/>
      <c r="F64" s="17"/>
      <c r="G64" s="17"/>
      <c r="H64" s="32"/>
      <c r="I64" s="17"/>
      <c r="J64" s="31"/>
      <c r="K64" s="17"/>
      <c r="L64" s="17"/>
      <c r="M64" s="17"/>
      <c r="N64" s="17"/>
      <c r="O64" s="17"/>
      <c r="P64" s="32"/>
      <c r="Q64" s="17"/>
      <c r="R64" s="15"/>
    </row>
    <row r="65" spans="2:18">
      <c r="B65" s="14"/>
      <c r="C65" s="17"/>
      <c r="D65" s="31"/>
      <c r="E65" s="17"/>
      <c r="F65" s="17"/>
      <c r="G65" s="17"/>
      <c r="H65" s="32"/>
      <c r="I65" s="17"/>
      <c r="J65" s="31"/>
      <c r="K65" s="17"/>
      <c r="L65" s="17"/>
      <c r="M65" s="17"/>
      <c r="N65" s="17"/>
      <c r="O65" s="17"/>
      <c r="P65" s="32"/>
      <c r="Q65" s="17"/>
      <c r="R65" s="15"/>
    </row>
    <row r="66" spans="2:18">
      <c r="B66" s="14"/>
      <c r="C66" s="17"/>
      <c r="D66" s="31"/>
      <c r="E66" s="17"/>
      <c r="F66" s="17"/>
      <c r="G66" s="17"/>
      <c r="H66" s="32"/>
      <c r="I66" s="17"/>
      <c r="J66" s="31"/>
      <c r="K66" s="17"/>
      <c r="L66" s="17"/>
      <c r="M66" s="17"/>
      <c r="N66" s="17"/>
      <c r="O66" s="17"/>
      <c r="P66" s="32"/>
      <c r="Q66" s="17"/>
      <c r="R66" s="15"/>
    </row>
    <row r="67" spans="2:18">
      <c r="B67" s="14"/>
      <c r="C67" s="17"/>
      <c r="D67" s="31"/>
      <c r="E67" s="17"/>
      <c r="F67" s="17"/>
      <c r="G67" s="17"/>
      <c r="H67" s="32"/>
      <c r="I67" s="17"/>
      <c r="J67" s="31"/>
      <c r="K67" s="17"/>
      <c r="L67" s="17"/>
      <c r="M67" s="17"/>
      <c r="N67" s="17"/>
      <c r="O67" s="17"/>
      <c r="P67" s="32"/>
      <c r="Q67" s="17"/>
      <c r="R67" s="15"/>
    </row>
    <row r="68" spans="2:18">
      <c r="B68" s="14"/>
      <c r="C68" s="17"/>
      <c r="D68" s="31"/>
      <c r="E68" s="17"/>
      <c r="F68" s="17"/>
      <c r="G68" s="17"/>
      <c r="H68" s="32"/>
      <c r="I68" s="17"/>
      <c r="J68" s="31"/>
      <c r="K68" s="17"/>
      <c r="L68" s="17"/>
      <c r="M68" s="17"/>
      <c r="N68" s="17"/>
      <c r="O68" s="17"/>
      <c r="P68" s="32"/>
      <c r="Q68" s="17"/>
      <c r="R68" s="15"/>
    </row>
    <row r="69" spans="2:18">
      <c r="B69" s="14"/>
      <c r="C69" s="17"/>
      <c r="D69" s="31"/>
      <c r="E69" s="17"/>
      <c r="F69" s="17"/>
      <c r="G69" s="17"/>
      <c r="H69" s="32"/>
      <c r="I69" s="17"/>
      <c r="J69" s="31"/>
      <c r="K69" s="17"/>
      <c r="L69" s="17"/>
      <c r="M69" s="17"/>
      <c r="N69" s="17"/>
      <c r="O69" s="17"/>
      <c r="P69" s="32"/>
      <c r="Q69" s="17"/>
      <c r="R69" s="15"/>
    </row>
    <row r="70" spans="2:18" s="1" customFormat="1" ht="15">
      <c r="B70" s="22"/>
      <c r="C70" s="23"/>
      <c r="D70" s="33" t="s">
        <v>51</v>
      </c>
      <c r="E70" s="34"/>
      <c r="F70" s="34"/>
      <c r="G70" s="35" t="s">
        <v>52</v>
      </c>
      <c r="H70" s="36"/>
      <c r="I70" s="23"/>
      <c r="J70" s="33" t="s">
        <v>51</v>
      </c>
      <c r="K70" s="34"/>
      <c r="L70" s="34"/>
      <c r="M70" s="34"/>
      <c r="N70" s="35" t="s">
        <v>52</v>
      </c>
      <c r="O70" s="34"/>
      <c r="P70" s="36"/>
      <c r="Q70" s="23"/>
      <c r="R70" s="24"/>
    </row>
    <row r="71" spans="2:18" s="1" customFormat="1" ht="14.45" customHeight="1">
      <c r="B71" s="37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9"/>
    </row>
    <row r="75" spans="2:18" s="1" customFormat="1" ht="6.95" customHeight="1"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2"/>
    </row>
    <row r="76" spans="2:18" s="1" customFormat="1" ht="36.950000000000003" customHeight="1">
      <c r="B76" s="22"/>
      <c r="C76" s="285" t="s">
        <v>132</v>
      </c>
      <c r="D76" s="286"/>
      <c r="E76" s="286"/>
      <c r="F76" s="286"/>
      <c r="G76" s="286"/>
      <c r="H76" s="286"/>
      <c r="I76" s="286"/>
      <c r="J76" s="286"/>
      <c r="K76" s="286"/>
      <c r="L76" s="286"/>
      <c r="M76" s="286"/>
      <c r="N76" s="286"/>
      <c r="O76" s="286"/>
      <c r="P76" s="286"/>
      <c r="Q76" s="286"/>
      <c r="R76" s="24"/>
    </row>
    <row r="77" spans="2:18" s="1" customFormat="1" ht="6.95" customHeight="1">
      <c r="B77" s="22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4"/>
    </row>
    <row r="78" spans="2:18" s="1" customFormat="1" ht="30" customHeight="1">
      <c r="B78" s="22"/>
      <c r="C78" s="20" t="s">
        <v>17</v>
      </c>
      <c r="D78" s="23"/>
      <c r="E78" s="23"/>
      <c r="F78" s="287" t="str">
        <f>F6</f>
        <v>Zníženie energetickej náročnosti kultúrneho domu v obci Rastislavice</v>
      </c>
      <c r="G78" s="288"/>
      <c r="H78" s="288"/>
      <c r="I78" s="288"/>
      <c r="J78" s="288"/>
      <c r="K78" s="288"/>
      <c r="L78" s="288"/>
      <c r="M78" s="288"/>
      <c r="N78" s="288"/>
      <c r="O78" s="288"/>
      <c r="P78" s="288"/>
      <c r="Q78" s="23"/>
      <c r="R78" s="24"/>
    </row>
    <row r="79" spans="2:18" s="1" customFormat="1" ht="36.950000000000003" customHeight="1">
      <c r="B79" s="22"/>
      <c r="C79" s="43" t="s">
        <v>127</v>
      </c>
      <c r="D79" s="23"/>
      <c r="E79" s="23"/>
      <c r="F79" s="303" t="str">
        <f>F7</f>
        <v>EL - Elektroinštalácia osvetlenie</v>
      </c>
      <c r="G79" s="291"/>
      <c r="H79" s="291"/>
      <c r="I79" s="291"/>
      <c r="J79" s="291"/>
      <c r="K79" s="291"/>
      <c r="L79" s="291"/>
      <c r="M79" s="291"/>
      <c r="N79" s="291"/>
      <c r="O79" s="291"/>
      <c r="P79" s="291"/>
      <c r="Q79" s="23"/>
      <c r="R79" s="24"/>
    </row>
    <row r="80" spans="2:18" s="1" customFormat="1" ht="6.95" customHeight="1">
      <c r="B80" s="22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4"/>
    </row>
    <row r="81" spans="2:47" s="1" customFormat="1" ht="18" customHeight="1">
      <c r="B81" s="22"/>
      <c r="C81" s="20" t="s">
        <v>21</v>
      </c>
      <c r="D81" s="23"/>
      <c r="E81" s="23"/>
      <c r="F81" s="18" t="str">
        <f>F9</f>
        <v>Rastislavice</v>
      </c>
      <c r="G81" s="23"/>
      <c r="H81" s="23"/>
      <c r="I81" s="23"/>
      <c r="J81" s="23"/>
      <c r="K81" s="20" t="s">
        <v>23</v>
      </c>
      <c r="L81" s="23"/>
      <c r="M81" s="293">
        <f>IF(O9="","",O9)</f>
        <v>0</v>
      </c>
      <c r="N81" s="293"/>
      <c r="O81" s="293"/>
      <c r="P81" s="293"/>
      <c r="Q81" s="23"/>
      <c r="R81" s="24"/>
    </row>
    <row r="82" spans="2:47" s="1" customFormat="1" ht="6.95" customHeight="1"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4"/>
    </row>
    <row r="83" spans="2:47" s="1" customFormat="1" ht="15">
      <c r="B83" s="22"/>
      <c r="C83" s="20" t="s">
        <v>24</v>
      </c>
      <c r="D83" s="23"/>
      <c r="E83" s="23"/>
      <c r="F83" s="18" t="str">
        <f>E12</f>
        <v>Obec Rastislavice</v>
      </c>
      <c r="G83" s="23"/>
      <c r="H83" s="23"/>
      <c r="I83" s="23"/>
      <c r="J83" s="23"/>
      <c r="K83" s="20" t="s">
        <v>30</v>
      </c>
      <c r="L83" s="23"/>
      <c r="M83" s="294" t="str">
        <f>E18</f>
        <v>ByvaPro s.r.o., Mlynské Nivy 58, 821 05 Bratislava</v>
      </c>
      <c r="N83" s="294"/>
      <c r="O83" s="294"/>
      <c r="P83" s="294"/>
      <c r="Q83" s="294"/>
      <c r="R83" s="24"/>
    </row>
    <row r="84" spans="2:47" s="1" customFormat="1" ht="14.45" customHeight="1">
      <c r="B84" s="22"/>
      <c r="C84" s="20" t="s">
        <v>28</v>
      </c>
      <c r="D84" s="23"/>
      <c r="E84" s="23"/>
      <c r="F84" s="18" t="str">
        <f>IF(E15="","",E15)</f>
        <v>Vyplň údaj</v>
      </c>
      <c r="G84" s="23"/>
      <c r="H84" s="23"/>
      <c r="I84" s="23"/>
      <c r="J84" s="23"/>
      <c r="K84" s="20" t="s">
        <v>33</v>
      </c>
      <c r="L84" s="23"/>
      <c r="M84" s="294" t="str">
        <f>E21</f>
        <v>Ján Tóth</v>
      </c>
      <c r="N84" s="294"/>
      <c r="O84" s="294"/>
      <c r="P84" s="294"/>
      <c r="Q84" s="294"/>
      <c r="R84" s="24"/>
    </row>
    <row r="85" spans="2:47" s="1" customFormat="1" ht="10.35" customHeight="1"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4"/>
    </row>
    <row r="86" spans="2:47" s="1" customFormat="1" ht="29.25" customHeight="1">
      <c r="B86" s="22"/>
      <c r="C86" s="304" t="s">
        <v>133</v>
      </c>
      <c r="D86" s="305"/>
      <c r="E86" s="305"/>
      <c r="F86" s="305"/>
      <c r="G86" s="305"/>
      <c r="H86" s="55"/>
      <c r="I86" s="55"/>
      <c r="J86" s="55"/>
      <c r="K86" s="55"/>
      <c r="L86" s="55"/>
      <c r="M86" s="55"/>
      <c r="N86" s="304" t="s">
        <v>134</v>
      </c>
      <c r="O86" s="305"/>
      <c r="P86" s="305"/>
      <c r="Q86" s="305"/>
      <c r="R86" s="24"/>
    </row>
    <row r="87" spans="2:47" s="1" customFormat="1" ht="10.35" customHeight="1">
      <c r="B87" s="22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4"/>
    </row>
    <row r="88" spans="2:47" s="1" customFormat="1" ht="29.25" customHeight="1">
      <c r="B88" s="22"/>
      <c r="C88" s="63" t="s">
        <v>135</v>
      </c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306">
        <f>N135</f>
        <v>0</v>
      </c>
      <c r="O88" s="307"/>
      <c r="P88" s="307"/>
      <c r="Q88" s="307"/>
      <c r="R88" s="24"/>
      <c r="AU88" s="10" t="s">
        <v>136</v>
      </c>
    </row>
    <row r="89" spans="2:47" s="2" customFormat="1" ht="24.95" customHeight="1">
      <c r="B89" s="64"/>
      <c r="C89" s="65"/>
      <c r="D89" s="66" t="s">
        <v>137</v>
      </c>
      <c r="E89" s="65"/>
      <c r="F89" s="65"/>
      <c r="G89" s="65"/>
      <c r="H89" s="65"/>
      <c r="I89" s="65"/>
      <c r="J89" s="65"/>
      <c r="K89" s="65"/>
      <c r="L89" s="65"/>
      <c r="M89" s="65"/>
      <c r="N89" s="308">
        <f>N136</f>
        <v>0</v>
      </c>
      <c r="O89" s="309"/>
      <c r="P89" s="309"/>
      <c r="Q89" s="309"/>
      <c r="R89" s="67"/>
    </row>
    <row r="90" spans="2:47" s="3" customFormat="1" ht="19.899999999999999" customHeight="1">
      <c r="B90" s="68"/>
      <c r="C90" s="51"/>
      <c r="D90" s="52" t="s">
        <v>482</v>
      </c>
      <c r="E90" s="51"/>
      <c r="F90" s="51"/>
      <c r="G90" s="51"/>
      <c r="H90" s="51"/>
      <c r="I90" s="51"/>
      <c r="J90" s="51"/>
      <c r="K90" s="51"/>
      <c r="L90" s="51"/>
      <c r="M90" s="51"/>
      <c r="N90" s="310">
        <f>N137</f>
        <v>0</v>
      </c>
      <c r="O90" s="311"/>
      <c r="P90" s="311"/>
      <c r="Q90" s="311"/>
      <c r="R90" s="69"/>
    </row>
    <row r="91" spans="2:47" s="2" customFormat="1" ht="24.95" customHeight="1">
      <c r="B91" s="64"/>
      <c r="C91" s="65"/>
      <c r="D91" s="66" t="s">
        <v>535</v>
      </c>
      <c r="E91" s="65"/>
      <c r="F91" s="65"/>
      <c r="G91" s="65"/>
      <c r="H91" s="65"/>
      <c r="I91" s="65"/>
      <c r="J91" s="65"/>
      <c r="K91" s="65"/>
      <c r="L91" s="65"/>
      <c r="M91" s="65"/>
      <c r="N91" s="308">
        <f>N140</f>
        <v>0</v>
      </c>
      <c r="O91" s="309"/>
      <c r="P91" s="309"/>
      <c r="Q91" s="309"/>
      <c r="R91" s="67"/>
    </row>
    <row r="92" spans="2:47" s="3" customFormat="1" ht="19.899999999999999" customHeight="1">
      <c r="B92" s="68"/>
      <c r="C92" s="51"/>
      <c r="D92" s="52" t="s">
        <v>536</v>
      </c>
      <c r="E92" s="51"/>
      <c r="F92" s="51"/>
      <c r="G92" s="51"/>
      <c r="H92" s="51"/>
      <c r="I92" s="51"/>
      <c r="J92" s="51"/>
      <c r="K92" s="51"/>
      <c r="L92" s="51"/>
      <c r="M92" s="51"/>
      <c r="N92" s="310">
        <f>N141</f>
        <v>0</v>
      </c>
      <c r="O92" s="311"/>
      <c r="P92" s="311"/>
      <c r="Q92" s="311"/>
      <c r="R92" s="69"/>
    </row>
    <row r="93" spans="2:47" s="2" customFormat="1" ht="24.95" customHeight="1">
      <c r="B93" s="64"/>
      <c r="C93" s="65"/>
      <c r="D93" s="66" t="s">
        <v>537</v>
      </c>
      <c r="E93" s="65"/>
      <c r="F93" s="65"/>
      <c r="G93" s="65"/>
      <c r="H93" s="65"/>
      <c r="I93" s="65"/>
      <c r="J93" s="65"/>
      <c r="K93" s="65"/>
      <c r="L93" s="65"/>
      <c r="M93" s="65"/>
      <c r="N93" s="308">
        <f>N170</f>
        <v>0</v>
      </c>
      <c r="O93" s="309"/>
      <c r="P93" s="309"/>
      <c r="Q93" s="309"/>
      <c r="R93" s="67"/>
    </row>
    <row r="94" spans="2:47" s="3" customFormat="1" ht="19.899999999999999" customHeight="1">
      <c r="B94" s="68"/>
      <c r="C94" s="51"/>
      <c r="D94" s="52" t="s">
        <v>538</v>
      </c>
      <c r="E94" s="51"/>
      <c r="F94" s="51"/>
      <c r="G94" s="51"/>
      <c r="H94" s="51"/>
      <c r="I94" s="51"/>
      <c r="J94" s="51"/>
      <c r="K94" s="51"/>
      <c r="L94" s="51"/>
      <c r="M94" s="51"/>
      <c r="N94" s="310">
        <f>N171</f>
        <v>0</v>
      </c>
      <c r="O94" s="311"/>
      <c r="P94" s="311"/>
      <c r="Q94" s="311"/>
      <c r="R94" s="69"/>
    </row>
    <row r="95" spans="2:47" s="3" customFormat="1" ht="19.899999999999999" customHeight="1">
      <c r="B95" s="68"/>
      <c r="C95" s="51"/>
      <c r="D95" s="52" t="s">
        <v>539</v>
      </c>
      <c r="E95" s="51"/>
      <c r="F95" s="51"/>
      <c r="G95" s="51"/>
      <c r="H95" s="51"/>
      <c r="I95" s="51"/>
      <c r="J95" s="51"/>
      <c r="K95" s="51"/>
      <c r="L95" s="51"/>
      <c r="M95" s="51"/>
      <c r="N95" s="310">
        <f>N173</f>
        <v>0</v>
      </c>
      <c r="O95" s="311"/>
      <c r="P95" s="311"/>
      <c r="Q95" s="311"/>
      <c r="R95" s="69"/>
    </row>
    <row r="96" spans="2:47" s="2" customFormat="1" ht="24.95" customHeight="1">
      <c r="B96" s="64"/>
      <c r="C96" s="65"/>
      <c r="D96" s="66" t="s">
        <v>137</v>
      </c>
      <c r="E96" s="65"/>
      <c r="F96" s="65"/>
      <c r="G96" s="65"/>
      <c r="H96" s="65"/>
      <c r="I96" s="65"/>
      <c r="J96" s="65"/>
      <c r="K96" s="65"/>
      <c r="L96" s="65"/>
      <c r="M96" s="65"/>
      <c r="N96" s="308">
        <f>N176</f>
        <v>0</v>
      </c>
      <c r="O96" s="309"/>
      <c r="P96" s="309"/>
      <c r="Q96" s="309"/>
      <c r="R96" s="67"/>
    </row>
    <row r="97" spans="2:65" s="3" customFormat="1" ht="19.899999999999999" customHeight="1">
      <c r="B97" s="68"/>
      <c r="C97" s="51"/>
      <c r="D97" s="52" t="s">
        <v>140</v>
      </c>
      <c r="E97" s="51"/>
      <c r="F97" s="51"/>
      <c r="G97" s="51"/>
      <c r="H97" s="51"/>
      <c r="I97" s="51"/>
      <c r="J97" s="51"/>
      <c r="K97" s="51"/>
      <c r="L97" s="51"/>
      <c r="M97" s="51"/>
      <c r="N97" s="310">
        <f>N177</f>
        <v>0</v>
      </c>
      <c r="O97" s="311"/>
      <c r="P97" s="311"/>
      <c r="Q97" s="311"/>
      <c r="R97" s="69"/>
    </row>
    <row r="98" spans="2:65" s="2" customFormat="1" ht="24.95" customHeight="1">
      <c r="B98" s="64"/>
      <c r="C98" s="65"/>
      <c r="D98" s="66" t="s">
        <v>142</v>
      </c>
      <c r="E98" s="65"/>
      <c r="F98" s="65"/>
      <c r="G98" s="65"/>
      <c r="H98" s="65"/>
      <c r="I98" s="65"/>
      <c r="J98" s="65"/>
      <c r="K98" s="65"/>
      <c r="L98" s="65"/>
      <c r="M98" s="65"/>
      <c r="N98" s="308">
        <f>N179</f>
        <v>0</v>
      </c>
      <c r="O98" s="309"/>
      <c r="P98" s="309"/>
      <c r="Q98" s="309"/>
      <c r="R98" s="67"/>
    </row>
    <row r="99" spans="2:65" s="3" customFormat="1" ht="19.899999999999999" customHeight="1">
      <c r="B99" s="68"/>
      <c r="C99" s="51"/>
      <c r="D99" s="52" t="s">
        <v>147</v>
      </c>
      <c r="E99" s="51"/>
      <c r="F99" s="51"/>
      <c r="G99" s="51"/>
      <c r="H99" s="51"/>
      <c r="I99" s="51"/>
      <c r="J99" s="51"/>
      <c r="K99" s="51"/>
      <c r="L99" s="51"/>
      <c r="M99" s="51"/>
      <c r="N99" s="310">
        <f>N180</f>
        <v>0</v>
      </c>
      <c r="O99" s="311"/>
      <c r="P99" s="311"/>
      <c r="Q99" s="311"/>
      <c r="R99" s="69"/>
    </row>
    <row r="100" spans="2:65" s="2" customFormat="1" ht="24.95" customHeight="1">
      <c r="B100" s="64"/>
      <c r="C100" s="65"/>
      <c r="D100" s="66" t="s">
        <v>535</v>
      </c>
      <c r="E100" s="65"/>
      <c r="F100" s="65"/>
      <c r="G100" s="65"/>
      <c r="H100" s="65"/>
      <c r="I100" s="65"/>
      <c r="J100" s="65"/>
      <c r="K100" s="65"/>
      <c r="L100" s="65"/>
      <c r="M100" s="65"/>
      <c r="N100" s="308">
        <f>N181</f>
        <v>0</v>
      </c>
      <c r="O100" s="309"/>
      <c r="P100" s="309"/>
      <c r="Q100" s="309"/>
      <c r="R100" s="67"/>
    </row>
    <row r="101" spans="2:65" s="3" customFormat="1" ht="19.899999999999999" customHeight="1">
      <c r="B101" s="68"/>
      <c r="C101" s="51"/>
      <c r="D101" s="52" t="s">
        <v>536</v>
      </c>
      <c r="E101" s="51"/>
      <c r="F101" s="51"/>
      <c r="G101" s="51"/>
      <c r="H101" s="51"/>
      <c r="I101" s="51"/>
      <c r="J101" s="51"/>
      <c r="K101" s="51"/>
      <c r="L101" s="51"/>
      <c r="M101" s="51"/>
      <c r="N101" s="310">
        <f>N182</f>
        <v>0</v>
      </c>
      <c r="O101" s="311"/>
      <c r="P101" s="311"/>
      <c r="Q101" s="311"/>
      <c r="R101" s="69"/>
    </row>
    <row r="102" spans="2:65" s="3" customFormat="1" ht="19.899999999999999" customHeight="1">
      <c r="B102" s="68"/>
      <c r="C102" s="51"/>
      <c r="D102" s="52" t="s">
        <v>540</v>
      </c>
      <c r="E102" s="51"/>
      <c r="F102" s="51"/>
      <c r="G102" s="51"/>
      <c r="H102" s="51"/>
      <c r="I102" s="51"/>
      <c r="J102" s="51"/>
      <c r="K102" s="51"/>
      <c r="L102" s="51"/>
      <c r="M102" s="51"/>
      <c r="N102" s="310">
        <f>N235</f>
        <v>0</v>
      </c>
      <c r="O102" s="311"/>
      <c r="P102" s="311"/>
      <c r="Q102" s="311"/>
      <c r="R102" s="69"/>
    </row>
    <row r="103" spans="2:65" s="2" customFormat="1" ht="24.95" customHeight="1">
      <c r="B103" s="64"/>
      <c r="C103" s="65"/>
      <c r="D103" s="66" t="s">
        <v>541</v>
      </c>
      <c r="E103" s="65"/>
      <c r="F103" s="65"/>
      <c r="G103" s="65"/>
      <c r="H103" s="65"/>
      <c r="I103" s="65"/>
      <c r="J103" s="65"/>
      <c r="K103" s="65"/>
      <c r="L103" s="65"/>
      <c r="M103" s="65"/>
      <c r="N103" s="308">
        <f>N237</f>
        <v>0</v>
      </c>
      <c r="O103" s="309"/>
      <c r="P103" s="309"/>
      <c r="Q103" s="309"/>
      <c r="R103" s="67"/>
    </row>
    <row r="104" spans="2:65" s="3" customFormat="1" ht="19.899999999999999" customHeight="1">
      <c r="B104" s="68"/>
      <c r="C104" s="51"/>
      <c r="D104" s="52" t="s">
        <v>542</v>
      </c>
      <c r="E104" s="51"/>
      <c r="F104" s="51"/>
      <c r="G104" s="51"/>
      <c r="H104" s="51"/>
      <c r="I104" s="51"/>
      <c r="J104" s="51"/>
      <c r="K104" s="51"/>
      <c r="L104" s="51"/>
      <c r="M104" s="51"/>
      <c r="N104" s="310">
        <f>N238</f>
        <v>0</v>
      </c>
      <c r="O104" s="311"/>
      <c r="P104" s="311"/>
      <c r="Q104" s="311"/>
      <c r="R104" s="69"/>
    </row>
    <row r="105" spans="2:65" s="2" customFormat="1" ht="24.95" customHeight="1">
      <c r="B105" s="64"/>
      <c r="C105" s="65"/>
      <c r="D105" s="66" t="s">
        <v>537</v>
      </c>
      <c r="E105" s="65"/>
      <c r="F105" s="65"/>
      <c r="G105" s="65"/>
      <c r="H105" s="65"/>
      <c r="I105" s="65"/>
      <c r="J105" s="65"/>
      <c r="K105" s="65"/>
      <c r="L105" s="65"/>
      <c r="M105" s="65"/>
      <c r="N105" s="308">
        <f>N242</f>
        <v>0</v>
      </c>
      <c r="O105" s="309"/>
      <c r="P105" s="309"/>
      <c r="Q105" s="309"/>
      <c r="R105" s="67"/>
    </row>
    <row r="106" spans="2:65" s="3" customFormat="1" ht="19.899999999999999" customHeight="1">
      <c r="B106" s="68"/>
      <c r="C106" s="51"/>
      <c r="D106" s="52" t="s">
        <v>538</v>
      </c>
      <c r="E106" s="51"/>
      <c r="F106" s="51"/>
      <c r="G106" s="51"/>
      <c r="H106" s="51"/>
      <c r="I106" s="51"/>
      <c r="J106" s="51"/>
      <c r="K106" s="51"/>
      <c r="L106" s="51"/>
      <c r="M106" s="51"/>
      <c r="N106" s="310">
        <f>N243</f>
        <v>0</v>
      </c>
      <c r="O106" s="311"/>
      <c r="P106" s="311"/>
      <c r="Q106" s="311"/>
      <c r="R106" s="69"/>
    </row>
    <row r="107" spans="2:65" s="3" customFormat="1" ht="19.899999999999999" customHeight="1">
      <c r="B107" s="68"/>
      <c r="C107" s="51"/>
      <c r="D107" s="52" t="s">
        <v>539</v>
      </c>
      <c r="E107" s="51"/>
      <c r="F107" s="51"/>
      <c r="G107" s="51"/>
      <c r="H107" s="51"/>
      <c r="I107" s="51"/>
      <c r="J107" s="51"/>
      <c r="K107" s="51"/>
      <c r="L107" s="51"/>
      <c r="M107" s="51"/>
      <c r="N107" s="310">
        <f>N245</f>
        <v>0</v>
      </c>
      <c r="O107" s="311"/>
      <c r="P107" s="311"/>
      <c r="Q107" s="311"/>
      <c r="R107" s="69"/>
    </row>
    <row r="108" spans="2:65" s="2" customFormat="1" ht="21.75" customHeight="1">
      <c r="B108" s="64"/>
      <c r="C108" s="65"/>
      <c r="D108" s="66" t="s">
        <v>150</v>
      </c>
      <c r="E108" s="65"/>
      <c r="F108" s="65"/>
      <c r="G108" s="65"/>
      <c r="H108" s="65"/>
      <c r="I108" s="65"/>
      <c r="J108" s="65"/>
      <c r="K108" s="65"/>
      <c r="L108" s="65"/>
      <c r="M108" s="65"/>
      <c r="N108" s="312">
        <f>N249</f>
        <v>0</v>
      </c>
      <c r="O108" s="309"/>
      <c r="P108" s="309"/>
      <c r="Q108" s="309"/>
      <c r="R108" s="67"/>
    </row>
    <row r="109" spans="2:65" s="1" customFormat="1" ht="21.75" customHeight="1">
      <c r="B109" s="22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4"/>
    </row>
    <row r="110" spans="2:65" s="1" customFormat="1" ht="29.25" customHeight="1">
      <c r="B110" s="22"/>
      <c r="C110" s="63" t="s">
        <v>151</v>
      </c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307">
        <f>ROUND(N111+N112+N113+N114+N115+N116,2)</f>
        <v>0</v>
      </c>
      <c r="O110" s="313"/>
      <c r="P110" s="313"/>
      <c r="Q110" s="313"/>
      <c r="R110" s="24"/>
      <c r="T110" s="70"/>
      <c r="U110" s="71" t="s">
        <v>39</v>
      </c>
    </row>
    <row r="111" spans="2:65" s="1" customFormat="1" ht="18" customHeight="1">
      <c r="B111" s="72"/>
      <c r="C111" s="73"/>
      <c r="D111" s="314" t="s">
        <v>152</v>
      </c>
      <c r="E111" s="315"/>
      <c r="F111" s="315"/>
      <c r="G111" s="315"/>
      <c r="H111" s="315"/>
      <c r="I111" s="73"/>
      <c r="J111" s="73"/>
      <c r="K111" s="73"/>
      <c r="L111" s="73"/>
      <c r="M111" s="73"/>
      <c r="N111" s="316">
        <f>ROUND(N88*T111,2)</f>
        <v>0</v>
      </c>
      <c r="O111" s="317"/>
      <c r="P111" s="317"/>
      <c r="Q111" s="317"/>
      <c r="R111" s="75"/>
      <c r="S111" s="73"/>
      <c r="T111" s="76"/>
      <c r="U111" s="77" t="s">
        <v>42</v>
      </c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N111" s="78"/>
      <c r="AO111" s="78"/>
      <c r="AP111" s="78"/>
      <c r="AQ111" s="78"/>
      <c r="AR111" s="78"/>
      <c r="AS111" s="78"/>
      <c r="AT111" s="78"/>
      <c r="AU111" s="78"/>
      <c r="AV111" s="78"/>
      <c r="AW111" s="78"/>
      <c r="AX111" s="78"/>
      <c r="AY111" s="79" t="s">
        <v>153</v>
      </c>
      <c r="AZ111" s="78"/>
      <c r="BA111" s="78"/>
      <c r="BB111" s="78"/>
      <c r="BC111" s="78"/>
      <c r="BD111" s="78"/>
      <c r="BE111" s="80">
        <f t="shared" ref="BE111:BE116" si="0">IF(U111="základná",N111,0)</f>
        <v>0</v>
      </c>
      <c r="BF111" s="80">
        <f t="shared" ref="BF111:BF116" si="1">IF(U111="znížená",N111,0)</f>
        <v>0</v>
      </c>
      <c r="BG111" s="80">
        <f t="shared" ref="BG111:BG116" si="2">IF(U111="zákl. prenesená",N111,0)</f>
        <v>0</v>
      </c>
      <c r="BH111" s="80">
        <f t="shared" ref="BH111:BH116" si="3">IF(U111="zníž. prenesená",N111,0)</f>
        <v>0</v>
      </c>
      <c r="BI111" s="80">
        <f t="shared" ref="BI111:BI116" si="4">IF(U111="nulová",N111,0)</f>
        <v>0</v>
      </c>
      <c r="BJ111" s="79" t="s">
        <v>87</v>
      </c>
      <c r="BK111" s="78"/>
      <c r="BL111" s="78"/>
      <c r="BM111" s="78"/>
    </row>
    <row r="112" spans="2:65" s="1" customFormat="1" ht="18" customHeight="1">
      <c r="B112" s="72"/>
      <c r="C112" s="73"/>
      <c r="D112" s="314" t="s">
        <v>154</v>
      </c>
      <c r="E112" s="315"/>
      <c r="F112" s="315"/>
      <c r="G112" s="315"/>
      <c r="H112" s="315"/>
      <c r="I112" s="73"/>
      <c r="J112" s="73"/>
      <c r="K112" s="73"/>
      <c r="L112" s="73"/>
      <c r="M112" s="73"/>
      <c r="N112" s="316">
        <f>ROUND(N88*T112,2)</f>
        <v>0</v>
      </c>
      <c r="O112" s="317"/>
      <c r="P112" s="317"/>
      <c r="Q112" s="317"/>
      <c r="R112" s="75"/>
      <c r="S112" s="73"/>
      <c r="T112" s="76"/>
      <c r="U112" s="77" t="s">
        <v>42</v>
      </c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  <c r="AJ112" s="78"/>
      <c r="AK112" s="78"/>
      <c r="AL112" s="78"/>
      <c r="AM112" s="78"/>
      <c r="AN112" s="78"/>
      <c r="AO112" s="78"/>
      <c r="AP112" s="78"/>
      <c r="AQ112" s="78"/>
      <c r="AR112" s="78"/>
      <c r="AS112" s="78"/>
      <c r="AT112" s="78"/>
      <c r="AU112" s="78"/>
      <c r="AV112" s="78"/>
      <c r="AW112" s="78"/>
      <c r="AX112" s="78"/>
      <c r="AY112" s="79" t="s">
        <v>153</v>
      </c>
      <c r="AZ112" s="78"/>
      <c r="BA112" s="78"/>
      <c r="BB112" s="78"/>
      <c r="BC112" s="78"/>
      <c r="BD112" s="78"/>
      <c r="BE112" s="80">
        <f t="shared" si="0"/>
        <v>0</v>
      </c>
      <c r="BF112" s="80">
        <f t="shared" si="1"/>
        <v>0</v>
      </c>
      <c r="BG112" s="80">
        <f t="shared" si="2"/>
        <v>0</v>
      </c>
      <c r="BH112" s="80">
        <f t="shared" si="3"/>
        <v>0</v>
      </c>
      <c r="BI112" s="80">
        <f t="shared" si="4"/>
        <v>0</v>
      </c>
      <c r="BJ112" s="79" t="s">
        <v>87</v>
      </c>
      <c r="BK112" s="78"/>
      <c r="BL112" s="78"/>
      <c r="BM112" s="78"/>
    </row>
    <row r="113" spans="2:65" s="1" customFormat="1" ht="18" customHeight="1">
      <c r="B113" s="72"/>
      <c r="C113" s="73"/>
      <c r="D113" s="314" t="s">
        <v>155</v>
      </c>
      <c r="E113" s="315"/>
      <c r="F113" s="315"/>
      <c r="G113" s="315"/>
      <c r="H113" s="315"/>
      <c r="I113" s="73"/>
      <c r="J113" s="73"/>
      <c r="K113" s="73"/>
      <c r="L113" s="73"/>
      <c r="M113" s="73"/>
      <c r="N113" s="316">
        <f>ROUND(N88*T113,2)</f>
        <v>0</v>
      </c>
      <c r="O113" s="317"/>
      <c r="P113" s="317"/>
      <c r="Q113" s="317"/>
      <c r="R113" s="75"/>
      <c r="S113" s="73"/>
      <c r="T113" s="76"/>
      <c r="U113" s="77" t="s">
        <v>42</v>
      </c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  <c r="AJ113" s="78"/>
      <c r="AK113" s="78"/>
      <c r="AL113" s="78"/>
      <c r="AM113" s="78"/>
      <c r="AN113" s="78"/>
      <c r="AO113" s="78"/>
      <c r="AP113" s="78"/>
      <c r="AQ113" s="78"/>
      <c r="AR113" s="78"/>
      <c r="AS113" s="78"/>
      <c r="AT113" s="78"/>
      <c r="AU113" s="78"/>
      <c r="AV113" s="78"/>
      <c r="AW113" s="78"/>
      <c r="AX113" s="78"/>
      <c r="AY113" s="79" t="s">
        <v>153</v>
      </c>
      <c r="AZ113" s="78"/>
      <c r="BA113" s="78"/>
      <c r="BB113" s="78"/>
      <c r="BC113" s="78"/>
      <c r="BD113" s="78"/>
      <c r="BE113" s="80">
        <f t="shared" si="0"/>
        <v>0</v>
      </c>
      <c r="BF113" s="80">
        <f t="shared" si="1"/>
        <v>0</v>
      </c>
      <c r="BG113" s="80">
        <f t="shared" si="2"/>
        <v>0</v>
      </c>
      <c r="BH113" s="80">
        <f t="shared" si="3"/>
        <v>0</v>
      </c>
      <c r="BI113" s="80">
        <f t="shared" si="4"/>
        <v>0</v>
      </c>
      <c r="BJ113" s="79" t="s">
        <v>87</v>
      </c>
      <c r="BK113" s="78"/>
      <c r="BL113" s="78"/>
      <c r="BM113" s="78"/>
    </row>
    <row r="114" spans="2:65" s="1" customFormat="1" ht="18" customHeight="1">
      <c r="B114" s="72"/>
      <c r="C114" s="73"/>
      <c r="D114" s="314" t="s">
        <v>156</v>
      </c>
      <c r="E114" s="315"/>
      <c r="F114" s="315"/>
      <c r="G114" s="315"/>
      <c r="H114" s="315"/>
      <c r="I114" s="73"/>
      <c r="J114" s="73"/>
      <c r="K114" s="73"/>
      <c r="L114" s="73"/>
      <c r="M114" s="73"/>
      <c r="N114" s="316">
        <f>ROUND(N88*T114,2)</f>
        <v>0</v>
      </c>
      <c r="O114" s="317"/>
      <c r="P114" s="317"/>
      <c r="Q114" s="317"/>
      <c r="R114" s="75"/>
      <c r="S114" s="73"/>
      <c r="T114" s="76"/>
      <c r="U114" s="77" t="s">
        <v>42</v>
      </c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  <c r="AJ114" s="78"/>
      <c r="AK114" s="78"/>
      <c r="AL114" s="78"/>
      <c r="AM114" s="78"/>
      <c r="AN114" s="78"/>
      <c r="AO114" s="78"/>
      <c r="AP114" s="78"/>
      <c r="AQ114" s="78"/>
      <c r="AR114" s="78"/>
      <c r="AS114" s="78"/>
      <c r="AT114" s="78"/>
      <c r="AU114" s="78"/>
      <c r="AV114" s="78"/>
      <c r="AW114" s="78"/>
      <c r="AX114" s="78"/>
      <c r="AY114" s="79" t="s">
        <v>153</v>
      </c>
      <c r="AZ114" s="78"/>
      <c r="BA114" s="78"/>
      <c r="BB114" s="78"/>
      <c r="BC114" s="78"/>
      <c r="BD114" s="78"/>
      <c r="BE114" s="80">
        <f t="shared" si="0"/>
        <v>0</v>
      </c>
      <c r="BF114" s="80">
        <f t="shared" si="1"/>
        <v>0</v>
      </c>
      <c r="BG114" s="80">
        <f t="shared" si="2"/>
        <v>0</v>
      </c>
      <c r="BH114" s="80">
        <f t="shared" si="3"/>
        <v>0</v>
      </c>
      <c r="BI114" s="80">
        <f t="shared" si="4"/>
        <v>0</v>
      </c>
      <c r="BJ114" s="79" t="s">
        <v>87</v>
      </c>
      <c r="BK114" s="78"/>
      <c r="BL114" s="78"/>
      <c r="BM114" s="78"/>
    </row>
    <row r="115" spans="2:65" s="1" customFormat="1" ht="18" customHeight="1">
      <c r="B115" s="72"/>
      <c r="C115" s="73"/>
      <c r="D115" s="314" t="s">
        <v>157</v>
      </c>
      <c r="E115" s="315"/>
      <c r="F115" s="315"/>
      <c r="G115" s="315"/>
      <c r="H115" s="315"/>
      <c r="I115" s="73"/>
      <c r="J115" s="73"/>
      <c r="K115" s="73"/>
      <c r="L115" s="73"/>
      <c r="M115" s="73"/>
      <c r="N115" s="316">
        <f>ROUND(N88*T115,2)</f>
        <v>0</v>
      </c>
      <c r="O115" s="317"/>
      <c r="P115" s="317"/>
      <c r="Q115" s="317"/>
      <c r="R115" s="75"/>
      <c r="S115" s="73"/>
      <c r="T115" s="76"/>
      <c r="U115" s="77" t="s">
        <v>42</v>
      </c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  <c r="AJ115" s="78"/>
      <c r="AK115" s="78"/>
      <c r="AL115" s="78"/>
      <c r="AM115" s="78"/>
      <c r="AN115" s="78"/>
      <c r="AO115" s="78"/>
      <c r="AP115" s="78"/>
      <c r="AQ115" s="78"/>
      <c r="AR115" s="78"/>
      <c r="AS115" s="78"/>
      <c r="AT115" s="78"/>
      <c r="AU115" s="78"/>
      <c r="AV115" s="78"/>
      <c r="AW115" s="78"/>
      <c r="AX115" s="78"/>
      <c r="AY115" s="79" t="s">
        <v>153</v>
      </c>
      <c r="AZ115" s="78"/>
      <c r="BA115" s="78"/>
      <c r="BB115" s="78"/>
      <c r="BC115" s="78"/>
      <c r="BD115" s="78"/>
      <c r="BE115" s="80">
        <f t="shared" si="0"/>
        <v>0</v>
      </c>
      <c r="BF115" s="80">
        <f t="shared" si="1"/>
        <v>0</v>
      </c>
      <c r="BG115" s="80">
        <f t="shared" si="2"/>
        <v>0</v>
      </c>
      <c r="BH115" s="80">
        <f t="shared" si="3"/>
        <v>0</v>
      </c>
      <c r="BI115" s="80">
        <f t="shared" si="4"/>
        <v>0</v>
      </c>
      <c r="BJ115" s="79" t="s">
        <v>87</v>
      </c>
      <c r="BK115" s="78"/>
      <c r="BL115" s="78"/>
      <c r="BM115" s="78"/>
    </row>
    <row r="116" spans="2:65" s="1" customFormat="1" ht="18" customHeight="1">
      <c r="B116" s="72"/>
      <c r="C116" s="73"/>
      <c r="D116" s="74" t="s">
        <v>158</v>
      </c>
      <c r="E116" s="73"/>
      <c r="F116" s="73"/>
      <c r="G116" s="73"/>
      <c r="H116" s="73"/>
      <c r="I116" s="73"/>
      <c r="J116" s="73"/>
      <c r="K116" s="73"/>
      <c r="L116" s="73"/>
      <c r="M116" s="73"/>
      <c r="N116" s="316">
        <f>ROUND(N88*T116,2)</f>
        <v>0</v>
      </c>
      <c r="O116" s="317"/>
      <c r="P116" s="317"/>
      <c r="Q116" s="317"/>
      <c r="R116" s="75"/>
      <c r="S116" s="73"/>
      <c r="T116" s="81"/>
      <c r="U116" s="82" t="s">
        <v>42</v>
      </c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  <c r="AN116" s="78"/>
      <c r="AO116" s="78"/>
      <c r="AP116" s="78"/>
      <c r="AQ116" s="78"/>
      <c r="AR116" s="78"/>
      <c r="AS116" s="78"/>
      <c r="AT116" s="78"/>
      <c r="AU116" s="78"/>
      <c r="AV116" s="78"/>
      <c r="AW116" s="78"/>
      <c r="AX116" s="78"/>
      <c r="AY116" s="79" t="s">
        <v>159</v>
      </c>
      <c r="AZ116" s="78"/>
      <c r="BA116" s="78"/>
      <c r="BB116" s="78"/>
      <c r="BC116" s="78"/>
      <c r="BD116" s="78"/>
      <c r="BE116" s="80">
        <f t="shared" si="0"/>
        <v>0</v>
      </c>
      <c r="BF116" s="80">
        <f t="shared" si="1"/>
        <v>0</v>
      </c>
      <c r="BG116" s="80">
        <f t="shared" si="2"/>
        <v>0</v>
      </c>
      <c r="BH116" s="80">
        <f t="shared" si="3"/>
        <v>0</v>
      </c>
      <c r="BI116" s="80">
        <f t="shared" si="4"/>
        <v>0</v>
      </c>
      <c r="BJ116" s="79" t="s">
        <v>87</v>
      </c>
      <c r="BK116" s="78"/>
      <c r="BL116" s="78"/>
      <c r="BM116" s="78"/>
    </row>
    <row r="117" spans="2:65" s="1" customFormat="1">
      <c r="B117" s="22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4"/>
    </row>
    <row r="118" spans="2:65" s="1" customFormat="1" ht="29.25" customHeight="1">
      <c r="B118" s="22"/>
      <c r="C118" s="54" t="s">
        <v>120</v>
      </c>
      <c r="D118" s="55"/>
      <c r="E118" s="55"/>
      <c r="F118" s="55"/>
      <c r="G118" s="55"/>
      <c r="H118" s="55"/>
      <c r="I118" s="55"/>
      <c r="J118" s="55"/>
      <c r="K118" s="55"/>
      <c r="L118" s="318">
        <f>ROUND(SUM(N88+N110),2)</f>
        <v>0</v>
      </c>
      <c r="M118" s="318"/>
      <c r="N118" s="318"/>
      <c r="O118" s="318"/>
      <c r="P118" s="318"/>
      <c r="Q118" s="318"/>
      <c r="R118" s="24"/>
    </row>
    <row r="119" spans="2:65" s="1" customFormat="1" ht="6.95" customHeight="1">
      <c r="B119" s="37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9"/>
    </row>
    <row r="123" spans="2:65" s="1" customFormat="1" ht="6.95" customHeight="1"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2"/>
    </row>
    <row r="124" spans="2:65" s="1" customFormat="1" ht="36.950000000000003" customHeight="1">
      <c r="B124" s="22"/>
      <c r="C124" s="285" t="s">
        <v>160</v>
      </c>
      <c r="D124" s="291"/>
      <c r="E124" s="291"/>
      <c r="F124" s="291"/>
      <c r="G124" s="291"/>
      <c r="H124" s="291"/>
      <c r="I124" s="291"/>
      <c r="J124" s="291"/>
      <c r="K124" s="291"/>
      <c r="L124" s="291"/>
      <c r="M124" s="291"/>
      <c r="N124" s="291"/>
      <c r="O124" s="291"/>
      <c r="P124" s="291"/>
      <c r="Q124" s="291"/>
      <c r="R124" s="24"/>
    </row>
    <row r="125" spans="2:65" s="1" customFormat="1" ht="6.95" customHeight="1">
      <c r="B125" s="22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4"/>
    </row>
    <row r="126" spans="2:65" s="1" customFormat="1" ht="30" customHeight="1">
      <c r="B126" s="22"/>
      <c r="C126" s="20" t="s">
        <v>17</v>
      </c>
      <c r="D126" s="23"/>
      <c r="E126" s="23"/>
      <c r="F126" s="287" t="str">
        <f>F6</f>
        <v>Zníženie energetickej náročnosti kultúrneho domu v obci Rastislavice</v>
      </c>
      <c r="G126" s="288"/>
      <c r="H126" s="288"/>
      <c r="I126" s="288"/>
      <c r="J126" s="288"/>
      <c r="K126" s="288"/>
      <c r="L126" s="288"/>
      <c r="M126" s="288"/>
      <c r="N126" s="288"/>
      <c r="O126" s="288"/>
      <c r="P126" s="288"/>
      <c r="Q126" s="23"/>
      <c r="R126" s="24"/>
    </row>
    <row r="127" spans="2:65" s="1" customFormat="1" ht="36.950000000000003" customHeight="1">
      <c r="B127" s="22"/>
      <c r="C127" s="43" t="s">
        <v>127</v>
      </c>
      <c r="D127" s="23"/>
      <c r="E127" s="23"/>
      <c r="F127" s="303" t="str">
        <f>F7</f>
        <v>EL - Elektroinštalácia osvetlenie</v>
      </c>
      <c r="G127" s="291"/>
      <c r="H127" s="291"/>
      <c r="I127" s="291"/>
      <c r="J127" s="291"/>
      <c r="K127" s="291"/>
      <c r="L127" s="291"/>
      <c r="M127" s="291"/>
      <c r="N127" s="291"/>
      <c r="O127" s="291"/>
      <c r="P127" s="291"/>
      <c r="Q127" s="23"/>
      <c r="R127" s="24"/>
    </row>
    <row r="128" spans="2:65" s="1" customFormat="1" ht="6.95" customHeight="1">
      <c r="B128" s="22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4"/>
    </row>
    <row r="129" spans="2:65" s="1" customFormat="1" ht="18" customHeight="1">
      <c r="B129" s="22"/>
      <c r="C129" s="20" t="s">
        <v>21</v>
      </c>
      <c r="D129" s="23"/>
      <c r="E129" s="23"/>
      <c r="F129" s="18" t="str">
        <f>F9</f>
        <v>Rastislavice</v>
      </c>
      <c r="G129" s="23"/>
      <c r="H129" s="23"/>
      <c r="I129" s="23"/>
      <c r="J129" s="23"/>
      <c r="K129" s="20" t="s">
        <v>23</v>
      </c>
      <c r="L129" s="23"/>
      <c r="M129" s="293">
        <f>IF(O9="","",O9)</f>
        <v>0</v>
      </c>
      <c r="N129" s="293"/>
      <c r="O129" s="293"/>
      <c r="P129" s="293"/>
      <c r="Q129" s="23"/>
      <c r="R129" s="24"/>
    </row>
    <row r="130" spans="2:65" s="1" customFormat="1" ht="6.95" customHeight="1">
      <c r="B130" s="22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4"/>
    </row>
    <row r="131" spans="2:65" s="1" customFormat="1" ht="15">
      <c r="B131" s="22"/>
      <c r="C131" s="20" t="s">
        <v>24</v>
      </c>
      <c r="D131" s="23"/>
      <c r="E131" s="23"/>
      <c r="F131" s="18" t="str">
        <f>E12</f>
        <v>Obec Rastislavice</v>
      </c>
      <c r="G131" s="23"/>
      <c r="H131" s="23"/>
      <c r="I131" s="23"/>
      <c r="J131" s="23"/>
      <c r="K131" s="20" t="s">
        <v>30</v>
      </c>
      <c r="L131" s="23"/>
      <c r="M131" s="294" t="str">
        <f>E18</f>
        <v>ByvaPro s.r.o., Mlynské Nivy 58, 821 05 Bratislava</v>
      </c>
      <c r="N131" s="294"/>
      <c r="O131" s="294"/>
      <c r="P131" s="294"/>
      <c r="Q131" s="294"/>
      <c r="R131" s="24"/>
    </row>
    <row r="132" spans="2:65" s="1" customFormat="1" ht="14.45" customHeight="1">
      <c r="B132" s="22"/>
      <c r="C132" s="20" t="s">
        <v>28</v>
      </c>
      <c r="D132" s="23"/>
      <c r="E132" s="23"/>
      <c r="F132" s="18" t="str">
        <f>IF(E15="","",E15)</f>
        <v>Vyplň údaj</v>
      </c>
      <c r="G132" s="23"/>
      <c r="H132" s="23"/>
      <c r="I132" s="23"/>
      <c r="J132" s="23"/>
      <c r="K132" s="20" t="s">
        <v>33</v>
      </c>
      <c r="L132" s="23"/>
      <c r="M132" s="294" t="str">
        <f>E21</f>
        <v>Ján Tóth</v>
      </c>
      <c r="N132" s="294"/>
      <c r="O132" s="294"/>
      <c r="P132" s="294"/>
      <c r="Q132" s="294"/>
      <c r="R132" s="24"/>
    </row>
    <row r="133" spans="2:65" s="1" customFormat="1" ht="10.35" customHeight="1">
      <c r="B133" s="22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4"/>
    </row>
    <row r="134" spans="2:65" s="4" customFormat="1" ht="29.25" customHeight="1">
      <c r="B134" s="83"/>
      <c r="C134" s="84" t="s">
        <v>161</v>
      </c>
      <c r="D134" s="85" t="s">
        <v>162</v>
      </c>
      <c r="E134" s="85" t="s">
        <v>57</v>
      </c>
      <c r="F134" s="319" t="s">
        <v>163</v>
      </c>
      <c r="G134" s="319"/>
      <c r="H134" s="319"/>
      <c r="I134" s="319"/>
      <c r="J134" s="85" t="s">
        <v>164</v>
      </c>
      <c r="K134" s="85" t="s">
        <v>165</v>
      </c>
      <c r="L134" s="320" t="s">
        <v>166</v>
      </c>
      <c r="M134" s="320"/>
      <c r="N134" s="319" t="s">
        <v>134</v>
      </c>
      <c r="O134" s="319"/>
      <c r="P134" s="319"/>
      <c r="Q134" s="321"/>
      <c r="R134" s="86"/>
      <c r="T134" s="46" t="s">
        <v>167</v>
      </c>
      <c r="U134" s="47" t="s">
        <v>39</v>
      </c>
      <c r="V134" s="47" t="s">
        <v>168</v>
      </c>
      <c r="W134" s="47" t="s">
        <v>169</v>
      </c>
      <c r="X134" s="47" t="s">
        <v>170</v>
      </c>
      <c r="Y134" s="47" t="s">
        <v>171</v>
      </c>
      <c r="Z134" s="47" t="s">
        <v>172</v>
      </c>
      <c r="AA134" s="48" t="s">
        <v>173</v>
      </c>
    </row>
    <row r="135" spans="2:65" s="1" customFormat="1" ht="29.25" customHeight="1">
      <c r="B135" s="22"/>
      <c r="C135" s="50" t="s">
        <v>131</v>
      </c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325">
        <f>BK135</f>
        <v>0</v>
      </c>
      <c r="O135" s="326"/>
      <c r="P135" s="326"/>
      <c r="Q135" s="326"/>
      <c r="R135" s="24"/>
      <c r="T135" s="49"/>
      <c r="U135" s="29"/>
      <c r="V135" s="29"/>
      <c r="W135" s="87">
        <f>W136+W140+W170+W176+W179+W181+W237+W242+W249</f>
        <v>0</v>
      </c>
      <c r="X135" s="29"/>
      <c r="Y135" s="87">
        <f>Y136+Y140+Y170+Y176+Y179+Y181+Y237+Y242+Y249</f>
        <v>0</v>
      </c>
      <c r="Z135" s="29"/>
      <c r="AA135" s="88">
        <f>AA136+AA140+AA170+AA176+AA179+AA181+AA237+AA242+AA249</f>
        <v>0</v>
      </c>
      <c r="AT135" s="10" t="s">
        <v>74</v>
      </c>
      <c r="AU135" s="10" t="s">
        <v>136</v>
      </c>
      <c r="BK135" s="89">
        <f>BK136+BK140+BK170+BK176+BK179+BK181+BK237+BK242+BK249</f>
        <v>0</v>
      </c>
    </row>
    <row r="136" spans="2:65" s="5" customFormat="1" ht="37.35" customHeight="1">
      <c r="B136" s="90"/>
      <c r="C136" s="91"/>
      <c r="D136" s="92" t="s">
        <v>137</v>
      </c>
      <c r="E136" s="92"/>
      <c r="F136" s="92"/>
      <c r="G136" s="92"/>
      <c r="H136" s="92"/>
      <c r="I136" s="92"/>
      <c r="J136" s="92"/>
      <c r="K136" s="92"/>
      <c r="L136" s="92"/>
      <c r="M136" s="92"/>
      <c r="N136" s="312">
        <f>BK136</f>
        <v>0</v>
      </c>
      <c r="O136" s="308"/>
      <c r="P136" s="308"/>
      <c r="Q136" s="308"/>
      <c r="R136" s="93"/>
      <c r="T136" s="94"/>
      <c r="U136" s="91"/>
      <c r="V136" s="91"/>
      <c r="W136" s="95">
        <f>W137</f>
        <v>0</v>
      </c>
      <c r="X136" s="91"/>
      <c r="Y136" s="95">
        <f>Y137</f>
        <v>0</v>
      </c>
      <c r="Z136" s="91"/>
      <c r="AA136" s="96">
        <f>AA137</f>
        <v>0</v>
      </c>
      <c r="AR136" s="97" t="s">
        <v>82</v>
      </c>
      <c r="AT136" s="98" t="s">
        <v>74</v>
      </c>
      <c r="AU136" s="98" t="s">
        <v>75</v>
      </c>
      <c r="AY136" s="97" t="s">
        <v>174</v>
      </c>
      <c r="BK136" s="99">
        <f>BK137</f>
        <v>0</v>
      </c>
    </row>
    <row r="137" spans="2:65" s="5" customFormat="1" ht="19.899999999999999" customHeight="1">
      <c r="B137" s="90"/>
      <c r="C137" s="91"/>
      <c r="D137" s="100" t="s">
        <v>482</v>
      </c>
      <c r="E137" s="100"/>
      <c r="F137" s="100"/>
      <c r="G137" s="100"/>
      <c r="H137" s="100"/>
      <c r="I137" s="100"/>
      <c r="J137" s="100"/>
      <c r="K137" s="100"/>
      <c r="L137" s="100"/>
      <c r="M137" s="100"/>
      <c r="N137" s="327">
        <f>BK137</f>
        <v>0</v>
      </c>
      <c r="O137" s="328"/>
      <c r="P137" s="328"/>
      <c r="Q137" s="328"/>
      <c r="R137" s="93"/>
      <c r="T137" s="94"/>
      <c r="U137" s="91"/>
      <c r="V137" s="91"/>
      <c r="W137" s="95">
        <f>SUM(W138:W139)</f>
        <v>0</v>
      </c>
      <c r="X137" s="91"/>
      <c r="Y137" s="95">
        <f>SUM(Y138:Y139)</f>
        <v>0</v>
      </c>
      <c r="Z137" s="91"/>
      <c r="AA137" s="96">
        <f>SUM(AA138:AA139)</f>
        <v>0</v>
      </c>
      <c r="AR137" s="97" t="s">
        <v>82</v>
      </c>
      <c r="AT137" s="98" t="s">
        <v>74</v>
      </c>
      <c r="AU137" s="98" t="s">
        <v>82</v>
      </c>
      <c r="AY137" s="97" t="s">
        <v>174</v>
      </c>
      <c r="BK137" s="99">
        <f>SUM(BK138:BK139)</f>
        <v>0</v>
      </c>
    </row>
    <row r="138" spans="2:65" s="1" customFormat="1" ht="22.5" customHeight="1">
      <c r="B138" s="72"/>
      <c r="C138" s="101" t="s">
        <v>543</v>
      </c>
      <c r="D138" s="101" t="s">
        <v>176</v>
      </c>
      <c r="E138" s="102"/>
      <c r="F138" s="322" t="s">
        <v>544</v>
      </c>
      <c r="G138" s="322"/>
      <c r="H138" s="322"/>
      <c r="I138" s="322"/>
      <c r="J138" s="103" t="s">
        <v>178</v>
      </c>
      <c r="K138" s="104">
        <v>8</v>
      </c>
      <c r="L138" s="323">
        <v>0</v>
      </c>
      <c r="M138" s="323"/>
      <c r="N138" s="324">
        <f>ROUND(L138*K138,2)</f>
        <v>0</v>
      </c>
      <c r="O138" s="324"/>
      <c r="P138" s="324"/>
      <c r="Q138" s="324"/>
      <c r="R138" s="75"/>
      <c r="T138" s="106" t="s">
        <v>5</v>
      </c>
      <c r="U138" s="27" t="s">
        <v>42</v>
      </c>
      <c r="V138" s="23"/>
      <c r="W138" s="107">
        <f>V138*K138</f>
        <v>0</v>
      </c>
      <c r="X138" s="107">
        <v>0</v>
      </c>
      <c r="Y138" s="107">
        <f>X138*K138</f>
        <v>0</v>
      </c>
      <c r="Z138" s="107">
        <v>0</v>
      </c>
      <c r="AA138" s="108">
        <f>Z138*K138</f>
        <v>0</v>
      </c>
      <c r="AR138" s="10" t="s">
        <v>179</v>
      </c>
      <c r="AT138" s="10" t="s">
        <v>176</v>
      </c>
      <c r="AU138" s="10" t="s">
        <v>87</v>
      </c>
      <c r="AY138" s="10" t="s">
        <v>174</v>
      </c>
      <c r="BE138" s="53">
        <f>IF(U138="základná",N138,0)</f>
        <v>0</v>
      </c>
      <c r="BF138" s="53">
        <f>IF(U138="znížená",N138,0)</f>
        <v>0</v>
      </c>
      <c r="BG138" s="53">
        <f>IF(U138="zákl. prenesená",N138,0)</f>
        <v>0</v>
      </c>
      <c r="BH138" s="53">
        <f>IF(U138="zníž. prenesená",N138,0)</f>
        <v>0</v>
      </c>
      <c r="BI138" s="53">
        <f>IF(U138="nulová",N138,0)</f>
        <v>0</v>
      </c>
      <c r="BJ138" s="10" t="s">
        <v>87</v>
      </c>
      <c r="BK138" s="53">
        <f>ROUND(L138*K138,2)</f>
        <v>0</v>
      </c>
      <c r="BL138" s="10" t="s">
        <v>179</v>
      </c>
      <c r="BM138" s="10" t="s">
        <v>87</v>
      </c>
    </row>
    <row r="139" spans="2:65" s="1" customFormat="1" ht="31.5" customHeight="1">
      <c r="B139" s="72"/>
      <c r="C139" s="101" t="s">
        <v>545</v>
      </c>
      <c r="D139" s="101" t="s">
        <v>176</v>
      </c>
      <c r="E139" s="102"/>
      <c r="F139" s="322" t="s">
        <v>546</v>
      </c>
      <c r="G139" s="322"/>
      <c r="H139" s="322"/>
      <c r="I139" s="322"/>
      <c r="J139" s="103" t="s">
        <v>178</v>
      </c>
      <c r="K139" s="104">
        <v>8</v>
      </c>
      <c r="L139" s="323">
        <v>0</v>
      </c>
      <c r="M139" s="323"/>
      <c r="N139" s="324">
        <f>ROUND(L139*K139,2)</f>
        <v>0</v>
      </c>
      <c r="O139" s="324"/>
      <c r="P139" s="324"/>
      <c r="Q139" s="324"/>
      <c r="R139" s="75"/>
      <c r="T139" s="106" t="s">
        <v>5</v>
      </c>
      <c r="U139" s="27" t="s">
        <v>42</v>
      </c>
      <c r="V139" s="23"/>
      <c r="W139" s="107">
        <f>V139*K139</f>
        <v>0</v>
      </c>
      <c r="X139" s="107">
        <v>0</v>
      </c>
      <c r="Y139" s="107">
        <f>X139*K139</f>
        <v>0</v>
      </c>
      <c r="Z139" s="107">
        <v>0</v>
      </c>
      <c r="AA139" s="108">
        <f>Z139*K139</f>
        <v>0</v>
      </c>
      <c r="AR139" s="10" t="s">
        <v>179</v>
      </c>
      <c r="AT139" s="10" t="s">
        <v>176</v>
      </c>
      <c r="AU139" s="10" t="s">
        <v>87</v>
      </c>
      <c r="AY139" s="10" t="s">
        <v>174</v>
      </c>
      <c r="BE139" s="53">
        <f>IF(U139="základná",N139,0)</f>
        <v>0</v>
      </c>
      <c r="BF139" s="53">
        <f>IF(U139="znížená",N139,0)</f>
        <v>0</v>
      </c>
      <c r="BG139" s="53">
        <f>IF(U139="zákl. prenesená",N139,0)</f>
        <v>0</v>
      </c>
      <c r="BH139" s="53">
        <f>IF(U139="zníž. prenesená",N139,0)</f>
        <v>0</v>
      </c>
      <c r="BI139" s="53">
        <f>IF(U139="nulová",N139,0)</f>
        <v>0</v>
      </c>
      <c r="BJ139" s="10" t="s">
        <v>87</v>
      </c>
      <c r="BK139" s="53">
        <f>ROUND(L139*K139,2)</f>
        <v>0</v>
      </c>
      <c r="BL139" s="10" t="s">
        <v>179</v>
      </c>
      <c r="BM139" s="10" t="s">
        <v>179</v>
      </c>
    </row>
    <row r="140" spans="2:65" s="5" customFormat="1" ht="37.35" customHeight="1">
      <c r="B140" s="90"/>
      <c r="C140" s="91"/>
      <c r="D140" s="92" t="s">
        <v>535</v>
      </c>
      <c r="E140" s="92"/>
      <c r="F140" s="92"/>
      <c r="G140" s="92"/>
      <c r="H140" s="92"/>
      <c r="I140" s="92"/>
      <c r="J140" s="92"/>
      <c r="K140" s="92"/>
      <c r="L140" s="92"/>
      <c r="M140" s="92"/>
      <c r="N140" s="344">
        <f>BK140</f>
        <v>0</v>
      </c>
      <c r="O140" s="345"/>
      <c r="P140" s="345"/>
      <c r="Q140" s="345"/>
      <c r="R140" s="93"/>
      <c r="T140" s="94"/>
      <c r="U140" s="91"/>
      <c r="V140" s="91"/>
      <c r="W140" s="95">
        <f>W141</f>
        <v>0</v>
      </c>
      <c r="X140" s="91"/>
      <c r="Y140" s="95">
        <f>Y141</f>
        <v>0</v>
      </c>
      <c r="Z140" s="91"/>
      <c r="AA140" s="96">
        <f>AA141</f>
        <v>0</v>
      </c>
      <c r="AR140" s="97" t="s">
        <v>82</v>
      </c>
      <c r="AT140" s="98" t="s">
        <v>74</v>
      </c>
      <c r="AU140" s="98" t="s">
        <v>75</v>
      </c>
      <c r="AY140" s="97" t="s">
        <v>174</v>
      </c>
      <c r="BK140" s="99">
        <f>BK141</f>
        <v>0</v>
      </c>
    </row>
    <row r="141" spans="2:65" s="5" customFormat="1" ht="19.899999999999999" customHeight="1">
      <c r="B141" s="90"/>
      <c r="C141" s="91"/>
      <c r="D141" s="100" t="s">
        <v>536</v>
      </c>
      <c r="E141" s="100"/>
      <c r="F141" s="100"/>
      <c r="G141" s="100"/>
      <c r="H141" s="100"/>
      <c r="I141" s="100"/>
      <c r="J141" s="100"/>
      <c r="K141" s="100"/>
      <c r="L141" s="100"/>
      <c r="M141" s="100"/>
      <c r="N141" s="327">
        <f>BK141</f>
        <v>0</v>
      </c>
      <c r="O141" s="328"/>
      <c r="P141" s="328"/>
      <c r="Q141" s="328"/>
      <c r="R141" s="93"/>
      <c r="T141" s="94"/>
      <c r="U141" s="91"/>
      <c r="V141" s="91"/>
      <c r="W141" s="95">
        <f>SUM(W142:W169)</f>
        <v>0</v>
      </c>
      <c r="X141" s="91"/>
      <c r="Y141" s="95">
        <f>SUM(Y142:Y169)</f>
        <v>0</v>
      </c>
      <c r="Z141" s="91"/>
      <c r="AA141" s="96">
        <f>SUM(AA142:AA169)</f>
        <v>0</v>
      </c>
      <c r="AR141" s="97" t="s">
        <v>82</v>
      </c>
      <c r="AT141" s="98" t="s">
        <v>74</v>
      </c>
      <c r="AU141" s="98" t="s">
        <v>82</v>
      </c>
      <c r="AY141" s="97" t="s">
        <v>174</v>
      </c>
      <c r="BK141" s="99">
        <f>SUM(BK142:BK169)</f>
        <v>0</v>
      </c>
    </row>
    <row r="142" spans="2:65" s="1" customFormat="1" ht="22.5" customHeight="1">
      <c r="B142" s="72"/>
      <c r="C142" s="101" t="s">
        <v>547</v>
      </c>
      <c r="D142" s="101" t="s">
        <v>176</v>
      </c>
      <c r="E142" s="102"/>
      <c r="F142" s="322" t="s">
        <v>548</v>
      </c>
      <c r="G142" s="322"/>
      <c r="H142" s="322"/>
      <c r="I142" s="322"/>
      <c r="J142" s="103" t="s">
        <v>219</v>
      </c>
      <c r="K142" s="104">
        <v>40</v>
      </c>
      <c r="L142" s="323">
        <v>0</v>
      </c>
      <c r="M142" s="323"/>
      <c r="N142" s="324">
        <f t="shared" ref="N142:N169" si="5">ROUND(L142*K142,2)</f>
        <v>0</v>
      </c>
      <c r="O142" s="324"/>
      <c r="P142" s="324"/>
      <c r="Q142" s="324"/>
      <c r="R142" s="75"/>
      <c r="T142" s="106" t="s">
        <v>5</v>
      </c>
      <c r="U142" s="27" t="s">
        <v>42</v>
      </c>
      <c r="V142" s="23"/>
      <c r="W142" s="107">
        <f t="shared" ref="W142:W169" si="6">V142*K142</f>
        <v>0</v>
      </c>
      <c r="X142" s="107">
        <v>0</v>
      </c>
      <c r="Y142" s="107">
        <f t="shared" ref="Y142:Y169" si="7">X142*K142</f>
        <v>0</v>
      </c>
      <c r="Z142" s="107">
        <v>0</v>
      </c>
      <c r="AA142" s="108">
        <f t="shared" ref="AA142:AA169" si="8">Z142*K142</f>
        <v>0</v>
      </c>
      <c r="AR142" s="10" t="s">
        <v>179</v>
      </c>
      <c r="AT142" s="10" t="s">
        <v>176</v>
      </c>
      <c r="AU142" s="10" t="s">
        <v>87</v>
      </c>
      <c r="AY142" s="10" t="s">
        <v>174</v>
      </c>
      <c r="BE142" s="53">
        <f t="shared" ref="BE142:BE169" si="9">IF(U142="základná",N142,0)</f>
        <v>0</v>
      </c>
      <c r="BF142" s="53">
        <f t="shared" ref="BF142:BF169" si="10">IF(U142="znížená",N142,0)</f>
        <v>0</v>
      </c>
      <c r="BG142" s="53">
        <f t="shared" ref="BG142:BG169" si="11">IF(U142="zákl. prenesená",N142,0)</f>
        <v>0</v>
      </c>
      <c r="BH142" s="53">
        <f t="shared" ref="BH142:BH169" si="12">IF(U142="zníž. prenesená",N142,0)</f>
        <v>0</v>
      </c>
      <c r="BI142" s="53">
        <f t="shared" ref="BI142:BI169" si="13">IF(U142="nulová",N142,0)</f>
        <v>0</v>
      </c>
      <c r="BJ142" s="10" t="s">
        <v>87</v>
      </c>
      <c r="BK142" s="53">
        <f t="shared" ref="BK142:BK169" si="14">ROUND(L142*K142,2)</f>
        <v>0</v>
      </c>
      <c r="BL142" s="10" t="s">
        <v>179</v>
      </c>
      <c r="BM142" s="10" t="s">
        <v>200</v>
      </c>
    </row>
    <row r="143" spans="2:65" s="1" customFormat="1" ht="22.5" customHeight="1">
      <c r="B143" s="72"/>
      <c r="C143" s="110" t="s">
        <v>549</v>
      </c>
      <c r="D143" s="110" t="s">
        <v>226</v>
      </c>
      <c r="E143" s="111"/>
      <c r="F143" s="334" t="s">
        <v>550</v>
      </c>
      <c r="G143" s="334"/>
      <c r="H143" s="334"/>
      <c r="I143" s="334"/>
      <c r="J143" s="112" t="s">
        <v>293</v>
      </c>
      <c r="K143" s="113">
        <v>25</v>
      </c>
      <c r="L143" s="335">
        <v>0</v>
      </c>
      <c r="M143" s="335"/>
      <c r="N143" s="336">
        <f t="shared" si="5"/>
        <v>0</v>
      </c>
      <c r="O143" s="324"/>
      <c r="P143" s="324"/>
      <c r="Q143" s="324"/>
      <c r="R143" s="75"/>
      <c r="T143" s="106" t="s">
        <v>5</v>
      </c>
      <c r="U143" s="27" t="s">
        <v>42</v>
      </c>
      <c r="V143" s="23"/>
      <c r="W143" s="107">
        <f t="shared" si="6"/>
        <v>0</v>
      </c>
      <c r="X143" s="107">
        <v>0</v>
      </c>
      <c r="Y143" s="107">
        <f t="shared" si="7"/>
        <v>0</v>
      </c>
      <c r="Z143" s="107">
        <v>0</v>
      </c>
      <c r="AA143" s="108">
        <f t="shared" si="8"/>
        <v>0</v>
      </c>
      <c r="AR143" s="10" t="s">
        <v>194</v>
      </c>
      <c r="AT143" s="10" t="s">
        <v>226</v>
      </c>
      <c r="AU143" s="10" t="s">
        <v>87</v>
      </c>
      <c r="AY143" s="10" t="s">
        <v>174</v>
      </c>
      <c r="BE143" s="53">
        <f t="shared" si="9"/>
        <v>0</v>
      </c>
      <c r="BF143" s="53">
        <f t="shared" si="10"/>
        <v>0</v>
      </c>
      <c r="BG143" s="53">
        <f t="shared" si="11"/>
        <v>0</v>
      </c>
      <c r="BH143" s="53">
        <f t="shared" si="12"/>
        <v>0</v>
      </c>
      <c r="BI143" s="53">
        <f t="shared" si="13"/>
        <v>0</v>
      </c>
      <c r="BJ143" s="10" t="s">
        <v>87</v>
      </c>
      <c r="BK143" s="53">
        <f t="shared" si="14"/>
        <v>0</v>
      </c>
      <c r="BL143" s="10" t="s">
        <v>179</v>
      </c>
      <c r="BM143" s="10" t="s">
        <v>194</v>
      </c>
    </row>
    <row r="144" spans="2:65" s="1" customFormat="1" ht="31.5" customHeight="1">
      <c r="B144" s="72"/>
      <c r="C144" s="101" t="s">
        <v>551</v>
      </c>
      <c r="D144" s="101" t="s">
        <v>176</v>
      </c>
      <c r="E144" s="102"/>
      <c r="F144" s="333" t="s">
        <v>1030</v>
      </c>
      <c r="G144" s="322"/>
      <c r="H144" s="322"/>
      <c r="I144" s="322"/>
      <c r="J144" s="103" t="s">
        <v>223</v>
      </c>
      <c r="K144" s="104">
        <v>1</v>
      </c>
      <c r="L144" s="323">
        <v>0</v>
      </c>
      <c r="M144" s="323"/>
      <c r="N144" s="324">
        <f t="shared" si="5"/>
        <v>0</v>
      </c>
      <c r="O144" s="324"/>
      <c r="P144" s="324"/>
      <c r="Q144" s="324"/>
      <c r="R144" s="75"/>
      <c r="T144" s="106" t="s">
        <v>5</v>
      </c>
      <c r="U144" s="27" t="s">
        <v>42</v>
      </c>
      <c r="V144" s="23"/>
      <c r="W144" s="107">
        <f t="shared" si="6"/>
        <v>0</v>
      </c>
      <c r="X144" s="107">
        <v>0</v>
      </c>
      <c r="Y144" s="107">
        <f t="shared" si="7"/>
        <v>0</v>
      </c>
      <c r="Z144" s="107">
        <v>0</v>
      </c>
      <c r="AA144" s="108">
        <f t="shared" si="8"/>
        <v>0</v>
      </c>
      <c r="AR144" s="10" t="s">
        <v>179</v>
      </c>
      <c r="AT144" s="10" t="s">
        <v>176</v>
      </c>
      <c r="AU144" s="10" t="s">
        <v>87</v>
      </c>
      <c r="AY144" s="10" t="s">
        <v>174</v>
      </c>
      <c r="BE144" s="53">
        <f t="shared" si="9"/>
        <v>0</v>
      </c>
      <c r="BF144" s="53">
        <f t="shared" si="10"/>
        <v>0</v>
      </c>
      <c r="BG144" s="53">
        <f t="shared" si="11"/>
        <v>0</v>
      </c>
      <c r="BH144" s="53">
        <f t="shared" si="12"/>
        <v>0</v>
      </c>
      <c r="BI144" s="53">
        <f t="shared" si="13"/>
        <v>0</v>
      </c>
      <c r="BJ144" s="10" t="s">
        <v>87</v>
      </c>
      <c r="BK144" s="53">
        <f t="shared" si="14"/>
        <v>0</v>
      </c>
      <c r="BL144" s="10" t="s">
        <v>179</v>
      </c>
      <c r="BM144" s="10" t="s">
        <v>191</v>
      </c>
    </row>
    <row r="145" spans="2:65" s="1" customFormat="1" ht="31.5" customHeight="1">
      <c r="B145" s="72"/>
      <c r="C145" s="110" t="s">
        <v>552</v>
      </c>
      <c r="D145" s="110" t="s">
        <v>226</v>
      </c>
      <c r="E145" s="111"/>
      <c r="F145" s="334" t="s">
        <v>553</v>
      </c>
      <c r="G145" s="334"/>
      <c r="H145" s="334"/>
      <c r="I145" s="334"/>
      <c r="J145" s="112" t="s">
        <v>223</v>
      </c>
      <c r="K145" s="113">
        <v>1</v>
      </c>
      <c r="L145" s="335">
        <v>0</v>
      </c>
      <c r="M145" s="335"/>
      <c r="N145" s="336">
        <f t="shared" si="5"/>
        <v>0</v>
      </c>
      <c r="O145" s="324"/>
      <c r="P145" s="324"/>
      <c r="Q145" s="324"/>
      <c r="R145" s="75"/>
      <c r="T145" s="106" t="s">
        <v>5</v>
      </c>
      <c r="U145" s="27" t="s">
        <v>42</v>
      </c>
      <c r="V145" s="23"/>
      <c r="W145" s="107">
        <f t="shared" si="6"/>
        <v>0</v>
      </c>
      <c r="X145" s="107">
        <v>0</v>
      </c>
      <c r="Y145" s="107">
        <f t="shared" si="7"/>
        <v>0</v>
      </c>
      <c r="Z145" s="107">
        <v>0</v>
      </c>
      <c r="AA145" s="108">
        <f t="shared" si="8"/>
        <v>0</v>
      </c>
      <c r="AR145" s="10" t="s">
        <v>194</v>
      </c>
      <c r="AT145" s="10" t="s">
        <v>226</v>
      </c>
      <c r="AU145" s="10" t="s">
        <v>87</v>
      </c>
      <c r="AY145" s="10" t="s">
        <v>174</v>
      </c>
      <c r="BE145" s="53">
        <f t="shared" si="9"/>
        <v>0</v>
      </c>
      <c r="BF145" s="53">
        <f t="shared" si="10"/>
        <v>0</v>
      </c>
      <c r="BG145" s="53">
        <f t="shared" si="11"/>
        <v>0</v>
      </c>
      <c r="BH145" s="53">
        <f t="shared" si="12"/>
        <v>0</v>
      </c>
      <c r="BI145" s="53">
        <f t="shared" si="13"/>
        <v>0</v>
      </c>
      <c r="BJ145" s="10" t="s">
        <v>87</v>
      </c>
      <c r="BK145" s="53">
        <f t="shared" si="14"/>
        <v>0</v>
      </c>
      <c r="BL145" s="10" t="s">
        <v>179</v>
      </c>
      <c r="BM145" s="10" t="s">
        <v>211</v>
      </c>
    </row>
    <row r="146" spans="2:65" s="1" customFormat="1" ht="22.5" customHeight="1">
      <c r="B146" s="72"/>
      <c r="C146" s="110" t="s">
        <v>554</v>
      </c>
      <c r="D146" s="110" t="s">
        <v>226</v>
      </c>
      <c r="E146" s="111"/>
      <c r="F146" s="334" t="s">
        <v>1029</v>
      </c>
      <c r="G146" s="334"/>
      <c r="H146" s="334"/>
      <c r="I146" s="334"/>
      <c r="J146" s="112" t="s">
        <v>223</v>
      </c>
      <c r="K146" s="113">
        <v>1</v>
      </c>
      <c r="L146" s="335">
        <v>0</v>
      </c>
      <c r="M146" s="335"/>
      <c r="N146" s="336">
        <f t="shared" si="5"/>
        <v>0</v>
      </c>
      <c r="O146" s="324"/>
      <c r="P146" s="324"/>
      <c r="Q146" s="324"/>
      <c r="R146" s="75"/>
      <c r="T146" s="106" t="s">
        <v>5</v>
      </c>
      <c r="U146" s="27" t="s">
        <v>42</v>
      </c>
      <c r="V146" s="23"/>
      <c r="W146" s="107">
        <f t="shared" si="6"/>
        <v>0</v>
      </c>
      <c r="X146" s="107">
        <v>0</v>
      </c>
      <c r="Y146" s="107">
        <f t="shared" si="7"/>
        <v>0</v>
      </c>
      <c r="Z146" s="107">
        <v>0</v>
      </c>
      <c r="AA146" s="108">
        <f t="shared" si="8"/>
        <v>0</v>
      </c>
      <c r="AR146" s="10" t="s">
        <v>194</v>
      </c>
      <c r="AT146" s="10" t="s">
        <v>226</v>
      </c>
      <c r="AU146" s="10" t="s">
        <v>87</v>
      </c>
      <c r="AY146" s="10" t="s">
        <v>174</v>
      </c>
      <c r="BE146" s="53">
        <f t="shared" si="9"/>
        <v>0</v>
      </c>
      <c r="BF146" s="53">
        <f t="shared" si="10"/>
        <v>0</v>
      </c>
      <c r="BG146" s="53">
        <f t="shared" si="11"/>
        <v>0</v>
      </c>
      <c r="BH146" s="53">
        <f t="shared" si="12"/>
        <v>0</v>
      </c>
      <c r="BI146" s="53">
        <f t="shared" si="13"/>
        <v>0</v>
      </c>
      <c r="BJ146" s="10" t="s">
        <v>87</v>
      </c>
      <c r="BK146" s="53">
        <f t="shared" si="14"/>
        <v>0</v>
      </c>
      <c r="BL146" s="10" t="s">
        <v>179</v>
      </c>
      <c r="BM146" s="10" t="s">
        <v>217</v>
      </c>
    </row>
    <row r="147" spans="2:65" s="1" customFormat="1" ht="22.5" customHeight="1">
      <c r="B147" s="72"/>
      <c r="C147" s="101" t="s">
        <v>555</v>
      </c>
      <c r="D147" s="101" t="s">
        <v>176</v>
      </c>
      <c r="E147" s="102"/>
      <c r="F147" s="333" t="s">
        <v>1036</v>
      </c>
      <c r="G147" s="322"/>
      <c r="H147" s="322"/>
      <c r="I147" s="322"/>
      <c r="J147" s="103" t="s">
        <v>223</v>
      </c>
      <c r="K147" s="104">
        <v>3</v>
      </c>
      <c r="L147" s="323">
        <v>0</v>
      </c>
      <c r="M147" s="323"/>
      <c r="N147" s="324">
        <f t="shared" si="5"/>
        <v>0</v>
      </c>
      <c r="O147" s="324"/>
      <c r="P147" s="324"/>
      <c r="Q147" s="324"/>
      <c r="R147" s="75"/>
      <c r="T147" s="106" t="s">
        <v>5</v>
      </c>
      <c r="U147" s="27" t="s">
        <v>42</v>
      </c>
      <c r="V147" s="23"/>
      <c r="W147" s="107">
        <f t="shared" si="6"/>
        <v>0</v>
      </c>
      <c r="X147" s="107">
        <v>0</v>
      </c>
      <c r="Y147" s="107">
        <f t="shared" si="7"/>
        <v>0</v>
      </c>
      <c r="Z147" s="107">
        <v>0</v>
      </c>
      <c r="AA147" s="108">
        <f t="shared" si="8"/>
        <v>0</v>
      </c>
      <c r="AR147" s="10" t="s">
        <v>179</v>
      </c>
      <c r="AT147" s="10" t="s">
        <v>176</v>
      </c>
      <c r="AU147" s="10" t="s">
        <v>87</v>
      </c>
      <c r="AY147" s="10" t="s">
        <v>174</v>
      </c>
      <c r="BE147" s="53">
        <f t="shared" si="9"/>
        <v>0</v>
      </c>
      <c r="BF147" s="53">
        <f t="shared" si="10"/>
        <v>0</v>
      </c>
      <c r="BG147" s="53">
        <f t="shared" si="11"/>
        <v>0</v>
      </c>
      <c r="BH147" s="53">
        <f t="shared" si="12"/>
        <v>0</v>
      </c>
      <c r="BI147" s="53">
        <f t="shared" si="13"/>
        <v>0</v>
      </c>
      <c r="BJ147" s="10" t="s">
        <v>87</v>
      </c>
      <c r="BK147" s="53">
        <f t="shared" si="14"/>
        <v>0</v>
      </c>
      <c r="BL147" s="10" t="s">
        <v>179</v>
      </c>
      <c r="BM147" s="10" t="s">
        <v>232</v>
      </c>
    </row>
    <row r="148" spans="2:65" s="1" customFormat="1" ht="44.25" customHeight="1">
      <c r="B148" s="72"/>
      <c r="C148" s="110" t="s">
        <v>556</v>
      </c>
      <c r="D148" s="110" t="s">
        <v>226</v>
      </c>
      <c r="E148" s="111"/>
      <c r="F148" s="334" t="s">
        <v>1031</v>
      </c>
      <c r="G148" s="334"/>
      <c r="H148" s="334"/>
      <c r="I148" s="334"/>
      <c r="J148" s="112" t="s">
        <v>223</v>
      </c>
      <c r="K148" s="113">
        <v>3</v>
      </c>
      <c r="L148" s="335">
        <v>0</v>
      </c>
      <c r="M148" s="335"/>
      <c r="N148" s="336">
        <f t="shared" si="5"/>
        <v>0</v>
      </c>
      <c r="O148" s="324"/>
      <c r="P148" s="324"/>
      <c r="Q148" s="324"/>
      <c r="R148" s="75"/>
      <c r="T148" s="106" t="s">
        <v>5</v>
      </c>
      <c r="U148" s="27" t="s">
        <v>42</v>
      </c>
      <c r="V148" s="23"/>
      <c r="W148" s="107">
        <f t="shared" si="6"/>
        <v>0</v>
      </c>
      <c r="X148" s="107">
        <v>0</v>
      </c>
      <c r="Y148" s="107">
        <f t="shared" si="7"/>
        <v>0</v>
      </c>
      <c r="Z148" s="107">
        <v>0</v>
      </c>
      <c r="AA148" s="108">
        <f t="shared" si="8"/>
        <v>0</v>
      </c>
      <c r="AR148" s="10" t="s">
        <v>194</v>
      </c>
      <c r="AT148" s="10" t="s">
        <v>226</v>
      </c>
      <c r="AU148" s="10" t="s">
        <v>87</v>
      </c>
      <c r="AY148" s="10" t="s">
        <v>174</v>
      </c>
      <c r="BE148" s="53">
        <f t="shared" si="9"/>
        <v>0</v>
      </c>
      <c r="BF148" s="53">
        <f t="shared" si="10"/>
        <v>0</v>
      </c>
      <c r="BG148" s="53">
        <f t="shared" si="11"/>
        <v>0</v>
      </c>
      <c r="BH148" s="53">
        <f t="shared" si="12"/>
        <v>0</v>
      </c>
      <c r="BI148" s="53">
        <f t="shared" si="13"/>
        <v>0</v>
      </c>
      <c r="BJ148" s="10" t="s">
        <v>87</v>
      </c>
      <c r="BK148" s="53">
        <f t="shared" si="14"/>
        <v>0</v>
      </c>
      <c r="BL148" s="10" t="s">
        <v>179</v>
      </c>
      <c r="BM148" s="10" t="s">
        <v>234</v>
      </c>
    </row>
    <row r="149" spans="2:65" s="1" customFormat="1" ht="31.5" customHeight="1">
      <c r="B149" s="72"/>
      <c r="C149" s="110" t="s">
        <v>557</v>
      </c>
      <c r="D149" s="110" t="s">
        <v>226</v>
      </c>
      <c r="E149" s="111"/>
      <c r="F149" s="334" t="s">
        <v>1032</v>
      </c>
      <c r="G149" s="334"/>
      <c r="H149" s="334"/>
      <c r="I149" s="334"/>
      <c r="J149" s="112" t="s">
        <v>223</v>
      </c>
      <c r="K149" s="113">
        <v>3</v>
      </c>
      <c r="L149" s="335">
        <v>0</v>
      </c>
      <c r="M149" s="335"/>
      <c r="N149" s="336">
        <f t="shared" si="5"/>
        <v>0</v>
      </c>
      <c r="O149" s="324"/>
      <c r="P149" s="324"/>
      <c r="Q149" s="324"/>
      <c r="R149" s="75"/>
      <c r="T149" s="106" t="s">
        <v>5</v>
      </c>
      <c r="U149" s="27" t="s">
        <v>42</v>
      </c>
      <c r="V149" s="23"/>
      <c r="W149" s="107">
        <f t="shared" si="6"/>
        <v>0</v>
      </c>
      <c r="X149" s="107">
        <v>0</v>
      </c>
      <c r="Y149" s="107">
        <f t="shared" si="7"/>
        <v>0</v>
      </c>
      <c r="Z149" s="107">
        <v>0</v>
      </c>
      <c r="AA149" s="108">
        <f t="shared" si="8"/>
        <v>0</v>
      </c>
      <c r="AR149" s="10" t="s">
        <v>194</v>
      </c>
      <c r="AT149" s="10" t="s">
        <v>226</v>
      </c>
      <c r="AU149" s="10" t="s">
        <v>87</v>
      </c>
      <c r="AY149" s="10" t="s">
        <v>174</v>
      </c>
      <c r="BE149" s="53">
        <f t="shared" si="9"/>
        <v>0</v>
      </c>
      <c r="BF149" s="53">
        <f t="shared" si="10"/>
        <v>0</v>
      </c>
      <c r="BG149" s="53">
        <f t="shared" si="11"/>
        <v>0</v>
      </c>
      <c r="BH149" s="53">
        <f t="shared" si="12"/>
        <v>0</v>
      </c>
      <c r="BI149" s="53">
        <f t="shared" si="13"/>
        <v>0</v>
      </c>
      <c r="BJ149" s="10" t="s">
        <v>87</v>
      </c>
      <c r="BK149" s="53">
        <f t="shared" si="14"/>
        <v>0</v>
      </c>
      <c r="BL149" s="10" t="s">
        <v>179</v>
      </c>
      <c r="BM149" s="10" t="s">
        <v>10</v>
      </c>
    </row>
    <row r="150" spans="2:65" s="1" customFormat="1" ht="22.5" customHeight="1">
      <c r="B150" s="72"/>
      <c r="C150" s="101" t="s">
        <v>558</v>
      </c>
      <c r="D150" s="101" t="s">
        <v>176</v>
      </c>
      <c r="E150" s="102"/>
      <c r="F150" s="322" t="s">
        <v>559</v>
      </c>
      <c r="G150" s="322"/>
      <c r="H150" s="322"/>
      <c r="I150" s="322"/>
      <c r="J150" s="103" t="s">
        <v>223</v>
      </c>
      <c r="K150" s="104">
        <v>8</v>
      </c>
      <c r="L150" s="323">
        <v>0</v>
      </c>
      <c r="M150" s="323"/>
      <c r="N150" s="324">
        <f t="shared" si="5"/>
        <v>0</v>
      </c>
      <c r="O150" s="324"/>
      <c r="P150" s="324"/>
      <c r="Q150" s="324"/>
      <c r="R150" s="75"/>
      <c r="T150" s="106" t="s">
        <v>5</v>
      </c>
      <c r="U150" s="27" t="s">
        <v>42</v>
      </c>
      <c r="V150" s="23"/>
      <c r="W150" s="107">
        <f t="shared" si="6"/>
        <v>0</v>
      </c>
      <c r="X150" s="107">
        <v>0</v>
      </c>
      <c r="Y150" s="107">
        <f t="shared" si="7"/>
        <v>0</v>
      </c>
      <c r="Z150" s="107">
        <v>0</v>
      </c>
      <c r="AA150" s="108">
        <f t="shared" si="8"/>
        <v>0</v>
      </c>
      <c r="AR150" s="10" t="s">
        <v>179</v>
      </c>
      <c r="AT150" s="10" t="s">
        <v>176</v>
      </c>
      <c r="AU150" s="10" t="s">
        <v>87</v>
      </c>
      <c r="AY150" s="10" t="s">
        <v>174</v>
      </c>
      <c r="BE150" s="53">
        <f t="shared" si="9"/>
        <v>0</v>
      </c>
      <c r="BF150" s="53">
        <f t="shared" si="10"/>
        <v>0</v>
      </c>
      <c r="BG150" s="53">
        <f t="shared" si="11"/>
        <v>0</v>
      </c>
      <c r="BH150" s="53">
        <f t="shared" si="12"/>
        <v>0</v>
      </c>
      <c r="BI150" s="53">
        <f t="shared" si="13"/>
        <v>0</v>
      </c>
      <c r="BJ150" s="10" t="s">
        <v>87</v>
      </c>
      <c r="BK150" s="53">
        <f t="shared" si="14"/>
        <v>0</v>
      </c>
      <c r="BL150" s="10" t="s">
        <v>179</v>
      </c>
      <c r="BM150" s="10" t="s">
        <v>246</v>
      </c>
    </row>
    <row r="151" spans="2:65" s="1" customFormat="1" ht="22.5" customHeight="1">
      <c r="B151" s="72"/>
      <c r="C151" s="110" t="s">
        <v>560</v>
      </c>
      <c r="D151" s="110" t="s">
        <v>226</v>
      </c>
      <c r="E151" s="111"/>
      <c r="F151" s="334" t="s">
        <v>561</v>
      </c>
      <c r="G151" s="334"/>
      <c r="H151" s="334"/>
      <c r="I151" s="334"/>
      <c r="J151" s="112" t="s">
        <v>223</v>
      </c>
      <c r="K151" s="113">
        <v>8</v>
      </c>
      <c r="L151" s="335">
        <v>0</v>
      </c>
      <c r="M151" s="335"/>
      <c r="N151" s="336">
        <f t="shared" si="5"/>
        <v>0</v>
      </c>
      <c r="O151" s="324"/>
      <c r="P151" s="324"/>
      <c r="Q151" s="324"/>
      <c r="R151" s="75"/>
      <c r="T151" s="106" t="s">
        <v>5</v>
      </c>
      <c r="U151" s="27" t="s">
        <v>42</v>
      </c>
      <c r="V151" s="23"/>
      <c r="W151" s="107">
        <f t="shared" si="6"/>
        <v>0</v>
      </c>
      <c r="X151" s="107">
        <v>0</v>
      </c>
      <c r="Y151" s="107">
        <f t="shared" si="7"/>
        <v>0</v>
      </c>
      <c r="Z151" s="107">
        <v>0</v>
      </c>
      <c r="AA151" s="108">
        <f t="shared" si="8"/>
        <v>0</v>
      </c>
      <c r="AR151" s="10" t="s">
        <v>194</v>
      </c>
      <c r="AT151" s="10" t="s">
        <v>226</v>
      </c>
      <c r="AU151" s="10" t="s">
        <v>87</v>
      </c>
      <c r="AY151" s="10" t="s">
        <v>174</v>
      </c>
      <c r="BE151" s="53">
        <f t="shared" si="9"/>
        <v>0</v>
      </c>
      <c r="BF151" s="53">
        <f t="shared" si="10"/>
        <v>0</v>
      </c>
      <c r="BG151" s="53">
        <f t="shared" si="11"/>
        <v>0</v>
      </c>
      <c r="BH151" s="53">
        <f t="shared" si="12"/>
        <v>0</v>
      </c>
      <c r="BI151" s="53">
        <f t="shared" si="13"/>
        <v>0</v>
      </c>
      <c r="BJ151" s="10" t="s">
        <v>87</v>
      </c>
      <c r="BK151" s="53">
        <f t="shared" si="14"/>
        <v>0</v>
      </c>
      <c r="BL151" s="10" t="s">
        <v>179</v>
      </c>
      <c r="BM151" s="10" t="s">
        <v>358</v>
      </c>
    </row>
    <row r="152" spans="2:65" s="1" customFormat="1" ht="22.5" customHeight="1">
      <c r="B152" s="72"/>
      <c r="C152" s="101" t="s">
        <v>562</v>
      </c>
      <c r="D152" s="101" t="s">
        <v>176</v>
      </c>
      <c r="E152" s="102"/>
      <c r="F152" s="333" t="s">
        <v>1037</v>
      </c>
      <c r="G152" s="322"/>
      <c r="H152" s="322"/>
      <c r="I152" s="322"/>
      <c r="J152" s="103" t="s">
        <v>223</v>
      </c>
      <c r="K152" s="104">
        <v>145</v>
      </c>
      <c r="L152" s="323">
        <v>0</v>
      </c>
      <c r="M152" s="323"/>
      <c r="N152" s="324">
        <f t="shared" si="5"/>
        <v>0</v>
      </c>
      <c r="O152" s="324"/>
      <c r="P152" s="324"/>
      <c r="Q152" s="324"/>
      <c r="R152" s="75"/>
      <c r="T152" s="106" t="s">
        <v>5</v>
      </c>
      <c r="U152" s="27" t="s">
        <v>42</v>
      </c>
      <c r="V152" s="23"/>
      <c r="W152" s="107">
        <f t="shared" si="6"/>
        <v>0</v>
      </c>
      <c r="X152" s="107">
        <v>0</v>
      </c>
      <c r="Y152" s="107">
        <f t="shared" si="7"/>
        <v>0</v>
      </c>
      <c r="Z152" s="107">
        <v>0</v>
      </c>
      <c r="AA152" s="108">
        <f t="shared" si="8"/>
        <v>0</v>
      </c>
      <c r="AR152" s="10" t="s">
        <v>179</v>
      </c>
      <c r="AT152" s="10" t="s">
        <v>176</v>
      </c>
      <c r="AU152" s="10" t="s">
        <v>87</v>
      </c>
      <c r="AY152" s="10" t="s">
        <v>174</v>
      </c>
      <c r="BE152" s="53">
        <f t="shared" si="9"/>
        <v>0</v>
      </c>
      <c r="BF152" s="53">
        <f t="shared" si="10"/>
        <v>0</v>
      </c>
      <c r="BG152" s="53">
        <f t="shared" si="11"/>
        <v>0</v>
      </c>
      <c r="BH152" s="53">
        <f t="shared" si="12"/>
        <v>0</v>
      </c>
      <c r="BI152" s="53">
        <f t="shared" si="13"/>
        <v>0</v>
      </c>
      <c r="BJ152" s="10" t="s">
        <v>87</v>
      </c>
      <c r="BK152" s="53">
        <f t="shared" si="14"/>
        <v>0</v>
      </c>
      <c r="BL152" s="10" t="s">
        <v>179</v>
      </c>
      <c r="BM152" s="10" t="s">
        <v>261</v>
      </c>
    </row>
    <row r="153" spans="2:65" s="1" customFormat="1" ht="31.5" customHeight="1">
      <c r="B153" s="72"/>
      <c r="C153" s="110" t="s">
        <v>563</v>
      </c>
      <c r="D153" s="110" t="s">
        <v>226</v>
      </c>
      <c r="E153" s="111"/>
      <c r="F153" s="334" t="s">
        <v>1033</v>
      </c>
      <c r="G153" s="334"/>
      <c r="H153" s="334"/>
      <c r="I153" s="334"/>
      <c r="J153" s="112" t="s">
        <v>223</v>
      </c>
      <c r="K153" s="113">
        <v>145</v>
      </c>
      <c r="L153" s="335">
        <v>0</v>
      </c>
      <c r="M153" s="335"/>
      <c r="N153" s="336">
        <f t="shared" si="5"/>
        <v>0</v>
      </c>
      <c r="O153" s="324"/>
      <c r="P153" s="324"/>
      <c r="Q153" s="324"/>
      <c r="R153" s="75"/>
      <c r="T153" s="106" t="s">
        <v>5</v>
      </c>
      <c r="U153" s="27" t="s">
        <v>42</v>
      </c>
      <c r="V153" s="23"/>
      <c r="W153" s="107">
        <f t="shared" si="6"/>
        <v>0</v>
      </c>
      <c r="X153" s="107">
        <v>0</v>
      </c>
      <c r="Y153" s="107">
        <f t="shared" si="7"/>
        <v>0</v>
      </c>
      <c r="Z153" s="107">
        <v>0</v>
      </c>
      <c r="AA153" s="108">
        <f t="shared" si="8"/>
        <v>0</v>
      </c>
      <c r="AR153" s="10" t="s">
        <v>194</v>
      </c>
      <c r="AT153" s="10" t="s">
        <v>226</v>
      </c>
      <c r="AU153" s="10" t="s">
        <v>87</v>
      </c>
      <c r="AY153" s="10" t="s">
        <v>174</v>
      </c>
      <c r="BE153" s="53">
        <f t="shared" si="9"/>
        <v>0</v>
      </c>
      <c r="BF153" s="53">
        <f t="shared" si="10"/>
        <v>0</v>
      </c>
      <c r="BG153" s="53">
        <f t="shared" si="11"/>
        <v>0</v>
      </c>
      <c r="BH153" s="53">
        <f t="shared" si="12"/>
        <v>0</v>
      </c>
      <c r="BI153" s="53">
        <f t="shared" si="13"/>
        <v>0</v>
      </c>
      <c r="BJ153" s="10" t="s">
        <v>87</v>
      </c>
      <c r="BK153" s="53">
        <f t="shared" si="14"/>
        <v>0</v>
      </c>
      <c r="BL153" s="10" t="s">
        <v>179</v>
      </c>
      <c r="BM153" s="10" t="s">
        <v>255</v>
      </c>
    </row>
    <row r="154" spans="2:65" s="1" customFormat="1" ht="22.5" customHeight="1">
      <c r="B154" s="72"/>
      <c r="C154" s="101" t="s">
        <v>564</v>
      </c>
      <c r="D154" s="101" t="s">
        <v>176</v>
      </c>
      <c r="E154" s="102"/>
      <c r="F154" s="333" t="s">
        <v>1038</v>
      </c>
      <c r="G154" s="322"/>
      <c r="H154" s="322"/>
      <c r="I154" s="322"/>
      <c r="J154" s="103" t="s">
        <v>223</v>
      </c>
      <c r="K154" s="104">
        <v>24</v>
      </c>
      <c r="L154" s="323">
        <v>0</v>
      </c>
      <c r="M154" s="323"/>
      <c r="N154" s="324">
        <f t="shared" si="5"/>
        <v>0</v>
      </c>
      <c r="O154" s="324"/>
      <c r="P154" s="324"/>
      <c r="Q154" s="324"/>
      <c r="R154" s="75"/>
      <c r="T154" s="106" t="s">
        <v>5</v>
      </c>
      <c r="U154" s="27" t="s">
        <v>42</v>
      </c>
      <c r="V154" s="23"/>
      <c r="W154" s="107">
        <f t="shared" si="6"/>
        <v>0</v>
      </c>
      <c r="X154" s="107">
        <v>0</v>
      </c>
      <c r="Y154" s="107">
        <f t="shared" si="7"/>
        <v>0</v>
      </c>
      <c r="Z154" s="107">
        <v>0</v>
      </c>
      <c r="AA154" s="108">
        <f t="shared" si="8"/>
        <v>0</v>
      </c>
      <c r="AR154" s="10" t="s">
        <v>179</v>
      </c>
      <c r="AT154" s="10" t="s">
        <v>176</v>
      </c>
      <c r="AU154" s="10" t="s">
        <v>87</v>
      </c>
      <c r="AY154" s="10" t="s">
        <v>174</v>
      </c>
      <c r="BE154" s="53">
        <f t="shared" si="9"/>
        <v>0</v>
      </c>
      <c r="BF154" s="53">
        <f t="shared" si="10"/>
        <v>0</v>
      </c>
      <c r="BG154" s="53">
        <f t="shared" si="11"/>
        <v>0</v>
      </c>
      <c r="BH154" s="53">
        <f t="shared" si="12"/>
        <v>0</v>
      </c>
      <c r="BI154" s="53">
        <f t="shared" si="13"/>
        <v>0</v>
      </c>
      <c r="BJ154" s="10" t="s">
        <v>87</v>
      </c>
      <c r="BK154" s="53">
        <f t="shared" si="14"/>
        <v>0</v>
      </c>
      <c r="BL154" s="10" t="s">
        <v>179</v>
      </c>
      <c r="BM154" s="10" t="s">
        <v>320</v>
      </c>
    </row>
    <row r="155" spans="2:65" s="1" customFormat="1" ht="31.5" customHeight="1">
      <c r="B155" s="72"/>
      <c r="C155" s="110" t="s">
        <v>565</v>
      </c>
      <c r="D155" s="110" t="s">
        <v>226</v>
      </c>
      <c r="E155" s="111"/>
      <c r="F155" s="334" t="s">
        <v>1039</v>
      </c>
      <c r="G155" s="334"/>
      <c r="H155" s="334"/>
      <c r="I155" s="334"/>
      <c r="J155" s="112" t="s">
        <v>223</v>
      </c>
      <c r="K155" s="113">
        <v>24</v>
      </c>
      <c r="L155" s="335">
        <v>0</v>
      </c>
      <c r="M155" s="335"/>
      <c r="N155" s="336">
        <f t="shared" si="5"/>
        <v>0</v>
      </c>
      <c r="O155" s="324"/>
      <c r="P155" s="324"/>
      <c r="Q155" s="324"/>
      <c r="R155" s="75"/>
      <c r="T155" s="106" t="s">
        <v>5</v>
      </c>
      <c r="U155" s="27" t="s">
        <v>42</v>
      </c>
      <c r="V155" s="23"/>
      <c r="W155" s="107">
        <f t="shared" si="6"/>
        <v>0</v>
      </c>
      <c r="X155" s="107">
        <v>0</v>
      </c>
      <c r="Y155" s="107">
        <f t="shared" si="7"/>
        <v>0</v>
      </c>
      <c r="Z155" s="107">
        <v>0</v>
      </c>
      <c r="AA155" s="108">
        <f t="shared" si="8"/>
        <v>0</v>
      </c>
      <c r="AR155" s="10" t="s">
        <v>194</v>
      </c>
      <c r="AT155" s="10" t="s">
        <v>226</v>
      </c>
      <c r="AU155" s="10" t="s">
        <v>87</v>
      </c>
      <c r="AY155" s="10" t="s">
        <v>174</v>
      </c>
      <c r="BE155" s="53">
        <f t="shared" si="9"/>
        <v>0</v>
      </c>
      <c r="BF155" s="53">
        <f t="shared" si="10"/>
        <v>0</v>
      </c>
      <c r="BG155" s="53">
        <f t="shared" si="11"/>
        <v>0</v>
      </c>
      <c r="BH155" s="53">
        <f t="shared" si="12"/>
        <v>0</v>
      </c>
      <c r="BI155" s="53">
        <f t="shared" si="13"/>
        <v>0</v>
      </c>
      <c r="BJ155" s="10" t="s">
        <v>87</v>
      </c>
      <c r="BK155" s="53">
        <f t="shared" si="14"/>
        <v>0</v>
      </c>
      <c r="BL155" s="10" t="s">
        <v>179</v>
      </c>
      <c r="BM155" s="10" t="s">
        <v>263</v>
      </c>
    </row>
    <row r="156" spans="2:65" s="1" customFormat="1" ht="31.5" customHeight="1">
      <c r="B156" s="72"/>
      <c r="C156" s="101" t="s">
        <v>566</v>
      </c>
      <c r="D156" s="101" t="s">
        <v>176</v>
      </c>
      <c r="E156" s="102"/>
      <c r="F156" s="322" t="s">
        <v>567</v>
      </c>
      <c r="G156" s="322"/>
      <c r="H156" s="322"/>
      <c r="I156" s="322"/>
      <c r="J156" s="103" t="s">
        <v>223</v>
      </c>
      <c r="K156" s="104">
        <v>26</v>
      </c>
      <c r="L156" s="323">
        <v>0</v>
      </c>
      <c r="M156" s="323"/>
      <c r="N156" s="324">
        <f t="shared" si="5"/>
        <v>0</v>
      </c>
      <c r="O156" s="324"/>
      <c r="P156" s="324"/>
      <c r="Q156" s="324"/>
      <c r="R156" s="75"/>
      <c r="T156" s="106" t="s">
        <v>5</v>
      </c>
      <c r="U156" s="27" t="s">
        <v>42</v>
      </c>
      <c r="V156" s="23"/>
      <c r="W156" s="107">
        <f t="shared" si="6"/>
        <v>0</v>
      </c>
      <c r="X156" s="107">
        <v>0</v>
      </c>
      <c r="Y156" s="107">
        <f t="shared" si="7"/>
        <v>0</v>
      </c>
      <c r="Z156" s="107">
        <v>0</v>
      </c>
      <c r="AA156" s="108">
        <f t="shared" si="8"/>
        <v>0</v>
      </c>
      <c r="AR156" s="10" t="s">
        <v>179</v>
      </c>
      <c r="AT156" s="10" t="s">
        <v>176</v>
      </c>
      <c r="AU156" s="10" t="s">
        <v>87</v>
      </c>
      <c r="AY156" s="10" t="s">
        <v>174</v>
      </c>
      <c r="BE156" s="53">
        <f t="shared" si="9"/>
        <v>0</v>
      </c>
      <c r="BF156" s="53">
        <f t="shared" si="10"/>
        <v>0</v>
      </c>
      <c r="BG156" s="53">
        <f t="shared" si="11"/>
        <v>0</v>
      </c>
      <c r="BH156" s="53">
        <f t="shared" si="12"/>
        <v>0</v>
      </c>
      <c r="BI156" s="53">
        <f t="shared" si="13"/>
        <v>0</v>
      </c>
      <c r="BJ156" s="10" t="s">
        <v>87</v>
      </c>
      <c r="BK156" s="53">
        <f t="shared" si="14"/>
        <v>0</v>
      </c>
      <c r="BL156" s="10" t="s">
        <v>179</v>
      </c>
      <c r="BM156" s="10" t="s">
        <v>308</v>
      </c>
    </row>
    <row r="157" spans="2:65" s="1" customFormat="1" ht="31.5" customHeight="1">
      <c r="B157" s="72"/>
      <c r="C157" s="110" t="s">
        <v>568</v>
      </c>
      <c r="D157" s="110" t="s">
        <v>226</v>
      </c>
      <c r="E157" s="111"/>
      <c r="F157" s="334" t="s">
        <v>569</v>
      </c>
      <c r="G157" s="334"/>
      <c r="H157" s="334"/>
      <c r="I157" s="334"/>
      <c r="J157" s="112" t="s">
        <v>223</v>
      </c>
      <c r="K157" s="113">
        <v>26</v>
      </c>
      <c r="L157" s="335">
        <v>0</v>
      </c>
      <c r="M157" s="335"/>
      <c r="N157" s="336">
        <f t="shared" si="5"/>
        <v>0</v>
      </c>
      <c r="O157" s="324"/>
      <c r="P157" s="324"/>
      <c r="Q157" s="324"/>
      <c r="R157" s="75"/>
      <c r="T157" s="106" t="s">
        <v>5</v>
      </c>
      <c r="U157" s="27" t="s">
        <v>42</v>
      </c>
      <c r="V157" s="23"/>
      <c r="W157" s="107">
        <f t="shared" si="6"/>
        <v>0</v>
      </c>
      <c r="X157" s="107">
        <v>0</v>
      </c>
      <c r="Y157" s="107">
        <f t="shared" si="7"/>
        <v>0</v>
      </c>
      <c r="Z157" s="107">
        <v>0</v>
      </c>
      <c r="AA157" s="108">
        <f t="shared" si="8"/>
        <v>0</v>
      </c>
      <c r="AR157" s="10" t="s">
        <v>194</v>
      </c>
      <c r="AT157" s="10" t="s">
        <v>226</v>
      </c>
      <c r="AU157" s="10" t="s">
        <v>87</v>
      </c>
      <c r="AY157" s="10" t="s">
        <v>174</v>
      </c>
      <c r="BE157" s="53">
        <f t="shared" si="9"/>
        <v>0</v>
      </c>
      <c r="BF157" s="53">
        <f t="shared" si="10"/>
        <v>0</v>
      </c>
      <c r="BG157" s="53">
        <f t="shared" si="11"/>
        <v>0</v>
      </c>
      <c r="BH157" s="53">
        <f t="shared" si="12"/>
        <v>0</v>
      </c>
      <c r="BI157" s="53">
        <f t="shared" si="13"/>
        <v>0</v>
      </c>
      <c r="BJ157" s="10" t="s">
        <v>87</v>
      </c>
      <c r="BK157" s="53">
        <f t="shared" si="14"/>
        <v>0</v>
      </c>
      <c r="BL157" s="10" t="s">
        <v>179</v>
      </c>
      <c r="BM157" s="10" t="s">
        <v>314</v>
      </c>
    </row>
    <row r="158" spans="2:65" s="1" customFormat="1" ht="22.5" customHeight="1">
      <c r="B158" s="72"/>
      <c r="C158" s="101" t="s">
        <v>570</v>
      </c>
      <c r="D158" s="101" t="s">
        <v>176</v>
      </c>
      <c r="E158" s="102"/>
      <c r="F158" s="322" t="s">
        <v>571</v>
      </c>
      <c r="G158" s="322"/>
      <c r="H158" s="322"/>
      <c r="I158" s="322"/>
      <c r="J158" s="103" t="s">
        <v>223</v>
      </c>
      <c r="K158" s="104">
        <v>8</v>
      </c>
      <c r="L158" s="323">
        <v>0</v>
      </c>
      <c r="M158" s="323"/>
      <c r="N158" s="324">
        <f t="shared" si="5"/>
        <v>0</v>
      </c>
      <c r="O158" s="324"/>
      <c r="P158" s="324"/>
      <c r="Q158" s="324"/>
      <c r="R158" s="75"/>
      <c r="T158" s="106" t="s">
        <v>5</v>
      </c>
      <c r="U158" s="27" t="s">
        <v>42</v>
      </c>
      <c r="V158" s="23"/>
      <c r="W158" s="107">
        <f t="shared" si="6"/>
        <v>0</v>
      </c>
      <c r="X158" s="107">
        <v>0</v>
      </c>
      <c r="Y158" s="107">
        <f t="shared" si="7"/>
        <v>0</v>
      </c>
      <c r="Z158" s="107">
        <v>0</v>
      </c>
      <c r="AA158" s="108">
        <f t="shared" si="8"/>
        <v>0</v>
      </c>
      <c r="AR158" s="10" t="s">
        <v>179</v>
      </c>
      <c r="AT158" s="10" t="s">
        <v>176</v>
      </c>
      <c r="AU158" s="10" t="s">
        <v>87</v>
      </c>
      <c r="AY158" s="10" t="s">
        <v>174</v>
      </c>
      <c r="BE158" s="53">
        <f t="shared" si="9"/>
        <v>0</v>
      </c>
      <c r="BF158" s="53">
        <f t="shared" si="10"/>
        <v>0</v>
      </c>
      <c r="BG158" s="53">
        <f t="shared" si="11"/>
        <v>0</v>
      </c>
      <c r="BH158" s="53">
        <f t="shared" si="12"/>
        <v>0</v>
      </c>
      <c r="BI158" s="53">
        <f t="shared" si="13"/>
        <v>0</v>
      </c>
      <c r="BJ158" s="10" t="s">
        <v>87</v>
      </c>
      <c r="BK158" s="53">
        <f t="shared" si="14"/>
        <v>0</v>
      </c>
      <c r="BL158" s="10" t="s">
        <v>179</v>
      </c>
      <c r="BM158" s="10" t="s">
        <v>285</v>
      </c>
    </row>
    <row r="159" spans="2:65" s="1" customFormat="1" ht="31.5" customHeight="1">
      <c r="B159" s="72"/>
      <c r="C159" s="110" t="s">
        <v>572</v>
      </c>
      <c r="D159" s="110" t="s">
        <v>226</v>
      </c>
      <c r="E159" s="111"/>
      <c r="F159" s="334" t="s">
        <v>573</v>
      </c>
      <c r="G159" s="334"/>
      <c r="H159" s="334"/>
      <c r="I159" s="334"/>
      <c r="J159" s="112" t="s">
        <v>223</v>
      </c>
      <c r="K159" s="113">
        <v>8</v>
      </c>
      <c r="L159" s="335">
        <v>0</v>
      </c>
      <c r="M159" s="335"/>
      <c r="N159" s="336">
        <f t="shared" si="5"/>
        <v>0</v>
      </c>
      <c r="O159" s="324"/>
      <c r="P159" s="324"/>
      <c r="Q159" s="324"/>
      <c r="R159" s="75"/>
      <c r="T159" s="106" t="s">
        <v>5</v>
      </c>
      <c r="U159" s="27" t="s">
        <v>42</v>
      </c>
      <c r="V159" s="23"/>
      <c r="W159" s="107">
        <f t="shared" si="6"/>
        <v>0</v>
      </c>
      <c r="X159" s="107">
        <v>0</v>
      </c>
      <c r="Y159" s="107">
        <f t="shared" si="7"/>
        <v>0</v>
      </c>
      <c r="Z159" s="107">
        <v>0</v>
      </c>
      <c r="AA159" s="108">
        <f t="shared" si="8"/>
        <v>0</v>
      </c>
      <c r="AR159" s="10" t="s">
        <v>194</v>
      </c>
      <c r="AT159" s="10" t="s">
        <v>226</v>
      </c>
      <c r="AU159" s="10" t="s">
        <v>87</v>
      </c>
      <c r="AY159" s="10" t="s">
        <v>174</v>
      </c>
      <c r="BE159" s="53">
        <f t="shared" si="9"/>
        <v>0</v>
      </c>
      <c r="BF159" s="53">
        <f t="shared" si="10"/>
        <v>0</v>
      </c>
      <c r="BG159" s="53">
        <f t="shared" si="11"/>
        <v>0</v>
      </c>
      <c r="BH159" s="53">
        <f t="shared" si="12"/>
        <v>0</v>
      </c>
      <c r="BI159" s="53">
        <f t="shared" si="13"/>
        <v>0</v>
      </c>
      <c r="BJ159" s="10" t="s">
        <v>87</v>
      </c>
      <c r="BK159" s="53">
        <f t="shared" si="14"/>
        <v>0</v>
      </c>
      <c r="BL159" s="10" t="s">
        <v>179</v>
      </c>
      <c r="BM159" s="10" t="s">
        <v>271</v>
      </c>
    </row>
    <row r="160" spans="2:65" s="1" customFormat="1" ht="22.5" customHeight="1">
      <c r="B160" s="72"/>
      <c r="C160" s="101" t="s">
        <v>574</v>
      </c>
      <c r="D160" s="101" t="s">
        <v>176</v>
      </c>
      <c r="E160" s="102"/>
      <c r="F160" s="333" t="s">
        <v>1040</v>
      </c>
      <c r="G160" s="322"/>
      <c r="H160" s="322"/>
      <c r="I160" s="322"/>
      <c r="J160" s="103" t="s">
        <v>223</v>
      </c>
      <c r="K160" s="104">
        <v>8</v>
      </c>
      <c r="L160" s="323">
        <v>0</v>
      </c>
      <c r="M160" s="323"/>
      <c r="N160" s="324">
        <f t="shared" si="5"/>
        <v>0</v>
      </c>
      <c r="O160" s="324"/>
      <c r="P160" s="324"/>
      <c r="Q160" s="324"/>
      <c r="R160" s="75"/>
      <c r="T160" s="106" t="s">
        <v>5</v>
      </c>
      <c r="U160" s="27" t="s">
        <v>42</v>
      </c>
      <c r="V160" s="23"/>
      <c r="W160" s="107">
        <f t="shared" si="6"/>
        <v>0</v>
      </c>
      <c r="X160" s="107">
        <v>0</v>
      </c>
      <c r="Y160" s="107">
        <f t="shared" si="7"/>
        <v>0</v>
      </c>
      <c r="Z160" s="107">
        <v>0</v>
      </c>
      <c r="AA160" s="108">
        <f t="shared" si="8"/>
        <v>0</v>
      </c>
      <c r="AR160" s="10" t="s">
        <v>179</v>
      </c>
      <c r="AT160" s="10" t="s">
        <v>176</v>
      </c>
      <c r="AU160" s="10" t="s">
        <v>87</v>
      </c>
      <c r="AY160" s="10" t="s">
        <v>174</v>
      </c>
      <c r="BE160" s="53">
        <f t="shared" si="9"/>
        <v>0</v>
      </c>
      <c r="BF160" s="53">
        <f t="shared" si="10"/>
        <v>0</v>
      </c>
      <c r="BG160" s="53">
        <f t="shared" si="11"/>
        <v>0</v>
      </c>
      <c r="BH160" s="53">
        <f t="shared" si="12"/>
        <v>0</v>
      </c>
      <c r="BI160" s="53">
        <f t="shared" si="13"/>
        <v>0</v>
      </c>
      <c r="BJ160" s="10" t="s">
        <v>87</v>
      </c>
      <c r="BK160" s="53">
        <f t="shared" si="14"/>
        <v>0</v>
      </c>
      <c r="BL160" s="10" t="s">
        <v>179</v>
      </c>
      <c r="BM160" s="10" t="s">
        <v>221</v>
      </c>
    </row>
    <row r="161" spans="2:65" s="1" customFormat="1" ht="31.5" customHeight="1">
      <c r="B161" s="72"/>
      <c r="C161" s="110" t="s">
        <v>575</v>
      </c>
      <c r="D161" s="110" t="s">
        <v>226</v>
      </c>
      <c r="E161" s="111"/>
      <c r="F161" s="334" t="s">
        <v>576</v>
      </c>
      <c r="G161" s="334"/>
      <c r="H161" s="334"/>
      <c r="I161" s="334"/>
      <c r="J161" s="112" t="s">
        <v>223</v>
      </c>
      <c r="K161" s="113">
        <v>8</v>
      </c>
      <c r="L161" s="335">
        <v>0</v>
      </c>
      <c r="M161" s="335"/>
      <c r="N161" s="336">
        <f t="shared" si="5"/>
        <v>0</v>
      </c>
      <c r="O161" s="324"/>
      <c r="P161" s="324"/>
      <c r="Q161" s="324"/>
      <c r="R161" s="75"/>
      <c r="T161" s="106" t="s">
        <v>5</v>
      </c>
      <c r="U161" s="27" t="s">
        <v>42</v>
      </c>
      <c r="V161" s="23"/>
      <c r="W161" s="107">
        <f t="shared" si="6"/>
        <v>0</v>
      </c>
      <c r="X161" s="107">
        <v>0</v>
      </c>
      <c r="Y161" s="107">
        <f t="shared" si="7"/>
        <v>0</v>
      </c>
      <c r="Z161" s="107">
        <v>0</v>
      </c>
      <c r="AA161" s="108">
        <f t="shared" si="8"/>
        <v>0</v>
      </c>
      <c r="AR161" s="10" t="s">
        <v>194</v>
      </c>
      <c r="AT161" s="10" t="s">
        <v>226</v>
      </c>
      <c r="AU161" s="10" t="s">
        <v>87</v>
      </c>
      <c r="AY161" s="10" t="s">
        <v>174</v>
      </c>
      <c r="BE161" s="53">
        <f t="shared" si="9"/>
        <v>0</v>
      </c>
      <c r="BF161" s="53">
        <f t="shared" si="10"/>
        <v>0</v>
      </c>
      <c r="BG161" s="53">
        <f t="shared" si="11"/>
        <v>0</v>
      </c>
      <c r="BH161" s="53">
        <f t="shared" si="12"/>
        <v>0</v>
      </c>
      <c r="BI161" s="53">
        <f t="shared" si="13"/>
        <v>0</v>
      </c>
      <c r="BJ161" s="10" t="s">
        <v>87</v>
      </c>
      <c r="BK161" s="53">
        <f t="shared" si="14"/>
        <v>0</v>
      </c>
      <c r="BL161" s="10" t="s">
        <v>179</v>
      </c>
      <c r="BM161" s="10" t="s">
        <v>298</v>
      </c>
    </row>
    <row r="162" spans="2:65" s="1" customFormat="1" ht="22.5" customHeight="1">
      <c r="B162" s="72"/>
      <c r="C162" s="101" t="s">
        <v>577</v>
      </c>
      <c r="D162" s="101" t="s">
        <v>176</v>
      </c>
      <c r="E162" s="102"/>
      <c r="F162" s="333" t="s">
        <v>1034</v>
      </c>
      <c r="G162" s="322"/>
      <c r="H162" s="322"/>
      <c r="I162" s="322"/>
      <c r="J162" s="103" t="s">
        <v>223</v>
      </c>
      <c r="K162" s="104">
        <v>16</v>
      </c>
      <c r="L162" s="323">
        <v>0</v>
      </c>
      <c r="M162" s="323"/>
      <c r="N162" s="324">
        <f t="shared" si="5"/>
        <v>0</v>
      </c>
      <c r="O162" s="324"/>
      <c r="P162" s="324"/>
      <c r="Q162" s="324"/>
      <c r="R162" s="75"/>
      <c r="T162" s="106" t="s">
        <v>5</v>
      </c>
      <c r="U162" s="27" t="s">
        <v>42</v>
      </c>
      <c r="V162" s="23"/>
      <c r="W162" s="107">
        <f t="shared" si="6"/>
        <v>0</v>
      </c>
      <c r="X162" s="107">
        <v>0</v>
      </c>
      <c r="Y162" s="107">
        <f t="shared" si="7"/>
        <v>0</v>
      </c>
      <c r="Z162" s="107">
        <v>0</v>
      </c>
      <c r="AA162" s="108">
        <f t="shared" si="8"/>
        <v>0</v>
      </c>
      <c r="AR162" s="10" t="s">
        <v>179</v>
      </c>
      <c r="AT162" s="10" t="s">
        <v>176</v>
      </c>
      <c r="AU162" s="10" t="s">
        <v>87</v>
      </c>
      <c r="AY162" s="10" t="s">
        <v>174</v>
      </c>
      <c r="BE162" s="53">
        <f t="shared" si="9"/>
        <v>0</v>
      </c>
      <c r="BF162" s="53">
        <f t="shared" si="10"/>
        <v>0</v>
      </c>
      <c r="BG162" s="53">
        <f t="shared" si="11"/>
        <v>0</v>
      </c>
      <c r="BH162" s="53">
        <f t="shared" si="12"/>
        <v>0</v>
      </c>
      <c r="BI162" s="53">
        <f t="shared" si="13"/>
        <v>0</v>
      </c>
      <c r="BJ162" s="10" t="s">
        <v>87</v>
      </c>
      <c r="BK162" s="53">
        <f t="shared" si="14"/>
        <v>0</v>
      </c>
      <c r="BL162" s="10" t="s">
        <v>179</v>
      </c>
      <c r="BM162" s="10" t="s">
        <v>291</v>
      </c>
    </row>
    <row r="163" spans="2:65" s="1" customFormat="1" ht="31.5" customHeight="1">
      <c r="B163" s="72"/>
      <c r="C163" s="110" t="s">
        <v>578</v>
      </c>
      <c r="D163" s="110" t="s">
        <v>226</v>
      </c>
      <c r="E163" s="111"/>
      <c r="F163" s="334" t="s">
        <v>1035</v>
      </c>
      <c r="G163" s="334"/>
      <c r="H163" s="334"/>
      <c r="I163" s="334"/>
      <c r="J163" s="112" t="s">
        <v>223</v>
      </c>
      <c r="K163" s="113">
        <v>16</v>
      </c>
      <c r="L163" s="335">
        <v>0</v>
      </c>
      <c r="M163" s="335"/>
      <c r="N163" s="336">
        <f t="shared" si="5"/>
        <v>0</v>
      </c>
      <c r="O163" s="324"/>
      <c r="P163" s="324"/>
      <c r="Q163" s="324"/>
      <c r="R163" s="75"/>
      <c r="T163" s="106" t="s">
        <v>5</v>
      </c>
      <c r="U163" s="27" t="s">
        <v>42</v>
      </c>
      <c r="V163" s="23"/>
      <c r="W163" s="107">
        <f t="shared" si="6"/>
        <v>0</v>
      </c>
      <c r="X163" s="107">
        <v>0</v>
      </c>
      <c r="Y163" s="107">
        <f t="shared" si="7"/>
        <v>0</v>
      </c>
      <c r="Z163" s="107">
        <v>0</v>
      </c>
      <c r="AA163" s="108">
        <f t="shared" si="8"/>
        <v>0</v>
      </c>
      <c r="AR163" s="10" t="s">
        <v>194</v>
      </c>
      <c r="AT163" s="10" t="s">
        <v>226</v>
      </c>
      <c r="AU163" s="10" t="s">
        <v>87</v>
      </c>
      <c r="AY163" s="10" t="s">
        <v>174</v>
      </c>
      <c r="BE163" s="53">
        <f t="shared" si="9"/>
        <v>0</v>
      </c>
      <c r="BF163" s="53">
        <f t="shared" si="10"/>
        <v>0</v>
      </c>
      <c r="BG163" s="53">
        <f t="shared" si="11"/>
        <v>0</v>
      </c>
      <c r="BH163" s="53">
        <f t="shared" si="12"/>
        <v>0</v>
      </c>
      <c r="BI163" s="53">
        <f t="shared" si="13"/>
        <v>0</v>
      </c>
      <c r="BJ163" s="10" t="s">
        <v>87</v>
      </c>
      <c r="BK163" s="53">
        <f t="shared" si="14"/>
        <v>0</v>
      </c>
      <c r="BL163" s="10" t="s">
        <v>179</v>
      </c>
      <c r="BM163" s="10" t="s">
        <v>302</v>
      </c>
    </row>
    <row r="164" spans="2:65" s="1" customFormat="1" ht="22.5" customHeight="1">
      <c r="B164" s="72"/>
      <c r="C164" s="101" t="s">
        <v>579</v>
      </c>
      <c r="D164" s="101" t="s">
        <v>176</v>
      </c>
      <c r="E164" s="102"/>
      <c r="F164" s="333" t="s">
        <v>1041</v>
      </c>
      <c r="G164" s="322"/>
      <c r="H164" s="322"/>
      <c r="I164" s="322"/>
      <c r="J164" s="103" t="s">
        <v>223</v>
      </c>
      <c r="K164" s="104">
        <v>24</v>
      </c>
      <c r="L164" s="323">
        <v>0</v>
      </c>
      <c r="M164" s="323"/>
      <c r="N164" s="324">
        <f t="shared" si="5"/>
        <v>0</v>
      </c>
      <c r="O164" s="324"/>
      <c r="P164" s="324"/>
      <c r="Q164" s="324"/>
      <c r="R164" s="75"/>
      <c r="T164" s="106" t="s">
        <v>5</v>
      </c>
      <c r="U164" s="27" t="s">
        <v>42</v>
      </c>
      <c r="V164" s="23"/>
      <c r="W164" s="107">
        <f t="shared" si="6"/>
        <v>0</v>
      </c>
      <c r="X164" s="107">
        <v>0</v>
      </c>
      <c r="Y164" s="107">
        <f t="shared" si="7"/>
        <v>0</v>
      </c>
      <c r="Z164" s="107">
        <v>0</v>
      </c>
      <c r="AA164" s="108">
        <f t="shared" si="8"/>
        <v>0</v>
      </c>
      <c r="AR164" s="10" t="s">
        <v>179</v>
      </c>
      <c r="AT164" s="10" t="s">
        <v>176</v>
      </c>
      <c r="AU164" s="10" t="s">
        <v>87</v>
      </c>
      <c r="AY164" s="10" t="s">
        <v>174</v>
      </c>
      <c r="BE164" s="53">
        <f t="shared" si="9"/>
        <v>0</v>
      </c>
      <c r="BF164" s="53">
        <f t="shared" si="10"/>
        <v>0</v>
      </c>
      <c r="BG164" s="53">
        <f t="shared" si="11"/>
        <v>0</v>
      </c>
      <c r="BH164" s="53">
        <f t="shared" si="12"/>
        <v>0</v>
      </c>
      <c r="BI164" s="53">
        <f t="shared" si="13"/>
        <v>0</v>
      </c>
      <c r="BJ164" s="10" t="s">
        <v>87</v>
      </c>
      <c r="BK164" s="53">
        <f t="shared" si="14"/>
        <v>0</v>
      </c>
      <c r="BL164" s="10" t="s">
        <v>179</v>
      </c>
      <c r="BM164" s="10" t="s">
        <v>273</v>
      </c>
    </row>
    <row r="165" spans="2:65" s="1" customFormat="1" ht="31.5" customHeight="1">
      <c r="B165" s="72"/>
      <c r="C165" s="110" t="s">
        <v>580</v>
      </c>
      <c r="D165" s="110" t="s">
        <v>226</v>
      </c>
      <c r="E165" s="111"/>
      <c r="F165" s="334" t="s">
        <v>581</v>
      </c>
      <c r="G165" s="334"/>
      <c r="H165" s="334"/>
      <c r="I165" s="334"/>
      <c r="J165" s="112" t="s">
        <v>223</v>
      </c>
      <c r="K165" s="113">
        <v>24</v>
      </c>
      <c r="L165" s="335">
        <v>0</v>
      </c>
      <c r="M165" s="335"/>
      <c r="N165" s="336">
        <f t="shared" si="5"/>
        <v>0</v>
      </c>
      <c r="O165" s="324"/>
      <c r="P165" s="324"/>
      <c r="Q165" s="324"/>
      <c r="R165" s="75"/>
      <c r="T165" s="106" t="s">
        <v>5</v>
      </c>
      <c r="U165" s="27" t="s">
        <v>42</v>
      </c>
      <c r="V165" s="23"/>
      <c r="W165" s="107">
        <f t="shared" si="6"/>
        <v>0</v>
      </c>
      <c r="X165" s="107">
        <v>0</v>
      </c>
      <c r="Y165" s="107">
        <f t="shared" si="7"/>
        <v>0</v>
      </c>
      <c r="Z165" s="107">
        <v>0</v>
      </c>
      <c r="AA165" s="108">
        <f t="shared" si="8"/>
        <v>0</v>
      </c>
      <c r="AR165" s="10" t="s">
        <v>194</v>
      </c>
      <c r="AT165" s="10" t="s">
        <v>226</v>
      </c>
      <c r="AU165" s="10" t="s">
        <v>87</v>
      </c>
      <c r="AY165" s="10" t="s">
        <v>174</v>
      </c>
      <c r="BE165" s="53">
        <f t="shared" si="9"/>
        <v>0</v>
      </c>
      <c r="BF165" s="53">
        <f t="shared" si="10"/>
        <v>0</v>
      </c>
      <c r="BG165" s="53">
        <f t="shared" si="11"/>
        <v>0</v>
      </c>
      <c r="BH165" s="53">
        <f t="shared" si="12"/>
        <v>0</v>
      </c>
      <c r="BI165" s="53">
        <f t="shared" si="13"/>
        <v>0</v>
      </c>
      <c r="BJ165" s="10" t="s">
        <v>87</v>
      </c>
      <c r="BK165" s="53">
        <f t="shared" si="14"/>
        <v>0</v>
      </c>
      <c r="BL165" s="10" t="s">
        <v>179</v>
      </c>
      <c r="BM165" s="10" t="s">
        <v>282</v>
      </c>
    </row>
    <row r="166" spans="2:65" s="1" customFormat="1" ht="22.5" customHeight="1">
      <c r="B166" s="72"/>
      <c r="C166" s="101" t="s">
        <v>582</v>
      </c>
      <c r="D166" s="101" t="s">
        <v>176</v>
      </c>
      <c r="E166" s="102"/>
      <c r="F166" s="322" t="s">
        <v>583</v>
      </c>
      <c r="G166" s="322"/>
      <c r="H166" s="322"/>
      <c r="I166" s="322"/>
      <c r="J166" s="103" t="s">
        <v>223</v>
      </c>
      <c r="K166" s="104">
        <v>1</v>
      </c>
      <c r="L166" s="323">
        <v>0</v>
      </c>
      <c r="M166" s="323"/>
      <c r="N166" s="324">
        <f t="shared" si="5"/>
        <v>0</v>
      </c>
      <c r="O166" s="324"/>
      <c r="P166" s="324"/>
      <c r="Q166" s="324"/>
      <c r="R166" s="75"/>
      <c r="T166" s="106" t="s">
        <v>5</v>
      </c>
      <c r="U166" s="27" t="s">
        <v>42</v>
      </c>
      <c r="V166" s="23"/>
      <c r="W166" s="107">
        <f t="shared" si="6"/>
        <v>0</v>
      </c>
      <c r="X166" s="107">
        <v>0</v>
      </c>
      <c r="Y166" s="107">
        <f t="shared" si="7"/>
        <v>0</v>
      </c>
      <c r="Z166" s="107">
        <v>0</v>
      </c>
      <c r="AA166" s="108">
        <f t="shared" si="8"/>
        <v>0</v>
      </c>
      <c r="AR166" s="10" t="s">
        <v>179</v>
      </c>
      <c r="AT166" s="10" t="s">
        <v>176</v>
      </c>
      <c r="AU166" s="10" t="s">
        <v>87</v>
      </c>
      <c r="AY166" s="10" t="s">
        <v>174</v>
      </c>
      <c r="BE166" s="53">
        <f t="shared" si="9"/>
        <v>0</v>
      </c>
      <c r="BF166" s="53">
        <f t="shared" si="10"/>
        <v>0</v>
      </c>
      <c r="BG166" s="53">
        <f t="shared" si="11"/>
        <v>0</v>
      </c>
      <c r="BH166" s="53">
        <f t="shared" si="12"/>
        <v>0</v>
      </c>
      <c r="BI166" s="53">
        <f t="shared" si="13"/>
        <v>0</v>
      </c>
      <c r="BJ166" s="10" t="s">
        <v>87</v>
      </c>
      <c r="BK166" s="53">
        <f t="shared" si="14"/>
        <v>0</v>
      </c>
      <c r="BL166" s="10" t="s">
        <v>179</v>
      </c>
      <c r="BM166" s="10" t="s">
        <v>584</v>
      </c>
    </row>
    <row r="167" spans="2:65" s="1" customFormat="1" ht="22.5" customHeight="1">
      <c r="B167" s="72"/>
      <c r="C167" s="110" t="s">
        <v>585</v>
      </c>
      <c r="D167" s="110" t="s">
        <v>226</v>
      </c>
      <c r="E167" s="111"/>
      <c r="F167" s="334" t="s">
        <v>1042</v>
      </c>
      <c r="G167" s="334"/>
      <c r="H167" s="334"/>
      <c r="I167" s="334"/>
      <c r="J167" s="112" t="s">
        <v>223</v>
      </c>
      <c r="K167" s="113">
        <v>1</v>
      </c>
      <c r="L167" s="335">
        <v>0</v>
      </c>
      <c r="M167" s="335"/>
      <c r="N167" s="336">
        <f t="shared" si="5"/>
        <v>0</v>
      </c>
      <c r="O167" s="324"/>
      <c r="P167" s="324"/>
      <c r="Q167" s="324"/>
      <c r="R167" s="75"/>
      <c r="T167" s="106" t="s">
        <v>5</v>
      </c>
      <c r="U167" s="27" t="s">
        <v>42</v>
      </c>
      <c r="V167" s="23"/>
      <c r="W167" s="107">
        <f t="shared" si="6"/>
        <v>0</v>
      </c>
      <c r="X167" s="107">
        <v>0</v>
      </c>
      <c r="Y167" s="107">
        <f t="shared" si="7"/>
        <v>0</v>
      </c>
      <c r="Z167" s="107">
        <v>0</v>
      </c>
      <c r="AA167" s="108">
        <f t="shared" si="8"/>
        <v>0</v>
      </c>
      <c r="AR167" s="10" t="s">
        <v>194</v>
      </c>
      <c r="AT167" s="10" t="s">
        <v>226</v>
      </c>
      <c r="AU167" s="10" t="s">
        <v>87</v>
      </c>
      <c r="AY167" s="10" t="s">
        <v>174</v>
      </c>
      <c r="BE167" s="53">
        <f t="shared" si="9"/>
        <v>0</v>
      </c>
      <c r="BF167" s="53">
        <f t="shared" si="10"/>
        <v>0</v>
      </c>
      <c r="BG167" s="53">
        <f t="shared" si="11"/>
        <v>0</v>
      </c>
      <c r="BH167" s="53">
        <f t="shared" si="12"/>
        <v>0</v>
      </c>
      <c r="BI167" s="53">
        <f t="shared" si="13"/>
        <v>0</v>
      </c>
      <c r="BJ167" s="10" t="s">
        <v>87</v>
      </c>
      <c r="BK167" s="53">
        <f t="shared" si="14"/>
        <v>0</v>
      </c>
      <c r="BL167" s="10" t="s">
        <v>179</v>
      </c>
      <c r="BM167" s="10" t="s">
        <v>586</v>
      </c>
    </row>
    <row r="168" spans="2:65" s="1" customFormat="1" ht="22.5" customHeight="1">
      <c r="B168" s="72"/>
      <c r="C168" s="101" t="s">
        <v>587</v>
      </c>
      <c r="D168" s="101" t="s">
        <v>176</v>
      </c>
      <c r="E168" s="102"/>
      <c r="F168" s="322" t="s">
        <v>588</v>
      </c>
      <c r="G168" s="322"/>
      <c r="H168" s="322"/>
      <c r="I168" s="322"/>
      <c r="J168" s="103" t="s">
        <v>219</v>
      </c>
      <c r="K168" s="104">
        <v>330</v>
      </c>
      <c r="L168" s="323">
        <v>0</v>
      </c>
      <c r="M168" s="323"/>
      <c r="N168" s="324">
        <f t="shared" si="5"/>
        <v>0</v>
      </c>
      <c r="O168" s="324"/>
      <c r="P168" s="324"/>
      <c r="Q168" s="324"/>
      <c r="R168" s="75"/>
      <c r="T168" s="106" t="s">
        <v>5</v>
      </c>
      <c r="U168" s="27" t="s">
        <v>42</v>
      </c>
      <c r="V168" s="23"/>
      <c r="W168" s="107">
        <f t="shared" si="6"/>
        <v>0</v>
      </c>
      <c r="X168" s="107">
        <v>0</v>
      </c>
      <c r="Y168" s="107">
        <f t="shared" si="7"/>
        <v>0</v>
      </c>
      <c r="Z168" s="107">
        <v>0</v>
      </c>
      <c r="AA168" s="108">
        <f t="shared" si="8"/>
        <v>0</v>
      </c>
      <c r="AR168" s="10" t="s">
        <v>179</v>
      </c>
      <c r="AT168" s="10" t="s">
        <v>176</v>
      </c>
      <c r="AU168" s="10" t="s">
        <v>87</v>
      </c>
      <c r="AY168" s="10" t="s">
        <v>174</v>
      </c>
      <c r="BE168" s="53">
        <f t="shared" si="9"/>
        <v>0</v>
      </c>
      <c r="BF168" s="53">
        <f t="shared" si="10"/>
        <v>0</v>
      </c>
      <c r="BG168" s="53">
        <f t="shared" si="11"/>
        <v>0</v>
      </c>
      <c r="BH168" s="53">
        <f t="shared" si="12"/>
        <v>0</v>
      </c>
      <c r="BI168" s="53">
        <f t="shared" si="13"/>
        <v>0</v>
      </c>
      <c r="BJ168" s="10" t="s">
        <v>87</v>
      </c>
      <c r="BK168" s="53">
        <f t="shared" si="14"/>
        <v>0</v>
      </c>
      <c r="BL168" s="10" t="s">
        <v>179</v>
      </c>
      <c r="BM168" s="10" t="s">
        <v>589</v>
      </c>
    </row>
    <row r="169" spans="2:65" s="1" customFormat="1" ht="22.5" customHeight="1">
      <c r="B169" s="72"/>
      <c r="C169" s="110" t="s">
        <v>590</v>
      </c>
      <c r="D169" s="110" t="s">
        <v>226</v>
      </c>
      <c r="E169" s="111"/>
      <c r="F169" s="334" t="s">
        <v>591</v>
      </c>
      <c r="G169" s="334"/>
      <c r="H169" s="334"/>
      <c r="I169" s="334"/>
      <c r="J169" s="112" t="s">
        <v>293</v>
      </c>
      <c r="K169" s="113">
        <v>45.16</v>
      </c>
      <c r="L169" s="335">
        <v>0</v>
      </c>
      <c r="M169" s="335"/>
      <c r="N169" s="336">
        <f t="shared" si="5"/>
        <v>0</v>
      </c>
      <c r="O169" s="324"/>
      <c r="P169" s="324"/>
      <c r="Q169" s="324"/>
      <c r="R169" s="75"/>
      <c r="T169" s="106" t="s">
        <v>5</v>
      </c>
      <c r="U169" s="27" t="s">
        <v>42</v>
      </c>
      <c r="V169" s="23"/>
      <c r="W169" s="107">
        <f t="shared" si="6"/>
        <v>0</v>
      </c>
      <c r="X169" s="107">
        <v>0</v>
      </c>
      <c r="Y169" s="107">
        <f t="shared" si="7"/>
        <v>0</v>
      </c>
      <c r="Z169" s="107">
        <v>0</v>
      </c>
      <c r="AA169" s="108">
        <f t="shared" si="8"/>
        <v>0</v>
      </c>
      <c r="AR169" s="10" t="s">
        <v>194</v>
      </c>
      <c r="AT169" s="10" t="s">
        <v>226</v>
      </c>
      <c r="AU169" s="10" t="s">
        <v>87</v>
      </c>
      <c r="AY169" s="10" t="s">
        <v>174</v>
      </c>
      <c r="BE169" s="53">
        <f t="shared" si="9"/>
        <v>0</v>
      </c>
      <c r="BF169" s="53">
        <f t="shared" si="10"/>
        <v>0</v>
      </c>
      <c r="BG169" s="53">
        <f t="shared" si="11"/>
        <v>0</v>
      </c>
      <c r="BH169" s="53">
        <f t="shared" si="12"/>
        <v>0</v>
      </c>
      <c r="BI169" s="53">
        <f t="shared" si="13"/>
        <v>0</v>
      </c>
      <c r="BJ169" s="10" t="s">
        <v>87</v>
      </c>
      <c r="BK169" s="53">
        <f t="shared" si="14"/>
        <v>0</v>
      </c>
      <c r="BL169" s="10" t="s">
        <v>179</v>
      </c>
      <c r="BM169" s="10" t="s">
        <v>592</v>
      </c>
    </row>
    <row r="170" spans="2:65" s="5" customFormat="1" ht="37.35" customHeight="1">
      <c r="B170" s="90"/>
      <c r="C170" s="91"/>
      <c r="D170" s="92" t="s">
        <v>537</v>
      </c>
      <c r="E170" s="92"/>
      <c r="F170" s="92"/>
      <c r="G170" s="92"/>
      <c r="H170" s="92"/>
      <c r="I170" s="92"/>
      <c r="J170" s="92"/>
      <c r="K170" s="92"/>
      <c r="L170" s="92"/>
      <c r="M170" s="92"/>
      <c r="N170" s="344">
        <f>BK170</f>
        <v>0</v>
      </c>
      <c r="O170" s="345"/>
      <c r="P170" s="345"/>
      <c r="Q170" s="345"/>
      <c r="R170" s="93"/>
      <c r="T170" s="94"/>
      <c r="U170" s="91"/>
      <c r="V170" s="91"/>
      <c r="W170" s="95">
        <f>W171+W173</f>
        <v>0</v>
      </c>
      <c r="X170" s="91"/>
      <c r="Y170" s="95">
        <f>Y171+Y173</f>
        <v>0</v>
      </c>
      <c r="Z170" s="91"/>
      <c r="AA170" s="96">
        <f>AA171+AA173</f>
        <v>0</v>
      </c>
      <c r="AR170" s="97" t="s">
        <v>82</v>
      </c>
      <c r="AT170" s="98" t="s">
        <v>74</v>
      </c>
      <c r="AU170" s="98" t="s">
        <v>75</v>
      </c>
      <c r="AY170" s="97" t="s">
        <v>174</v>
      </c>
      <c r="BK170" s="99">
        <f>BK171+BK173</f>
        <v>0</v>
      </c>
    </row>
    <row r="171" spans="2:65" s="5" customFormat="1" ht="19.899999999999999" customHeight="1">
      <c r="B171" s="90"/>
      <c r="C171" s="91"/>
      <c r="D171" s="100" t="s">
        <v>538</v>
      </c>
      <c r="E171" s="100"/>
      <c r="F171" s="100"/>
      <c r="G171" s="100"/>
      <c r="H171" s="100"/>
      <c r="I171" s="100"/>
      <c r="J171" s="100"/>
      <c r="K171" s="100"/>
      <c r="L171" s="100"/>
      <c r="M171" s="100"/>
      <c r="N171" s="327">
        <f>BK171</f>
        <v>0</v>
      </c>
      <c r="O171" s="328"/>
      <c r="P171" s="328"/>
      <c r="Q171" s="328"/>
      <c r="R171" s="93"/>
      <c r="T171" s="94"/>
      <c r="U171" s="91"/>
      <c r="V171" s="91"/>
      <c r="W171" s="95">
        <f>W172</f>
        <v>0</v>
      </c>
      <c r="X171" s="91"/>
      <c r="Y171" s="95">
        <f>Y172</f>
        <v>0</v>
      </c>
      <c r="Z171" s="91"/>
      <c r="AA171" s="96">
        <f>AA172</f>
        <v>0</v>
      </c>
      <c r="AR171" s="97" t="s">
        <v>82</v>
      </c>
      <c r="AT171" s="98" t="s">
        <v>74</v>
      </c>
      <c r="AU171" s="98" t="s">
        <v>82</v>
      </c>
      <c r="AY171" s="97" t="s">
        <v>174</v>
      </c>
      <c r="BK171" s="99">
        <f>BK172</f>
        <v>0</v>
      </c>
    </row>
    <row r="172" spans="2:65" s="1" customFormat="1" ht="57" customHeight="1">
      <c r="B172" s="72"/>
      <c r="C172" s="101" t="s">
        <v>593</v>
      </c>
      <c r="D172" s="101" t="s">
        <v>176</v>
      </c>
      <c r="E172" s="102"/>
      <c r="F172" s="322" t="s">
        <v>594</v>
      </c>
      <c r="G172" s="322"/>
      <c r="H172" s="322"/>
      <c r="I172" s="322"/>
      <c r="J172" s="103" t="s">
        <v>595</v>
      </c>
      <c r="K172" s="104">
        <v>1</v>
      </c>
      <c r="L172" s="323">
        <v>0</v>
      </c>
      <c r="M172" s="323"/>
      <c r="N172" s="324">
        <f>ROUND(L172*K172,2)</f>
        <v>0</v>
      </c>
      <c r="O172" s="324"/>
      <c r="P172" s="324"/>
      <c r="Q172" s="324"/>
      <c r="R172" s="75"/>
      <c r="T172" s="106" t="s">
        <v>5</v>
      </c>
      <c r="U172" s="27" t="s">
        <v>42</v>
      </c>
      <c r="V172" s="23"/>
      <c r="W172" s="107">
        <f>V172*K172</f>
        <v>0</v>
      </c>
      <c r="X172" s="107">
        <v>0</v>
      </c>
      <c r="Y172" s="107">
        <f>X172*K172</f>
        <v>0</v>
      </c>
      <c r="Z172" s="107">
        <v>0</v>
      </c>
      <c r="AA172" s="108">
        <f>Z172*K172</f>
        <v>0</v>
      </c>
      <c r="AR172" s="10" t="s">
        <v>179</v>
      </c>
      <c r="AT172" s="10" t="s">
        <v>176</v>
      </c>
      <c r="AU172" s="10" t="s">
        <v>87</v>
      </c>
      <c r="AY172" s="10" t="s">
        <v>174</v>
      </c>
      <c r="BE172" s="53">
        <f>IF(U172="základná",N172,0)</f>
        <v>0</v>
      </c>
      <c r="BF172" s="53">
        <f>IF(U172="znížená",N172,0)</f>
        <v>0</v>
      </c>
      <c r="BG172" s="53">
        <f>IF(U172="zákl. prenesená",N172,0)</f>
        <v>0</v>
      </c>
      <c r="BH172" s="53">
        <f>IF(U172="zníž. prenesená",N172,0)</f>
        <v>0</v>
      </c>
      <c r="BI172" s="53">
        <f>IF(U172="nulová",N172,0)</f>
        <v>0</v>
      </c>
      <c r="BJ172" s="10" t="s">
        <v>87</v>
      </c>
      <c r="BK172" s="53">
        <f>ROUND(L172*K172,2)</f>
        <v>0</v>
      </c>
      <c r="BL172" s="10" t="s">
        <v>179</v>
      </c>
      <c r="BM172" s="10" t="s">
        <v>596</v>
      </c>
    </row>
    <row r="173" spans="2:65" s="5" customFormat="1" ht="29.85" customHeight="1">
      <c r="B173" s="90"/>
      <c r="C173" s="91"/>
      <c r="D173" s="100" t="s">
        <v>539</v>
      </c>
      <c r="E173" s="100"/>
      <c r="F173" s="100"/>
      <c r="G173" s="100"/>
      <c r="H173" s="100"/>
      <c r="I173" s="100"/>
      <c r="J173" s="100"/>
      <c r="K173" s="100"/>
      <c r="L173" s="100"/>
      <c r="M173" s="100"/>
      <c r="N173" s="329">
        <f>BK173</f>
        <v>0</v>
      </c>
      <c r="O173" s="330"/>
      <c r="P173" s="330"/>
      <c r="Q173" s="330"/>
      <c r="R173" s="93"/>
      <c r="T173" s="94"/>
      <c r="U173" s="91"/>
      <c r="V173" s="91"/>
      <c r="W173" s="95">
        <f>SUM(W174:W175)</f>
        <v>0</v>
      </c>
      <c r="X173" s="91"/>
      <c r="Y173" s="95">
        <f>SUM(Y174:Y175)</f>
        <v>0</v>
      </c>
      <c r="Z173" s="91"/>
      <c r="AA173" s="96">
        <f>SUM(AA174:AA175)</f>
        <v>0</v>
      </c>
      <c r="AR173" s="97" t="s">
        <v>82</v>
      </c>
      <c r="AT173" s="98" t="s">
        <v>74</v>
      </c>
      <c r="AU173" s="98" t="s">
        <v>82</v>
      </c>
      <c r="AY173" s="97" t="s">
        <v>174</v>
      </c>
      <c r="BK173" s="99">
        <f>SUM(BK174:BK175)</f>
        <v>0</v>
      </c>
    </row>
    <row r="174" spans="2:65" s="1" customFormat="1" ht="31.5" customHeight="1">
      <c r="B174" s="72"/>
      <c r="C174" s="101" t="s">
        <v>597</v>
      </c>
      <c r="D174" s="101" t="s">
        <v>176</v>
      </c>
      <c r="E174" s="102"/>
      <c r="F174" s="322" t="s">
        <v>598</v>
      </c>
      <c r="G174" s="322"/>
      <c r="H174" s="322"/>
      <c r="I174" s="322"/>
      <c r="J174" s="103" t="s">
        <v>595</v>
      </c>
      <c r="K174" s="104">
        <v>1</v>
      </c>
      <c r="L174" s="323">
        <v>0</v>
      </c>
      <c r="M174" s="323"/>
      <c r="N174" s="324">
        <f>ROUND(L174*K174,2)</f>
        <v>0</v>
      </c>
      <c r="O174" s="324"/>
      <c r="P174" s="324"/>
      <c r="Q174" s="324"/>
      <c r="R174" s="75"/>
      <c r="T174" s="106" t="s">
        <v>5</v>
      </c>
      <c r="U174" s="27" t="s">
        <v>42</v>
      </c>
      <c r="V174" s="23"/>
      <c r="W174" s="107">
        <f>V174*K174</f>
        <v>0</v>
      </c>
      <c r="X174" s="107">
        <v>0</v>
      </c>
      <c r="Y174" s="107">
        <f>X174*K174</f>
        <v>0</v>
      </c>
      <c r="Z174" s="107">
        <v>0</v>
      </c>
      <c r="AA174" s="108">
        <f>Z174*K174</f>
        <v>0</v>
      </c>
      <c r="AR174" s="10" t="s">
        <v>179</v>
      </c>
      <c r="AT174" s="10" t="s">
        <v>176</v>
      </c>
      <c r="AU174" s="10" t="s">
        <v>87</v>
      </c>
      <c r="AY174" s="10" t="s">
        <v>174</v>
      </c>
      <c r="BE174" s="53">
        <f>IF(U174="základná",N174,0)</f>
        <v>0</v>
      </c>
      <c r="BF174" s="53">
        <f>IF(U174="znížená",N174,0)</f>
        <v>0</v>
      </c>
      <c r="BG174" s="53">
        <f>IF(U174="zákl. prenesená",N174,0)</f>
        <v>0</v>
      </c>
      <c r="BH174" s="53">
        <f>IF(U174="zníž. prenesená",N174,0)</f>
        <v>0</v>
      </c>
      <c r="BI174" s="53">
        <f>IF(U174="nulová",N174,0)</f>
        <v>0</v>
      </c>
      <c r="BJ174" s="10" t="s">
        <v>87</v>
      </c>
      <c r="BK174" s="53">
        <f>ROUND(L174*K174,2)</f>
        <v>0</v>
      </c>
      <c r="BL174" s="10" t="s">
        <v>179</v>
      </c>
      <c r="BM174" s="10" t="s">
        <v>599</v>
      </c>
    </row>
    <row r="175" spans="2:65" s="1" customFormat="1" ht="31.5" customHeight="1">
      <c r="B175" s="72"/>
      <c r="C175" s="101" t="s">
        <v>600</v>
      </c>
      <c r="D175" s="101" t="s">
        <v>176</v>
      </c>
      <c r="E175" s="102"/>
      <c r="F175" s="322" t="s">
        <v>601</v>
      </c>
      <c r="G175" s="322"/>
      <c r="H175" s="322"/>
      <c r="I175" s="322"/>
      <c r="J175" s="103" t="s">
        <v>595</v>
      </c>
      <c r="K175" s="104">
        <v>1</v>
      </c>
      <c r="L175" s="323">
        <v>0</v>
      </c>
      <c r="M175" s="323"/>
      <c r="N175" s="324">
        <f>ROUND(L175*K175,2)</f>
        <v>0</v>
      </c>
      <c r="O175" s="324"/>
      <c r="P175" s="324"/>
      <c r="Q175" s="324"/>
      <c r="R175" s="75"/>
      <c r="T175" s="106" t="s">
        <v>5</v>
      </c>
      <c r="U175" s="27" t="s">
        <v>42</v>
      </c>
      <c r="V175" s="23"/>
      <c r="W175" s="107">
        <f>V175*K175</f>
        <v>0</v>
      </c>
      <c r="X175" s="107">
        <v>0</v>
      </c>
      <c r="Y175" s="107">
        <f>X175*K175</f>
        <v>0</v>
      </c>
      <c r="Z175" s="107">
        <v>0</v>
      </c>
      <c r="AA175" s="108">
        <f>Z175*K175</f>
        <v>0</v>
      </c>
      <c r="AR175" s="10" t="s">
        <v>179</v>
      </c>
      <c r="AT175" s="10" t="s">
        <v>176</v>
      </c>
      <c r="AU175" s="10" t="s">
        <v>87</v>
      </c>
      <c r="AY175" s="10" t="s">
        <v>174</v>
      </c>
      <c r="BE175" s="53">
        <f>IF(U175="základná",N175,0)</f>
        <v>0</v>
      </c>
      <c r="BF175" s="53">
        <f>IF(U175="znížená",N175,0)</f>
        <v>0</v>
      </c>
      <c r="BG175" s="53">
        <f>IF(U175="zákl. prenesená",N175,0)</f>
        <v>0</v>
      </c>
      <c r="BH175" s="53">
        <f>IF(U175="zníž. prenesená",N175,0)</f>
        <v>0</v>
      </c>
      <c r="BI175" s="53">
        <f>IF(U175="nulová",N175,0)</f>
        <v>0</v>
      </c>
      <c r="BJ175" s="10" t="s">
        <v>87</v>
      </c>
      <c r="BK175" s="53">
        <f>ROUND(L175*K175,2)</f>
        <v>0</v>
      </c>
      <c r="BL175" s="10" t="s">
        <v>179</v>
      </c>
      <c r="BM175" s="10" t="s">
        <v>602</v>
      </c>
    </row>
    <row r="176" spans="2:65" s="5" customFormat="1" ht="37.35" customHeight="1">
      <c r="B176" s="90"/>
      <c r="C176" s="91"/>
      <c r="D176" s="92" t="s">
        <v>137</v>
      </c>
      <c r="E176" s="92"/>
      <c r="F176" s="92"/>
      <c r="G176" s="92"/>
      <c r="H176" s="92"/>
      <c r="I176" s="92"/>
      <c r="J176" s="92"/>
      <c r="K176" s="92"/>
      <c r="L176" s="92"/>
      <c r="M176" s="92"/>
      <c r="N176" s="344">
        <f>BK176</f>
        <v>0</v>
      </c>
      <c r="O176" s="345"/>
      <c r="P176" s="345"/>
      <c r="Q176" s="345"/>
      <c r="R176" s="93"/>
      <c r="T176" s="94"/>
      <c r="U176" s="91"/>
      <c r="V176" s="91"/>
      <c r="W176" s="95">
        <f>W177</f>
        <v>0</v>
      </c>
      <c r="X176" s="91"/>
      <c r="Y176" s="95">
        <f>Y177</f>
        <v>0</v>
      </c>
      <c r="Z176" s="91"/>
      <c r="AA176" s="96">
        <f>AA177</f>
        <v>0</v>
      </c>
      <c r="AR176" s="97" t="s">
        <v>82</v>
      </c>
      <c r="AT176" s="98" t="s">
        <v>74</v>
      </c>
      <c r="AU176" s="98" t="s">
        <v>75</v>
      </c>
      <c r="AY176" s="97" t="s">
        <v>174</v>
      </c>
      <c r="BK176" s="99">
        <f>BK177</f>
        <v>0</v>
      </c>
    </row>
    <row r="177" spans="2:65" s="5" customFormat="1" ht="19.899999999999999" customHeight="1">
      <c r="B177" s="90"/>
      <c r="C177" s="91"/>
      <c r="D177" s="100" t="s">
        <v>140</v>
      </c>
      <c r="E177" s="100"/>
      <c r="F177" s="100"/>
      <c r="G177" s="100"/>
      <c r="H177" s="100"/>
      <c r="I177" s="100"/>
      <c r="J177" s="100"/>
      <c r="K177" s="100"/>
      <c r="L177" s="100"/>
      <c r="M177" s="100"/>
      <c r="N177" s="327">
        <f>BK177</f>
        <v>0</v>
      </c>
      <c r="O177" s="328"/>
      <c r="P177" s="328"/>
      <c r="Q177" s="328"/>
      <c r="R177" s="93"/>
      <c r="T177" s="94"/>
      <c r="U177" s="91"/>
      <c r="V177" s="91"/>
      <c r="W177" s="95">
        <f>W178</f>
        <v>0</v>
      </c>
      <c r="X177" s="91"/>
      <c r="Y177" s="95">
        <f>Y178</f>
        <v>0</v>
      </c>
      <c r="Z177" s="91"/>
      <c r="AA177" s="96">
        <f>AA178</f>
        <v>0</v>
      </c>
      <c r="AR177" s="97" t="s">
        <v>82</v>
      </c>
      <c r="AT177" s="98" t="s">
        <v>74</v>
      </c>
      <c r="AU177" s="98" t="s">
        <v>82</v>
      </c>
      <c r="AY177" s="97" t="s">
        <v>174</v>
      </c>
      <c r="BK177" s="99">
        <f>BK178</f>
        <v>0</v>
      </c>
    </row>
    <row r="178" spans="2:65" s="1" customFormat="1" ht="44.25" customHeight="1">
      <c r="B178" s="72"/>
      <c r="C178" s="101" t="s">
        <v>273</v>
      </c>
      <c r="D178" s="101" t="s">
        <v>176</v>
      </c>
      <c r="E178" s="102"/>
      <c r="F178" s="322" t="s">
        <v>603</v>
      </c>
      <c r="G178" s="322"/>
      <c r="H178" s="322"/>
      <c r="I178" s="322"/>
      <c r="J178" s="103" t="s">
        <v>219</v>
      </c>
      <c r="K178" s="104">
        <v>65</v>
      </c>
      <c r="L178" s="323">
        <v>0</v>
      </c>
      <c r="M178" s="323"/>
      <c r="N178" s="324">
        <f>ROUND(L178*K178,2)</f>
        <v>0</v>
      </c>
      <c r="O178" s="324"/>
      <c r="P178" s="324"/>
      <c r="Q178" s="324"/>
      <c r="R178" s="75"/>
      <c r="T178" s="106" t="s">
        <v>5</v>
      </c>
      <c r="U178" s="27" t="s">
        <v>42</v>
      </c>
      <c r="V178" s="23"/>
      <c r="W178" s="107">
        <f>V178*K178</f>
        <v>0</v>
      </c>
      <c r="X178" s="107">
        <v>0</v>
      </c>
      <c r="Y178" s="107">
        <f>X178*K178</f>
        <v>0</v>
      </c>
      <c r="Z178" s="107">
        <v>0</v>
      </c>
      <c r="AA178" s="108">
        <f>Z178*K178</f>
        <v>0</v>
      </c>
      <c r="AR178" s="10" t="s">
        <v>179</v>
      </c>
      <c r="AT178" s="10" t="s">
        <v>176</v>
      </c>
      <c r="AU178" s="10" t="s">
        <v>87</v>
      </c>
      <c r="AY178" s="10" t="s">
        <v>174</v>
      </c>
      <c r="BE178" s="53">
        <f>IF(U178="základná",N178,0)</f>
        <v>0</v>
      </c>
      <c r="BF178" s="53">
        <f>IF(U178="znížená",N178,0)</f>
        <v>0</v>
      </c>
      <c r="BG178" s="53">
        <f>IF(U178="zákl. prenesená",N178,0)</f>
        <v>0</v>
      </c>
      <c r="BH178" s="53">
        <f>IF(U178="zníž. prenesená",N178,0)</f>
        <v>0</v>
      </c>
      <c r="BI178" s="53">
        <f>IF(U178="nulová",N178,0)</f>
        <v>0</v>
      </c>
      <c r="BJ178" s="10" t="s">
        <v>87</v>
      </c>
      <c r="BK178" s="53">
        <f>ROUND(L178*K178,2)</f>
        <v>0</v>
      </c>
      <c r="BL178" s="10" t="s">
        <v>179</v>
      </c>
      <c r="BM178" s="10" t="s">
        <v>604</v>
      </c>
    </row>
    <row r="179" spans="2:65" s="5" customFormat="1" ht="37.35" customHeight="1">
      <c r="B179" s="90"/>
      <c r="C179" s="91"/>
      <c r="D179" s="92" t="s">
        <v>142</v>
      </c>
      <c r="E179" s="92"/>
      <c r="F179" s="92"/>
      <c r="G179" s="92"/>
      <c r="H179" s="92"/>
      <c r="I179" s="92"/>
      <c r="J179" s="92"/>
      <c r="K179" s="92"/>
      <c r="L179" s="92"/>
      <c r="M179" s="92"/>
      <c r="N179" s="344">
        <f>BK179</f>
        <v>0</v>
      </c>
      <c r="O179" s="345"/>
      <c r="P179" s="345"/>
      <c r="Q179" s="345"/>
      <c r="R179" s="93"/>
      <c r="T179" s="94"/>
      <c r="U179" s="91"/>
      <c r="V179" s="91"/>
      <c r="W179" s="95">
        <f>W180</f>
        <v>0</v>
      </c>
      <c r="X179" s="91"/>
      <c r="Y179" s="95">
        <f>Y180</f>
        <v>0</v>
      </c>
      <c r="Z179" s="91"/>
      <c r="AA179" s="96">
        <f>AA180</f>
        <v>0</v>
      </c>
      <c r="AR179" s="97" t="s">
        <v>82</v>
      </c>
      <c r="AT179" s="98" t="s">
        <v>74</v>
      </c>
      <c r="AU179" s="98" t="s">
        <v>75</v>
      </c>
      <c r="AY179" s="97" t="s">
        <v>174</v>
      </c>
      <c r="BK179" s="99">
        <f>BK180</f>
        <v>0</v>
      </c>
    </row>
    <row r="180" spans="2:65" s="5" customFormat="1" ht="19.899999999999999" customHeight="1">
      <c r="B180" s="90"/>
      <c r="C180" s="91"/>
      <c r="D180" s="100" t="s">
        <v>147</v>
      </c>
      <c r="E180" s="100"/>
      <c r="F180" s="100"/>
      <c r="G180" s="100"/>
      <c r="H180" s="100"/>
      <c r="I180" s="100"/>
      <c r="J180" s="100"/>
      <c r="K180" s="100"/>
      <c r="L180" s="100"/>
      <c r="M180" s="100"/>
      <c r="N180" s="346">
        <f>BK180</f>
        <v>0</v>
      </c>
      <c r="O180" s="310"/>
      <c r="P180" s="310"/>
      <c r="Q180" s="310"/>
      <c r="R180" s="93"/>
      <c r="T180" s="94"/>
      <c r="U180" s="91"/>
      <c r="V180" s="91"/>
      <c r="W180" s="95">
        <v>0</v>
      </c>
      <c r="X180" s="91"/>
      <c r="Y180" s="95">
        <v>0</v>
      </c>
      <c r="Z180" s="91"/>
      <c r="AA180" s="96">
        <v>0</v>
      </c>
      <c r="AR180" s="97" t="s">
        <v>82</v>
      </c>
      <c r="AT180" s="98" t="s">
        <v>74</v>
      </c>
      <c r="AU180" s="98" t="s">
        <v>82</v>
      </c>
      <c r="AY180" s="97" t="s">
        <v>174</v>
      </c>
      <c r="BK180" s="99">
        <v>0</v>
      </c>
    </row>
    <row r="181" spans="2:65" s="5" customFormat="1" ht="24.95" customHeight="1">
      <c r="B181" s="90"/>
      <c r="C181" s="91"/>
      <c r="D181" s="92" t="s">
        <v>535</v>
      </c>
      <c r="E181" s="92"/>
      <c r="F181" s="92"/>
      <c r="G181" s="92"/>
      <c r="H181" s="92"/>
      <c r="I181" s="92"/>
      <c r="J181" s="92"/>
      <c r="K181" s="92"/>
      <c r="L181" s="92"/>
      <c r="M181" s="92"/>
      <c r="N181" s="312">
        <f>BK181</f>
        <v>0</v>
      </c>
      <c r="O181" s="308"/>
      <c r="P181" s="308"/>
      <c r="Q181" s="308"/>
      <c r="R181" s="93"/>
      <c r="T181" s="94"/>
      <c r="U181" s="91"/>
      <c r="V181" s="91"/>
      <c r="W181" s="95">
        <f>W182+W235</f>
        <v>0</v>
      </c>
      <c r="X181" s="91"/>
      <c r="Y181" s="95">
        <f>Y182+Y235</f>
        <v>0</v>
      </c>
      <c r="Z181" s="91"/>
      <c r="AA181" s="96">
        <f>AA182+AA235</f>
        <v>0</v>
      </c>
      <c r="AR181" s="97" t="s">
        <v>82</v>
      </c>
      <c r="AT181" s="98" t="s">
        <v>74</v>
      </c>
      <c r="AU181" s="98" t="s">
        <v>75</v>
      </c>
      <c r="AY181" s="97" t="s">
        <v>174</v>
      </c>
      <c r="BK181" s="99">
        <f>BK182+BK235</f>
        <v>0</v>
      </c>
    </row>
    <row r="182" spans="2:65" s="5" customFormat="1" ht="19.899999999999999" customHeight="1">
      <c r="B182" s="90"/>
      <c r="C182" s="91"/>
      <c r="D182" s="100" t="s">
        <v>536</v>
      </c>
      <c r="E182" s="100"/>
      <c r="F182" s="100"/>
      <c r="G182" s="100"/>
      <c r="H182" s="100"/>
      <c r="I182" s="100"/>
      <c r="J182" s="100"/>
      <c r="K182" s="100"/>
      <c r="L182" s="100"/>
      <c r="M182" s="100"/>
      <c r="N182" s="327">
        <f>BK182</f>
        <v>0</v>
      </c>
      <c r="O182" s="328"/>
      <c r="P182" s="328"/>
      <c r="Q182" s="328"/>
      <c r="R182" s="93"/>
      <c r="T182" s="94"/>
      <c r="U182" s="91"/>
      <c r="V182" s="91"/>
      <c r="W182" s="95">
        <f>SUM(W183:W234)</f>
        <v>0</v>
      </c>
      <c r="X182" s="91"/>
      <c r="Y182" s="95">
        <f>SUM(Y183:Y234)</f>
        <v>0</v>
      </c>
      <c r="Z182" s="91"/>
      <c r="AA182" s="96">
        <f>SUM(AA183:AA234)</f>
        <v>0</v>
      </c>
      <c r="AR182" s="97" t="s">
        <v>82</v>
      </c>
      <c r="AT182" s="98" t="s">
        <v>74</v>
      </c>
      <c r="AU182" s="98" t="s">
        <v>82</v>
      </c>
      <c r="AY182" s="97" t="s">
        <v>174</v>
      </c>
      <c r="BK182" s="99">
        <f>SUM(BK183:BK234)</f>
        <v>0</v>
      </c>
    </row>
    <row r="183" spans="2:65" s="1" customFormat="1" ht="22.5" customHeight="1">
      <c r="B183" s="72"/>
      <c r="C183" s="110" t="s">
        <v>288</v>
      </c>
      <c r="D183" s="110" t="s">
        <v>226</v>
      </c>
      <c r="E183" s="111"/>
      <c r="F183" s="334" t="s">
        <v>1043</v>
      </c>
      <c r="G183" s="334"/>
      <c r="H183" s="334"/>
      <c r="I183" s="334"/>
      <c r="J183" s="112" t="s">
        <v>223</v>
      </c>
      <c r="K183" s="113">
        <v>19</v>
      </c>
      <c r="L183" s="335">
        <v>0</v>
      </c>
      <c r="M183" s="335"/>
      <c r="N183" s="336">
        <f t="shared" ref="N183:N214" si="15">ROUND(L183*K183,2)</f>
        <v>0</v>
      </c>
      <c r="O183" s="324"/>
      <c r="P183" s="324"/>
      <c r="Q183" s="324"/>
      <c r="R183" s="75"/>
      <c r="T183" s="106" t="s">
        <v>5</v>
      </c>
      <c r="U183" s="27" t="s">
        <v>42</v>
      </c>
      <c r="V183" s="23"/>
      <c r="W183" s="107">
        <f t="shared" ref="W183:W214" si="16">V183*K183</f>
        <v>0</v>
      </c>
      <c r="X183" s="107">
        <v>0</v>
      </c>
      <c r="Y183" s="107">
        <f t="shared" ref="Y183:Y214" si="17">X183*K183</f>
        <v>0</v>
      </c>
      <c r="Z183" s="107">
        <v>0</v>
      </c>
      <c r="AA183" s="108">
        <f t="shared" ref="AA183:AA214" si="18">Z183*K183</f>
        <v>0</v>
      </c>
      <c r="AR183" s="10" t="s">
        <v>194</v>
      </c>
      <c r="AT183" s="10" t="s">
        <v>226</v>
      </c>
      <c r="AU183" s="10" t="s">
        <v>87</v>
      </c>
      <c r="AY183" s="10" t="s">
        <v>174</v>
      </c>
      <c r="BE183" s="53">
        <f t="shared" ref="BE183:BE214" si="19">IF(U183="základná",N183,0)</f>
        <v>0</v>
      </c>
      <c r="BF183" s="53">
        <f t="shared" ref="BF183:BF214" si="20">IF(U183="znížená",N183,0)</f>
        <v>0</v>
      </c>
      <c r="BG183" s="53">
        <f t="shared" ref="BG183:BG214" si="21">IF(U183="zákl. prenesená",N183,0)</f>
        <v>0</v>
      </c>
      <c r="BH183" s="53">
        <f t="shared" ref="BH183:BH214" si="22">IF(U183="zníž. prenesená",N183,0)</f>
        <v>0</v>
      </c>
      <c r="BI183" s="53">
        <f t="shared" ref="BI183:BI214" si="23">IF(U183="nulová",N183,0)</f>
        <v>0</v>
      </c>
      <c r="BJ183" s="10" t="s">
        <v>87</v>
      </c>
      <c r="BK183" s="53">
        <f t="shared" ref="BK183:BK214" si="24">ROUND(L183*K183,2)</f>
        <v>0</v>
      </c>
      <c r="BL183" s="10" t="s">
        <v>179</v>
      </c>
      <c r="BM183" s="10" t="s">
        <v>605</v>
      </c>
    </row>
    <row r="184" spans="2:65" s="1" customFormat="1" ht="31.5" customHeight="1">
      <c r="B184" s="72"/>
      <c r="C184" s="110" t="s">
        <v>237</v>
      </c>
      <c r="D184" s="110" t="s">
        <v>226</v>
      </c>
      <c r="E184" s="111"/>
      <c r="F184" s="334" t="s">
        <v>1044</v>
      </c>
      <c r="G184" s="334"/>
      <c r="H184" s="334"/>
      <c r="I184" s="334"/>
      <c r="J184" s="112" t="s">
        <v>223</v>
      </c>
      <c r="K184" s="113">
        <v>2</v>
      </c>
      <c r="L184" s="335">
        <v>0</v>
      </c>
      <c r="M184" s="335"/>
      <c r="N184" s="336">
        <f t="shared" si="15"/>
        <v>0</v>
      </c>
      <c r="O184" s="324"/>
      <c r="P184" s="324"/>
      <c r="Q184" s="324"/>
      <c r="R184" s="75"/>
      <c r="T184" s="106" t="s">
        <v>5</v>
      </c>
      <c r="U184" s="27" t="s">
        <v>42</v>
      </c>
      <c r="V184" s="23"/>
      <c r="W184" s="107">
        <f t="shared" si="16"/>
        <v>0</v>
      </c>
      <c r="X184" s="107">
        <v>0</v>
      </c>
      <c r="Y184" s="107">
        <f t="shared" si="17"/>
        <v>0</v>
      </c>
      <c r="Z184" s="107">
        <v>0</v>
      </c>
      <c r="AA184" s="108">
        <f t="shared" si="18"/>
        <v>0</v>
      </c>
      <c r="AR184" s="10" t="s">
        <v>194</v>
      </c>
      <c r="AT184" s="10" t="s">
        <v>226</v>
      </c>
      <c r="AU184" s="10" t="s">
        <v>87</v>
      </c>
      <c r="AY184" s="10" t="s">
        <v>174</v>
      </c>
      <c r="BE184" s="53">
        <f t="shared" si="19"/>
        <v>0</v>
      </c>
      <c r="BF184" s="53">
        <f t="shared" si="20"/>
        <v>0</v>
      </c>
      <c r="BG184" s="53">
        <f t="shared" si="21"/>
        <v>0</v>
      </c>
      <c r="BH184" s="53">
        <f t="shared" si="22"/>
        <v>0</v>
      </c>
      <c r="BI184" s="53">
        <f t="shared" si="23"/>
        <v>0</v>
      </c>
      <c r="BJ184" s="10" t="s">
        <v>87</v>
      </c>
      <c r="BK184" s="53">
        <f t="shared" si="24"/>
        <v>0</v>
      </c>
      <c r="BL184" s="10" t="s">
        <v>179</v>
      </c>
      <c r="BM184" s="10" t="s">
        <v>606</v>
      </c>
    </row>
    <row r="185" spans="2:65" s="1" customFormat="1" ht="31.5" customHeight="1">
      <c r="B185" s="72"/>
      <c r="C185" s="101" t="s">
        <v>204</v>
      </c>
      <c r="D185" s="101" t="s">
        <v>176</v>
      </c>
      <c r="E185" s="102"/>
      <c r="F185" s="322" t="s">
        <v>607</v>
      </c>
      <c r="G185" s="322"/>
      <c r="H185" s="322"/>
      <c r="I185" s="322"/>
      <c r="J185" s="103" t="s">
        <v>223</v>
      </c>
      <c r="K185" s="104">
        <v>3</v>
      </c>
      <c r="L185" s="323">
        <v>0</v>
      </c>
      <c r="M185" s="323"/>
      <c r="N185" s="324">
        <f t="shared" si="15"/>
        <v>0</v>
      </c>
      <c r="O185" s="324"/>
      <c r="P185" s="324"/>
      <c r="Q185" s="324"/>
      <c r="R185" s="75"/>
      <c r="T185" s="106" t="s">
        <v>5</v>
      </c>
      <c r="U185" s="27" t="s">
        <v>42</v>
      </c>
      <c r="V185" s="23"/>
      <c r="W185" s="107">
        <f t="shared" si="16"/>
        <v>0</v>
      </c>
      <c r="X185" s="107">
        <v>0</v>
      </c>
      <c r="Y185" s="107">
        <f t="shared" si="17"/>
        <v>0</v>
      </c>
      <c r="Z185" s="107">
        <v>0</v>
      </c>
      <c r="AA185" s="108">
        <f t="shared" si="18"/>
        <v>0</v>
      </c>
      <c r="AR185" s="10" t="s">
        <v>179</v>
      </c>
      <c r="AT185" s="10" t="s">
        <v>176</v>
      </c>
      <c r="AU185" s="10" t="s">
        <v>87</v>
      </c>
      <c r="AY185" s="10" t="s">
        <v>174</v>
      </c>
      <c r="BE185" s="53">
        <f t="shared" si="19"/>
        <v>0</v>
      </c>
      <c r="BF185" s="53">
        <f t="shared" si="20"/>
        <v>0</v>
      </c>
      <c r="BG185" s="53">
        <f t="shared" si="21"/>
        <v>0</v>
      </c>
      <c r="BH185" s="53">
        <f t="shared" si="22"/>
        <v>0</v>
      </c>
      <c r="BI185" s="53">
        <f t="shared" si="23"/>
        <v>0</v>
      </c>
      <c r="BJ185" s="10" t="s">
        <v>87</v>
      </c>
      <c r="BK185" s="53">
        <f t="shared" si="24"/>
        <v>0</v>
      </c>
      <c r="BL185" s="10" t="s">
        <v>179</v>
      </c>
      <c r="BM185" s="10" t="s">
        <v>608</v>
      </c>
    </row>
    <row r="186" spans="2:65" s="1" customFormat="1" ht="44.25" customHeight="1">
      <c r="B186" s="72"/>
      <c r="C186" s="110" t="s">
        <v>10</v>
      </c>
      <c r="D186" s="110" t="s">
        <v>226</v>
      </c>
      <c r="E186" s="111"/>
      <c r="F186" s="334" t="s">
        <v>1045</v>
      </c>
      <c r="G186" s="334"/>
      <c r="H186" s="334"/>
      <c r="I186" s="334"/>
      <c r="J186" s="112" t="s">
        <v>223</v>
      </c>
      <c r="K186" s="113">
        <v>2</v>
      </c>
      <c r="L186" s="335">
        <v>0</v>
      </c>
      <c r="M186" s="335"/>
      <c r="N186" s="336">
        <f t="shared" si="15"/>
        <v>0</v>
      </c>
      <c r="O186" s="324"/>
      <c r="P186" s="324"/>
      <c r="Q186" s="324"/>
      <c r="R186" s="75"/>
      <c r="T186" s="106" t="s">
        <v>5</v>
      </c>
      <c r="U186" s="27" t="s">
        <v>42</v>
      </c>
      <c r="V186" s="23"/>
      <c r="W186" s="107">
        <f t="shared" si="16"/>
        <v>0</v>
      </c>
      <c r="X186" s="107">
        <v>0</v>
      </c>
      <c r="Y186" s="107">
        <f t="shared" si="17"/>
        <v>0</v>
      </c>
      <c r="Z186" s="107">
        <v>0</v>
      </c>
      <c r="AA186" s="108">
        <f t="shared" si="18"/>
        <v>0</v>
      </c>
      <c r="AR186" s="10" t="s">
        <v>194</v>
      </c>
      <c r="AT186" s="10" t="s">
        <v>226</v>
      </c>
      <c r="AU186" s="10" t="s">
        <v>87</v>
      </c>
      <c r="AY186" s="10" t="s">
        <v>174</v>
      </c>
      <c r="BE186" s="53">
        <f t="shared" si="19"/>
        <v>0</v>
      </c>
      <c r="BF186" s="53">
        <f t="shared" si="20"/>
        <v>0</v>
      </c>
      <c r="BG186" s="53">
        <f t="shared" si="21"/>
        <v>0</v>
      </c>
      <c r="BH186" s="53">
        <f t="shared" si="22"/>
        <v>0</v>
      </c>
      <c r="BI186" s="53">
        <f t="shared" si="23"/>
        <v>0</v>
      </c>
      <c r="BJ186" s="10" t="s">
        <v>87</v>
      </c>
      <c r="BK186" s="53">
        <f t="shared" si="24"/>
        <v>0</v>
      </c>
      <c r="BL186" s="10" t="s">
        <v>179</v>
      </c>
      <c r="BM186" s="10" t="s">
        <v>609</v>
      </c>
    </row>
    <row r="187" spans="2:65" s="1" customFormat="1" ht="44.25" customHeight="1">
      <c r="B187" s="72"/>
      <c r="C187" s="110" t="s">
        <v>243</v>
      </c>
      <c r="D187" s="110" t="s">
        <v>226</v>
      </c>
      <c r="E187" s="111"/>
      <c r="F187" s="334" t="s">
        <v>1046</v>
      </c>
      <c r="G187" s="334"/>
      <c r="H187" s="334"/>
      <c r="I187" s="334"/>
      <c r="J187" s="112" t="s">
        <v>223</v>
      </c>
      <c r="K187" s="113">
        <v>2</v>
      </c>
      <c r="L187" s="335">
        <v>0</v>
      </c>
      <c r="M187" s="335"/>
      <c r="N187" s="336">
        <f t="shared" si="15"/>
        <v>0</v>
      </c>
      <c r="O187" s="324"/>
      <c r="P187" s="324"/>
      <c r="Q187" s="324"/>
      <c r="R187" s="75"/>
      <c r="T187" s="106" t="s">
        <v>5</v>
      </c>
      <c r="U187" s="27" t="s">
        <v>42</v>
      </c>
      <c r="V187" s="23"/>
      <c r="W187" s="107">
        <f t="shared" si="16"/>
        <v>0</v>
      </c>
      <c r="X187" s="107">
        <v>0</v>
      </c>
      <c r="Y187" s="107">
        <f t="shared" si="17"/>
        <v>0</v>
      </c>
      <c r="Z187" s="107">
        <v>0</v>
      </c>
      <c r="AA187" s="108">
        <f t="shared" si="18"/>
        <v>0</v>
      </c>
      <c r="AR187" s="10" t="s">
        <v>194</v>
      </c>
      <c r="AT187" s="10" t="s">
        <v>226</v>
      </c>
      <c r="AU187" s="10" t="s">
        <v>87</v>
      </c>
      <c r="AY187" s="10" t="s">
        <v>174</v>
      </c>
      <c r="BE187" s="53">
        <f t="shared" si="19"/>
        <v>0</v>
      </c>
      <c r="BF187" s="53">
        <f t="shared" si="20"/>
        <v>0</v>
      </c>
      <c r="BG187" s="53">
        <f t="shared" si="21"/>
        <v>0</v>
      </c>
      <c r="BH187" s="53">
        <f t="shared" si="22"/>
        <v>0</v>
      </c>
      <c r="BI187" s="53">
        <f t="shared" si="23"/>
        <v>0</v>
      </c>
      <c r="BJ187" s="10" t="s">
        <v>87</v>
      </c>
      <c r="BK187" s="53">
        <f t="shared" si="24"/>
        <v>0</v>
      </c>
      <c r="BL187" s="10" t="s">
        <v>179</v>
      </c>
      <c r="BM187" s="10" t="s">
        <v>610</v>
      </c>
    </row>
    <row r="188" spans="2:65" s="1" customFormat="1" ht="31.5" customHeight="1">
      <c r="B188" s="72"/>
      <c r="C188" s="110" t="s">
        <v>246</v>
      </c>
      <c r="D188" s="110" t="s">
        <v>226</v>
      </c>
      <c r="E188" s="111"/>
      <c r="F188" s="334" t="s">
        <v>611</v>
      </c>
      <c r="G188" s="334"/>
      <c r="H188" s="334"/>
      <c r="I188" s="334"/>
      <c r="J188" s="112" t="s">
        <v>223</v>
      </c>
      <c r="K188" s="113">
        <v>1</v>
      </c>
      <c r="L188" s="335">
        <v>0</v>
      </c>
      <c r="M188" s="335"/>
      <c r="N188" s="336">
        <f t="shared" si="15"/>
        <v>0</v>
      </c>
      <c r="O188" s="324"/>
      <c r="P188" s="324"/>
      <c r="Q188" s="324"/>
      <c r="R188" s="75"/>
      <c r="T188" s="106" t="s">
        <v>5</v>
      </c>
      <c r="U188" s="27" t="s">
        <v>42</v>
      </c>
      <c r="V188" s="23"/>
      <c r="W188" s="107">
        <f t="shared" si="16"/>
        <v>0</v>
      </c>
      <c r="X188" s="107">
        <v>0</v>
      </c>
      <c r="Y188" s="107">
        <f t="shared" si="17"/>
        <v>0</v>
      </c>
      <c r="Z188" s="107">
        <v>0</v>
      </c>
      <c r="AA188" s="108">
        <f t="shared" si="18"/>
        <v>0</v>
      </c>
      <c r="AR188" s="10" t="s">
        <v>194</v>
      </c>
      <c r="AT188" s="10" t="s">
        <v>226</v>
      </c>
      <c r="AU188" s="10" t="s">
        <v>87</v>
      </c>
      <c r="AY188" s="10" t="s">
        <v>174</v>
      </c>
      <c r="BE188" s="53">
        <f t="shared" si="19"/>
        <v>0</v>
      </c>
      <c r="BF188" s="53">
        <f t="shared" si="20"/>
        <v>0</v>
      </c>
      <c r="BG188" s="53">
        <f t="shared" si="21"/>
        <v>0</v>
      </c>
      <c r="BH188" s="53">
        <f t="shared" si="22"/>
        <v>0</v>
      </c>
      <c r="BI188" s="53">
        <f t="shared" si="23"/>
        <v>0</v>
      </c>
      <c r="BJ188" s="10" t="s">
        <v>87</v>
      </c>
      <c r="BK188" s="53">
        <f t="shared" si="24"/>
        <v>0</v>
      </c>
      <c r="BL188" s="10" t="s">
        <v>179</v>
      </c>
      <c r="BM188" s="10" t="s">
        <v>612</v>
      </c>
    </row>
    <row r="189" spans="2:65" s="1" customFormat="1" ht="22.5" customHeight="1">
      <c r="B189" s="72"/>
      <c r="C189" s="110" t="s">
        <v>179</v>
      </c>
      <c r="D189" s="110" t="s">
        <v>226</v>
      </c>
      <c r="E189" s="111"/>
      <c r="F189" s="334" t="s">
        <v>613</v>
      </c>
      <c r="G189" s="334"/>
      <c r="H189" s="334"/>
      <c r="I189" s="334"/>
      <c r="J189" s="112" t="s">
        <v>223</v>
      </c>
      <c r="K189" s="113">
        <v>3</v>
      </c>
      <c r="L189" s="335">
        <v>0</v>
      </c>
      <c r="M189" s="335"/>
      <c r="N189" s="336">
        <f t="shared" si="15"/>
        <v>0</v>
      </c>
      <c r="O189" s="324"/>
      <c r="P189" s="324"/>
      <c r="Q189" s="324"/>
      <c r="R189" s="75"/>
      <c r="T189" s="106" t="s">
        <v>5</v>
      </c>
      <c r="U189" s="27" t="s">
        <v>42</v>
      </c>
      <c r="V189" s="23"/>
      <c r="W189" s="107">
        <f t="shared" si="16"/>
        <v>0</v>
      </c>
      <c r="X189" s="107">
        <v>0</v>
      </c>
      <c r="Y189" s="107">
        <f t="shared" si="17"/>
        <v>0</v>
      </c>
      <c r="Z189" s="107">
        <v>0</v>
      </c>
      <c r="AA189" s="108">
        <f t="shared" si="18"/>
        <v>0</v>
      </c>
      <c r="AR189" s="10" t="s">
        <v>194</v>
      </c>
      <c r="AT189" s="10" t="s">
        <v>226</v>
      </c>
      <c r="AU189" s="10" t="s">
        <v>87</v>
      </c>
      <c r="AY189" s="10" t="s">
        <v>174</v>
      </c>
      <c r="BE189" s="53">
        <f t="shared" si="19"/>
        <v>0</v>
      </c>
      <c r="BF189" s="53">
        <f t="shared" si="20"/>
        <v>0</v>
      </c>
      <c r="BG189" s="53">
        <f t="shared" si="21"/>
        <v>0</v>
      </c>
      <c r="BH189" s="53">
        <f t="shared" si="22"/>
        <v>0</v>
      </c>
      <c r="BI189" s="53">
        <f t="shared" si="23"/>
        <v>0</v>
      </c>
      <c r="BJ189" s="10" t="s">
        <v>87</v>
      </c>
      <c r="BK189" s="53">
        <f t="shared" si="24"/>
        <v>0</v>
      </c>
      <c r="BL189" s="10" t="s">
        <v>179</v>
      </c>
      <c r="BM189" s="10" t="s">
        <v>614</v>
      </c>
    </row>
    <row r="190" spans="2:65" s="1" customFormat="1" ht="31.5" customHeight="1">
      <c r="B190" s="72"/>
      <c r="C190" s="110" t="s">
        <v>206</v>
      </c>
      <c r="D190" s="110" t="s">
        <v>226</v>
      </c>
      <c r="E190" s="111"/>
      <c r="F190" s="334" t="s">
        <v>615</v>
      </c>
      <c r="G190" s="334"/>
      <c r="H190" s="334"/>
      <c r="I190" s="334"/>
      <c r="J190" s="112" t="s">
        <v>223</v>
      </c>
      <c r="K190" s="113">
        <v>3</v>
      </c>
      <c r="L190" s="335">
        <v>0</v>
      </c>
      <c r="M190" s="335"/>
      <c r="N190" s="336">
        <f t="shared" si="15"/>
        <v>0</v>
      </c>
      <c r="O190" s="324"/>
      <c r="P190" s="324"/>
      <c r="Q190" s="324"/>
      <c r="R190" s="75"/>
      <c r="T190" s="106" t="s">
        <v>5</v>
      </c>
      <c r="U190" s="27" t="s">
        <v>42</v>
      </c>
      <c r="V190" s="23"/>
      <c r="W190" s="107">
        <f t="shared" si="16"/>
        <v>0</v>
      </c>
      <c r="X190" s="107">
        <v>0</v>
      </c>
      <c r="Y190" s="107">
        <f t="shared" si="17"/>
        <v>0</v>
      </c>
      <c r="Z190" s="107">
        <v>0</v>
      </c>
      <c r="AA190" s="108">
        <f t="shared" si="18"/>
        <v>0</v>
      </c>
      <c r="AR190" s="10" t="s">
        <v>194</v>
      </c>
      <c r="AT190" s="10" t="s">
        <v>226</v>
      </c>
      <c r="AU190" s="10" t="s">
        <v>87</v>
      </c>
      <c r="AY190" s="10" t="s">
        <v>174</v>
      </c>
      <c r="BE190" s="53">
        <f t="shared" si="19"/>
        <v>0</v>
      </c>
      <c r="BF190" s="53">
        <f t="shared" si="20"/>
        <v>0</v>
      </c>
      <c r="BG190" s="53">
        <f t="shared" si="21"/>
        <v>0</v>
      </c>
      <c r="BH190" s="53">
        <f t="shared" si="22"/>
        <v>0</v>
      </c>
      <c r="BI190" s="53">
        <f t="shared" si="23"/>
        <v>0</v>
      </c>
      <c r="BJ190" s="10" t="s">
        <v>87</v>
      </c>
      <c r="BK190" s="53">
        <f t="shared" si="24"/>
        <v>0</v>
      </c>
      <c r="BL190" s="10" t="s">
        <v>179</v>
      </c>
      <c r="BM190" s="10" t="s">
        <v>616</v>
      </c>
    </row>
    <row r="191" spans="2:65" s="1" customFormat="1" ht="22.5" customHeight="1">
      <c r="B191" s="72"/>
      <c r="C191" s="110" t="s">
        <v>200</v>
      </c>
      <c r="D191" s="110" t="s">
        <v>226</v>
      </c>
      <c r="E191" s="111"/>
      <c r="F191" s="334" t="s">
        <v>617</v>
      </c>
      <c r="G191" s="334"/>
      <c r="H191" s="334"/>
      <c r="I191" s="334"/>
      <c r="J191" s="112" t="s">
        <v>223</v>
      </c>
      <c r="K191" s="113">
        <v>3</v>
      </c>
      <c r="L191" s="335">
        <v>0</v>
      </c>
      <c r="M191" s="335"/>
      <c r="N191" s="336">
        <f t="shared" si="15"/>
        <v>0</v>
      </c>
      <c r="O191" s="324"/>
      <c r="P191" s="324"/>
      <c r="Q191" s="324"/>
      <c r="R191" s="75"/>
      <c r="T191" s="106" t="s">
        <v>5</v>
      </c>
      <c r="U191" s="27" t="s">
        <v>42</v>
      </c>
      <c r="V191" s="23"/>
      <c r="W191" s="107">
        <f t="shared" si="16"/>
        <v>0</v>
      </c>
      <c r="X191" s="107">
        <v>0</v>
      </c>
      <c r="Y191" s="107">
        <f t="shared" si="17"/>
        <v>0</v>
      </c>
      <c r="Z191" s="107">
        <v>0</v>
      </c>
      <c r="AA191" s="108">
        <f t="shared" si="18"/>
        <v>0</v>
      </c>
      <c r="AR191" s="10" t="s">
        <v>194</v>
      </c>
      <c r="AT191" s="10" t="s">
        <v>226</v>
      </c>
      <c r="AU191" s="10" t="s">
        <v>87</v>
      </c>
      <c r="AY191" s="10" t="s">
        <v>174</v>
      </c>
      <c r="BE191" s="53">
        <f t="shared" si="19"/>
        <v>0</v>
      </c>
      <c r="BF191" s="53">
        <f t="shared" si="20"/>
        <v>0</v>
      </c>
      <c r="BG191" s="53">
        <f t="shared" si="21"/>
        <v>0</v>
      </c>
      <c r="BH191" s="53">
        <f t="shared" si="22"/>
        <v>0</v>
      </c>
      <c r="BI191" s="53">
        <f t="shared" si="23"/>
        <v>0</v>
      </c>
      <c r="BJ191" s="10" t="s">
        <v>87</v>
      </c>
      <c r="BK191" s="53">
        <f t="shared" si="24"/>
        <v>0</v>
      </c>
      <c r="BL191" s="10" t="s">
        <v>179</v>
      </c>
      <c r="BM191" s="10" t="s">
        <v>618</v>
      </c>
    </row>
    <row r="192" spans="2:65" s="1" customFormat="1" ht="31.5" customHeight="1">
      <c r="B192" s="72"/>
      <c r="C192" s="101" t="s">
        <v>188</v>
      </c>
      <c r="D192" s="101" t="s">
        <v>176</v>
      </c>
      <c r="E192" s="102"/>
      <c r="F192" s="322" t="s">
        <v>619</v>
      </c>
      <c r="G192" s="322"/>
      <c r="H192" s="322"/>
      <c r="I192" s="322"/>
      <c r="J192" s="103" t="s">
        <v>223</v>
      </c>
      <c r="K192" s="104">
        <v>16</v>
      </c>
      <c r="L192" s="323">
        <v>0</v>
      </c>
      <c r="M192" s="323"/>
      <c r="N192" s="324">
        <f t="shared" si="15"/>
        <v>0</v>
      </c>
      <c r="O192" s="324"/>
      <c r="P192" s="324"/>
      <c r="Q192" s="324"/>
      <c r="R192" s="75"/>
      <c r="T192" s="106" t="s">
        <v>5</v>
      </c>
      <c r="U192" s="27" t="s">
        <v>42</v>
      </c>
      <c r="V192" s="23"/>
      <c r="W192" s="107">
        <f t="shared" si="16"/>
        <v>0</v>
      </c>
      <c r="X192" s="107">
        <v>0</v>
      </c>
      <c r="Y192" s="107">
        <f t="shared" si="17"/>
        <v>0</v>
      </c>
      <c r="Z192" s="107">
        <v>0</v>
      </c>
      <c r="AA192" s="108">
        <f t="shared" si="18"/>
        <v>0</v>
      </c>
      <c r="AR192" s="10" t="s">
        <v>179</v>
      </c>
      <c r="AT192" s="10" t="s">
        <v>176</v>
      </c>
      <c r="AU192" s="10" t="s">
        <v>87</v>
      </c>
      <c r="AY192" s="10" t="s">
        <v>174</v>
      </c>
      <c r="BE192" s="53">
        <f t="shared" si="19"/>
        <v>0</v>
      </c>
      <c r="BF192" s="53">
        <f t="shared" si="20"/>
        <v>0</v>
      </c>
      <c r="BG192" s="53">
        <f t="shared" si="21"/>
        <v>0</v>
      </c>
      <c r="BH192" s="53">
        <f t="shared" si="22"/>
        <v>0</v>
      </c>
      <c r="BI192" s="53">
        <f t="shared" si="23"/>
        <v>0</v>
      </c>
      <c r="BJ192" s="10" t="s">
        <v>87</v>
      </c>
      <c r="BK192" s="53">
        <f t="shared" si="24"/>
        <v>0</v>
      </c>
      <c r="BL192" s="10" t="s">
        <v>179</v>
      </c>
      <c r="BM192" s="10" t="s">
        <v>620</v>
      </c>
    </row>
    <row r="193" spans="2:65" s="1" customFormat="1" ht="22.5" customHeight="1">
      <c r="B193" s="72"/>
      <c r="C193" s="110" t="s">
        <v>191</v>
      </c>
      <c r="D193" s="110" t="s">
        <v>226</v>
      </c>
      <c r="E193" s="111"/>
      <c r="F193" s="334" t="s">
        <v>621</v>
      </c>
      <c r="G193" s="334"/>
      <c r="H193" s="334"/>
      <c r="I193" s="334"/>
      <c r="J193" s="112" t="s">
        <v>223</v>
      </c>
      <c r="K193" s="113">
        <v>16</v>
      </c>
      <c r="L193" s="335">
        <v>0</v>
      </c>
      <c r="M193" s="335"/>
      <c r="N193" s="336">
        <f t="shared" si="15"/>
        <v>0</v>
      </c>
      <c r="O193" s="324"/>
      <c r="P193" s="324"/>
      <c r="Q193" s="324"/>
      <c r="R193" s="75"/>
      <c r="T193" s="106" t="s">
        <v>5</v>
      </c>
      <c r="U193" s="27" t="s">
        <v>42</v>
      </c>
      <c r="V193" s="23"/>
      <c r="W193" s="107">
        <f t="shared" si="16"/>
        <v>0</v>
      </c>
      <c r="X193" s="107">
        <v>0</v>
      </c>
      <c r="Y193" s="107">
        <f t="shared" si="17"/>
        <v>0</v>
      </c>
      <c r="Z193" s="107">
        <v>0</v>
      </c>
      <c r="AA193" s="108">
        <f t="shared" si="18"/>
        <v>0</v>
      </c>
      <c r="AR193" s="10" t="s">
        <v>194</v>
      </c>
      <c r="AT193" s="10" t="s">
        <v>226</v>
      </c>
      <c r="AU193" s="10" t="s">
        <v>87</v>
      </c>
      <c r="AY193" s="10" t="s">
        <v>174</v>
      </c>
      <c r="BE193" s="53">
        <f t="shared" si="19"/>
        <v>0</v>
      </c>
      <c r="BF193" s="53">
        <f t="shared" si="20"/>
        <v>0</v>
      </c>
      <c r="BG193" s="53">
        <f t="shared" si="21"/>
        <v>0</v>
      </c>
      <c r="BH193" s="53">
        <f t="shared" si="22"/>
        <v>0</v>
      </c>
      <c r="BI193" s="53">
        <f t="shared" si="23"/>
        <v>0</v>
      </c>
      <c r="BJ193" s="10" t="s">
        <v>87</v>
      </c>
      <c r="BK193" s="53">
        <f t="shared" si="24"/>
        <v>0</v>
      </c>
      <c r="BL193" s="10" t="s">
        <v>179</v>
      </c>
      <c r="BM193" s="10" t="s">
        <v>622</v>
      </c>
    </row>
    <row r="194" spans="2:65" s="1" customFormat="1" ht="22.5" customHeight="1">
      <c r="B194" s="72"/>
      <c r="C194" s="110" t="s">
        <v>208</v>
      </c>
      <c r="D194" s="110" t="s">
        <v>226</v>
      </c>
      <c r="E194" s="111"/>
      <c r="F194" s="334" t="s">
        <v>623</v>
      </c>
      <c r="G194" s="334"/>
      <c r="H194" s="334"/>
      <c r="I194" s="334"/>
      <c r="J194" s="112" t="s">
        <v>223</v>
      </c>
      <c r="K194" s="113">
        <v>16</v>
      </c>
      <c r="L194" s="335">
        <v>0</v>
      </c>
      <c r="M194" s="335"/>
      <c r="N194" s="336">
        <f t="shared" si="15"/>
        <v>0</v>
      </c>
      <c r="O194" s="324"/>
      <c r="P194" s="324"/>
      <c r="Q194" s="324"/>
      <c r="R194" s="75"/>
      <c r="T194" s="106" t="s">
        <v>5</v>
      </c>
      <c r="U194" s="27" t="s">
        <v>42</v>
      </c>
      <c r="V194" s="23"/>
      <c r="W194" s="107">
        <f t="shared" si="16"/>
        <v>0</v>
      </c>
      <c r="X194" s="107">
        <v>0</v>
      </c>
      <c r="Y194" s="107">
        <f t="shared" si="17"/>
        <v>0</v>
      </c>
      <c r="Z194" s="107">
        <v>0</v>
      </c>
      <c r="AA194" s="108">
        <f t="shared" si="18"/>
        <v>0</v>
      </c>
      <c r="AR194" s="10" t="s">
        <v>194</v>
      </c>
      <c r="AT194" s="10" t="s">
        <v>226</v>
      </c>
      <c r="AU194" s="10" t="s">
        <v>87</v>
      </c>
      <c r="AY194" s="10" t="s">
        <v>174</v>
      </c>
      <c r="BE194" s="53">
        <f t="shared" si="19"/>
        <v>0</v>
      </c>
      <c r="BF194" s="53">
        <f t="shared" si="20"/>
        <v>0</v>
      </c>
      <c r="BG194" s="53">
        <f t="shared" si="21"/>
        <v>0</v>
      </c>
      <c r="BH194" s="53">
        <f t="shared" si="22"/>
        <v>0</v>
      </c>
      <c r="BI194" s="53">
        <f t="shared" si="23"/>
        <v>0</v>
      </c>
      <c r="BJ194" s="10" t="s">
        <v>87</v>
      </c>
      <c r="BK194" s="53">
        <f t="shared" si="24"/>
        <v>0</v>
      </c>
      <c r="BL194" s="10" t="s">
        <v>179</v>
      </c>
      <c r="BM194" s="10" t="s">
        <v>624</v>
      </c>
    </row>
    <row r="195" spans="2:65" s="1" customFormat="1" ht="22.5" customHeight="1">
      <c r="B195" s="72"/>
      <c r="C195" s="110" t="s">
        <v>211</v>
      </c>
      <c r="D195" s="110" t="s">
        <v>226</v>
      </c>
      <c r="E195" s="111"/>
      <c r="F195" s="334" t="s">
        <v>617</v>
      </c>
      <c r="G195" s="334"/>
      <c r="H195" s="334"/>
      <c r="I195" s="334"/>
      <c r="J195" s="112" t="s">
        <v>223</v>
      </c>
      <c r="K195" s="113">
        <v>16</v>
      </c>
      <c r="L195" s="335">
        <v>0</v>
      </c>
      <c r="M195" s="335"/>
      <c r="N195" s="336">
        <f t="shared" si="15"/>
        <v>0</v>
      </c>
      <c r="O195" s="324"/>
      <c r="P195" s="324"/>
      <c r="Q195" s="324"/>
      <c r="R195" s="75"/>
      <c r="T195" s="106" t="s">
        <v>5</v>
      </c>
      <c r="U195" s="27" t="s">
        <v>42</v>
      </c>
      <c r="V195" s="23"/>
      <c r="W195" s="107">
        <f t="shared" si="16"/>
        <v>0</v>
      </c>
      <c r="X195" s="107">
        <v>0</v>
      </c>
      <c r="Y195" s="107">
        <f t="shared" si="17"/>
        <v>0</v>
      </c>
      <c r="Z195" s="107">
        <v>0</v>
      </c>
      <c r="AA195" s="108">
        <f t="shared" si="18"/>
        <v>0</v>
      </c>
      <c r="AR195" s="10" t="s">
        <v>194</v>
      </c>
      <c r="AT195" s="10" t="s">
        <v>226</v>
      </c>
      <c r="AU195" s="10" t="s">
        <v>87</v>
      </c>
      <c r="AY195" s="10" t="s">
        <v>174</v>
      </c>
      <c r="BE195" s="53">
        <f t="shared" si="19"/>
        <v>0</v>
      </c>
      <c r="BF195" s="53">
        <f t="shared" si="20"/>
        <v>0</v>
      </c>
      <c r="BG195" s="53">
        <f t="shared" si="21"/>
        <v>0</v>
      </c>
      <c r="BH195" s="53">
        <f t="shared" si="22"/>
        <v>0</v>
      </c>
      <c r="BI195" s="53">
        <f t="shared" si="23"/>
        <v>0</v>
      </c>
      <c r="BJ195" s="10" t="s">
        <v>87</v>
      </c>
      <c r="BK195" s="53">
        <f t="shared" si="24"/>
        <v>0</v>
      </c>
      <c r="BL195" s="10" t="s">
        <v>179</v>
      </c>
      <c r="BM195" s="10" t="s">
        <v>625</v>
      </c>
    </row>
    <row r="196" spans="2:65" s="1" customFormat="1" ht="22.5" customHeight="1">
      <c r="B196" s="72"/>
      <c r="C196" s="101" t="s">
        <v>358</v>
      </c>
      <c r="D196" s="101" t="s">
        <v>176</v>
      </c>
      <c r="E196" s="102"/>
      <c r="F196" s="322" t="s">
        <v>626</v>
      </c>
      <c r="G196" s="322"/>
      <c r="H196" s="322"/>
      <c r="I196" s="322"/>
      <c r="J196" s="103" t="s">
        <v>223</v>
      </c>
      <c r="K196" s="104">
        <v>6</v>
      </c>
      <c r="L196" s="323">
        <v>0</v>
      </c>
      <c r="M196" s="323"/>
      <c r="N196" s="324">
        <f t="shared" si="15"/>
        <v>0</v>
      </c>
      <c r="O196" s="324"/>
      <c r="P196" s="324"/>
      <c r="Q196" s="324"/>
      <c r="R196" s="75"/>
      <c r="T196" s="106" t="s">
        <v>5</v>
      </c>
      <c r="U196" s="27" t="s">
        <v>42</v>
      </c>
      <c r="V196" s="23"/>
      <c r="W196" s="107">
        <f t="shared" si="16"/>
        <v>0</v>
      </c>
      <c r="X196" s="107">
        <v>0</v>
      </c>
      <c r="Y196" s="107">
        <f t="shared" si="17"/>
        <v>0</v>
      </c>
      <c r="Z196" s="107">
        <v>0</v>
      </c>
      <c r="AA196" s="108">
        <f t="shared" si="18"/>
        <v>0</v>
      </c>
      <c r="AR196" s="10" t="s">
        <v>179</v>
      </c>
      <c r="AT196" s="10" t="s">
        <v>176</v>
      </c>
      <c r="AU196" s="10" t="s">
        <v>87</v>
      </c>
      <c r="AY196" s="10" t="s">
        <v>174</v>
      </c>
      <c r="BE196" s="53">
        <f t="shared" si="19"/>
        <v>0</v>
      </c>
      <c r="BF196" s="53">
        <f t="shared" si="20"/>
        <v>0</v>
      </c>
      <c r="BG196" s="53">
        <f t="shared" si="21"/>
        <v>0</v>
      </c>
      <c r="BH196" s="53">
        <f t="shared" si="22"/>
        <v>0</v>
      </c>
      <c r="BI196" s="53">
        <f t="shared" si="23"/>
        <v>0</v>
      </c>
      <c r="BJ196" s="10" t="s">
        <v>87</v>
      </c>
      <c r="BK196" s="53">
        <f t="shared" si="24"/>
        <v>0</v>
      </c>
      <c r="BL196" s="10" t="s">
        <v>179</v>
      </c>
      <c r="BM196" s="10" t="s">
        <v>627</v>
      </c>
    </row>
    <row r="197" spans="2:65" s="1" customFormat="1" ht="22.5" customHeight="1">
      <c r="B197" s="72"/>
      <c r="C197" s="110" t="s">
        <v>258</v>
      </c>
      <c r="D197" s="110" t="s">
        <v>226</v>
      </c>
      <c r="E197" s="111"/>
      <c r="F197" s="334" t="s">
        <v>628</v>
      </c>
      <c r="G197" s="334"/>
      <c r="H197" s="334"/>
      <c r="I197" s="334"/>
      <c r="J197" s="112" t="s">
        <v>223</v>
      </c>
      <c r="K197" s="113">
        <v>6</v>
      </c>
      <c r="L197" s="335">
        <v>0</v>
      </c>
      <c r="M197" s="335"/>
      <c r="N197" s="336">
        <f t="shared" si="15"/>
        <v>0</v>
      </c>
      <c r="O197" s="324"/>
      <c r="P197" s="324"/>
      <c r="Q197" s="324"/>
      <c r="R197" s="75"/>
      <c r="T197" s="106" t="s">
        <v>5</v>
      </c>
      <c r="U197" s="27" t="s">
        <v>42</v>
      </c>
      <c r="V197" s="23"/>
      <c r="W197" s="107">
        <f t="shared" si="16"/>
        <v>0</v>
      </c>
      <c r="X197" s="107">
        <v>0</v>
      </c>
      <c r="Y197" s="107">
        <f t="shared" si="17"/>
        <v>0</v>
      </c>
      <c r="Z197" s="107">
        <v>0</v>
      </c>
      <c r="AA197" s="108">
        <f t="shared" si="18"/>
        <v>0</v>
      </c>
      <c r="AR197" s="10" t="s">
        <v>194</v>
      </c>
      <c r="AT197" s="10" t="s">
        <v>226</v>
      </c>
      <c r="AU197" s="10" t="s">
        <v>87</v>
      </c>
      <c r="AY197" s="10" t="s">
        <v>174</v>
      </c>
      <c r="BE197" s="53">
        <f t="shared" si="19"/>
        <v>0</v>
      </c>
      <c r="BF197" s="53">
        <f t="shared" si="20"/>
        <v>0</v>
      </c>
      <c r="BG197" s="53">
        <f t="shared" si="21"/>
        <v>0</v>
      </c>
      <c r="BH197" s="53">
        <f t="shared" si="22"/>
        <v>0</v>
      </c>
      <c r="BI197" s="53">
        <f t="shared" si="23"/>
        <v>0</v>
      </c>
      <c r="BJ197" s="10" t="s">
        <v>87</v>
      </c>
      <c r="BK197" s="53">
        <f t="shared" si="24"/>
        <v>0</v>
      </c>
      <c r="BL197" s="10" t="s">
        <v>179</v>
      </c>
      <c r="BM197" s="10" t="s">
        <v>629</v>
      </c>
    </row>
    <row r="198" spans="2:65" s="1" customFormat="1" ht="22.5" customHeight="1">
      <c r="B198" s="72"/>
      <c r="C198" s="101" t="s">
        <v>261</v>
      </c>
      <c r="D198" s="101" t="s">
        <v>176</v>
      </c>
      <c r="E198" s="102"/>
      <c r="F198" s="322" t="s">
        <v>630</v>
      </c>
      <c r="G198" s="322"/>
      <c r="H198" s="322"/>
      <c r="I198" s="322"/>
      <c r="J198" s="103" t="s">
        <v>223</v>
      </c>
      <c r="K198" s="104">
        <v>9</v>
      </c>
      <c r="L198" s="323">
        <v>0</v>
      </c>
      <c r="M198" s="323"/>
      <c r="N198" s="324">
        <f t="shared" si="15"/>
        <v>0</v>
      </c>
      <c r="O198" s="324"/>
      <c r="P198" s="324"/>
      <c r="Q198" s="324"/>
      <c r="R198" s="75"/>
      <c r="T198" s="106" t="s">
        <v>5</v>
      </c>
      <c r="U198" s="27" t="s">
        <v>42</v>
      </c>
      <c r="V198" s="23"/>
      <c r="W198" s="107">
        <f t="shared" si="16"/>
        <v>0</v>
      </c>
      <c r="X198" s="107">
        <v>0</v>
      </c>
      <c r="Y198" s="107">
        <f t="shared" si="17"/>
        <v>0</v>
      </c>
      <c r="Z198" s="107">
        <v>0</v>
      </c>
      <c r="AA198" s="108">
        <f t="shared" si="18"/>
        <v>0</v>
      </c>
      <c r="AR198" s="10" t="s">
        <v>179</v>
      </c>
      <c r="AT198" s="10" t="s">
        <v>176</v>
      </c>
      <c r="AU198" s="10" t="s">
        <v>87</v>
      </c>
      <c r="AY198" s="10" t="s">
        <v>174</v>
      </c>
      <c r="BE198" s="53">
        <f t="shared" si="19"/>
        <v>0</v>
      </c>
      <c r="BF198" s="53">
        <f t="shared" si="20"/>
        <v>0</v>
      </c>
      <c r="BG198" s="53">
        <f t="shared" si="21"/>
        <v>0</v>
      </c>
      <c r="BH198" s="53">
        <f t="shared" si="22"/>
        <v>0</v>
      </c>
      <c r="BI198" s="53">
        <f t="shared" si="23"/>
        <v>0</v>
      </c>
      <c r="BJ198" s="10" t="s">
        <v>87</v>
      </c>
      <c r="BK198" s="53">
        <f t="shared" si="24"/>
        <v>0</v>
      </c>
      <c r="BL198" s="10" t="s">
        <v>179</v>
      </c>
      <c r="BM198" s="10" t="s">
        <v>631</v>
      </c>
    </row>
    <row r="199" spans="2:65" s="1" customFormat="1" ht="22.5" customHeight="1">
      <c r="B199" s="72"/>
      <c r="C199" s="110" t="s">
        <v>252</v>
      </c>
      <c r="D199" s="110" t="s">
        <v>226</v>
      </c>
      <c r="E199" s="111"/>
      <c r="F199" s="334" t="s">
        <v>632</v>
      </c>
      <c r="G199" s="334"/>
      <c r="H199" s="334"/>
      <c r="I199" s="334"/>
      <c r="J199" s="112" t="s">
        <v>223</v>
      </c>
      <c r="K199" s="113">
        <v>9</v>
      </c>
      <c r="L199" s="335">
        <v>0</v>
      </c>
      <c r="M199" s="335"/>
      <c r="N199" s="336">
        <f t="shared" si="15"/>
        <v>0</v>
      </c>
      <c r="O199" s="324"/>
      <c r="P199" s="324"/>
      <c r="Q199" s="324"/>
      <c r="R199" s="75"/>
      <c r="T199" s="106" t="s">
        <v>5</v>
      </c>
      <c r="U199" s="27" t="s">
        <v>42</v>
      </c>
      <c r="V199" s="23"/>
      <c r="W199" s="107">
        <f t="shared" si="16"/>
        <v>0</v>
      </c>
      <c r="X199" s="107">
        <v>0</v>
      </c>
      <c r="Y199" s="107">
        <f t="shared" si="17"/>
        <v>0</v>
      </c>
      <c r="Z199" s="107">
        <v>0</v>
      </c>
      <c r="AA199" s="108">
        <f t="shared" si="18"/>
        <v>0</v>
      </c>
      <c r="AR199" s="10" t="s">
        <v>194</v>
      </c>
      <c r="AT199" s="10" t="s">
        <v>226</v>
      </c>
      <c r="AU199" s="10" t="s">
        <v>87</v>
      </c>
      <c r="AY199" s="10" t="s">
        <v>174</v>
      </c>
      <c r="BE199" s="53">
        <f t="shared" si="19"/>
        <v>0</v>
      </c>
      <c r="BF199" s="53">
        <f t="shared" si="20"/>
        <v>0</v>
      </c>
      <c r="BG199" s="53">
        <f t="shared" si="21"/>
        <v>0</v>
      </c>
      <c r="BH199" s="53">
        <f t="shared" si="22"/>
        <v>0</v>
      </c>
      <c r="BI199" s="53">
        <f t="shared" si="23"/>
        <v>0</v>
      </c>
      <c r="BJ199" s="10" t="s">
        <v>87</v>
      </c>
      <c r="BK199" s="53">
        <f t="shared" si="24"/>
        <v>0</v>
      </c>
      <c r="BL199" s="10" t="s">
        <v>179</v>
      </c>
      <c r="BM199" s="10" t="s">
        <v>633</v>
      </c>
    </row>
    <row r="200" spans="2:65" s="1" customFormat="1" ht="22.5" customHeight="1">
      <c r="B200" s="72"/>
      <c r="C200" s="101" t="s">
        <v>320</v>
      </c>
      <c r="D200" s="101" t="s">
        <v>176</v>
      </c>
      <c r="E200" s="102"/>
      <c r="F200" s="322" t="s">
        <v>630</v>
      </c>
      <c r="G200" s="322"/>
      <c r="H200" s="322"/>
      <c r="I200" s="322"/>
      <c r="J200" s="103" t="s">
        <v>223</v>
      </c>
      <c r="K200" s="104">
        <v>1</v>
      </c>
      <c r="L200" s="323">
        <v>0</v>
      </c>
      <c r="M200" s="323"/>
      <c r="N200" s="324">
        <f t="shared" si="15"/>
        <v>0</v>
      </c>
      <c r="O200" s="324"/>
      <c r="P200" s="324"/>
      <c r="Q200" s="324"/>
      <c r="R200" s="75"/>
      <c r="T200" s="106" t="s">
        <v>5</v>
      </c>
      <c r="U200" s="27" t="s">
        <v>42</v>
      </c>
      <c r="V200" s="23"/>
      <c r="W200" s="107">
        <f t="shared" si="16"/>
        <v>0</v>
      </c>
      <c r="X200" s="107">
        <v>0</v>
      </c>
      <c r="Y200" s="107">
        <f t="shared" si="17"/>
        <v>0</v>
      </c>
      <c r="Z200" s="107">
        <v>0</v>
      </c>
      <c r="AA200" s="108">
        <f t="shared" si="18"/>
        <v>0</v>
      </c>
      <c r="AR200" s="10" t="s">
        <v>179</v>
      </c>
      <c r="AT200" s="10" t="s">
        <v>176</v>
      </c>
      <c r="AU200" s="10" t="s">
        <v>87</v>
      </c>
      <c r="AY200" s="10" t="s">
        <v>174</v>
      </c>
      <c r="BE200" s="53">
        <f t="shared" si="19"/>
        <v>0</v>
      </c>
      <c r="BF200" s="53">
        <f t="shared" si="20"/>
        <v>0</v>
      </c>
      <c r="BG200" s="53">
        <f t="shared" si="21"/>
        <v>0</v>
      </c>
      <c r="BH200" s="53">
        <f t="shared" si="22"/>
        <v>0</v>
      </c>
      <c r="BI200" s="53">
        <f t="shared" si="23"/>
        <v>0</v>
      </c>
      <c r="BJ200" s="10" t="s">
        <v>87</v>
      </c>
      <c r="BK200" s="53">
        <f t="shared" si="24"/>
        <v>0</v>
      </c>
      <c r="BL200" s="10" t="s">
        <v>179</v>
      </c>
      <c r="BM200" s="10" t="s">
        <v>545</v>
      </c>
    </row>
    <row r="201" spans="2:65" s="1" customFormat="1" ht="22.5" customHeight="1">
      <c r="B201" s="72"/>
      <c r="C201" s="110" t="s">
        <v>323</v>
      </c>
      <c r="D201" s="110" t="s">
        <v>226</v>
      </c>
      <c r="E201" s="111"/>
      <c r="F201" s="334" t="s">
        <v>634</v>
      </c>
      <c r="G201" s="334"/>
      <c r="H201" s="334"/>
      <c r="I201" s="334"/>
      <c r="J201" s="112" t="s">
        <v>223</v>
      </c>
      <c r="K201" s="113">
        <v>1</v>
      </c>
      <c r="L201" s="335">
        <v>0</v>
      </c>
      <c r="M201" s="335"/>
      <c r="N201" s="336">
        <f t="shared" si="15"/>
        <v>0</v>
      </c>
      <c r="O201" s="324"/>
      <c r="P201" s="324"/>
      <c r="Q201" s="324"/>
      <c r="R201" s="75"/>
      <c r="T201" s="106" t="s">
        <v>5</v>
      </c>
      <c r="U201" s="27" t="s">
        <v>42</v>
      </c>
      <c r="V201" s="23"/>
      <c r="W201" s="107">
        <f t="shared" si="16"/>
        <v>0</v>
      </c>
      <c r="X201" s="107">
        <v>0</v>
      </c>
      <c r="Y201" s="107">
        <f t="shared" si="17"/>
        <v>0</v>
      </c>
      <c r="Z201" s="107">
        <v>0</v>
      </c>
      <c r="AA201" s="108">
        <f t="shared" si="18"/>
        <v>0</v>
      </c>
      <c r="AR201" s="10" t="s">
        <v>194</v>
      </c>
      <c r="AT201" s="10" t="s">
        <v>226</v>
      </c>
      <c r="AU201" s="10" t="s">
        <v>87</v>
      </c>
      <c r="AY201" s="10" t="s">
        <v>174</v>
      </c>
      <c r="BE201" s="53">
        <f t="shared" si="19"/>
        <v>0</v>
      </c>
      <c r="BF201" s="53">
        <f t="shared" si="20"/>
        <v>0</v>
      </c>
      <c r="BG201" s="53">
        <f t="shared" si="21"/>
        <v>0</v>
      </c>
      <c r="BH201" s="53">
        <f t="shared" si="22"/>
        <v>0</v>
      </c>
      <c r="BI201" s="53">
        <f t="shared" si="23"/>
        <v>0</v>
      </c>
      <c r="BJ201" s="10" t="s">
        <v>87</v>
      </c>
      <c r="BK201" s="53">
        <f t="shared" si="24"/>
        <v>0</v>
      </c>
      <c r="BL201" s="10" t="s">
        <v>179</v>
      </c>
      <c r="BM201" s="10" t="s">
        <v>549</v>
      </c>
    </row>
    <row r="202" spans="2:65" s="1" customFormat="1" ht="22.5" customHeight="1">
      <c r="B202" s="72"/>
      <c r="C202" s="101" t="s">
        <v>263</v>
      </c>
      <c r="D202" s="101" t="s">
        <v>176</v>
      </c>
      <c r="E202" s="102"/>
      <c r="F202" s="322" t="s">
        <v>635</v>
      </c>
      <c r="G202" s="322"/>
      <c r="H202" s="322"/>
      <c r="I202" s="322"/>
      <c r="J202" s="103" t="s">
        <v>223</v>
      </c>
      <c r="K202" s="104">
        <v>5</v>
      </c>
      <c r="L202" s="323">
        <v>0</v>
      </c>
      <c r="M202" s="323"/>
      <c r="N202" s="324">
        <f t="shared" si="15"/>
        <v>0</v>
      </c>
      <c r="O202" s="324"/>
      <c r="P202" s="324"/>
      <c r="Q202" s="324"/>
      <c r="R202" s="75"/>
      <c r="T202" s="106" t="s">
        <v>5</v>
      </c>
      <c r="U202" s="27" t="s">
        <v>42</v>
      </c>
      <c r="V202" s="23"/>
      <c r="W202" s="107">
        <f t="shared" si="16"/>
        <v>0</v>
      </c>
      <c r="X202" s="107">
        <v>0</v>
      </c>
      <c r="Y202" s="107">
        <f t="shared" si="17"/>
        <v>0</v>
      </c>
      <c r="Z202" s="107">
        <v>0</v>
      </c>
      <c r="AA202" s="108">
        <f t="shared" si="18"/>
        <v>0</v>
      </c>
      <c r="AR202" s="10" t="s">
        <v>179</v>
      </c>
      <c r="AT202" s="10" t="s">
        <v>176</v>
      </c>
      <c r="AU202" s="10" t="s">
        <v>87</v>
      </c>
      <c r="AY202" s="10" t="s">
        <v>174</v>
      </c>
      <c r="BE202" s="53">
        <f t="shared" si="19"/>
        <v>0</v>
      </c>
      <c r="BF202" s="53">
        <f t="shared" si="20"/>
        <v>0</v>
      </c>
      <c r="BG202" s="53">
        <f t="shared" si="21"/>
        <v>0</v>
      </c>
      <c r="BH202" s="53">
        <f t="shared" si="22"/>
        <v>0</v>
      </c>
      <c r="BI202" s="53">
        <f t="shared" si="23"/>
        <v>0</v>
      </c>
      <c r="BJ202" s="10" t="s">
        <v>87</v>
      </c>
      <c r="BK202" s="53">
        <f t="shared" si="24"/>
        <v>0</v>
      </c>
      <c r="BL202" s="10" t="s">
        <v>179</v>
      </c>
      <c r="BM202" s="10" t="s">
        <v>552</v>
      </c>
    </row>
    <row r="203" spans="2:65" s="1" customFormat="1" ht="22.5" customHeight="1">
      <c r="B203" s="72"/>
      <c r="C203" s="110" t="s">
        <v>305</v>
      </c>
      <c r="D203" s="110" t="s">
        <v>226</v>
      </c>
      <c r="E203" s="111"/>
      <c r="F203" s="334" t="s">
        <v>636</v>
      </c>
      <c r="G203" s="334"/>
      <c r="H203" s="334"/>
      <c r="I203" s="334"/>
      <c r="J203" s="112" t="s">
        <v>223</v>
      </c>
      <c r="K203" s="113">
        <v>5</v>
      </c>
      <c r="L203" s="335">
        <v>0</v>
      </c>
      <c r="M203" s="335"/>
      <c r="N203" s="336">
        <f t="shared" si="15"/>
        <v>0</v>
      </c>
      <c r="O203" s="324"/>
      <c r="P203" s="324"/>
      <c r="Q203" s="324"/>
      <c r="R203" s="75"/>
      <c r="T203" s="106" t="s">
        <v>5</v>
      </c>
      <c r="U203" s="27" t="s">
        <v>42</v>
      </c>
      <c r="V203" s="23"/>
      <c r="W203" s="107">
        <f t="shared" si="16"/>
        <v>0</v>
      </c>
      <c r="X203" s="107">
        <v>0</v>
      </c>
      <c r="Y203" s="107">
        <f t="shared" si="17"/>
        <v>0</v>
      </c>
      <c r="Z203" s="107">
        <v>0</v>
      </c>
      <c r="AA203" s="108">
        <f t="shared" si="18"/>
        <v>0</v>
      </c>
      <c r="AR203" s="10" t="s">
        <v>194</v>
      </c>
      <c r="AT203" s="10" t="s">
        <v>226</v>
      </c>
      <c r="AU203" s="10" t="s">
        <v>87</v>
      </c>
      <c r="AY203" s="10" t="s">
        <v>174</v>
      </c>
      <c r="BE203" s="53">
        <f t="shared" si="19"/>
        <v>0</v>
      </c>
      <c r="BF203" s="53">
        <f t="shared" si="20"/>
        <v>0</v>
      </c>
      <c r="BG203" s="53">
        <f t="shared" si="21"/>
        <v>0</v>
      </c>
      <c r="BH203" s="53">
        <f t="shared" si="22"/>
        <v>0</v>
      </c>
      <c r="BI203" s="53">
        <f t="shared" si="23"/>
        <v>0</v>
      </c>
      <c r="BJ203" s="10" t="s">
        <v>87</v>
      </c>
      <c r="BK203" s="53">
        <f t="shared" si="24"/>
        <v>0</v>
      </c>
      <c r="BL203" s="10" t="s">
        <v>179</v>
      </c>
      <c r="BM203" s="10" t="s">
        <v>555</v>
      </c>
    </row>
    <row r="204" spans="2:65" s="1" customFormat="1" ht="22.5" customHeight="1">
      <c r="B204" s="72"/>
      <c r="C204" s="101" t="s">
        <v>255</v>
      </c>
      <c r="D204" s="101" t="s">
        <v>176</v>
      </c>
      <c r="E204" s="102"/>
      <c r="F204" s="322" t="s">
        <v>637</v>
      </c>
      <c r="G204" s="322"/>
      <c r="H204" s="322"/>
      <c r="I204" s="322"/>
      <c r="J204" s="103" t="s">
        <v>223</v>
      </c>
      <c r="K204" s="104">
        <v>1</v>
      </c>
      <c r="L204" s="323">
        <v>0</v>
      </c>
      <c r="M204" s="323"/>
      <c r="N204" s="324">
        <f t="shared" si="15"/>
        <v>0</v>
      </c>
      <c r="O204" s="324"/>
      <c r="P204" s="324"/>
      <c r="Q204" s="324"/>
      <c r="R204" s="75"/>
      <c r="T204" s="106" t="s">
        <v>5</v>
      </c>
      <c r="U204" s="27" t="s">
        <v>42</v>
      </c>
      <c r="V204" s="23"/>
      <c r="W204" s="107">
        <f t="shared" si="16"/>
        <v>0</v>
      </c>
      <c r="X204" s="107">
        <v>0</v>
      </c>
      <c r="Y204" s="107">
        <f t="shared" si="17"/>
        <v>0</v>
      </c>
      <c r="Z204" s="107">
        <v>0</v>
      </c>
      <c r="AA204" s="108">
        <f t="shared" si="18"/>
        <v>0</v>
      </c>
      <c r="AR204" s="10" t="s">
        <v>179</v>
      </c>
      <c r="AT204" s="10" t="s">
        <v>176</v>
      </c>
      <c r="AU204" s="10" t="s">
        <v>87</v>
      </c>
      <c r="AY204" s="10" t="s">
        <v>174</v>
      </c>
      <c r="BE204" s="53">
        <f t="shared" si="19"/>
        <v>0</v>
      </c>
      <c r="BF204" s="53">
        <f t="shared" si="20"/>
        <v>0</v>
      </c>
      <c r="BG204" s="53">
        <f t="shared" si="21"/>
        <v>0</v>
      </c>
      <c r="BH204" s="53">
        <f t="shared" si="22"/>
        <v>0</v>
      </c>
      <c r="BI204" s="53">
        <f t="shared" si="23"/>
        <v>0</v>
      </c>
      <c r="BJ204" s="10" t="s">
        <v>87</v>
      </c>
      <c r="BK204" s="53">
        <f t="shared" si="24"/>
        <v>0</v>
      </c>
      <c r="BL204" s="10" t="s">
        <v>179</v>
      </c>
      <c r="BM204" s="10" t="s">
        <v>557</v>
      </c>
    </row>
    <row r="205" spans="2:65" s="1" customFormat="1" ht="22.5" customHeight="1">
      <c r="B205" s="72"/>
      <c r="C205" s="110" t="s">
        <v>265</v>
      </c>
      <c r="D205" s="110" t="s">
        <v>226</v>
      </c>
      <c r="E205" s="111"/>
      <c r="F205" s="334" t="s">
        <v>638</v>
      </c>
      <c r="G205" s="334"/>
      <c r="H205" s="334"/>
      <c r="I205" s="334"/>
      <c r="J205" s="112" t="s">
        <v>223</v>
      </c>
      <c r="K205" s="113">
        <v>1</v>
      </c>
      <c r="L205" s="335">
        <v>0</v>
      </c>
      <c r="M205" s="335"/>
      <c r="N205" s="336">
        <f t="shared" si="15"/>
        <v>0</v>
      </c>
      <c r="O205" s="324"/>
      <c r="P205" s="324"/>
      <c r="Q205" s="324"/>
      <c r="R205" s="75"/>
      <c r="T205" s="106" t="s">
        <v>5</v>
      </c>
      <c r="U205" s="27" t="s">
        <v>42</v>
      </c>
      <c r="V205" s="23"/>
      <c r="W205" s="107">
        <f t="shared" si="16"/>
        <v>0</v>
      </c>
      <c r="X205" s="107">
        <v>0</v>
      </c>
      <c r="Y205" s="107">
        <f t="shared" si="17"/>
        <v>0</v>
      </c>
      <c r="Z205" s="107">
        <v>0</v>
      </c>
      <c r="AA205" s="108">
        <f t="shared" si="18"/>
        <v>0</v>
      </c>
      <c r="AR205" s="10" t="s">
        <v>194</v>
      </c>
      <c r="AT205" s="10" t="s">
        <v>226</v>
      </c>
      <c r="AU205" s="10" t="s">
        <v>87</v>
      </c>
      <c r="AY205" s="10" t="s">
        <v>174</v>
      </c>
      <c r="BE205" s="53">
        <f t="shared" si="19"/>
        <v>0</v>
      </c>
      <c r="BF205" s="53">
        <f t="shared" si="20"/>
        <v>0</v>
      </c>
      <c r="BG205" s="53">
        <f t="shared" si="21"/>
        <v>0</v>
      </c>
      <c r="BH205" s="53">
        <f t="shared" si="22"/>
        <v>0</v>
      </c>
      <c r="BI205" s="53">
        <f t="shared" si="23"/>
        <v>0</v>
      </c>
      <c r="BJ205" s="10" t="s">
        <v>87</v>
      </c>
      <c r="BK205" s="53">
        <f t="shared" si="24"/>
        <v>0</v>
      </c>
      <c r="BL205" s="10" t="s">
        <v>179</v>
      </c>
      <c r="BM205" s="10" t="s">
        <v>560</v>
      </c>
    </row>
    <row r="206" spans="2:65" s="1" customFormat="1" ht="22.5" customHeight="1">
      <c r="B206" s="72"/>
      <c r="C206" s="101" t="s">
        <v>606</v>
      </c>
      <c r="D206" s="101" t="s">
        <v>176</v>
      </c>
      <c r="E206" s="102"/>
      <c r="F206" s="322" t="s">
        <v>639</v>
      </c>
      <c r="G206" s="322"/>
      <c r="H206" s="322"/>
      <c r="I206" s="322"/>
      <c r="J206" s="103" t="s">
        <v>223</v>
      </c>
      <c r="K206" s="104">
        <v>71</v>
      </c>
      <c r="L206" s="323">
        <v>0</v>
      </c>
      <c r="M206" s="323"/>
      <c r="N206" s="324">
        <f t="shared" si="15"/>
        <v>0</v>
      </c>
      <c r="O206" s="324"/>
      <c r="P206" s="324"/>
      <c r="Q206" s="324"/>
      <c r="R206" s="75"/>
      <c r="T206" s="106" t="s">
        <v>5</v>
      </c>
      <c r="U206" s="27" t="s">
        <v>42</v>
      </c>
      <c r="V206" s="23"/>
      <c r="W206" s="107">
        <f t="shared" si="16"/>
        <v>0</v>
      </c>
      <c r="X206" s="107">
        <v>0</v>
      </c>
      <c r="Y206" s="107">
        <f t="shared" si="17"/>
        <v>0</v>
      </c>
      <c r="Z206" s="107">
        <v>0</v>
      </c>
      <c r="AA206" s="108">
        <f t="shared" si="18"/>
        <v>0</v>
      </c>
      <c r="AR206" s="10" t="s">
        <v>179</v>
      </c>
      <c r="AT206" s="10" t="s">
        <v>176</v>
      </c>
      <c r="AU206" s="10" t="s">
        <v>87</v>
      </c>
      <c r="AY206" s="10" t="s">
        <v>174</v>
      </c>
      <c r="BE206" s="53">
        <f t="shared" si="19"/>
        <v>0</v>
      </c>
      <c r="BF206" s="53">
        <f t="shared" si="20"/>
        <v>0</v>
      </c>
      <c r="BG206" s="53">
        <f t="shared" si="21"/>
        <v>0</v>
      </c>
      <c r="BH206" s="53">
        <f t="shared" si="22"/>
        <v>0</v>
      </c>
      <c r="BI206" s="53">
        <f t="shared" si="23"/>
        <v>0</v>
      </c>
      <c r="BJ206" s="10" t="s">
        <v>87</v>
      </c>
      <c r="BK206" s="53">
        <f t="shared" si="24"/>
        <v>0</v>
      </c>
      <c r="BL206" s="10" t="s">
        <v>179</v>
      </c>
      <c r="BM206" s="10" t="s">
        <v>563</v>
      </c>
    </row>
    <row r="207" spans="2:65" s="1" customFormat="1" ht="22.5" customHeight="1">
      <c r="B207" s="72"/>
      <c r="C207" s="101" t="s">
        <v>317</v>
      </c>
      <c r="D207" s="101" t="s">
        <v>176</v>
      </c>
      <c r="E207" s="102"/>
      <c r="F207" s="322" t="s">
        <v>640</v>
      </c>
      <c r="G207" s="322"/>
      <c r="H207" s="322"/>
      <c r="I207" s="322"/>
      <c r="J207" s="103" t="s">
        <v>223</v>
      </c>
      <c r="K207" s="104">
        <v>1</v>
      </c>
      <c r="L207" s="323">
        <v>0</v>
      </c>
      <c r="M207" s="323"/>
      <c r="N207" s="324">
        <f t="shared" si="15"/>
        <v>0</v>
      </c>
      <c r="O207" s="324"/>
      <c r="P207" s="324"/>
      <c r="Q207" s="324"/>
      <c r="R207" s="75"/>
      <c r="T207" s="106" t="s">
        <v>5</v>
      </c>
      <c r="U207" s="27" t="s">
        <v>42</v>
      </c>
      <c r="V207" s="23"/>
      <c r="W207" s="107">
        <f t="shared" si="16"/>
        <v>0</v>
      </c>
      <c r="X207" s="107">
        <v>0</v>
      </c>
      <c r="Y207" s="107">
        <f t="shared" si="17"/>
        <v>0</v>
      </c>
      <c r="Z207" s="107">
        <v>0</v>
      </c>
      <c r="AA207" s="108">
        <f t="shared" si="18"/>
        <v>0</v>
      </c>
      <c r="AR207" s="10" t="s">
        <v>179</v>
      </c>
      <c r="AT207" s="10" t="s">
        <v>176</v>
      </c>
      <c r="AU207" s="10" t="s">
        <v>87</v>
      </c>
      <c r="AY207" s="10" t="s">
        <v>174</v>
      </c>
      <c r="BE207" s="53">
        <f t="shared" si="19"/>
        <v>0</v>
      </c>
      <c r="BF207" s="53">
        <f t="shared" si="20"/>
        <v>0</v>
      </c>
      <c r="BG207" s="53">
        <f t="shared" si="21"/>
        <v>0</v>
      </c>
      <c r="BH207" s="53">
        <f t="shared" si="22"/>
        <v>0</v>
      </c>
      <c r="BI207" s="53">
        <f t="shared" si="23"/>
        <v>0</v>
      </c>
      <c r="BJ207" s="10" t="s">
        <v>87</v>
      </c>
      <c r="BK207" s="53">
        <f t="shared" si="24"/>
        <v>0</v>
      </c>
      <c r="BL207" s="10" t="s">
        <v>179</v>
      </c>
      <c r="BM207" s="10" t="s">
        <v>641</v>
      </c>
    </row>
    <row r="208" spans="2:65" s="1" customFormat="1" ht="22.5" customHeight="1">
      <c r="B208" s="72"/>
      <c r="C208" s="110" t="s">
        <v>285</v>
      </c>
      <c r="D208" s="110" t="s">
        <v>226</v>
      </c>
      <c r="E208" s="111"/>
      <c r="F208" s="334" t="s">
        <v>642</v>
      </c>
      <c r="G208" s="334"/>
      <c r="H208" s="334"/>
      <c r="I208" s="334"/>
      <c r="J208" s="112" t="s">
        <v>223</v>
      </c>
      <c r="K208" s="113">
        <v>1</v>
      </c>
      <c r="L208" s="335">
        <v>0</v>
      </c>
      <c r="M208" s="335"/>
      <c r="N208" s="336">
        <f t="shared" si="15"/>
        <v>0</v>
      </c>
      <c r="O208" s="324"/>
      <c r="P208" s="324"/>
      <c r="Q208" s="324"/>
      <c r="R208" s="75"/>
      <c r="T208" s="106" t="s">
        <v>5</v>
      </c>
      <c r="U208" s="27" t="s">
        <v>42</v>
      </c>
      <c r="V208" s="23"/>
      <c r="W208" s="107">
        <f t="shared" si="16"/>
        <v>0</v>
      </c>
      <c r="X208" s="107">
        <v>0</v>
      </c>
      <c r="Y208" s="107">
        <f t="shared" si="17"/>
        <v>0</v>
      </c>
      <c r="Z208" s="107">
        <v>0</v>
      </c>
      <c r="AA208" s="108">
        <f t="shared" si="18"/>
        <v>0</v>
      </c>
      <c r="AR208" s="10" t="s">
        <v>194</v>
      </c>
      <c r="AT208" s="10" t="s">
        <v>226</v>
      </c>
      <c r="AU208" s="10" t="s">
        <v>87</v>
      </c>
      <c r="AY208" s="10" t="s">
        <v>174</v>
      </c>
      <c r="BE208" s="53">
        <f t="shared" si="19"/>
        <v>0</v>
      </c>
      <c r="BF208" s="53">
        <f t="shared" si="20"/>
        <v>0</v>
      </c>
      <c r="BG208" s="53">
        <f t="shared" si="21"/>
        <v>0</v>
      </c>
      <c r="BH208" s="53">
        <f t="shared" si="22"/>
        <v>0</v>
      </c>
      <c r="BI208" s="53">
        <f t="shared" si="23"/>
        <v>0</v>
      </c>
      <c r="BJ208" s="10" t="s">
        <v>87</v>
      </c>
      <c r="BK208" s="53">
        <f t="shared" si="24"/>
        <v>0</v>
      </c>
      <c r="BL208" s="10" t="s">
        <v>179</v>
      </c>
      <c r="BM208" s="10" t="s">
        <v>643</v>
      </c>
    </row>
    <row r="209" spans="2:65" s="1" customFormat="1" ht="22.5" customHeight="1">
      <c r="B209" s="72"/>
      <c r="C209" s="101" t="s">
        <v>249</v>
      </c>
      <c r="D209" s="101" t="s">
        <v>176</v>
      </c>
      <c r="E209" s="102"/>
      <c r="F209" s="322" t="s">
        <v>644</v>
      </c>
      <c r="G209" s="322"/>
      <c r="H209" s="322"/>
      <c r="I209" s="322"/>
      <c r="J209" s="103" t="s">
        <v>223</v>
      </c>
      <c r="K209" s="104">
        <v>1</v>
      </c>
      <c r="L209" s="323">
        <v>0</v>
      </c>
      <c r="M209" s="323"/>
      <c r="N209" s="324">
        <f t="shared" si="15"/>
        <v>0</v>
      </c>
      <c r="O209" s="324"/>
      <c r="P209" s="324"/>
      <c r="Q209" s="324"/>
      <c r="R209" s="75"/>
      <c r="T209" s="106" t="s">
        <v>5</v>
      </c>
      <c r="U209" s="27" t="s">
        <v>42</v>
      </c>
      <c r="V209" s="23"/>
      <c r="W209" s="107">
        <f t="shared" si="16"/>
        <v>0</v>
      </c>
      <c r="X209" s="107">
        <v>0</v>
      </c>
      <c r="Y209" s="107">
        <f t="shared" si="17"/>
        <v>0</v>
      </c>
      <c r="Z209" s="107">
        <v>0</v>
      </c>
      <c r="AA209" s="108">
        <f t="shared" si="18"/>
        <v>0</v>
      </c>
      <c r="AR209" s="10" t="s">
        <v>179</v>
      </c>
      <c r="AT209" s="10" t="s">
        <v>176</v>
      </c>
      <c r="AU209" s="10" t="s">
        <v>87</v>
      </c>
      <c r="AY209" s="10" t="s">
        <v>174</v>
      </c>
      <c r="BE209" s="53">
        <f t="shared" si="19"/>
        <v>0</v>
      </c>
      <c r="BF209" s="53">
        <f t="shared" si="20"/>
        <v>0</v>
      </c>
      <c r="BG209" s="53">
        <f t="shared" si="21"/>
        <v>0</v>
      </c>
      <c r="BH209" s="53">
        <f t="shared" si="22"/>
        <v>0</v>
      </c>
      <c r="BI209" s="53">
        <f t="shared" si="23"/>
        <v>0</v>
      </c>
      <c r="BJ209" s="10" t="s">
        <v>87</v>
      </c>
      <c r="BK209" s="53">
        <f t="shared" si="24"/>
        <v>0</v>
      </c>
      <c r="BL209" s="10" t="s">
        <v>179</v>
      </c>
      <c r="BM209" s="10" t="s">
        <v>645</v>
      </c>
    </row>
    <row r="210" spans="2:65" s="1" customFormat="1" ht="31.5" customHeight="1">
      <c r="B210" s="72"/>
      <c r="C210" s="101" t="s">
        <v>225</v>
      </c>
      <c r="D210" s="101" t="s">
        <v>176</v>
      </c>
      <c r="E210" s="102"/>
      <c r="F210" s="322" t="s">
        <v>646</v>
      </c>
      <c r="G210" s="322"/>
      <c r="H210" s="322"/>
      <c r="I210" s="322"/>
      <c r="J210" s="103" t="s">
        <v>223</v>
      </c>
      <c r="K210" s="104">
        <v>3</v>
      </c>
      <c r="L210" s="323">
        <v>0</v>
      </c>
      <c r="M210" s="323"/>
      <c r="N210" s="324">
        <f t="shared" si="15"/>
        <v>0</v>
      </c>
      <c r="O210" s="324"/>
      <c r="P210" s="324"/>
      <c r="Q210" s="324"/>
      <c r="R210" s="75"/>
      <c r="T210" s="106" t="s">
        <v>5</v>
      </c>
      <c r="U210" s="27" t="s">
        <v>42</v>
      </c>
      <c r="V210" s="23"/>
      <c r="W210" s="107">
        <f t="shared" si="16"/>
        <v>0</v>
      </c>
      <c r="X210" s="107">
        <v>0</v>
      </c>
      <c r="Y210" s="107">
        <f t="shared" si="17"/>
        <v>0</v>
      </c>
      <c r="Z210" s="107">
        <v>0</v>
      </c>
      <c r="AA210" s="108">
        <f t="shared" si="18"/>
        <v>0</v>
      </c>
      <c r="AR210" s="10" t="s">
        <v>179</v>
      </c>
      <c r="AT210" s="10" t="s">
        <v>176</v>
      </c>
      <c r="AU210" s="10" t="s">
        <v>87</v>
      </c>
      <c r="AY210" s="10" t="s">
        <v>174</v>
      </c>
      <c r="BE210" s="53">
        <f t="shared" si="19"/>
        <v>0</v>
      </c>
      <c r="BF210" s="53">
        <f t="shared" si="20"/>
        <v>0</v>
      </c>
      <c r="BG210" s="53">
        <f t="shared" si="21"/>
        <v>0</v>
      </c>
      <c r="BH210" s="53">
        <f t="shared" si="22"/>
        <v>0</v>
      </c>
      <c r="BI210" s="53">
        <f t="shared" si="23"/>
        <v>0</v>
      </c>
      <c r="BJ210" s="10" t="s">
        <v>87</v>
      </c>
      <c r="BK210" s="53">
        <f t="shared" si="24"/>
        <v>0</v>
      </c>
      <c r="BL210" s="10" t="s">
        <v>179</v>
      </c>
      <c r="BM210" s="10" t="s">
        <v>565</v>
      </c>
    </row>
    <row r="211" spans="2:65" s="1" customFormat="1" ht="31.5" customHeight="1">
      <c r="B211" s="72"/>
      <c r="C211" s="110" t="s">
        <v>298</v>
      </c>
      <c r="D211" s="110" t="s">
        <v>226</v>
      </c>
      <c r="E211" s="111"/>
      <c r="F211" s="334" t="s">
        <v>647</v>
      </c>
      <c r="G211" s="334"/>
      <c r="H211" s="334"/>
      <c r="I211" s="334"/>
      <c r="J211" s="112" t="s">
        <v>223</v>
      </c>
      <c r="K211" s="113">
        <v>3</v>
      </c>
      <c r="L211" s="335">
        <v>0</v>
      </c>
      <c r="M211" s="335"/>
      <c r="N211" s="336">
        <f t="shared" si="15"/>
        <v>0</v>
      </c>
      <c r="O211" s="324"/>
      <c r="P211" s="324"/>
      <c r="Q211" s="324"/>
      <c r="R211" s="75"/>
      <c r="T211" s="106" t="s">
        <v>5</v>
      </c>
      <c r="U211" s="27" t="s">
        <v>42</v>
      </c>
      <c r="V211" s="23"/>
      <c r="W211" s="107">
        <f t="shared" si="16"/>
        <v>0</v>
      </c>
      <c r="X211" s="107">
        <v>0</v>
      </c>
      <c r="Y211" s="107">
        <f t="shared" si="17"/>
        <v>0</v>
      </c>
      <c r="Z211" s="107">
        <v>0</v>
      </c>
      <c r="AA211" s="108">
        <f t="shared" si="18"/>
        <v>0</v>
      </c>
      <c r="AR211" s="10" t="s">
        <v>194</v>
      </c>
      <c r="AT211" s="10" t="s">
        <v>226</v>
      </c>
      <c r="AU211" s="10" t="s">
        <v>87</v>
      </c>
      <c r="AY211" s="10" t="s">
        <v>174</v>
      </c>
      <c r="BE211" s="53">
        <f t="shared" si="19"/>
        <v>0</v>
      </c>
      <c r="BF211" s="53">
        <f t="shared" si="20"/>
        <v>0</v>
      </c>
      <c r="BG211" s="53">
        <f t="shared" si="21"/>
        <v>0</v>
      </c>
      <c r="BH211" s="53">
        <f t="shared" si="22"/>
        <v>0</v>
      </c>
      <c r="BI211" s="53">
        <f t="shared" si="23"/>
        <v>0</v>
      </c>
      <c r="BJ211" s="10" t="s">
        <v>87</v>
      </c>
      <c r="BK211" s="53">
        <f t="shared" si="24"/>
        <v>0</v>
      </c>
      <c r="BL211" s="10" t="s">
        <v>179</v>
      </c>
      <c r="BM211" s="10" t="s">
        <v>568</v>
      </c>
    </row>
    <row r="212" spans="2:65" s="1" customFormat="1" ht="22.5" customHeight="1">
      <c r="B212" s="72"/>
      <c r="C212" s="101" t="s">
        <v>648</v>
      </c>
      <c r="D212" s="101" t="s">
        <v>176</v>
      </c>
      <c r="E212" s="102"/>
      <c r="F212" s="322" t="s">
        <v>649</v>
      </c>
      <c r="G212" s="322"/>
      <c r="H212" s="322"/>
      <c r="I212" s="322"/>
      <c r="J212" s="103" t="s">
        <v>223</v>
      </c>
      <c r="K212" s="104">
        <v>17</v>
      </c>
      <c r="L212" s="323">
        <v>0</v>
      </c>
      <c r="M212" s="323"/>
      <c r="N212" s="324">
        <f t="shared" si="15"/>
        <v>0</v>
      </c>
      <c r="O212" s="324"/>
      <c r="P212" s="324"/>
      <c r="Q212" s="324"/>
      <c r="R212" s="75"/>
      <c r="T212" s="106" t="s">
        <v>5</v>
      </c>
      <c r="U212" s="27" t="s">
        <v>42</v>
      </c>
      <c r="V212" s="23"/>
      <c r="W212" s="107">
        <f t="shared" si="16"/>
        <v>0</v>
      </c>
      <c r="X212" s="107">
        <v>0</v>
      </c>
      <c r="Y212" s="107">
        <f t="shared" si="17"/>
        <v>0</v>
      </c>
      <c r="Z212" s="107">
        <v>0</v>
      </c>
      <c r="AA212" s="108">
        <f t="shared" si="18"/>
        <v>0</v>
      </c>
      <c r="AR212" s="10" t="s">
        <v>179</v>
      </c>
      <c r="AT212" s="10" t="s">
        <v>176</v>
      </c>
      <c r="AU212" s="10" t="s">
        <v>87</v>
      </c>
      <c r="AY212" s="10" t="s">
        <v>174</v>
      </c>
      <c r="BE212" s="53">
        <f t="shared" si="19"/>
        <v>0</v>
      </c>
      <c r="BF212" s="53">
        <f t="shared" si="20"/>
        <v>0</v>
      </c>
      <c r="BG212" s="53">
        <f t="shared" si="21"/>
        <v>0</v>
      </c>
      <c r="BH212" s="53">
        <f t="shared" si="22"/>
        <v>0</v>
      </c>
      <c r="BI212" s="53">
        <f t="shared" si="23"/>
        <v>0</v>
      </c>
      <c r="BJ212" s="10" t="s">
        <v>87</v>
      </c>
      <c r="BK212" s="53">
        <f t="shared" si="24"/>
        <v>0</v>
      </c>
      <c r="BL212" s="10" t="s">
        <v>179</v>
      </c>
      <c r="BM212" s="10" t="s">
        <v>572</v>
      </c>
    </row>
    <row r="213" spans="2:65" s="1" customFormat="1" ht="22.5" customHeight="1">
      <c r="B213" s="72"/>
      <c r="C213" s="110" t="s">
        <v>614</v>
      </c>
      <c r="D213" s="110" t="s">
        <v>226</v>
      </c>
      <c r="E213" s="111"/>
      <c r="F213" s="334" t="s">
        <v>1047</v>
      </c>
      <c r="G213" s="334"/>
      <c r="H213" s="334"/>
      <c r="I213" s="334"/>
      <c r="J213" s="112" t="s">
        <v>223</v>
      </c>
      <c r="K213" s="113">
        <v>17</v>
      </c>
      <c r="L213" s="335">
        <v>0</v>
      </c>
      <c r="M213" s="335"/>
      <c r="N213" s="336">
        <f t="shared" si="15"/>
        <v>0</v>
      </c>
      <c r="O213" s="324"/>
      <c r="P213" s="324"/>
      <c r="Q213" s="324"/>
      <c r="R213" s="75"/>
      <c r="T213" s="106" t="s">
        <v>5</v>
      </c>
      <c r="U213" s="27" t="s">
        <v>42</v>
      </c>
      <c r="V213" s="23"/>
      <c r="W213" s="107">
        <f t="shared" si="16"/>
        <v>0</v>
      </c>
      <c r="X213" s="107">
        <v>0</v>
      </c>
      <c r="Y213" s="107">
        <f t="shared" si="17"/>
        <v>0</v>
      </c>
      <c r="Z213" s="107">
        <v>0</v>
      </c>
      <c r="AA213" s="108">
        <f t="shared" si="18"/>
        <v>0</v>
      </c>
      <c r="AR213" s="10" t="s">
        <v>194</v>
      </c>
      <c r="AT213" s="10" t="s">
        <v>226</v>
      </c>
      <c r="AU213" s="10" t="s">
        <v>87</v>
      </c>
      <c r="AY213" s="10" t="s">
        <v>174</v>
      </c>
      <c r="BE213" s="53">
        <f t="shared" si="19"/>
        <v>0</v>
      </c>
      <c r="BF213" s="53">
        <f t="shared" si="20"/>
        <v>0</v>
      </c>
      <c r="BG213" s="53">
        <f t="shared" si="21"/>
        <v>0</v>
      </c>
      <c r="BH213" s="53">
        <f t="shared" si="22"/>
        <v>0</v>
      </c>
      <c r="BI213" s="53">
        <f t="shared" si="23"/>
        <v>0</v>
      </c>
      <c r="BJ213" s="10" t="s">
        <v>87</v>
      </c>
      <c r="BK213" s="53">
        <f t="shared" si="24"/>
        <v>0</v>
      </c>
      <c r="BL213" s="10" t="s">
        <v>179</v>
      </c>
      <c r="BM213" s="10" t="s">
        <v>575</v>
      </c>
    </row>
    <row r="214" spans="2:65" s="1" customFormat="1" ht="22.5" customHeight="1">
      <c r="B214" s="72"/>
      <c r="C214" s="101" t="s">
        <v>650</v>
      </c>
      <c r="D214" s="101" t="s">
        <v>176</v>
      </c>
      <c r="E214" s="102"/>
      <c r="F214" s="322" t="s">
        <v>651</v>
      </c>
      <c r="G214" s="322"/>
      <c r="H214" s="322"/>
      <c r="I214" s="322"/>
      <c r="J214" s="103" t="s">
        <v>223</v>
      </c>
      <c r="K214" s="104">
        <v>8</v>
      </c>
      <c r="L214" s="323">
        <v>0</v>
      </c>
      <c r="M214" s="323"/>
      <c r="N214" s="324">
        <f t="shared" si="15"/>
        <v>0</v>
      </c>
      <c r="O214" s="324"/>
      <c r="P214" s="324"/>
      <c r="Q214" s="324"/>
      <c r="R214" s="75"/>
      <c r="T214" s="106" t="s">
        <v>5</v>
      </c>
      <c r="U214" s="27" t="s">
        <v>42</v>
      </c>
      <c r="V214" s="23"/>
      <c r="W214" s="107">
        <f t="shared" si="16"/>
        <v>0</v>
      </c>
      <c r="X214" s="107">
        <v>0</v>
      </c>
      <c r="Y214" s="107">
        <f t="shared" si="17"/>
        <v>0</v>
      </c>
      <c r="Z214" s="107">
        <v>0</v>
      </c>
      <c r="AA214" s="108">
        <f t="shared" si="18"/>
        <v>0</v>
      </c>
      <c r="AR214" s="10" t="s">
        <v>179</v>
      </c>
      <c r="AT214" s="10" t="s">
        <v>176</v>
      </c>
      <c r="AU214" s="10" t="s">
        <v>87</v>
      </c>
      <c r="AY214" s="10" t="s">
        <v>174</v>
      </c>
      <c r="BE214" s="53">
        <f t="shared" si="19"/>
        <v>0</v>
      </c>
      <c r="BF214" s="53">
        <f t="shared" si="20"/>
        <v>0</v>
      </c>
      <c r="BG214" s="53">
        <f t="shared" si="21"/>
        <v>0</v>
      </c>
      <c r="BH214" s="53">
        <f t="shared" si="22"/>
        <v>0</v>
      </c>
      <c r="BI214" s="53">
        <f t="shared" si="23"/>
        <v>0</v>
      </c>
      <c r="BJ214" s="10" t="s">
        <v>87</v>
      </c>
      <c r="BK214" s="53">
        <f t="shared" si="24"/>
        <v>0</v>
      </c>
      <c r="BL214" s="10" t="s">
        <v>179</v>
      </c>
      <c r="BM214" s="10" t="s">
        <v>578</v>
      </c>
    </row>
    <row r="215" spans="2:65" s="1" customFormat="1" ht="22.5" customHeight="1">
      <c r="B215" s="72"/>
      <c r="C215" s="110" t="s">
        <v>616</v>
      </c>
      <c r="D215" s="110" t="s">
        <v>226</v>
      </c>
      <c r="E215" s="111"/>
      <c r="F215" s="334" t="s">
        <v>1048</v>
      </c>
      <c r="G215" s="334"/>
      <c r="H215" s="334"/>
      <c r="I215" s="334"/>
      <c r="J215" s="112" t="s">
        <v>223</v>
      </c>
      <c r="K215" s="113">
        <v>8</v>
      </c>
      <c r="L215" s="335">
        <v>0</v>
      </c>
      <c r="M215" s="335"/>
      <c r="N215" s="336">
        <f t="shared" ref="N215:N234" si="25">ROUND(L215*K215,2)</f>
        <v>0</v>
      </c>
      <c r="O215" s="324"/>
      <c r="P215" s="324"/>
      <c r="Q215" s="324"/>
      <c r="R215" s="75"/>
      <c r="T215" s="106" t="s">
        <v>5</v>
      </c>
      <c r="U215" s="27" t="s">
        <v>42</v>
      </c>
      <c r="V215" s="23"/>
      <c r="W215" s="107">
        <f t="shared" ref="W215:W234" si="26">V215*K215</f>
        <v>0</v>
      </c>
      <c r="X215" s="107">
        <v>0</v>
      </c>
      <c r="Y215" s="107">
        <f t="shared" ref="Y215:Y234" si="27">X215*K215</f>
        <v>0</v>
      </c>
      <c r="Z215" s="107">
        <v>0</v>
      </c>
      <c r="AA215" s="108">
        <f t="shared" ref="AA215:AA234" si="28">Z215*K215</f>
        <v>0</v>
      </c>
      <c r="AR215" s="10" t="s">
        <v>194</v>
      </c>
      <c r="AT215" s="10" t="s">
        <v>226</v>
      </c>
      <c r="AU215" s="10" t="s">
        <v>87</v>
      </c>
      <c r="AY215" s="10" t="s">
        <v>174</v>
      </c>
      <c r="BE215" s="53">
        <f t="shared" ref="BE215:BE234" si="29">IF(U215="základná",N215,0)</f>
        <v>0</v>
      </c>
      <c r="BF215" s="53">
        <f t="shared" ref="BF215:BF234" si="30">IF(U215="znížená",N215,0)</f>
        <v>0</v>
      </c>
      <c r="BG215" s="53">
        <f t="shared" ref="BG215:BG234" si="31">IF(U215="zákl. prenesená",N215,0)</f>
        <v>0</v>
      </c>
      <c r="BH215" s="53">
        <f t="shared" ref="BH215:BH234" si="32">IF(U215="zníž. prenesená",N215,0)</f>
        <v>0</v>
      </c>
      <c r="BI215" s="53">
        <f t="shared" ref="BI215:BI234" si="33">IF(U215="nulová",N215,0)</f>
        <v>0</v>
      </c>
      <c r="BJ215" s="10" t="s">
        <v>87</v>
      </c>
      <c r="BK215" s="53">
        <f t="shared" ref="BK215:BK234" si="34">ROUND(L215*K215,2)</f>
        <v>0</v>
      </c>
      <c r="BL215" s="10" t="s">
        <v>179</v>
      </c>
      <c r="BM215" s="10" t="s">
        <v>580</v>
      </c>
    </row>
    <row r="216" spans="2:65" s="1" customFormat="1" ht="22.5" customHeight="1">
      <c r="B216" s="72"/>
      <c r="C216" s="101" t="s">
        <v>652</v>
      </c>
      <c r="D216" s="101" t="s">
        <v>176</v>
      </c>
      <c r="E216" s="102"/>
      <c r="F216" s="322" t="s">
        <v>653</v>
      </c>
      <c r="G216" s="322"/>
      <c r="H216" s="322"/>
      <c r="I216" s="322"/>
      <c r="J216" s="103" t="s">
        <v>223</v>
      </c>
      <c r="K216" s="104">
        <v>10</v>
      </c>
      <c r="L216" s="323">
        <v>0</v>
      </c>
      <c r="M216" s="323"/>
      <c r="N216" s="324">
        <f t="shared" si="25"/>
        <v>0</v>
      </c>
      <c r="O216" s="324"/>
      <c r="P216" s="324"/>
      <c r="Q216" s="324"/>
      <c r="R216" s="75"/>
      <c r="T216" s="106" t="s">
        <v>5</v>
      </c>
      <c r="U216" s="27" t="s">
        <v>42</v>
      </c>
      <c r="V216" s="23"/>
      <c r="W216" s="107">
        <f t="shared" si="26"/>
        <v>0</v>
      </c>
      <c r="X216" s="107">
        <v>0</v>
      </c>
      <c r="Y216" s="107">
        <f t="shared" si="27"/>
        <v>0</v>
      </c>
      <c r="Z216" s="107">
        <v>0</v>
      </c>
      <c r="AA216" s="108">
        <f t="shared" si="28"/>
        <v>0</v>
      </c>
      <c r="AR216" s="10" t="s">
        <v>179</v>
      </c>
      <c r="AT216" s="10" t="s">
        <v>176</v>
      </c>
      <c r="AU216" s="10" t="s">
        <v>87</v>
      </c>
      <c r="AY216" s="10" t="s">
        <v>174</v>
      </c>
      <c r="BE216" s="53">
        <f t="shared" si="29"/>
        <v>0</v>
      </c>
      <c r="BF216" s="53">
        <f t="shared" si="30"/>
        <v>0</v>
      </c>
      <c r="BG216" s="53">
        <f t="shared" si="31"/>
        <v>0</v>
      </c>
      <c r="BH216" s="53">
        <f t="shared" si="32"/>
        <v>0</v>
      </c>
      <c r="BI216" s="53">
        <f t="shared" si="33"/>
        <v>0</v>
      </c>
      <c r="BJ216" s="10" t="s">
        <v>87</v>
      </c>
      <c r="BK216" s="53">
        <f t="shared" si="34"/>
        <v>0</v>
      </c>
      <c r="BL216" s="10" t="s">
        <v>179</v>
      </c>
      <c r="BM216" s="10" t="s">
        <v>585</v>
      </c>
    </row>
    <row r="217" spans="2:65" s="1" customFormat="1" ht="22.5" customHeight="1">
      <c r="B217" s="72"/>
      <c r="C217" s="110" t="s">
        <v>622</v>
      </c>
      <c r="D217" s="110" t="s">
        <v>226</v>
      </c>
      <c r="E217" s="111"/>
      <c r="F217" s="334" t="s">
        <v>1049</v>
      </c>
      <c r="G217" s="334"/>
      <c r="H217" s="334"/>
      <c r="I217" s="334"/>
      <c r="J217" s="112" t="s">
        <v>223</v>
      </c>
      <c r="K217" s="113">
        <v>10</v>
      </c>
      <c r="L217" s="335">
        <v>0</v>
      </c>
      <c r="M217" s="335"/>
      <c r="N217" s="336">
        <f t="shared" si="25"/>
        <v>0</v>
      </c>
      <c r="O217" s="324"/>
      <c r="P217" s="324"/>
      <c r="Q217" s="324"/>
      <c r="R217" s="75"/>
      <c r="T217" s="106" t="s">
        <v>5</v>
      </c>
      <c r="U217" s="27" t="s">
        <v>42</v>
      </c>
      <c r="V217" s="23"/>
      <c r="W217" s="107">
        <f t="shared" si="26"/>
        <v>0</v>
      </c>
      <c r="X217" s="107">
        <v>0</v>
      </c>
      <c r="Y217" s="107">
        <f t="shared" si="27"/>
        <v>0</v>
      </c>
      <c r="Z217" s="107">
        <v>0</v>
      </c>
      <c r="AA217" s="108">
        <f t="shared" si="28"/>
        <v>0</v>
      </c>
      <c r="AR217" s="10" t="s">
        <v>194</v>
      </c>
      <c r="AT217" s="10" t="s">
        <v>226</v>
      </c>
      <c r="AU217" s="10" t="s">
        <v>87</v>
      </c>
      <c r="AY217" s="10" t="s">
        <v>174</v>
      </c>
      <c r="BE217" s="53">
        <f t="shared" si="29"/>
        <v>0</v>
      </c>
      <c r="BF217" s="53">
        <f t="shared" si="30"/>
        <v>0</v>
      </c>
      <c r="BG217" s="53">
        <f t="shared" si="31"/>
        <v>0</v>
      </c>
      <c r="BH217" s="53">
        <f t="shared" si="32"/>
        <v>0</v>
      </c>
      <c r="BI217" s="53">
        <f t="shared" si="33"/>
        <v>0</v>
      </c>
      <c r="BJ217" s="10" t="s">
        <v>87</v>
      </c>
      <c r="BK217" s="53">
        <f t="shared" si="34"/>
        <v>0</v>
      </c>
      <c r="BL217" s="10" t="s">
        <v>179</v>
      </c>
      <c r="BM217" s="10" t="s">
        <v>590</v>
      </c>
    </row>
    <row r="218" spans="2:65" s="1" customFormat="1" ht="22.5" customHeight="1">
      <c r="B218" s="72"/>
      <c r="C218" s="101" t="s">
        <v>654</v>
      </c>
      <c r="D218" s="101" t="s">
        <v>176</v>
      </c>
      <c r="E218" s="102"/>
      <c r="F218" s="322" t="s">
        <v>655</v>
      </c>
      <c r="G218" s="322"/>
      <c r="H218" s="322"/>
      <c r="I218" s="322"/>
      <c r="J218" s="103" t="s">
        <v>223</v>
      </c>
      <c r="K218" s="104">
        <v>11</v>
      </c>
      <c r="L218" s="323">
        <v>0</v>
      </c>
      <c r="M218" s="323"/>
      <c r="N218" s="324">
        <f t="shared" si="25"/>
        <v>0</v>
      </c>
      <c r="O218" s="324"/>
      <c r="P218" s="324"/>
      <c r="Q218" s="324"/>
      <c r="R218" s="75"/>
      <c r="T218" s="106" t="s">
        <v>5</v>
      </c>
      <c r="U218" s="27" t="s">
        <v>42</v>
      </c>
      <c r="V218" s="23"/>
      <c r="W218" s="107">
        <f t="shared" si="26"/>
        <v>0</v>
      </c>
      <c r="X218" s="107">
        <v>0</v>
      </c>
      <c r="Y218" s="107">
        <f t="shared" si="27"/>
        <v>0</v>
      </c>
      <c r="Z218" s="107">
        <v>0</v>
      </c>
      <c r="AA218" s="108">
        <f t="shared" si="28"/>
        <v>0</v>
      </c>
      <c r="AR218" s="10" t="s">
        <v>179</v>
      </c>
      <c r="AT218" s="10" t="s">
        <v>176</v>
      </c>
      <c r="AU218" s="10" t="s">
        <v>87</v>
      </c>
      <c r="AY218" s="10" t="s">
        <v>174</v>
      </c>
      <c r="BE218" s="53">
        <f t="shared" si="29"/>
        <v>0</v>
      </c>
      <c r="BF218" s="53">
        <f t="shared" si="30"/>
        <v>0</v>
      </c>
      <c r="BG218" s="53">
        <f t="shared" si="31"/>
        <v>0</v>
      </c>
      <c r="BH218" s="53">
        <f t="shared" si="32"/>
        <v>0</v>
      </c>
      <c r="BI218" s="53">
        <f t="shared" si="33"/>
        <v>0</v>
      </c>
      <c r="BJ218" s="10" t="s">
        <v>87</v>
      </c>
      <c r="BK218" s="53">
        <f t="shared" si="34"/>
        <v>0</v>
      </c>
      <c r="BL218" s="10" t="s">
        <v>179</v>
      </c>
      <c r="BM218" s="10" t="s">
        <v>597</v>
      </c>
    </row>
    <row r="219" spans="2:65" s="1" customFormat="1" ht="22.5" customHeight="1">
      <c r="B219" s="72"/>
      <c r="C219" s="110" t="s">
        <v>624</v>
      </c>
      <c r="D219" s="110" t="s">
        <v>226</v>
      </c>
      <c r="E219" s="111"/>
      <c r="F219" s="334" t="s">
        <v>1050</v>
      </c>
      <c r="G219" s="334"/>
      <c r="H219" s="334"/>
      <c r="I219" s="334"/>
      <c r="J219" s="112" t="s">
        <v>223</v>
      </c>
      <c r="K219" s="113">
        <v>11</v>
      </c>
      <c r="L219" s="335">
        <v>0</v>
      </c>
      <c r="M219" s="335"/>
      <c r="N219" s="336">
        <f t="shared" si="25"/>
        <v>0</v>
      </c>
      <c r="O219" s="324"/>
      <c r="P219" s="324"/>
      <c r="Q219" s="324"/>
      <c r="R219" s="75"/>
      <c r="T219" s="106" t="s">
        <v>5</v>
      </c>
      <c r="U219" s="27" t="s">
        <v>42</v>
      </c>
      <c r="V219" s="23"/>
      <c r="W219" s="107">
        <f t="shared" si="26"/>
        <v>0</v>
      </c>
      <c r="X219" s="107">
        <v>0</v>
      </c>
      <c r="Y219" s="107">
        <f t="shared" si="27"/>
        <v>0</v>
      </c>
      <c r="Z219" s="107">
        <v>0</v>
      </c>
      <c r="AA219" s="108">
        <f t="shared" si="28"/>
        <v>0</v>
      </c>
      <c r="AR219" s="10" t="s">
        <v>194</v>
      </c>
      <c r="AT219" s="10" t="s">
        <v>226</v>
      </c>
      <c r="AU219" s="10" t="s">
        <v>87</v>
      </c>
      <c r="AY219" s="10" t="s">
        <v>174</v>
      </c>
      <c r="BE219" s="53">
        <f t="shared" si="29"/>
        <v>0</v>
      </c>
      <c r="BF219" s="53">
        <f t="shared" si="30"/>
        <v>0</v>
      </c>
      <c r="BG219" s="53">
        <f t="shared" si="31"/>
        <v>0</v>
      </c>
      <c r="BH219" s="53">
        <f t="shared" si="32"/>
        <v>0</v>
      </c>
      <c r="BI219" s="53">
        <f t="shared" si="33"/>
        <v>0</v>
      </c>
      <c r="BJ219" s="10" t="s">
        <v>87</v>
      </c>
      <c r="BK219" s="53">
        <f t="shared" si="34"/>
        <v>0</v>
      </c>
      <c r="BL219" s="10" t="s">
        <v>179</v>
      </c>
      <c r="BM219" s="10" t="s">
        <v>656</v>
      </c>
    </row>
    <row r="220" spans="2:65" s="1" customFormat="1" ht="22.5" customHeight="1">
      <c r="B220" s="72"/>
      <c r="C220" s="101" t="s">
        <v>657</v>
      </c>
      <c r="D220" s="101" t="s">
        <v>176</v>
      </c>
      <c r="E220" s="102"/>
      <c r="F220" s="322" t="s">
        <v>658</v>
      </c>
      <c r="G220" s="322"/>
      <c r="H220" s="322"/>
      <c r="I220" s="322"/>
      <c r="J220" s="103" t="s">
        <v>223</v>
      </c>
      <c r="K220" s="104">
        <v>2</v>
      </c>
      <c r="L220" s="323">
        <v>0</v>
      </c>
      <c r="M220" s="323"/>
      <c r="N220" s="324">
        <f t="shared" si="25"/>
        <v>0</v>
      </c>
      <c r="O220" s="324"/>
      <c r="P220" s="324"/>
      <c r="Q220" s="324"/>
      <c r="R220" s="75"/>
      <c r="T220" s="106" t="s">
        <v>5</v>
      </c>
      <c r="U220" s="27" t="s">
        <v>42</v>
      </c>
      <c r="V220" s="23"/>
      <c r="W220" s="107">
        <f t="shared" si="26"/>
        <v>0</v>
      </c>
      <c r="X220" s="107">
        <v>0</v>
      </c>
      <c r="Y220" s="107">
        <f t="shared" si="27"/>
        <v>0</v>
      </c>
      <c r="Z220" s="107">
        <v>0</v>
      </c>
      <c r="AA220" s="108">
        <f t="shared" si="28"/>
        <v>0</v>
      </c>
      <c r="AR220" s="10" t="s">
        <v>179</v>
      </c>
      <c r="AT220" s="10" t="s">
        <v>176</v>
      </c>
      <c r="AU220" s="10" t="s">
        <v>87</v>
      </c>
      <c r="AY220" s="10" t="s">
        <v>174</v>
      </c>
      <c r="BE220" s="53">
        <f t="shared" si="29"/>
        <v>0</v>
      </c>
      <c r="BF220" s="53">
        <f t="shared" si="30"/>
        <v>0</v>
      </c>
      <c r="BG220" s="53">
        <f t="shared" si="31"/>
        <v>0</v>
      </c>
      <c r="BH220" s="53">
        <f t="shared" si="32"/>
        <v>0</v>
      </c>
      <c r="BI220" s="53">
        <f t="shared" si="33"/>
        <v>0</v>
      </c>
      <c r="BJ220" s="10" t="s">
        <v>87</v>
      </c>
      <c r="BK220" s="53">
        <f t="shared" si="34"/>
        <v>0</v>
      </c>
      <c r="BL220" s="10" t="s">
        <v>179</v>
      </c>
      <c r="BM220" s="10" t="s">
        <v>659</v>
      </c>
    </row>
    <row r="221" spans="2:65" s="1" customFormat="1" ht="22.5" customHeight="1">
      <c r="B221" s="72"/>
      <c r="C221" s="110" t="s">
        <v>625</v>
      </c>
      <c r="D221" s="110" t="s">
        <v>226</v>
      </c>
      <c r="E221" s="111"/>
      <c r="F221" s="334" t="s">
        <v>1051</v>
      </c>
      <c r="G221" s="334"/>
      <c r="H221" s="334"/>
      <c r="I221" s="334"/>
      <c r="J221" s="112" t="s">
        <v>223</v>
      </c>
      <c r="K221" s="113">
        <v>2</v>
      </c>
      <c r="L221" s="335">
        <v>0</v>
      </c>
      <c r="M221" s="335"/>
      <c r="N221" s="336">
        <f t="shared" si="25"/>
        <v>0</v>
      </c>
      <c r="O221" s="324"/>
      <c r="P221" s="324"/>
      <c r="Q221" s="324"/>
      <c r="R221" s="75"/>
      <c r="T221" s="106" t="s">
        <v>5</v>
      </c>
      <c r="U221" s="27" t="s">
        <v>42</v>
      </c>
      <c r="V221" s="23"/>
      <c r="W221" s="107">
        <f t="shared" si="26"/>
        <v>0</v>
      </c>
      <c r="X221" s="107">
        <v>0</v>
      </c>
      <c r="Y221" s="107">
        <f t="shared" si="27"/>
        <v>0</v>
      </c>
      <c r="Z221" s="107">
        <v>0</v>
      </c>
      <c r="AA221" s="108">
        <f t="shared" si="28"/>
        <v>0</v>
      </c>
      <c r="AR221" s="10" t="s">
        <v>194</v>
      </c>
      <c r="AT221" s="10" t="s">
        <v>226</v>
      </c>
      <c r="AU221" s="10" t="s">
        <v>87</v>
      </c>
      <c r="AY221" s="10" t="s">
        <v>174</v>
      </c>
      <c r="BE221" s="53">
        <f t="shared" si="29"/>
        <v>0</v>
      </c>
      <c r="BF221" s="53">
        <f t="shared" si="30"/>
        <v>0</v>
      </c>
      <c r="BG221" s="53">
        <f t="shared" si="31"/>
        <v>0</v>
      </c>
      <c r="BH221" s="53">
        <f t="shared" si="32"/>
        <v>0</v>
      </c>
      <c r="BI221" s="53">
        <f t="shared" si="33"/>
        <v>0</v>
      </c>
      <c r="BJ221" s="10" t="s">
        <v>87</v>
      </c>
      <c r="BK221" s="53">
        <f t="shared" si="34"/>
        <v>0</v>
      </c>
      <c r="BL221" s="10" t="s">
        <v>179</v>
      </c>
      <c r="BM221" s="10" t="s">
        <v>660</v>
      </c>
    </row>
    <row r="222" spans="2:65" s="1" customFormat="1" ht="22.5" customHeight="1">
      <c r="B222" s="72"/>
      <c r="C222" s="101" t="s">
        <v>661</v>
      </c>
      <c r="D222" s="101" t="s">
        <v>176</v>
      </c>
      <c r="E222" s="102"/>
      <c r="F222" s="322" t="s">
        <v>662</v>
      </c>
      <c r="G222" s="322"/>
      <c r="H222" s="322"/>
      <c r="I222" s="322"/>
      <c r="J222" s="103" t="s">
        <v>223</v>
      </c>
      <c r="K222" s="104">
        <v>12</v>
      </c>
      <c r="L222" s="323">
        <v>0</v>
      </c>
      <c r="M222" s="323"/>
      <c r="N222" s="324">
        <f t="shared" si="25"/>
        <v>0</v>
      </c>
      <c r="O222" s="324"/>
      <c r="P222" s="324"/>
      <c r="Q222" s="324"/>
      <c r="R222" s="75"/>
      <c r="T222" s="106" t="s">
        <v>5</v>
      </c>
      <c r="U222" s="27" t="s">
        <v>42</v>
      </c>
      <c r="V222" s="23"/>
      <c r="W222" s="107">
        <f t="shared" si="26"/>
        <v>0</v>
      </c>
      <c r="X222" s="107">
        <v>0</v>
      </c>
      <c r="Y222" s="107">
        <f t="shared" si="27"/>
        <v>0</v>
      </c>
      <c r="Z222" s="107">
        <v>0</v>
      </c>
      <c r="AA222" s="108">
        <f t="shared" si="28"/>
        <v>0</v>
      </c>
      <c r="AR222" s="10" t="s">
        <v>179</v>
      </c>
      <c r="AT222" s="10" t="s">
        <v>176</v>
      </c>
      <c r="AU222" s="10" t="s">
        <v>87</v>
      </c>
      <c r="AY222" s="10" t="s">
        <v>174</v>
      </c>
      <c r="BE222" s="53">
        <f t="shared" si="29"/>
        <v>0</v>
      </c>
      <c r="BF222" s="53">
        <f t="shared" si="30"/>
        <v>0</v>
      </c>
      <c r="BG222" s="53">
        <f t="shared" si="31"/>
        <v>0</v>
      </c>
      <c r="BH222" s="53">
        <f t="shared" si="32"/>
        <v>0</v>
      </c>
      <c r="BI222" s="53">
        <f t="shared" si="33"/>
        <v>0</v>
      </c>
      <c r="BJ222" s="10" t="s">
        <v>87</v>
      </c>
      <c r="BK222" s="53">
        <f t="shared" si="34"/>
        <v>0</v>
      </c>
      <c r="BL222" s="10" t="s">
        <v>179</v>
      </c>
      <c r="BM222" s="10" t="s">
        <v>663</v>
      </c>
    </row>
    <row r="223" spans="2:65" s="1" customFormat="1" ht="22.5" customHeight="1">
      <c r="B223" s="72"/>
      <c r="C223" s="110" t="s">
        <v>627</v>
      </c>
      <c r="D223" s="110" t="s">
        <v>226</v>
      </c>
      <c r="E223" s="111"/>
      <c r="F223" s="334" t="s">
        <v>1052</v>
      </c>
      <c r="G223" s="334"/>
      <c r="H223" s="334"/>
      <c r="I223" s="334"/>
      <c r="J223" s="112" t="s">
        <v>223</v>
      </c>
      <c r="K223" s="113">
        <v>12</v>
      </c>
      <c r="L223" s="335">
        <v>0</v>
      </c>
      <c r="M223" s="335"/>
      <c r="N223" s="336">
        <f t="shared" si="25"/>
        <v>0</v>
      </c>
      <c r="O223" s="324"/>
      <c r="P223" s="324"/>
      <c r="Q223" s="324"/>
      <c r="R223" s="75"/>
      <c r="T223" s="106" t="s">
        <v>5</v>
      </c>
      <c r="U223" s="27" t="s">
        <v>42</v>
      </c>
      <c r="V223" s="23"/>
      <c r="W223" s="107">
        <f t="shared" si="26"/>
        <v>0</v>
      </c>
      <c r="X223" s="107">
        <v>0</v>
      </c>
      <c r="Y223" s="107">
        <f t="shared" si="27"/>
        <v>0</v>
      </c>
      <c r="Z223" s="107">
        <v>0</v>
      </c>
      <c r="AA223" s="108">
        <f t="shared" si="28"/>
        <v>0</v>
      </c>
      <c r="AR223" s="10" t="s">
        <v>194</v>
      </c>
      <c r="AT223" s="10" t="s">
        <v>226</v>
      </c>
      <c r="AU223" s="10" t="s">
        <v>87</v>
      </c>
      <c r="AY223" s="10" t="s">
        <v>174</v>
      </c>
      <c r="BE223" s="53">
        <f t="shared" si="29"/>
        <v>0</v>
      </c>
      <c r="BF223" s="53">
        <f t="shared" si="30"/>
        <v>0</v>
      </c>
      <c r="BG223" s="53">
        <f t="shared" si="31"/>
        <v>0</v>
      </c>
      <c r="BH223" s="53">
        <f t="shared" si="32"/>
        <v>0</v>
      </c>
      <c r="BI223" s="53">
        <f t="shared" si="33"/>
        <v>0</v>
      </c>
      <c r="BJ223" s="10" t="s">
        <v>87</v>
      </c>
      <c r="BK223" s="53">
        <f t="shared" si="34"/>
        <v>0</v>
      </c>
      <c r="BL223" s="10" t="s">
        <v>179</v>
      </c>
      <c r="BM223" s="10" t="s">
        <v>664</v>
      </c>
    </row>
    <row r="224" spans="2:65" s="1" customFormat="1" ht="22.5" customHeight="1">
      <c r="B224" s="72"/>
      <c r="C224" s="101" t="s">
        <v>665</v>
      </c>
      <c r="D224" s="101" t="s">
        <v>176</v>
      </c>
      <c r="E224" s="102"/>
      <c r="F224" s="322" t="s">
        <v>666</v>
      </c>
      <c r="G224" s="322"/>
      <c r="H224" s="322"/>
      <c r="I224" s="322"/>
      <c r="J224" s="103" t="s">
        <v>223</v>
      </c>
      <c r="K224" s="104">
        <v>6</v>
      </c>
      <c r="L224" s="323">
        <v>0</v>
      </c>
      <c r="M224" s="323"/>
      <c r="N224" s="324">
        <f t="shared" si="25"/>
        <v>0</v>
      </c>
      <c r="O224" s="324"/>
      <c r="P224" s="324"/>
      <c r="Q224" s="324"/>
      <c r="R224" s="75"/>
      <c r="T224" s="106" t="s">
        <v>5</v>
      </c>
      <c r="U224" s="27" t="s">
        <v>42</v>
      </c>
      <c r="V224" s="23"/>
      <c r="W224" s="107">
        <f t="shared" si="26"/>
        <v>0</v>
      </c>
      <c r="X224" s="107">
        <v>0</v>
      </c>
      <c r="Y224" s="107">
        <f t="shared" si="27"/>
        <v>0</v>
      </c>
      <c r="Z224" s="107">
        <v>0</v>
      </c>
      <c r="AA224" s="108">
        <f t="shared" si="28"/>
        <v>0</v>
      </c>
      <c r="AR224" s="10" t="s">
        <v>179</v>
      </c>
      <c r="AT224" s="10" t="s">
        <v>176</v>
      </c>
      <c r="AU224" s="10" t="s">
        <v>87</v>
      </c>
      <c r="AY224" s="10" t="s">
        <v>174</v>
      </c>
      <c r="BE224" s="53">
        <f t="shared" si="29"/>
        <v>0</v>
      </c>
      <c r="BF224" s="53">
        <f t="shared" si="30"/>
        <v>0</v>
      </c>
      <c r="BG224" s="53">
        <f t="shared" si="31"/>
        <v>0</v>
      </c>
      <c r="BH224" s="53">
        <f t="shared" si="32"/>
        <v>0</v>
      </c>
      <c r="BI224" s="53">
        <f t="shared" si="33"/>
        <v>0</v>
      </c>
      <c r="BJ224" s="10" t="s">
        <v>87</v>
      </c>
      <c r="BK224" s="53">
        <f t="shared" si="34"/>
        <v>0</v>
      </c>
      <c r="BL224" s="10" t="s">
        <v>179</v>
      </c>
      <c r="BM224" s="10" t="s">
        <v>667</v>
      </c>
    </row>
    <row r="225" spans="2:65" s="1" customFormat="1" ht="22.5" customHeight="1">
      <c r="B225" s="72"/>
      <c r="C225" s="110" t="s">
        <v>631</v>
      </c>
      <c r="D225" s="110" t="s">
        <v>226</v>
      </c>
      <c r="E225" s="111"/>
      <c r="F225" s="334" t="s">
        <v>1053</v>
      </c>
      <c r="G225" s="334"/>
      <c r="H225" s="334"/>
      <c r="I225" s="334"/>
      <c r="J225" s="112" t="s">
        <v>223</v>
      </c>
      <c r="K225" s="113">
        <v>6</v>
      </c>
      <c r="L225" s="335">
        <v>0</v>
      </c>
      <c r="M225" s="335"/>
      <c r="N225" s="336">
        <f t="shared" si="25"/>
        <v>0</v>
      </c>
      <c r="O225" s="324"/>
      <c r="P225" s="324"/>
      <c r="Q225" s="324"/>
      <c r="R225" s="75"/>
      <c r="T225" s="106" t="s">
        <v>5</v>
      </c>
      <c r="U225" s="27" t="s">
        <v>42</v>
      </c>
      <c r="V225" s="23"/>
      <c r="W225" s="107">
        <f t="shared" si="26"/>
        <v>0</v>
      </c>
      <c r="X225" s="107">
        <v>0</v>
      </c>
      <c r="Y225" s="107">
        <f t="shared" si="27"/>
        <v>0</v>
      </c>
      <c r="Z225" s="107">
        <v>0</v>
      </c>
      <c r="AA225" s="108">
        <f t="shared" si="28"/>
        <v>0</v>
      </c>
      <c r="AR225" s="10" t="s">
        <v>194</v>
      </c>
      <c r="AT225" s="10" t="s">
        <v>226</v>
      </c>
      <c r="AU225" s="10" t="s">
        <v>87</v>
      </c>
      <c r="AY225" s="10" t="s">
        <v>174</v>
      </c>
      <c r="BE225" s="53">
        <f t="shared" si="29"/>
        <v>0</v>
      </c>
      <c r="BF225" s="53">
        <f t="shared" si="30"/>
        <v>0</v>
      </c>
      <c r="BG225" s="53">
        <f t="shared" si="31"/>
        <v>0</v>
      </c>
      <c r="BH225" s="53">
        <f t="shared" si="32"/>
        <v>0</v>
      </c>
      <c r="BI225" s="53">
        <f t="shared" si="33"/>
        <v>0</v>
      </c>
      <c r="BJ225" s="10" t="s">
        <v>87</v>
      </c>
      <c r="BK225" s="53">
        <f t="shared" si="34"/>
        <v>0</v>
      </c>
      <c r="BL225" s="10" t="s">
        <v>179</v>
      </c>
      <c r="BM225" s="10" t="s">
        <v>668</v>
      </c>
    </row>
    <row r="226" spans="2:65" s="1" customFormat="1" ht="22.5" customHeight="1">
      <c r="B226" s="72"/>
      <c r="C226" s="101" t="s">
        <v>669</v>
      </c>
      <c r="D226" s="101" t="s">
        <v>176</v>
      </c>
      <c r="E226" s="102"/>
      <c r="F226" s="322" t="s">
        <v>670</v>
      </c>
      <c r="G226" s="322"/>
      <c r="H226" s="322"/>
      <c r="I226" s="322"/>
      <c r="J226" s="103" t="s">
        <v>223</v>
      </c>
      <c r="K226" s="104">
        <v>4</v>
      </c>
      <c r="L226" s="323">
        <v>0</v>
      </c>
      <c r="M226" s="323"/>
      <c r="N226" s="324">
        <f t="shared" si="25"/>
        <v>0</v>
      </c>
      <c r="O226" s="324"/>
      <c r="P226" s="324"/>
      <c r="Q226" s="324"/>
      <c r="R226" s="75"/>
      <c r="T226" s="106" t="s">
        <v>5</v>
      </c>
      <c r="U226" s="27" t="s">
        <v>42</v>
      </c>
      <c r="V226" s="23"/>
      <c r="W226" s="107">
        <f t="shared" si="26"/>
        <v>0</v>
      </c>
      <c r="X226" s="107">
        <v>0</v>
      </c>
      <c r="Y226" s="107">
        <f t="shared" si="27"/>
        <v>0</v>
      </c>
      <c r="Z226" s="107">
        <v>0</v>
      </c>
      <c r="AA226" s="108">
        <f t="shared" si="28"/>
        <v>0</v>
      </c>
      <c r="AR226" s="10" t="s">
        <v>179</v>
      </c>
      <c r="AT226" s="10" t="s">
        <v>176</v>
      </c>
      <c r="AU226" s="10" t="s">
        <v>87</v>
      </c>
      <c r="AY226" s="10" t="s">
        <v>174</v>
      </c>
      <c r="BE226" s="53">
        <f t="shared" si="29"/>
        <v>0</v>
      </c>
      <c r="BF226" s="53">
        <f t="shared" si="30"/>
        <v>0</v>
      </c>
      <c r="BG226" s="53">
        <f t="shared" si="31"/>
        <v>0</v>
      </c>
      <c r="BH226" s="53">
        <f t="shared" si="32"/>
        <v>0</v>
      </c>
      <c r="BI226" s="53">
        <f t="shared" si="33"/>
        <v>0</v>
      </c>
      <c r="BJ226" s="10" t="s">
        <v>87</v>
      </c>
      <c r="BK226" s="53">
        <f t="shared" si="34"/>
        <v>0</v>
      </c>
      <c r="BL226" s="10" t="s">
        <v>179</v>
      </c>
      <c r="BM226" s="10" t="s">
        <v>671</v>
      </c>
    </row>
    <row r="227" spans="2:65" s="1" customFormat="1" ht="22.5" customHeight="1">
      <c r="B227" s="72"/>
      <c r="C227" s="110" t="s">
        <v>633</v>
      </c>
      <c r="D227" s="110" t="s">
        <v>226</v>
      </c>
      <c r="E227" s="111"/>
      <c r="F227" s="334" t="s">
        <v>1054</v>
      </c>
      <c r="G227" s="334"/>
      <c r="H227" s="334"/>
      <c r="I227" s="334"/>
      <c r="J227" s="112" t="s">
        <v>223</v>
      </c>
      <c r="K227" s="113">
        <v>4</v>
      </c>
      <c r="L227" s="335">
        <v>0</v>
      </c>
      <c r="M227" s="335"/>
      <c r="N227" s="336">
        <f t="shared" si="25"/>
        <v>0</v>
      </c>
      <c r="O227" s="324"/>
      <c r="P227" s="324"/>
      <c r="Q227" s="324"/>
      <c r="R227" s="75"/>
      <c r="T227" s="106" t="s">
        <v>5</v>
      </c>
      <c r="U227" s="27" t="s">
        <v>42</v>
      </c>
      <c r="V227" s="23"/>
      <c r="W227" s="107">
        <f t="shared" si="26"/>
        <v>0</v>
      </c>
      <c r="X227" s="107">
        <v>0</v>
      </c>
      <c r="Y227" s="107">
        <f t="shared" si="27"/>
        <v>0</v>
      </c>
      <c r="Z227" s="107">
        <v>0</v>
      </c>
      <c r="AA227" s="108">
        <f t="shared" si="28"/>
        <v>0</v>
      </c>
      <c r="AR227" s="10" t="s">
        <v>194</v>
      </c>
      <c r="AT227" s="10" t="s">
        <v>226</v>
      </c>
      <c r="AU227" s="10" t="s">
        <v>87</v>
      </c>
      <c r="AY227" s="10" t="s">
        <v>174</v>
      </c>
      <c r="BE227" s="53">
        <f t="shared" si="29"/>
        <v>0</v>
      </c>
      <c r="BF227" s="53">
        <f t="shared" si="30"/>
        <v>0</v>
      </c>
      <c r="BG227" s="53">
        <f t="shared" si="31"/>
        <v>0</v>
      </c>
      <c r="BH227" s="53">
        <f t="shared" si="32"/>
        <v>0</v>
      </c>
      <c r="BI227" s="53">
        <f t="shared" si="33"/>
        <v>0</v>
      </c>
      <c r="BJ227" s="10" t="s">
        <v>87</v>
      </c>
      <c r="BK227" s="53">
        <f t="shared" si="34"/>
        <v>0</v>
      </c>
      <c r="BL227" s="10" t="s">
        <v>179</v>
      </c>
      <c r="BM227" s="10" t="s">
        <v>672</v>
      </c>
    </row>
    <row r="228" spans="2:65" s="1" customFormat="1" ht="31.5" customHeight="1">
      <c r="B228" s="72"/>
      <c r="C228" s="101" t="s">
        <v>308</v>
      </c>
      <c r="D228" s="101" t="s">
        <v>176</v>
      </c>
      <c r="E228" s="102"/>
      <c r="F228" s="333" t="s">
        <v>1055</v>
      </c>
      <c r="G228" s="322"/>
      <c r="H228" s="322"/>
      <c r="I228" s="322"/>
      <c r="J228" s="103" t="s">
        <v>223</v>
      </c>
      <c r="K228" s="104">
        <v>1</v>
      </c>
      <c r="L228" s="323">
        <v>0</v>
      </c>
      <c r="M228" s="323"/>
      <c r="N228" s="324">
        <f t="shared" si="25"/>
        <v>0</v>
      </c>
      <c r="O228" s="324"/>
      <c r="P228" s="324"/>
      <c r="Q228" s="324"/>
      <c r="R228" s="75"/>
      <c r="T228" s="106" t="s">
        <v>5</v>
      </c>
      <c r="U228" s="27" t="s">
        <v>42</v>
      </c>
      <c r="V228" s="23"/>
      <c r="W228" s="107">
        <f t="shared" si="26"/>
        <v>0</v>
      </c>
      <c r="X228" s="107">
        <v>0</v>
      </c>
      <c r="Y228" s="107">
        <f t="shared" si="27"/>
        <v>0</v>
      </c>
      <c r="Z228" s="107">
        <v>0</v>
      </c>
      <c r="AA228" s="108">
        <f t="shared" si="28"/>
        <v>0</v>
      </c>
      <c r="AR228" s="10" t="s">
        <v>179</v>
      </c>
      <c r="AT228" s="10" t="s">
        <v>176</v>
      </c>
      <c r="AU228" s="10" t="s">
        <v>87</v>
      </c>
      <c r="AY228" s="10" t="s">
        <v>174</v>
      </c>
      <c r="BE228" s="53">
        <f t="shared" si="29"/>
        <v>0</v>
      </c>
      <c r="BF228" s="53">
        <f t="shared" si="30"/>
        <v>0</v>
      </c>
      <c r="BG228" s="53">
        <f t="shared" si="31"/>
        <v>0</v>
      </c>
      <c r="BH228" s="53">
        <f t="shared" si="32"/>
        <v>0</v>
      </c>
      <c r="BI228" s="53">
        <f t="shared" si="33"/>
        <v>0</v>
      </c>
      <c r="BJ228" s="10" t="s">
        <v>87</v>
      </c>
      <c r="BK228" s="53">
        <f t="shared" si="34"/>
        <v>0</v>
      </c>
      <c r="BL228" s="10" t="s">
        <v>179</v>
      </c>
      <c r="BM228" s="10" t="s">
        <v>673</v>
      </c>
    </row>
    <row r="229" spans="2:65" s="1" customFormat="1" ht="31.5" customHeight="1">
      <c r="B229" s="72"/>
      <c r="C229" s="110" t="s">
        <v>311</v>
      </c>
      <c r="D229" s="110" t="s">
        <v>226</v>
      </c>
      <c r="E229" s="111"/>
      <c r="F229" s="334" t="s">
        <v>1056</v>
      </c>
      <c r="G229" s="334"/>
      <c r="H229" s="334"/>
      <c r="I229" s="334"/>
      <c r="J229" s="112" t="s">
        <v>223</v>
      </c>
      <c r="K229" s="113">
        <v>1</v>
      </c>
      <c r="L229" s="335">
        <v>0</v>
      </c>
      <c r="M229" s="335"/>
      <c r="N229" s="336">
        <f t="shared" si="25"/>
        <v>0</v>
      </c>
      <c r="O229" s="324"/>
      <c r="P229" s="324"/>
      <c r="Q229" s="324"/>
      <c r="R229" s="75"/>
      <c r="T229" s="106" t="s">
        <v>5</v>
      </c>
      <c r="U229" s="27" t="s">
        <v>42</v>
      </c>
      <c r="V229" s="23"/>
      <c r="W229" s="107">
        <f t="shared" si="26"/>
        <v>0</v>
      </c>
      <c r="X229" s="107">
        <v>0</v>
      </c>
      <c r="Y229" s="107">
        <f t="shared" si="27"/>
        <v>0</v>
      </c>
      <c r="Z229" s="107">
        <v>0</v>
      </c>
      <c r="AA229" s="108">
        <f t="shared" si="28"/>
        <v>0</v>
      </c>
      <c r="AR229" s="10" t="s">
        <v>194</v>
      </c>
      <c r="AT229" s="10" t="s">
        <v>226</v>
      </c>
      <c r="AU229" s="10" t="s">
        <v>87</v>
      </c>
      <c r="AY229" s="10" t="s">
        <v>174</v>
      </c>
      <c r="BE229" s="53">
        <f t="shared" si="29"/>
        <v>0</v>
      </c>
      <c r="BF229" s="53">
        <f t="shared" si="30"/>
        <v>0</v>
      </c>
      <c r="BG229" s="53">
        <f t="shared" si="31"/>
        <v>0</v>
      </c>
      <c r="BH229" s="53">
        <f t="shared" si="32"/>
        <v>0</v>
      </c>
      <c r="BI229" s="53">
        <f t="shared" si="33"/>
        <v>0</v>
      </c>
      <c r="BJ229" s="10" t="s">
        <v>87</v>
      </c>
      <c r="BK229" s="53">
        <f t="shared" si="34"/>
        <v>0</v>
      </c>
      <c r="BL229" s="10" t="s">
        <v>179</v>
      </c>
      <c r="BM229" s="10" t="s">
        <v>674</v>
      </c>
    </row>
    <row r="230" spans="2:65" s="1" customFormat="1" ht="22.5" customHeight="1">
      <c r="B230" s="72"/>
      <c r="C230" s="110" t="s">
        <v>314</v>
      </c>
      <c r="D230" s="110" t="s">
        <v>226</v>
      </c>
      <c r="E230" s="111"/>
      <c r="F230" s="334" t="s">
        <v>1029</v>
      </c>
      <c r="G230" s="334"/>
      <c r="H230" s="334"/>
      <c r="I230" s="334"/>
      <c r="J230" s="112" t="s">
        <v>223</v>
      </c>
      <c r="K230" s="113">
        <v>1</v>
      </c>
      <c r="L230" s="335">
        <v>0</v>
      </c>
      <c r="M230" s="335"/>
      <c r="N230" s="336">
        <f t="shared" si="25"/>
        <v>0</v>
      </c>
      <c r="O230" s="324"/>
      <c r="P230" s="324"/>
      <c r="Q230" s="324"/>
      <c r="R230" s="75"/>
      <c r="T230" s="106" t="s">
        <v>5</v>
      </c>
      <c r="U230" s="27" t="s">
        <v>42</v>
      </c>
      <c r="V230" s="23"/>
      <c r="W230" s="107">
        <f t="shared" si="26"/>
        <v>0</v>
      </c>
      <c r="X230" s="107">
        <v>0</v>
      </c>
      <c r="Y230" s="107">
        <f t="shared" si="27"/>
        <v>0</v>
      </c>
      <c r="Z230" s="107">
        <v>0</v>
      </c>
      <c r="AA230" s="108">
        <f t="shared" si="28"/>
        <v>0</v>
      </c>
      <c r="AR230" s="10" t="s">
        <v>194</v>
      </c>
      <c r="AT230" s="10" t="s">
        <v>226</v>
      </c>
      <c r="AU230" s="10" t="s">
        <v>87</v>
      </c>
      <c r="AY230" s="10" t="s">
        <v>174</v>
      </c>
      <c r="BE230" s="53">
        <f t="shared" si="29"/>
        <v>0</v>
      </c>
      <c r="BF230" s="53">
        <f t="shared" si="30"/>
        <v>0</v>
      </c>
      <c r="BG230" s="53">
        <f t="shared" si="31"/>
        <v>0</v>
      </c>
      <c r="BH230" s="53">
        <f t="shared" si="32"/>
        <v>0</v>
      </c>
      <c r="BI230" s="53">
        <f t="shared" si="33"/>
        <v>0</v>
      </c>
      <c r="BJ230" s="10" t="s">
        <v>87</v>
      </c>
      <c r="BK230" s="53">
        <f t="shared" si="34"/>
        <v>0</v>
      </c>
      <c r="BL230" s="10" t="s">
        <v>179</v>
      </c>
      <c r="BM230" s="10" t="s">
        <v>675</v>
      </c>
    </row>
    <row r="231" spans="2:65" s="1" customFormat="1" ht="31.5" customHeight="1">
      <c r="B231" s="72"/>
      <c r="C231" s="101" t="s">
        <v>276</v>
      </c>
      <c r="D231" s="101" t="s">
        <v>176</v>
      </c>
      <c r="E231" s="102"/>
      <c r="F231" s="333" t="s">
        <v>1057</v>
      </c>
      <c r="G231" s="322"/>
      <c r="H231" s="322"/>
      <c r="I231" s="322"/>
      <c r="J231" s="103" t="s">
        <v>219</v>
      </c>
      <c r="K231" s="104">
        <v>350</v>
      </c>
      <c r="L231" s="323">
        <v>0</v>
      </c>
      <c r="M231" s="323"/>
      <c r="N231" s="324">
        <f t="shared" si="25"/>
        <v>0</v>
      </c>
      <c r="O231" s="324"/>
      <c r="P231" s="324"/>
      <c r="Q231" s="324"/>
      <c r="R231" s="75"/>
      <c r="T231" s="106" t="s">
        <v>5</v>
      </c>
      <c r="U231" s="27" t="s">
        <v>42</v>
      </c>
      <c r="V231" s="23"/>
      <c r="W231" s="107">
        <f t="shared" si="26"/>
        <v>0</v>
      </c>
      <c r="X231" s="107">
        <v>0</v>
      </c>
      <c r="Y231" s="107">
        <f t="shared" si="27"/>
        <v>0</v>
      </c>
      <c r="Z231" s="107">
        <v>0</v>
      </c>
      <c r="AA231" s="108">
        <f t="shared" si="28"/>
        <v>0</v>
      </c>
      <c r="AR231" s="10" t="s">
        <v>179</v>
      </c>
      <c r="AT231" s="10" t="s">
        <v>176</v>
      </c>
      <c r="AU231" s="10" t="s">
        <v>87</v>
      </c>
      <c r="AY231" s="10" t="s">
        <v>174</v>
      </c>
      <c r="BE231" s="53">
        <f t="shared" si="29"/>
        <v>0</v>
      </c>
      <c r="BF231" s="53">
        <f t="shared" si="30"/>
        <v>0</v>
      </c>
      <c r="BG231" s="53">
        <f t="shared" si="31"/>
        <v>0</v>
      </c>
      <c r="BH231" s="53">
        <f t="shared" si="32"/>
        <v>0</v>
      </c>
      <c r="BI231" s="53">
        <f t="shared" si="33"/>
        <v>0</v>
      </c>
      <c r="BJ231" s="10" t="s">
        <v>87</v>
      </c>
      <c r="BK231" s="53">
        <f t="shared" si="34"/>
        <v>0</v>
      </c>
      <c r="BL231" s="10" t="s">
        <v>179</v>
      </c>
      <c r="BM231" s="10" t="s">
        <v>676</v>
      </c>
    </row>
    <row r="232" spans="2:65" s="1" customFormat="1" ht="31.5" customHeight="1">
      <c r="B232" s="72"/>
      <c r="C232" s="110" t="s">
        <v>221</v>
      </c>
      <c r="D232" s="110" t="s">
        <v>226</v>
      </c>
      <c r="E232" s="111"/>
      <c r="F232" s="334" t="s">
        <v>1058</v>
      </c>
      <c r="G232" s="334"/>
      <c r="H232" s="334"/>
      <c r="I232" s="334"/>
      <c r="J232" s="112" t="s">
        <v>219</v>
      </c>
      <c r="K232" s="113">
        <v>350</v>
      </c>
      <c r="L232" s="335">
        <v>0</v>
      </c>
      <c r="M232" s="335"/>
      <c r="N232" s="336">
        <f t="shared" si="25"/>
        <v>0</v>
      </c>
      <c r="O232" s="324"/>
      <c r="P232" s="324"/>
      <c r="Q232" s="324"/>
      <c r="R232" s="75"/>
      <c r="T232" s="106" t="s">
        <v>5</v>
      </c>
      <c r="U232" s="27" t="s">
        <v>42</v>
      </c>
      <c r="V232" s="23"/>
      <c r="W232" s="107">
        <f t="shared" si="26"/>
        <v>0</v>
      </c>
      <c r="X232" s="107">
        <v>0</v>
      </c>
      <c r="Y232" s="107">
        <f t="shared" si="27"/>
        <v>0</v>
      </c>
      <c r="Z232" s="107">
        <v>0</v>
      </c>
      <c r="AA232" s="108">
        <f t="shared" si="28"/>
        <v>0</v>
      </c>
      <c r="AR232" s="10" t="s">
        <v>194</v>
      </c>
      <c r="AT232" s="10" t="s">
        <v>226</v>
      </c>
      <c r="AU232" s="10" t="s">
        <v>87</v>
      </c>
      <c r="AY232" s="10" t="s">
        <v>174</v>
      </c>
      <c r="BE232" s="53">
        <f t="shared" si="29"/>
        <v>0</v>
      </c>
      <c r="BF232" s="53">
        <f t="shared" si="30"/>
        <v>0</v>
      </c>
      <c r="BG232" s="53">
        <f t="shared" si="31"/>
        <v>0</v>
      </c>
      <c r="BH232" s="53">
        <f t="shared" si="32"/>
        <v>0</v>
      </c>
      <c r="BI232" s="53">
        <f t="shared" si="33"/>
        <v>0</v>
      </c>
      <c r="BJ232" s="10" t="s">
        <v>87</v>
      </c>
      <c r="BK232" s="53">
        <f t="shared" si="34"/>
        <v>0</v>
      </c>
      <c r="BL232" s="10" t="s">
        <v>179</v>
      </c>
      <c r="BM232" s="10" t="s">
        <v>677</v>
      </c>
    </row>
    <row r="233" spans="2:65" s="1" customFormat="1" ht="31.5" customHeight="1">
      <c r="B233" s="72"/>
      <c r="C233" s="101" t="s">
        <v>268</v>
      </c>
      <c r="D233" s="101" t="s">
        <v>176</v>
      </c>
      <c r="E233" s="102"/>
      <c r="F233" s="322" t="s">
        <v>678</v>
      </c>
      <c r="G233" s="322"/>
      <c r="H233" s="322"/>
      <c r="I233" s="322"/>
      <c r="J233" s="103" t="s">
        <v>219</v>
      </c>
      <c r="K233" s="104">
        <v>620</v>
      </c>
      <c r="L233" s="323">
        <v>0</v>
      </c>
      <c r="M233" s="323"/>
      <c r="N233" s="324">
        <f t="shared" si="25"/>
        <v>0</v>
      </c>
      <c r="O233" s="324"/>
      <c r="P233" s="324"/>
      <c r="Q233" s="324"/>
      <c r="R233" s="75"/>
      <c r="T233" s="106" t="s">
        <v>5</v>
      </c>
      <c r="U233" s="27" t="s">
        <v>42</v>
      </c>
      <c r="V233" s="23"/>
      <c r="W233" s="107">
        <f t="shared" si="26"/>
        <v>0</v>
      </c>
      <c r="X233" s="107">
        <v>0</v>
      </c>
      <c r="Y233" s="107">
        <f t="shared" si="27"/>
        <v>0</v>
      </c>
      <c r="Z233" s="107">
        <v>0</v>
      </c>
      <c r="AA233" s="108">
        <f t="shared" si="28"/>
        <v>0</v>
      </c>
      <c r="AR233" s="10" t="s">
        <v>179</v>
      </c>
      <c r="AT233" s="10" t="s">
        <v>176</v>
      </c>
      <c r="AU233" s="10" t="s">
        <v>87</v>
      </c>
      <c r="AY233" s="10" t="s">
        <v>174</v>
      </c>
      <c r="BE233" s="53">
        <f t="shared" si="29"/>
        <v>0</v>
      </c>
      <c r="BF233" s="53">
        <f t="shared" si="30"/>
        <v>0</v>
      </c>
      <c r="BG233" s="53">
        <f t="shared" si="31"/>
        <v>0</v>
      </c>
      <c r="BH233" s="53">
        <f t="shared" si="32"/>
        <v>0</v>
      </c>
      <c r="BI233" s="53">
        <f t="shared" si="33"/>
        <v>0</v>
      </c>
      <c r="BJ233" s="10" t="s">
        <v>87</v>
      </c>
      <c r="BK233" s="53">
        <f t="shared" si="34"/>
        <v>0</v>
      </c>
      <c r="BL233" s="10" t="s">
        <v>179</v>
      </c>
      <c r="BM233" s="10" t="s">
        <v>679</v>
      </c>
    </row>
    <row r="234" spans="2:65" s="1" customFormat="1" ht="31.5" customHeight="1">
      <c r="B234" s="72"/>
      <c r="C234" s="110" t="s">
        <v>271</v>
      </c>
      <c r="D234" s="110" t="s">
        <v>226</v>
      </c>
      <c r="E234" s="111"/>
      <c r="F234" s="334" t="s">
        <v>680</v>
      </c>
      <c r="G234" s="334"/>
      <c r="H234" s="334"/>
      <c r="I234" s="334"/>
      <c r="J234" s="112" t="s">
        <v>219</v>
      </c>
      <c r="K234" s="113">
        <v>620</v>
      </c>
      <c r="L234" s="335">
        <v>0</v>
      </c>
      <c r="M234" s="335"/>
      <c r="N234" s="336">
        <f t="shared" si="25"/>
        <v>0</v>
      </c>
      <c r="O234" s="324"/>
      <c r="P234" s="324"/>
      <c r="Q234" s="324"/>
      <c r="R234" s="75"/>
      <c r="T234" s="106" t="s">
        <v>5</v>
      </c>
      <c r="U234" s="27" t="s">
        <v>42</v>
      </c>
      <c r="V234" s="23"/>
      <c r="W234" s="107">
        <f t="shared" si="26"/>
        <v>0</v>
      </c>
      <c r="X234" s="107">
        <v>0</v>
      </c>
      <c r="Y234" s="107">
        <f t="shared" si="27"/>
        <v>0</v>
      </c>
      <c r="Z234" s="107">
        <v>0</v>
      </c>
      <c r="AA234" s="108">
        <f t="shared" si="28"/>
        <v>0</v>
      </c>
      <c r="AR234" s="10" t="s">
        <v>194</v>
      </c>
      <c r="AT234" s="10" t="s">
        <v>226</v>
      </c>
      <c r="AU234" s="10" t="s">
        <v>87</v>
      </c>
      <c r="AY234" s="10" t="s">
        <v>174</v>
      </c>
      <c r="BE234" s="53">
        <f t="shared" si="29"/>
        <v>0</v>
      </c>
      <c r="BF234" s="53">
        <f t="shared" si="30"/>
        <v>0</v>
      </c>
      <c r="BG234" s="53">
        <f t="shared" si="31"/>
        <v>0</v>
      </c>
      <c r="BH234" s="53">
        <f t="shared" si="32"/>
        <v>0</v>
      </c>
      <c r="BI234" s="53">
        <f t="shared" si="33"/>
        <v>0</v>
      </c>
      <c r="BJ234" s="10" t="s">
        <v>87</v>
      </c>
      <c r="BK234" s="53">
        <f t="shared" si="34"/>
        <v>0</v>
      </c>
      <c r="BL234" s="10" t="s">
        <v>179</v>
      </c>
      <c r="BM234" s="10" t="s">
        <v>681</v>
      </c>
    </row>
    <row r="235" spans="2:65" s="5" customFormat="1" ht="29.85" customHeight="1">
      <c r="B235" s="90"/>
      <c r="C235" s="91"/>
      <c r="D235" s="100" t="s">
        <v>540</v>
      </c>
      <c r="E235" s="100"/>
      <c r="F235" s="100"/>
      <c r="G235" s="100"/>
      <c r="H235" s="100"/>
      <c r="I235" s="100"/>
      <c r="J235" s="100"/>
      <c r="K235" s="100"/>
      <c r="L235" s="100"/>
      <c r="M235" s="100"/>
      <c r="N235" s="329">
        <f>BK235</f>
        <v>0</v>
      </c>
      <c r="O235" s="330"/>
      <c r="P235" s="330"/>
      <c r="Q235" s="330"/>
      <c r="R235" s="93"/>
      <c r="T235" s="94"/>
      <c r="U235" s="91"/>
      <c r="V235" s="91"/>
      <c r="W235" s="95">
        <f>W236</f>
        <v>0</v>
      </c>
      <c r="X235" s="91"/>
      <c r="Y235" s="95">
        <f>Y236</f>
        <v>0</v>
      </c>
      <c r="Z235" s="91"/>
      <c r="AA235" s="96">
        <f>AA236</f>
        <v>0</v>
      </c>
      <c r="AR235" s="97" t="s">
        <v>204</v>
      </c>
      <c r="AT235" s="98" t="s">
        <v>74</v>
      </c>
      <c r="AU235" s="98" t="s">
        <v>82</v>
      </c>
      <c r="AY235" s="97" t="s">
        <v>174</v>
      </c>
      <c r="BK235" s="99">
        <f>BK236</f>
        <v>0</v>
      </c>
    </row>
    <row r="236" spans="2:65" s="1" customFormat="1" ht="31.5" customHeight="1">
      <c r="B236" s="72"/>
      <c r="C236" s="101" t="s">
        <v>682</v>
      </c>
      <c r="D236" s="101" t="s">
        <v>176</v>
      </c>
      <c r="E236" s="102"/>
      <c r="F236" s="322" t="s">
        <v>683</v>
      </c>
      <c r="G236" s="322"/>
      <c r="H236" s="322"/>
      <c r="I236" s="322"/>
      <c r="J236" s="103" t="s">
        <v>684</v>
      </c>
      <c r="K236" s="104">
        <v>12</v>
      </c>
      <c r="L236" s="323">
        <v>0</v>
      </c>
      <c r="M236" s="323"/>
      <c r="N236" s="324">
        <f>ROUND(L236*K236,2)</f>
        <v>0</v>
      </c>
      <c r="O236" s="324"/>
      <c r="P236" s="324"/>
      <c r="Q236" s="324"/>
      <c r="R236" s="75"/>
      <c r="T236" s="106" t="s">
        <v>5</v>
      </c>
      <c r="U236" s="27" t="s">
        <v>42</v>
      </c>
      <c r="V236" s="23"/>
      <c r="W236" s="107">
        <f>V236*K236</f>
        <v>0</v>
      </c>
      <c r="X236" s="107">
        <v>0</v>
      </c>
      <c r="Y236" s="107">
        <f>X236*K236</f>
        <v>0</v>
      </c>
      <c r="Z236" s="107">
        <v>0</v>
      </c>
      <c r="AA236" s="108">
        <f>Z236*K236</f>
        <v>0</v>
      </c>
      <c r="AR236" s="10" t="s">
        <v>599</v>
      </c>
      <c r="AT236" s="10" t="s">
        <v>176</v>
      </c>
      <c r="AU236" s="10" t="s">
        <v>87</v>
      </c>
      <c r="AY236" s="10" t="s">
        <v>174</v>
      </c>
      <c r="BE236" s="53">
        <f>IF(U236="základná",N236,0)</f>
        <v>0</v>
      </c>
      <c r="BF236" s="53">
        <f>IF(U236="znížená",N236,0)</f>
        <v>0</v>
      </c>
      <c r="BG236" s="53">
        <f>IF(U236="zákl. prenesená",N236,0)</f>
        <v>0</v>
      </c>
      <c r="BH236" s="53">
        <f>IF(U236="zníž. prenesená",N236,0)</f>
        <v>0</v>
      </c>
      <c r="BI236" s="53">
        <f>IF(U236="nulová",N236,0)</f>
        <v>0</v>
      </c>
      <c r="BJ236" s="10" t="s">
        <v>87</v>
      </c>
      <c r="BK236" s="53">
        <f>ROUND(L236*K236,2)</f>
        <v>0</v>
      </c>
      <c r="BL236" s="10" t="s">
        <v>599</v>
      </c>
      <c r="BM236" s="10" t="s">
        <v>685</v>
      </c>
    </row>
    <row r="237" spans="2:65" s="5" customFormat="1" ht="37.35" customHeight="1">
      <c r="B237" s="90"/>
      <c r="C237" s="91"/>
      <c r="D237" s="92" t="s">
        <v>541</v>
      </c>
      <c r="E237" s="92"/>
      <c r="F237" s="92"/>
      <c r="G237" s="92"/>
      <c r="H237" s="92"/>
      <c r="I237" s="92"/>
      <c r="J237" s="92"/>
      <c r="K237" s="92"/>
      <c r="L237" s="92"/>
      <c r="M237" s="92"/>
      <c r="N237" s="344">
        <f>BK237</f>
        <v>0</v>
      </c>
      <c r="O237" s="345"/>
      <c r="P237" s="345"/>
      <c r="Q237" s="345"/>
      <c r="R237" s="93"/>
      <c r="T237" s="94"/>
      <c r="U237" s="91"/>
      <c r="V237" s="91"/>
      <c r="W237" s="95">
        <f>W238</f>
        <v>0</v>
      </c>
      <c r="X237" s="91"/>
      <c r="Y237" s="95">
        <f>Y238</f>
        <v>0</v>
      </c>
      <c r="Z237" s="91"/>
      <c r="AA237" s="96">
        <f>AA238</f>
        <v>0</v>
      </c>
      <c r="AR237" s="97" t="s">
        <v>179</v>
      </c>
      <c r="AT237" s="98" t="s">
        <v>74</v>
      </c>
      <c r="AU237" s="98" t="s">
        <v>75</v>
      </c>
      <c r="AY237" s="97" t="s">
        <v>174</v>
      </c>
      <c r="BK237" s="99">
        <f>BK238</f>
        <v>0</v>
      </c>
    </row>
    <row r="238" spans="2:65" s="5" customFormat="1" ht="19.899999999999999" customHeight="1">
      <c r="B238" s="90"/>
      <c r="C238" s="91"/>
      <c r="D238" s="100" t="s">
        <v>542</v>
      </c>
      <c r="E238" s="100"/>
      <c r="F238" s="100"/>
      <c r="G238" s="100"/>
      <c r="H238" s="100"/>
      <c r="I238" s="100"/>
      <c r="J238" s="100"/>
      <c r="K238" s="100"/>
      <c r="L238" s="100"/>
      <c r="M238" s="100"/>
      <c r="N238" s="327">
        <f>BK238</f>
        <v>0</v>
      </c>
      <c r="O238" s="328"/>
      <c r="P238" s="328"/>
      <c r="Q238" s="328"/>
      <c r="R238" s="93"/>
      <c r="T238" s="94"/>
      <c r="U238" s="91"/>
      <c r="V238" s="91"/>
      <c r="W238" s="95">
        <f>SUM(W239:W241)</f>
        <v>0</v>
      </c>
      <c r="X238" s="91"/>
      <c r="Y238" s="95">
        <f>SUM(Y239:Y241)</f>
        <v>0</v>
      </c>
      <c r="Z238" s="91"/>
      <c r="AA238" s="96">
        <f>SUM(AA239:AA241)</f>
        <v>0</v>
      </c>
      <c r="AR238" s="97" t="s">
        <v>179</v>
      </c>
      <c r="AT238" s="98" t="s">
        <v>74</v>
      </c>
      <c r="AU238" s="98" t="s">
        <v>82</v>
      </c>
      <c r="AY238" s="97" t="s">
        <v>174</v>
      </c>
      <c r="BK238" s="99">
        <f>SUM(BK239:BK241)</f>
        <v>0</v>
      </c>
    </row>
    <row r="239" spans="2:65" s="1" customFormat="1" ht="44.25" customHeight="1">
      <c r="B239" s="72"/>
      <c r="C239" s="101" t="s">
        <v>279</v>
      </c>
      <c r="D239" s="101" t="s">
        <v>176</v>
      </c>
      <c r="E239" s="102"/>
      <c r="F239" s="322" t="s">
        <v>686</v>
      </c>
      <c r="G239" s="322"/>
      <c r="H239" s="322"/>
      <c r="I239" s="322"/>
      <c r="J239" s="103" t="s">
        <v>687</v>
      </c>
      <c r="K239" s="104">
        <v>1</v>
      </c>
      <c r="L239" s="323">
        <v>0</v>
      </c>
      <c r="M239" s="323"/>
      <c r="N239" s="324">
        <f>ROUND(L239*K239,2)</f>
        <v>0</v>
      </c>
      <c r="O239" s="324"/>
      <c r="P239" s="324"/>
      <c r="Q239" s="324"/>
      <c r="R239" s="75"/>
      <c r="T239" s="106" t="s">
        <v>5</v>
      </c>
      <c r="U239" s="27" t="s">
        <v>42</v>
      </c>
      <c r="V239" s="23"/>
      <c r="W239" s="107">
        <f>V239*K239</f>
        <v>0</v>
      </c>
      <c r="X239" s="107">
        <v>0</v>
      </c>
      <c r="Y239" s="107">
        <f>X239*K239</f>
        <v>0</v>
      </c>
      <c r="Z239" s="107">
        <v>0</v>
      </c>
      <c r="AA239" s="108">
        <f>Z239*K239</f>
        <v>0</v>
      </c>
      <c r="AR239" s="10" t="s">
        <v>688</v>
      </c>
      <c r="AT239" s="10" t="s">
        <v>176</v>
      </c>
      <c r="AU239" s="10" t="s">
        <v>87</v>
      </c>
      <c r="AY239" s="10" t="s">
        <v>174</v>
      </c>
      <c r="BE239" s="53">
        <f>IF(U239="základná",N239,0)</f>
        <v>0</v>
      </c>
      <c r="BF239" s="53">
        <f>IF(U239="znížená",N239,0)</f>
        <v>0</v>
      </c>
      <c r="BG239" s="53">
        <f>IF(U239="zákl. prenesená",N239,0)</f>
        <v>0</v>
      </c>
      <c r="BH239" s="53">
        <f>IF(U239="zníž. prenesená",N239,0)</f>
        <v>0</v>
      </c>
      <c r="BI239" s="53">
        <f>IF(U239="nulová",N239,0)</f>
        <v>0</v>
      </c>
      <c r="BJ239" s="10" t="s">
        <v>87</v>
      </c>
      <c r="BK239" s="53">
        <f>ROUND(L239*K239,2)</f>
        <v>0</v>
      </c>
      <c r="BL239" s="10" t="s">
        <v>688</v>
      </c>
      <c r="BM239" s="10" t="s">
        <v>689</v>
      </c>
    </row>
    <row r="240" spans="2:65" s="1" customFormat="1" ht="31.5" customHeight="1">
      <c r="B240" s="72"/>
      <c r="C240" s="110" t="s">
        <v>282</v>
      </c>
      <c r="D240" s="110" t="s">
        <v>226</v>
      </c>
      <c r="E240" s="111"/>
      <c r="F240" s="334" t="s">
        <v>1059</v>
      </c>
      <c r="G240" s="334"/>
      <c r="H240" s="334"/>
      <c r="I240" s="334"/>
      <c r="J240" s="112" t="s">
        <v>293</v>
      </c>
      <c r="K240" s="113">
        <v>60</v>
      </c>
      <c r="L240" s="335">
        <v>0</v>
      </c>
      <c r="M240" s="335"/>
      <c r="N240" s="336">
        <f>ROUND(L240*K240,2)</f>
        <v>0</v>
      </c>
      <c r="O240" s="324"/>
      <c r="P240" s="324"/>
      <c r="Q240" s="324"/>
      <c r="R240" s="75"/>
      <c r="T240" s="106" t="s">
        <v>5</v>
      </c>
      <c r="U240" s="27" t="s">
        <v>42</v>
      </c>
      <c r="V240" s="23"/>
      <c r="W240" s="107">
        <f>V240*K240</f>
        <v>0</v>
      </c>
      <c r="X240" s="107">
        <v>0</v>
      </c>
      <c r="Y240" s="107">
        <f>X240*K240</f>
        <v>0</v>
      </c>
      <c r="Z240" s="107">
        <v>0</v>
      </c>
      <c r="AA240" s="108">
        <f>Z240*K240</f>
        <v>0</v>
      </c>
      <c r="AR240" s="10" t="s">
        <v>688</v>
      </c>
      <c r="AT240" s="10" t="s">
        <v>226</v>
      </c>
      <c r="AU240" s="10" t="s">
        <v>87</v>
      </c>
      <c r="AY240" s="10" t="s">
        <v>174</v>
      </c>
      <c r="BE240" s="53">
        <f>IF(U240="základná",N240,0)</f>
        <v>0</v>
      </c>
      <c r="BF240" s="53">
        <f>IF(U240="znížená",N240,0)</f>
        <v>0</v>
      </c>
      <c r="BG240" s="53">
        <f>IF(U240="zákl. prenesená",N240,0)</f>
        <v>0</v>
      </c>
      <c r="BH240" s="53">
        <f>IF(U240="zníž. prenesená",N240,0)</f>
        <v>0</v>
      </c>
      <c r="BI240" s="53">
        <f>IF(U240="nulová",N240,0)</f>
        <v>0</v>
      </c>
      <c r="BJ240" s="10" t="s">
        <v>87</v>
      </c>
      <c r="BK240" s="53">
        <f>ROUND(L240*K240,2)</f>
        <v>0</v>
      </c>
      <c r="BL240" s="10" t="s">
        <v>688</v>
      </c>
      <c r="BM240" s="10" t="s">
        <v>690</v>
      </c>
    </row>
    <row r="241" spans="2:65" s="1" customFormat="1" ht="22.5" customHeight="1">
      <c r="B241" s="72"/>
      <c r="C241" s="110" t="s">
        <v>691</v>
      </c>
      <c r="D241" s="110" t="s">
        <v>226</v>
      </c>
      <c r="E241" s="111"/>
      <c r="F241" s="334" t="s">
        <v>1060</v>
      </c>
      <c r="G241" s="334"/>
      <c r="H241" s="334"/>
      <c r="I241" s="334"/>
      <c r="J241" s="112" t="s">
        <v>223</v>
      </c>
      <c r="K241" s="113">
        <v>90</v>
      </c>
      <c r="L241" s="335">
        <v>0</v>
      </c>
      <c r="M241" s="335"/>
      <c r="N241" s="336">
        <f>ROUND(L241*K241,2)</f>
        <v>0</v>
      </c>
      <c r="O241" s="324"/>
      <c r="P241" s="324"/>
      <c r="Q241" s="324"/>
      <c r="R241" s="75"/>
      <c r="T241" s="106" t="s">
        <v>5</v>
      </c>
      <c r="U241" s="27" t="s">
        <v>42</v>
      </c>
      <c r="V241" s="23"/>
      <c r="W241" s="107">
        <f>V241*K241</f>
        <v>0</v>
      </c>
      <c r="X241" s="107">
        <v>0</v>
      </c>
      <c r="Y241" s="107">
        <f>X241*K241</f>
        <v>0</v>
      </c>
      <c r="Z241" s="107">
        <v>0</v>
      </c>
      <c r="AA241" s="108">
        <f>Z241*K241</f>
        <v>0</v>
      </c>
      <c r="AR241" s="10" t="s">
        <v>688</v>
      </c>
      <c r="AT241" s="10" t="s">
        <v>226</v>
      </c>
      <c r="AU241" s="10" t="s">
        <v>87</v>
      </c>
      <c r="AY241" s="10" t="s">
        <v>174</v>
      </c>
      <c r="BE241" s="53">
        <f>IF(U241="základná",N241,0)</f>
        <v>0</v>
      </c>
      <c r="BF241" s="53">
        <f>IF(U241="znížená",N241,0)</f>
        <v>0</v>
      </c>
      <c r="BG241" s="53">
        <f>IF(U241="zákl. prenesená",N241,0)</f>
        <v>0</v>
      </c>
      <c r="BH241" s="53">
        <f>IF(U241="zníž. prenesená",N241,0)</f>
        <v>0</v>
      </c>
      <c r="BI241" s="53">
        <f>IF(U241="nulová",N241,0)</f>
        <v>0</v>
      </c>
      <c r="BJ241" s="10" t="s">
        <v>87</v>
      </c>
      <c r="BK241" s="53">
        <f>ROUND(L241*K241,2)</f>
        <v>0</v>
      </c>
      <c r="BL241" s="10" t="s">
        <v>688</v>
      </c>
      <c r="BM241" s="10" t="s">
        <v>692</v>
      </c>
    </row>
    <row r="242" spans="2:65" s="5" customFormat="1" ht="37.35" customHeight="1">
      <c r="B242" s="90"/>
      <c r="C242" s="91"/>
      <c r="D242" s="92" t="s">
        <v>537</v>
      </c>
      <c r="E242" s="92"/>
      <c r="F242" s="92"/>
      <c r="G242" s="92"/>
      <c r="H242" s="92"/>
      <c r="I242" s="92"/>
      <c r="J242" s="92"/>
      <c r="K242" s="92"/>
      <c r="L242" s="92"/>
      <c r="M242" s="92"/>
      <c r="N242" s="344">
        <f>BK242</f>
        <v>0</v>
      </c>
      <c r="O242" s="345"/>
      <c r="P242" s="345"/>
      <c r="Q242" s="345"/>
      <c r="R242" s="93"/>
      <c r="T242" s="94"/>
      <c r="U242" s="91"/>
      <c r="V242" s="91"/>
      <c r="W242" s="95">
        <f>W243+W245</f>
        <v>0</v>
      </c>
      <c r="X242" s="91"/>
      <c r="Y242" s="95">
        <f>Y243+Y245</f>
        <v>0</v>
      </c>
      <c r="Z242" s="91"/>
      <c r="AA242" s="96">
        <f>AA243+AA245</f>
        <v>0</v>
      </c>
      <c r="AR242" s="97" t="s">
        <v>82</v>
      </c>
      <c r="AT242" s="98" t="s">
        <v>74</v>
      </c>
      <c r="AU242" s="98" t="s">
        <v>75</v>
      </c>
      <c r="AY242" s="97" t="s">
        <v>174</v>
      </c>
      <c r="BK242" s="99">
        <f>BK243+BK245</f>
        <v>0</v>
      </c>
    </row>
    <row r="243" spans="2:65" s="5" customFormat="1" ht="19.899999999999999" customHeight="1">
      <c r="B243" s="90"/>
      <c r="C243" s="91"/>
      <c r="D243" s="100" t="s">
        <v>538</v>
      </c>
      <c r="E243" s="100"/>
      <c r="F243" s="100"/>
      <c r="G243" s="100"/>
      <c r="H243" s="100"/>
      <c r="I243" s="100"/>
      <c r="J243" s="100"/>
      <c r="K243" s="100"/>
      <c r="L243" s="100"/>
      <c r="M243" s="100"/>
      <c r="N243" s="327">
        <f>BK243</f>
        <v>0</v>
      </c>
      <c r="O243" s="328"/>
      <c r="P243" s="328"/>
      <c r="Q243" s="328"/>
      <c r="R243" s="93"/>
      <c r="T243" s="94"/>
      <c r="U243" s="91"/>
      <c r="V243" s="91"/>
      <c r="W243" s="95">
        <f>W244</f>
        <v>0</v>
      </c>
      <c r="X243" s="91"/>
      <c r="Y243" s="95">
        <f>Y244</f>
        <v>0</v>
      </c>
      <c r="Z243" s="91"/>
      <c r="AA243" s="96">
        <f>AA244</f>
        <v>0</v>
      </c>
      <c r="AR243" s="97" t="s">
        <v>82</v>
      </c>
      <c r="AT243" s="98" t="s">
        <v>74</v>
      </c>
      <c r="AU243" s="98" t="s">
        <v>82</v>
      </c>
      <c r="AY243" s="97" t="s">
        <v>174</v>
      </c>
      <c r="BK243" s="99">
        <f>BK244</f>
        <v>0</v>
      </c>
    </row>
    <row r="244" spans="2:65" s="1" customFormat="1" ht="31.5" customHeight="1">
      <c r="B244" s="72"/>
      <c r="C244" s="101" t="s">
        <v>608</v>
      </c>
      <c r="D244" s="101" t="s">
        <v>176</v>
      </c>
      <c r="E244" s="102"/>
      <c r="F244" s="322" t="s">
        <v>693</v>
      </c>
      <c r="G244" s="322"/>
      <c r="H244" s="322"/>
      <c r="I244" s="322"/>
      <c r="J244" s="103" t="s">
        <v>595</v>
      </c>
      <c r="K244" s="104">
        <v>1</v>
      </c>
      <c r="L244" s="323">
        <v>0</v>
      </c>
      <c r="M244" s="323"/>
      <c r="N244" s="324">
        <f>ROUND(L244*K244,2)</f>
        <v>0</v>
      </c>
      <c r="O244" s="324"/>
      <c r="P244" s="324"/>
      <c r="Q244" s="324"/>
      <c r="R244" s="75"/>
      <c r="T244" s="106" t="s">
        <v>5</v>
      </c>
      <c r="U244" s="27" t="s">
        <v>42</v>
      </c>
      <c r="V244" s="23"/>
      <c r="W244" s="107">
        <f>V244*K244</f>
        <v>0</v>
      </c>
      <c r="X244" s="107">
        <v>0</v>
      </c>
      <c r="Y244" s="107">
        <f>X244*K244</f>
        <v>0</v>
      </c>
      <c r="Z244" s="107">
        <v>0</v>
      </c>
      <c r="AA244" s="108">
        <f>Z244*K244</f>
        <v>0</v>
      </c>
      <c r="AR244" s="10" t="s">
        <v>179</v>
      </c>
      <c r="AT244" s="10" t="s">
        <v>176</v>
      </c>
      <c r="AU244" s="10" t="s">
        <v>87</v>
      </c>
      <c r="AY244" s="10" t="s">
        <v>174</v>
      </c>
      <c r="BE244" s="53">
        <f>IF(U244="základná",N244,0)</f>
        <v>0</v>
      </c>
      <c r="BF244" s="53">
        <f>IF(U244="znížená",N244,0)</f>
        <v>0</v>
      </c>
      <c r="BG244" s="53">
        <f>IF(U244="zákl. prenesená",N244,0)</f>
        <v>0</v>
      </c>
      <c r="BH244" s="53">
        <f>IF(U244="zníž. prenesená",N244,0)</f>
        <v>0</v>
      </c>
      <c r="BI244" s="53">
        <f>IF(U244="nulová",N244,0)</f>
        <v>0</v>
      </c>
      <c r="BJ244" s="10" t="s">
        <v>87</v>
      </c>
      <c r="BK244" s="53">
        <f>ROUND(L244*K244,2)</f>
        <v>0</v>
      </c>
      <c r="BL244" s="10" t="s">
        <v>179</v>
      </c>
      <c r="BM244" s="10" t="s">
        <v>694</v>
      </c>
    </row>
    <row r="245" spans="2:65" s="5" customFormat="1" ht="29.85" customHeight="1">
      <c r="B245" s="90"/>
      <c r="C245" s="91"/>
      <c r="D245" s="100" t="s">
        <v>539</v>
      </c>
      <c r="E245" s="100"/>
      <c r="F245" s="100"/>
      <c r="G245" s="100"/>
      <c r="H245" s="100"/>
      <c r="I245" s="100"/>
      <c r="J245" s="100"/>
      <c r="K245" s="100"/>
      <c r="L245" s="100"/>
      <c r="M245" s="100"/>
      <c r="N245" s="329">
        <f>BK245</f>
        <v>0</v>
      </c>
      <c r="O245" s="330"/>
      <c r="P245" s="330"/>
      <c r="Q245" s="330"/>
      <c r="R245" s="93"/>
      <c r="T245" s="94"/>
      <c r="U245" s="91"/>
      <c r="V245" s="91"/>
      <c r="W245" s="95">
        <f>SUM(W246:W248)</f>
        <v>0</v>
      </c>
      <c r="X245" s="91"/>
      <c r="Y245" s="95">
        <f>SUM(Y246:Y248)</f>
        <v>0</v>
      </c>
      <c r="Z245" s="91"/>
      <c r="AA245" s="96">
        <f>SUM(AA246:AA248)</f>
        <v>0</v>
      </c>
      <c r="AR245" s="97" t="s">
        <v>82</v>
      </c>
      <c r="AT245" s="98" t="s">
        <v>74</v>
      </c>
      <c r="AU245" s="98" t="s">
        <v>82</v>
      </c>
      <c r="AY245" s="97" t="s">
        <v>174</v>
      </c>
      <c r="BK245" s="99">
        <f>SUM(BK246:BK248)</f>
        <v>0</v>
      </c>
    </row>
    <row r="246" spans="2:65" s="1" customFormat="1" ht="31.5" customHeight="1">
      <c r="B246" s="72"/>
      <c r="C246" s="101" t="s">
        <v>609</v>
      </c>
      <c r="D246" s="101" t="s">
        <v>176</v>
      </c>
      <c r="E246" s="102"/>
      <c r="F246" s="322" t="s">
        <v>695</v>
      </c>
      <c r="G246" s="322"/>
      <c r="H246" s="322"/>
      <c r="I246" s="322"/>
      <c r="J246" s="103" t="s">
        <v>595</v>
      </c>
      <c r="K246" s="104">
        <v>30</v>
      </c>
      <c r="L246" s="323">
        <v>0</v>
      </c>
      <c r="M246" s="323"/>
      <c r="N246" s="324">
        <f>ROUND(L246*K246,2)</f>
        <v>0</v>
      </c>
      <c r="O246" s="324"/>
      <c r="P246" s="324"/>
      <c r="Q246" s="324"/>
      <c r="R246" s="75"/>
      <c r="T246" s="106" t="s">
        <v>5</v>
      </c>
      <c r="U246" s="27" t="s">
        <v>42</v>
      </c>
      <c r="V246" s="23"/>
      <c r="W246" s="107">
        <f>V246*K246</f>
        <v>0</v>
      </c>
      <c r="X246" s="107">
        <v>0</v>
      </c>
      <c r="Y246" s="107">
        <f>X246*K246</f>
        <v>0</v>
      </c>
      <c r="Z246" s="107">
        <v>0</v>
      </c>
      <c r="AA246" s="108">
        <f>Z246*K246</f>
        <v>0</v>
      </c>
      <c r="AR246" s="10" t="s">
        <v>179</v>
      </c>
      <c r="AT246" s="10" t="s">
        <v>176</v>
      </c>
      <c r="AU246" s="10" t="s">
        <v>87</v>
      </c>
      <c r="AY246" s="10" t="s">
        <v>174</v>
      </c>
      <c r="BE246" s="53">
        <f>IF(U246="základná",N246,0)</f>
        <v>0</v>
      </c>
      <c r="BF246" s="53">
        <f>IF(U246="znížená",N246,0)</f>
        <v>0</v>
      </c>
      <c r="BG246" s="53">
        <f>IF(U246="zákl. prenesená",N246,0)</f>
        <v>0</v>
      </c>
      <c r="BH246" s="53">
        <f>IF(U246="zníž. prenesená",N246,0)</f>
        <v>0</v>
      </c>
      <c r="BI246" s="53">
        <f>IF(U246="nulová",N246,0)</f>
        <v>0</v>
      </c>
      <c r="BJ246" s="10" t="s">
        <v>87</v>
      </c>
      <c r="BK246" s="53">
        <f>ROUND(L246*K246,2)</f>
        <v>0</v>
      </c>
      <c r="BL246" s="10" t="s">
        <v>179</v>
      </c>
      <c r="BM246" s="10" t="s">
        <v>696</v>
      </c>
    </row>
    <row r="247" spans="2:65" s="1" customFormat="1" ht="31.5" customHeight="1">
      <c r="B247" s="72"/>
      <c r="C247" s="101" t="s">
        <v>697</v>
      </c>
      <c r="D247" s="101" t="s">
        <v>176</v>
      </c>
      <c r="E247" s="102"/>
      <c r="F247" s="322" t="s">
        <v>698</v>
      </c>
      <c r="G247" s="322"/>
      <c r="H247" s="322"/>
      <c r="I247" s="322"/>
      <c r="J247" s="103" t="s">
        <v>595</v>
      </c>
      <c r="K247" s="104">
        <v>1</v>
      </c>
      <c r="L247" s="323">
        <v>0</v>
      </c>
      <c r="M247" s="323"/>
      <c r="N247" s="324">
        <f>ROUND(L247*K247,2)</f>
        <v>0</v>
      </c>
      <c r="O247" s="324"/>
      <c r="P247" s="324"/>
      <c r="Q247" s="324"/>
      <c r="R247" s="75"/>
      <c r="T247" s="106" t="s">
        <v>5</v>
      </c>
      <c r="U247" s="27" t="s">
        <v>42</v>
      </c>
      <c r="V247" s="23"/>
      <c r="W247" s="107">
        <f>V247*K247</f>
        <v>0</v>
      </c>
      <c r="X247" s="107">
        <v>0</v>
      </c>
      <c r="Y247" s="107">
        <f>X247*K247</f>
        <v>0</v>
      </c>
      <c r="Z247" s="107">
        <v>0</v>
      </c>
      <c r="AA247" s="108">
        <f>Z247*K247</f>
        <v>0</v>
      </c>
      <c r="AR247" s="10" t="s">
        <v>179</v>
      </c>
      <c r="AT247" s="10" t="s">
        <v>176</v>
      </c>
      <c r="AU247" s="10" t="s">
        <v>87</v>
      </c>
      <c r="AY247" s="10" t="s">
        <v>174</v>
      </c>
      <c r="BE247" s="53">
        <f>IF(U247="základná",N247,0)</f>
        <v>0</v>
      </c>
      <c r="BF247" s="53">
        <f>IF(U247="znížená",N247,0)</f>
        <v>0</v>
      </c>
      <c r="BG247" s="53">
        <f>IF(U247="zákl. prenesená",N247,0)</f>
        <v>0</v>
      </c>
      <c r="BH247" s="53">
        <f>IF(U247="zníž. prenesená",N247,0)</f>
        <v>0</v>
      </c>
      <c r="BI247" s="53">
        <f>IF(U247="nulová",N247,0)</f>
        <v>0</v>
      </c>
      <c r="BJ247" s="10" t="s">
        <v>87</v>
      </c>
      <c r="BK247" s="53">
        <f>ROUND(L247*K247,2)</f>
        <v>0</v>
      </c>
      <c r="BL247" s="10" t="s">
        <v>179</v>
      </c>
      <c r="BM247" s="10" t="s">
        <v>699</v>
      </c>
    </row>
    <row r="248" spans="2:65" s="1" customFormat="1" ht="31.5" customHeight="1">
      <c r="B248" s="72"/>
      <c r="C248" s="101" t="s">
        <v>610</v>
      </c>
      <c r="D248" s="101" t="s">
        <v>176</v>
      </c>
      <c r="E248" s="102"/>
      <c r="F248" s="322" t="s">
        <v>601</v>
      </c>
      <c r="G248" s="322"/>
      <c r="H248" s="322"/>
      <c r="I248" s="322"/>
      <c r="J248" s="103" t="s">
        <v>595</v>
      </c>
      <c r="K248" s="104">
        <v>1</v>
      </c>
      <c r="L248" s="323">
        <v>0</v>
      </c>
      <c r="M248" s="323"/>
      <c r="N248" s="324">
        <f>ROUND(L248*K248,2)</f>
        <v>0</v>
      </c>
      <c r="O248" s="324"/>
      <c r="P248" s="324"/>
      <c r="Q248" s="324"/>
      <c r="R248" s="75"/>
      <c r="T248" s="106" t="s">
        <v>5</v>
      </c>
      <c r="U248" s="27" t="s">
        <v>42</v>
      </c>
      <c r="V248" s="23"/>
      <c r="W248" s="107">
        <f>V248*K248</f>
        <v>0</v>
      </c>
      <c r="X248" s="107">
        <v>0</v>
      </c>
      <c r="Y248" s="107">
        <f>X248*K248</f>
        <v>0</v>
      </c>
      <c r="Z248" s="107">
        <v>0</v>
      </c>
      <c r="AA248" s="108">
        <f>Z248*K248</f>
        <v>0</v>
      </c>
      <c r="AR248" s="10" t="s">
        <v>179</v>
      </c>
      <c r="AT248" s="10" t="s">
        <v>176</v>
      </c>
      <c r="AU248" s="10" t="s">
        <v>87</v>
      </c>
      <c r="AY248" s="10" t="s">
        <v>174</v>
      </c>
      <c r="BE248" s="53">
        <f>IF(U248="základná",N248,0)</f>
        <v>0</v>
      </c>
      <c r="BF248" s="53">
        <f>IF(U248="znížená",N248,0)</f>
        <v>0</v>
      </c>
      <c r="BG248" s="53">
        <f>IF(U248="zákl. prenesená",N248,0)</f>
        <v>0</v>
      </c>
      <c r="BH248" s="53">
        <f>IF(U248="zníž. prenesená",N248,0)</f>
        <v>0</v>
      </c>
      <c r="BI248" s="53">
        <f>IF(U248="nulová",N248,0)</f>
        <v>0</v>
      </c>
      <c r="BJ248" s="10" t="s">
        <v>87</v>
      </c>
      <c r="BK248" s="53">
        <f>ROUND(L248*K248,2)</f>
        <v>0</v>
      </c>
      <c r="BL248" s="10" t="s">
        <v>179</v>
      </c>
      <c r="BM248" s="10" t="s">
        <v>700</v>
      </c>
    </row>
    <row r="249" spans="2:65" s="1" customFormat="1" ht="49.9" customHeight="1">
      <c r="B249" s="22"/>
      <c r="C249" s="23"/>
      <c r="D249" s="92" t="s">
        <v>328</v>
      </c>
      <c r="E249" s="23"/>
      <c r="F249" s="23"/>
      <c r="G249" s="23"/>
      <c r="H249" s="23"/>
      <c r="I249" s="23"/>
      <c r="J249" s="23"/>
      <c r="K249" s="23"/>
      <c r="L249" s="23"/>
      <c r="M249" s="23"/>
      <c r="N249" s="339">
        <f>BK249</f>
        <v>0</v>
      </c>
      <c r="O249" s="340"/>
      <c r="P249" s="340"/>
      <c r="Q249" s="340"/>
      <c r="R249" s="24"/>
      <c r="T249" s="109"/>
      <c r="U249" s="23"/>
      <c r="V249" s="23"/>
      <c r="W249" s="23"/>
      <c r="X249" s="23"/>
      <c r="Y249" s="23"/>
      <c r="Z249" s="23"/>
      <c r="AA249" s="44"/>
      <c r="AT249" s="10" t="s">
        <v>74</v>
      </c>
      <c r="AU249" s="10" t="s">
        <v>75</v>
      </c>
      <c r="AY249" s="10" t="s">
        <v>329</v>
      </c>
      <c r="BK249" s="53">
        <f>SUM(BK250:BK251)</f>
        <v>0</v>
      </c>
    </row>
    <row r="250" spans="2:65" s="1" customFormat="1" ht="22.35" customHeight="1">
      <c r="B250" s="22"/>
      <c r="C250" s="114" t="s">
        <v>5</v>
      </c>
      <c r="D250" s="114" t="s">
        <v>176</v>
      </c>
      <c r="E250" s="115" t="s">
        <v>5</v>
      </c>
      <c r="F250" s="337" t="s">
        <v>5</v>
      </c>
      <c r="G250" s="337"/>
      <c r="H250" s="337"/>
      <c r="I250" s="337"/>
      <c r="J250" s="116" t="s">
        <v>5</v>
      </c>
      <c r="K250" s="105"/>
      <c r="L250" s="323"/>
      <c r="M250" s="338"/>
      <c r="N250" s="338">
        <f>BK250</f>
        <v>0</v>
      </c>
      <c r="O250" s="338"/>
      <c r="P250" s="338"/>
      <c r="Q250" s="338"/>
      <c r="R250" s="24"/>
      <c r="T250" s="106" t="s">
        <v>5</v>
      </c>
      <c r="U250" s="117" t="s">
        <v>42</v>
      </c>
      <c r="V250" s="23"/>
      <c r="W250" s="23"/>
      <c r="X250" s="23"/>
      <c r="Y250" s="23"/>
      <c r="Z250" s="23"/>
      <c r="AA250" s="44"/>
      <c r="AT250" s="10" t="s">
        <v>329</v>
      </c>
      <c r="AU250" s="10" t="s">
        <v>82</v>
      </c>
      <c r="AY250" s="10" t="s">
        <v>329</v>
      </c>
      <c r="BE250" s="53">
        <f>IF(U250="základná",N250,0)</f>
        <v>0</v>
      </c>
      <c r="BF250" s="53">
        <f>IF(U250="znížená",N250,0)</f>
        <v>0</v>
      </c>
      <c r="BG250" s="53">
        <f>IF(U250="zákl. prenesená",N250,0)</f>
        <v>0</v>
      </c>
      <c r="BH250" s="53">
        <f>IF(U250="zníž. prenesená",N250,0)</f>
        <v>0</v>
      </c>
      <c r="BI250" s="53">
        <f>IF(U250="nulová",N250,0)</f>
        <v>0</v>
      </c>
      <c r="BJ250" s="10" t="s">
        <v>87</v>
      </c>
      <c r="BK250" s="53">
        <f>L250*K250</f>
        <v>0</v>
      </c>
    </row>
    <row r="251" spans="2:65" s="1" customFormat="1" ht="22.35" customHeight="1">
      <c r="B251" s="22"/>
      <c r="C251" s="114" t="s">
        <v>5</v>
      </c>
      <c r="D251" s="114" t="s">
        <v>176</v>
      </c>
      <c r="E251" s="115" t="s">
        <v>5</v>
      </c>
      <c r="F251" s="337" t="s">
        <v>5</v>
      </c>
      <c r="G251" s="337"/>
      <c r="H251" s="337"/>
      <c r="I251" s="337"/>
      <c r="J251" s="116" t="s">
        <v>5</v>
      </c>
      <c r="K251" s="105"/>
      <c r="L251" s="323"/>
      <c r="M251" s="338"/>
      <c r="N251" s="338">
        <f>BK251</f>
        <v>0</v>
      </c>
      <c r="O251" s="338"/>
      <c r="P251" s="338"/>
      <c r="Q251" s="338"/>
      <c r="R251" s="24"/>
      <c r="T251" s="106" t="s">
        <v>5</v>
      </c>
      <c r="U251" s="117" t="s">
        <v>42</v>
      </c>
      <c r="V251" s="34"/>
      <c r="W251" s="34"/>
      <c r="X251" s="34"/>
      <c r="Y251" s="34"/>
      <c r="Z251" s="34"/>
      <c r="AA251" s="36"/>
      <c r="AT251" s="10" t="s">
        <v>329</v>
      </c>
      <c r="AU251" s="10" t="s">
        <v>82</v>
      </c>
      <c r="AY251" s="10" t="s">
        <v>329</v>
      </c>
      <c r="BE251" s="53">
        <f>IF(U251="základná",N251,0)</f>
        <v>0</v>
      </c>
      <c r="BF251" s="53">
        <f>IF(U251="znížená",N251,0)</f>
        <v>0</v>
      </c>
      <c r="BG251" s="53">
        <f>IF(U251="zákl. prenesená",N251,0)</f>
        <v>0</v>
      </c>
      <c r="BH251" s="53">
        <f>IF(U251="zníž. prenesená",N251,0)</f>
        <v>0</v>
      </c>
      <c r="BI251" s="53">
        <f>IF(U251="nulová",N251,0)</f>
        <v>0</v>
      </c>
      <c r="BJ251" s="10" t="s">
        <v>87</v>
      </c>
      <c r="BK251" s="53">
        <f>L251*K251</f>
        <v>0</v>
      </c>
    </row>
    <row r="252" spans="2:65" s="1" customFormat="1" ht="6.95" customHeight="1">
      <c r="B252" s="37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9"/>
    </row>
  </sheetData>
  <mergeCells count="391">
    <mergeCell ref="N249:Q249"/>
    <mergeCell ref="H1:K1"/>
    <mergeCell ref="S2:AC2"/>
    <mergeCell ref="F250:I250"/>
    <mergeCell ref="L250:M250"/>
    <mergeCell ref="N250:Q250"/>
    <mergeCell ref="F251:I251"/>
    <mergeCell ref="L251:M251"/>
    <mergeCell ref="N251:Q251"/>
    <mergeCell ref="N135:Q135"/>
    <mergeCell ref="N136:Q136"/>
    <mergeCell ref="N137:Q137"/>
    <mergeCell ref="N140:Q140"/>
    <mergeCell ref="N141:Q141"/>
    <mergeCell ref="N170:Q170"/>
    <mergeCell ref="N171:Q171"/>
    <mergeCell ref="N173:Q173"/>
    <mergeCell ref="N176:Q176"/>
    <mergeCell ref="N177:Q177"/>
    <mergeCell ref="N179:Q179"/>
    <mergeCell ref="N180:Q180"/>
    <mergeCell ref="N181:Q181"/>
    <mergeCell ref="N182:Q182"/>
    <mergeCell ref="F248:I248"/>
    <mergeCell ref="L248:M248"/>
    <mergeCell ref="N248:Q248"/>
    <mergeCell ref="F240:I240"/>
    <mergeCell ref="L240:M240"/>
    <mergeCell ref="N240:Q240"/>
    <mergeCell ref="F241:I241"/>
    <mergeCell ref="L241:M241"/>
    <mergeCell ref="N241:Q241"/>
    <mergeCell ref="F244:I244"/>
    <mergeCell ref="L244:M244"/>
    <mergeCell ref="N244:Q244"/>
    <mergeCell ref="N243:Q243"/>
    <mergeCell ref="N242:Q242"/>
    <mergeCell ref="F246:I246"/>
    <mergeCell ref="L246:M246"/>
    <mergeCell ref="N246:Q246"/>
    <mergeCell ref="F247:I247"/>
    <mergeCell ref="L247:M247"/>
    <mergeCell ref="N247:Q247"/>
    <mergeCell ref="N245:Q245"/>
    <mergeCell ref="F234:I234"/>
    <mergeCell ref="L234:M234"/>
    <mergeCell ref="N234:Q234"/>
    <mergeCell ref="F236:I236"/>
    <mergeCell ref="L236:M236"/>
    <mergeCell ref="N236:Q236"/>
    <mergeCell ref="F239:I239"/>
    <mergeCell ref="L239:M239"/>
    <mergeCell ref="N239:Q239"/>
    <mergeCell ref="N235:Q235"/>
    <mergeCell ref="N237:Q237"/>
    <mergeCell ref="N238:Q238"/>
    <mergeCell ref="F231:I231"/>
    <mergeCell ref="L231:M231"/>
    <mergeCell ref="N231:Q231"/>
    <mergeCell ref="F232:I232"/>
    <mergeCell ref="L232:M232"/>
    <mergeCell ref="N232:Q232"/>
    <mergeCell ref="F233:I233"/>
    <mergeCell ref="L233:M233"/>
    <mergeCell ref="N233:Q233"/>
    <mergeCell ref="F228:I228"/>
    <mergeCell ref="L228:M228"/>
    <mergeCell ref="N228:Q228"/>
    <mergeCell ref="F229:I229"/>
    <mergeCell ref="L229:M229"/>
    <mergeCell ref="N229:Q229"/>
    <mergeCell ref="F230:I230"/>
    <mergeCell ref="L230:M230"/>
    <mergeCell ref="N230:Q230"/>
    <mergeCell ref="F225:I225"/>
    <mergeCell ref="L225:M225"/>
    <mergeCell ref="N225:Q225"/>
    <mergeCell ref="F226:I226"/>
    <mergeCell ref="L226:M226"/>
    <mergeCell ref="N226:Q226"/>
    <mergeCell ref="F227:I227"/>
    <mergeCell ref="L227:M227"/>
    <mergeCell ref="N227:Q227"/>
    <mergeCell ref="F222:I222"/>
    <mergeCell ref="L222:M222"/>
    <mergeCell ref="N222:Q222"/>
    <mergeCell ref="F223:I223"/>
    <mergeCell ref="L223:M223"/>
    <mergeCell ref="N223:Q223"/>
    <mergeCell ref="F224:I224"/>
    <mergeCell ref="L224:M224"/>
    <mergeCell ref="N224:Q224"/>
    <mergeCell ref="F219:I219"/>
    <mergeCell ref="L219:M219"/>
    <mergeCell ref="N219:Q219"/>
    <mergeCell ref="F220:I220"/>
    <mergeCell ref="L220:M220"/>
    <mergeCell ref="N220:Q220"/>
    <mergeCell ref="F221:I221"/>
    <mergeCell ref="L221:M221"/>
    <mergeCell ref="N221:Q221"/>
    <mergeCell ref="F216:I216"/>
    <mergeCell ref="L216:M216"/>
    <mergeCell ref="N216:Q216"/>
    <mergeCell ref="F217:I217"/>
    <mergeCell ref="L217:M217"/>
    <mergeCell ref="N217:Q217"/>
    <mergeCell ref="F218:I218"/>
    <mergeCell ref="L218:M218"/>
    <mergeCell ref="N218:Q218"/>
    <mergeCell ref="F213:I213"/>
    <mergeCell ref="L213:M213"/>
    <mergeCell ref="N213:Q213"/>
    <mergeCell ref="F214:I214"/>
    <mergeCell ref="L214:M214"/>
    <mergeCell ref="N214:Q214"/>
    <mergeCell ref="F215:I215"/>
    <mergeCell ref="L215:M215"/>
    <mergeCell ref="N215:Q215"/>
    <mergeCell ref="F210:I210"/>
    <mergeCell ref="L210:M210"/>
    <mergeCell ref="N210:Q210"/>
    <mergeCell ref="F211:I211"/>
    <mergeCell ref="L211:M211"/>
    <mergeCell ref="N211:Q211"/>
    <mergeCell ref="F212:I212"/>
    <mergeCell ref="L212:M212"/>
    <mergeCell ref="N212:Q212"/>
    <mergeCell ref="F207:I207"/>
    <mergeCell ref="L207:M207"/>
    <mergeCell ref="N207:Q207"/>
    <mergeCell ref="F208:I208"/>
    <mergeCell ref="L208:M208"/>
    <mergeCell ref="N208:Q208"/>
    <mergeCell ref="F209:I209"/>
    <mergeCell ref="L209:M209"/>
    <mergeCell ref="N209:Q209"/>
    <mergeCell ref="F204:I204"/>
    <mergeCell ref="L204:M204"/>
    <mergeCell ref="N204:Q204"/>
    <mergeCell ref="F205:I205"/>
    <mergeCell ref="L205:M205"/>
    <mergeCell ref="N205:Q205"/>
    <mergeCell ref="F206:I206"/>
    <mergeCell ref="L206:M206"/>
    <mergeCell ref="N206:Q206"/>
    <mergeCell ref="F201:I201"/>
    <mergeCell ref="L201:M201"/>
    <mergeCell ref="N201:Q201"/>
    <mergeCell ref="F202:I202"/>
    <mergeCell ref="L202:M202"/>
    <mergeCell ref="N202:Q202"/>
    <mergeCell ref="F203:I203"/>
    <mergeCell ref="L203:M203"/>
    <mergeCell ref="N203:Q203"/>
    <mergeCell ref="F198:I198"/>
    <mergeCell ref="L198:M198"/>
    <mergeCell ref="N198:Q198"/>
    <mergeCell ref="F199:I199"/>
    <mergeCell ref="L199:M199"/>
    <mergeCell ref="N199:Q199"/>
    <mergeCell ref="F200:I200"/>
    <mergeCell ref="L200:M200"/>
    <mergeCell ref="N200:Q200"/>
    <mergeCell ref="F195:I195"/>
    <mergeCell ref="L195:M195"/>
    <mergeCell ref="N195:Q195"/>
    <mergeCell ref="F196:I196"/>
    <mergeCell ref="L196:M196"/>
    <mergeCell ref="N196:Q196"/>
    <mergeCell ref="F197:I197"/>
    <mergeCell ref="L197:M197"/>
    <mergeCell ref="N197:Q197"/>
    <mergeCell ref="F192:I192"/>
    <mergeCell ref="L192:M192"/>
    <mergeCell ref="N192:Q192"/>
    <mergeCell ref="F193:I193"/>
    <mergeCell ref="L193:M193"/>
    <mergeCell ref="N193:Q193"/>
    <mergeCell ref="F194:I194"/>
    <mergeCell ref="L194:M194"/>
    <mergeCell ref="N194:Q194"/>
    <mergeCell ref="F189:I189"/>
    <mergeCell ref="L189:M189"/>
    <mergeCell ref="N189:Q189"/>
    <mergeCell ref="F190:I190"/>
    <mergeCell ref="L190:M190"/>
    <mergeCell ref="N190:Q190"/>
    <mergeCell ref="F191:I191"/>
    <mergeCell ref="L191:M191"/>
    <mergeCell ref="N191:Q191"/>
    <mergeCell ref="F186:I186"/>
    <mergeCell ref="L186:M186"/>
    <mergeCell ref="N186:Q186"/>
    <mergeCell ref="F187:I187"/>
    <mergeCell ref="L187:M187"/>
    <mergeCell ref="N187:Q187"/>
    <mergeCell ref="F188:I188"/>
    <mergeCell ref="L188:M188"/>
    <mergeCell ref="N188:Q188"/>
    <mergeCell ref="F183:I183"/>
    <mergeCell ref="L183:M183"/>
    <mergeCell ref="N183:Q183"/>
    <mergeCell ref="F184:I184"/>
    <mergeCell ref="L184:M184"/>
    <mergeCell ref="N184:Q184"/>
    <mergeCell ref="F185:I185"/>
    <mergeCell ref="L185:M185"/>
    <mergeCell ref="N185:Q185"/>
    <mergeCell ref="F174:I174"/>
    <mergeCell ref="L174:M174"/>
    <mergeCell ref="N174:Q174"/>
    <mergeCell ref="F175:I175"/>
    <mergeCell ref="L175:M175"/>
    <mergeCell ref="N175:Q175"/>
    <mergeCell ref="F178:I178"/>
    <mergeCell ref="L178:M178"/>
    <mergeCell ref="N178:Q178"/>
    <mergeCell ref="F168:I168"/>
    <mergeCell ref="L168:M168"/>
    <mergeCell ref="N168:Q168"/>
    <mergeCell ref="F169:I169"/>
    <mergeCell ref="L169:M169"/>
    <mergeCell ref="N169:Q169"/>
    <mergeCell ref="F172:I172"/>
    <mergeCell ref="L172:M172"/>
    <mergeCell ref="N172:Q172"/>
    <mergeCell ref="F165:I165"/>
    <mergeCell ref="L165:M165"/>
    <mergeCell ref="N165:Q165"/>
    <mergeCell ref="F166:I166"/>
    <mergeCell ref="L166:M166"/>
    <mergeCell ref="N166:Q166"/>
    <mergeCell ref="F167:I167"/>
    <mergeCell ref="L167:M167"/>
    <mergeCell ref="N167:Q167"/>
    <mergeCell ref="F162:I162"/>
    <mergeCell ref="L162:M162"/>
    <mergeCell ref="N162:Q162"/>
    <mergeCell ref="F163:I163"/>
    <mergeCell ref="L163:M163"/>
    <mergeCell ref="N163:Q163"/>
    <mergeCell ref="F164:I164"/>
    <mergeCell ref="L164:M164"/>
    <mergeCell ref="N164:Q164"/>
    <mergeCell ref="F159:I159"/>
    <mergeCell ref="L159:M159"/>
    <mergeCell ref="N159:Q159"/>
    <mergeCell ref="F160:I160"/>
    <mergeCell ref="L160:M160"/>
    <mergeCell ref="N160:Q160"/>
    <mergeCell ref="F161:I161"/>
    <mergeCell ref="L161:M161"/>
    <mergeCell ref="N161:Q161"/>
    <mergeCell ref="F156:I156"/>
    <mergeCell ref="L156:M156"/>
    <mergeCell ref="N156:Q156"/>
    <mergeCell ref="F157:I157"/>
    <mergeCell ref="L157:M157"/>
    <mergeCell ref="N157:Q157"/>
    <mergeCell ref="F158:I158"/>
    <mergeCell ref="L158:M158"/>
    <mergeCell ref="N158:Q158"/>
    <mergeCell ref="F153:I153"/>
    <mergeCell ref="L153:M153"/>
    <mergeCell ref="N153:Q153"/>
    <mergeCell ref="F154:I154"/>
    <mergeCell ref="L154:M154"/>
    <mergeCell ref="N154:Q154"/>
    <mergeCell ref="F155:I155"/>
    <mergeCell ref="L155:M155"/>
    <mergeCell ref="N155:Q155"/>
    <mergeCell ref="F150:I150"/>
    <mergeCell ref="L150:M150"/>
    <mergeCell ref="N150:Q150"/>
    <mergeCell ref="F151:I151"/>
    <mergeCell ref="L151:M151"/>
    <mergeCell ref="N151:Q151"/>
    <mergeCell ref="F152:I152"/>
    <mergeCell ref="L152:M152"/>
    <mergeCell ref="N152:Q152"/>
    <mergeCell ref="F147:I147"/>
    <mergeCell ref="L147:M147"/>
    <mergeCell ref="N147:Q147"/>
    <mergeCell ref="F148:I148"/>
    <mergeCell ref="L148:M148"/>
    <mergeCell ref="N148:Q148"/>
    <mergeCell ref="F149:I149"/>
    <mergeCell ref="L149:M149"/>
    <mergeCell ref="N149:Q149"/>
    <mergeCell ref="F144:I144"/>
    <mergeCell ref="L144:M144"/>
    <mergeCell ref="N144:Q144"/>
    <mergeCell ref="F145:I145"/>
    <mergeCell ref="L145:M145"/>
    <mergeCell ref="N145:Q145"/>
    <mergeCell ref="F146:I146"/>
    <mergeCell ref="L146:M146"/>
    <mergeCell ref="N146:Q146"/>
    <mergeCell ref="F139:I139"/>
    <mergeCell ref="L139:M139"/>
    <mergeCell ref="N139:Q139"/>
    <mergeCell ref="F142:I142"/>
    <mergeCell ref="L142:M142"/>
    <mergeCell ref="N142:Q142"/>
    <mergeCell ref="F143:I143"/>
    <mergeCell ref="L143:M143"/>
    <mergeCell ref="N143:Q143"/>
    <mergeCell ref="M129:P129"/>
    <mergeCell ref="M131:Q131"/>
    <mergeCell ref="M132:Q132"/>
    <mergeCell ref="F134:I134"/>
    <mergeCell ref="L134:M134"/>
    <mergeCell ref="N134:Q134"/>
    <mergeCell ref="F138:I138"/>
    <mergeCell ref="L138:M138"/>
    <mergeCell ref="N138:Q138"/>
    <mergeCell ref="D114:H114"/>
    <mergeCell ref="N114:Q114"/>
    <mergeCell ref="D115:H115"/>
    <mergeCell ref="N115:Q115"/>
    <mergeCell ref="N116:Q116"/>
    <mergeCell ref="L118:Q118"/>
    <mergeCell ref="C124:Q124"/>
    <mergeCell ref="F126:P126"/>
    <mergeCell ref="F127:P127"/>
    <mergeCell ref="N107:Q107"/>
    <mergeCell ref="N108:Q108"/>
    <mergeCell ref="N110:Q110"/>
    <mergeCell ref="D111:H111"/>
    <mergeCell ref="N111:Q111"/>
    <mergeCell ref="D112:H112"/>
    <mergeCell ref="N112:Q112"/>
    <mergeCell ref="D113:H113"/>
    <mergeCell ref="N113:Q113"/>
    <mergeCell ref="N98:Q98"/>
    <mergeCell ref="N99:Q99"/>
    <mergeCell ref="N100:Q100"/>
    <mergeCell ref="N101:Q101"/>
    <mergeCell ref="N102:Q102"/>
    <mergeCell ref="N103:Q103"/>
    <mergeCell ref="N104:Q104"/>
    <mergeCell ref="N105:Q105"/>
    <mergeCell ref="N106:Q106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dataValidations count="2">
    <dataValidation type="list" allowBlank="1" showInputMessage="1" showErrorMessage="1" error="Povolené sú hodnoty K, M." sqref="D250:D252" xr:uid="{00000000-0002-0000-0600-000000000000}">
      <formula1>"K, M"</formula1>
    </dataValidation>
    <dataValidation type="list" allowBlank="1" showInputMessage="1" showErrorMessage="1" error="Povolené sú hodnoty základná, znížená, nulová." sqref="U250:U252" xr:uid="{00000000-0002-0000-0600-000001000000}">
      <formula1>"základná, znížená, nulová"</formula1>
    </dataValidation>
  </dataValidations>
  <hyperlinks>
    <hyperlink ref="F1:G1" location="C2" display="1) Krycí list rozpočtu" xr:uid="{00000000-0004-0000-0600-000000000000}"/>
    <hyperlink ref="H1:K1" location="C86" display="2) Rekapitulácia rozpočtu" xr:uid="{00000000-0004-0000-0600-000001000000}"/>
    <hyperlink ref="L1" location="C134" display="3) Rozpočet" xr:uid="{00000000-0004-0000-0600-000002000000}"/>
    <hyperlink ref="S1:T1" location="'Rekapitulácia stavby'!C2" display="Rekapitulácia stavby" xr:uid="{00000000-0004-0000-06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N172"/>
  <sheetViews>
    <sheetView showGridLines="0" workbookViewId="0">
      <pane ySplit="1" topLeftCell="A46" activePane="bottomLeft" state="frozen"/>
      <selection pane="bottomLeft" activeCell="E168" sqref="E168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56"/>
      <c r="B1" s="6"/>
      <c r="C1" s="6"/>
      <c r="D1" s="7" t="s">
        <v>1</v>
      </c>
      <c r="E1" s="6"/>
      <c r="F1" s="8" t="s">
        <v>121</v>
      </c>
      <c r="G1" s="8"/>
      <c r="H1" s="341" t="s">
        <v>122</v>
      </c>
      <c r="I1" s="341"/>
      <c r="J1" s="341"/>
      <c r="K1" s="341"/>
      <c r="L1" s="8" t="s">
        <v>123</v>
      </c>
      <c r="M1" s="6"/>
      <c r="N1" s="6"/>
      <c r="O1" s="7" t="s">
        <v>124</v>
      </c>
      <c r="P1" s="6"/>
      <c r="Q1" s="6"/>
      <c r="R1" s="6"/>
      <c r="S1" s="8" t="s">
        <v>125</v>
      </c>
      <c r="T1" s="8"/>
      <c r="U1" s="56"/>
      <c r="V1" s="56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</row>
    <row r="2" spans="1:66" ht="36.950000000000003" customHeight="1">
      <c r="C2" s="283" t="s">
        <v>7</v>
      </c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S2" s="342" t="s">
        <v>8</v>
      </c>
      <c r="T2" s="343"/>
      <c r="U2" s="343"/>
      <c r="V2" s="343"/>
      <c r="W2" s="343"/>
      <c r="X2" s="343"/>
      <c r="Y2" s="343"/>
      <c r="Z2" s="343"/>
      <c r="AA2" s="343"/>
      <c r="AB2" s="343"/>
      <c r="AC2" s="343"/>
      <c r="AT2" s="10" t="s">
        <v>105</v>
      </c>
    </row>
    <row r="3" spans="1:66" ht="6.95" customHeight="1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  <c r="AT3" s="10" t="s">
        <v>75</v>
      </c>
    </row>
    <row r="4" spans="1:66" ht="36.950000000000003" customHeight="1">
      <c r="B4" s="14"/>
      <c r="C4" s="285" t="s">
        <v>126</v>
      </c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15"/>
      <c r="T4" s="16" t="s">
        <v>12</v>
      </c>
      <c r="AT4" s="10" t="s">
        <v>6</v>
      </c>
    </row>
    <row r="5" spans="1:66" ht="6.95" customHeight="1">
      <c r="B5" s="14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5"/>
    </row>
    <row r="6" spans="1:66" ht="25.35" customHeight="1">
      <c r="B6" s="14"/>
      <c r="C6" s="17"/>
      <c r="D6" s="20" t="s">
        <v>17</v>
      </c>
      <c r="E6" s="17"/>
      <c r="F6" s="287" t="str">
        <f>'Rekapitulácia stavby'!K6</f>
        <v>Zníženie energetickej náročnosti kultúrneho domu v obci Rastislavice</v>
      </c>
      <c r="G6" s="288"/>
      <c r="H6" s="288"/>
      <c r="I6" s="288"/>
      <c r="J6" s="288"/>
      <c r="K6" s="288"/>
      <c r="L6" s="288"/>
      <c r="M6" s="288"/>
      <c r="N6" s="288"/>
      <c r="O6" s="288"/>
      <c r="P6" s="288"/>
      <c r="Q6" s="17"/>
      <c r="R6" s="15"/>
    </row>
    <row r="7" spans="1:66" s="1" customFormat="1" ht="32.85" customHeight="1">
      <c r="B7" s="22"/>
      <c r="C7" s="23"/>
      <c r="D7" s="19" t="s">
        <v>127</v>
      </c>
      <c r="E7" s="23"/>
      <c r="F7" s="290" t="s">
        <v>701</v>
      </c>
      <c r="G7" s="291"/>
      <c r="H7" s="291"/>
      <c r="I7" s="291"/>
      <c r="J7" s="291"/>
      <c r="K7" s="291"/>
      <c r="L7" s="291"/>
      <c r="M7" s="291"/>
      <c r="N7" s="291"/>
      <c r="O7" s="291"/>
      <c r="P7" s="291"/>
      <c r="Q7" s="23"/>
      <c r="R7" s="24"/>
    </row>
    <row r="8" spans="1:66" s="1" customFormat="1" ht="14.45" customHeight="1">
      <c r="B8" s="22"/>
      <c r="C8" s="23"/>
      <c r="D8" s="20" t="s">
        <v>19</v>
      </c>
      <c r="E8" s="23"/>
      <c r="F8" s="18" t="s">
        <v>5</v>
      </c>
      <c r="G8" s="23"/>
      <c r="H8" s="23"/>
      <c r="I8" s="23"/>
      <c r="J8" s="23"/>
      <c r="K8" s="23"/>
      <c r="L8" s="23"/>
      <c r="M8" s="20" t="s">
        <v>20</v>
      </c>
      <c r="N8" s="23"/>
      <c r="O8" s="18" t="s">
        <v>5</v>
      </c>
      <c r="P8" s="23"/>
      <c r="Q8" s="23"/>
      <c r="R8" s="24"/>
    </row>
    <row r="9" spans="1:66" s="1" customFormat="1" ht="14.45" customHeight="1">
      <c r="B9" s="22"/>
      <c r="C9" s="23"/>
      <c r="D9" s="20" t="s">
        <v>21</v>
      </c>
      <c r="E9" s="23"/>
      <c r="F9" s="18" t="s">
        <v>22</v>
      </c>
      <c r="G9" s="23"/>
      <c r="H9" s="23"/>
      <c r="I9" s="23"/>
      <c r="J9" s="23"/>
      <c r="K9" s="23"/>
      <c r="L9" s="23"/>
      <c r="M9" s="20" t="s">
        <v>23</v>
      </c>
      <c r="N9" s="23"/>
      <c r="O9" s="292">
        <f>'Rekapitulácia stavby'!AN8</f>
        <v>0</v>
      </c>
      <c r="P9" s="293"/>
      <c r="Q9" s="23"/>
      <c r="R9" s="24"/>
    </row>
    <row r="10" spans="1:66" s="1" customFormat="1" ht="10.9" customHeight="1"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4"/>
    </row>
    <row r="11" spans="1:66" s="1" customFormat="1" ht="14.45" customHeight="1">
      <c r="B11" s="22"/>
      <c r="C11" s="23"/>
      <c r="D11" s="20" t="s">
        <v>24</v>
      </c>
      <c r="E11" s="23"/>
      <c r="F11" s="23"/>
      <c r="G11" s="23"/>
      <c r="H11" s="23"/>
      <c r="I11" s="23"/>
      <c r="J11" s="23"/>
      <c r="K11" s="23"/>
      <c r="L11" s="23"/>
      <c r="M11" s="20" t="s">
        <v>25</v>
      </c>
      <c r="N11" s="23"/>
      <c r="O11" s="294" t="s">
        <v>5</v>
      </c>
      <c r="P11" s="294"/>
      <c r="Q11" s="23"/>
      <c r="R11" s="24"/>
    </row>
    <row r="12" spans="1:66" s="1" customFormat="1" ht="18" customHeight="1">
      <c r="B12" s="22"/>
      <c r="C12" s="23"/>
      <c r="D12" s="23"/>
      <c r="E12" s="18" t="s">
        <v>26</v>
      </c>
      <c r="F12" s="23"/>
      <c r="G12" s="23"/>
      <c r="H12" s="23"/>
      <c r="I12" s="23"/>
      <c r="J12" s="23"/>
      <c r="K12" s="23"/>
      <c r="L12" s="23"/>
      <c r="M12" s="20" t="s">
        <v>27</v>
      </c>
      <c r="N12" s="23"/>
      <c r="O12" s="294" t="s">
        <v>5</v>
      </c>
      <c r="P12" s="294"/>
      <c r="Q12" s="23"/>
      <c r="R12" s="24"/>
    </row>
    <row r="13" spans="1:66" s="1" customFormat="1" ht="6.95" customHeight="1">
      <c r="B13" s="22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4"/>
    </row>
    <row r="14" spans="1:66" s="1" customFormat="1" ht="14.45" customHeight="1">
      <c r="B14" s="22"/>
      <c r="C14" s="23"/>
      <c r="D14" s="20" t="s">
        <v>28</v>
      </c>
      <c r="E14" s="23"/>
      <c r="F14" s="23"/>
      <c r="G14" s="23"/>
      <c r="H14" s="23"/>
      <c r="I14" s="23"/>
      <c r="J14" s="23"/>
      <c r="K14" s="23"/>
      <c r="L14" s="23"/>
      <c r="M14" s="20" t="s">
        <v>25</v>
      </c>
      <c r="N14" s="23"/>
      <c r="O14" s="295" t="str">
        <f>IF('Rekapitulácia stavby'!AN13="","",'Rekapitulácia stavby'!AN13)</f>
        <v>Vyplň údaj</v>
      </c>
      <c r="P14" s="294"/>
      <c r="Q14" s="23"/>
      <c r="R14" s="24"/>
    </row>
    <row r="15" spans="1:66" s="1" customFormat="1" ht="18" customHeight="1">
      <c r="B15" s="22"/>
      <c r="C15" s="23"/>
      <c r="D15" s="23"/>
      <c r="E15" s="295" t="str">
        <f>IF('Rekapitulácia stavby'!E14="","",'Rekapitulácia stavby'!E14)</f>
        <v>Vyplň údaj</v>
      </c>
      <c r="F15" s="296"/>
      <c r="G15" s="296"/>
      <c r="H15" s="296"/>
      <c r="I15" s="296"/>
      <c r="J15" s="296"/>
      <c r="K15" s="296"/>
      <c r="L15" s="296"/>
      <c r="M15" s="20" t="s">
        <v>27</v>
      </c>
      <c r="N15" s="23"/>
      <c r="O15" s="295" t="str">
        <f>IF('Rekapitulácia stavby'!AN14="","",'Rekapitulácia stavby'!AN14)</f>
        <v>Vyplň údaj</v>
      </c>
      <c r="P15" s="294"/>
      <c r="Q15" s="23"/>
      <c r="R15" s="24"/>
    </row>
    <row r="16" spans="1:66" s="1" customFormat="1" ht="6.95" customHeight="1">
      <c r="B16" s="22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4"/>
    </row>
    <row r="17" spans="2:18" s="1" customFormat="1" ht="14.45" customHeight="1">
      <c r="B17" s="22"/>
      <c r="C17" s="23"/>
      <c r="D17" s="20" t="s">
        <v>30</v>
      </c>
      <c r="E17" s="23"/>
      <c r="F17" s="23"/>
      <c r="G17" s="23"/>
      <c r="H17" s="23"/>
      <c r="I17" s="23"/>
      <c r="J17" s="23"/>
      <c r="K17" s="23"/>
      <c r="L17" s="23"/>
      <c r="M17" s="20" t="s">
        <v>25</v>
      </c>
      <c r="N17" s="23"/>
      <c r="O17" s="294" t="s">
        <v>5</v>
      </c>
      <c r="P17" s="294"/>
      <c r="Q17" s="23"/>
      <c r="R17" s="24"/>
    </row>
    <row r="18" spans="2:18" s="1" customFormat="1" ht="18" customHeight="1">
      <c r="B18" s="22"/>
      <c r="C18" s="23"/>
      <c r="D18" s="23"/>
      <c r="E18" s="18" t="s">
        <v>31</v>
      </c>
      <c r="F18" s="23"/>
      <c r="G18" s="23"/>
      <c r="H18" s="23"/>
      <c r="I18" s="23"/>
      <c r="J18" s="23"/>
      <c r="K18" s="23"/>
      <c r="L18" s="23"/>
      <c r="M18" s="20" t="s">
        <v>27</v>
      </c>
      <c r="N18" s="23"/>
      <c r="O18" s="294" t="s">
        <v>5</v>
      </c>
      <c r="P18" s="294"/>
      <c r="Q18" s="23"/>
      <c r="R18" s="24"/>
    </row>
    <row r="19" spans="2:18" s="1" customFormat="1" ht="6.95" customHeight="1">
      <c r="B19" s="22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4"/>
    </row>
    <row r="20" spans="2:18" s="1" customFormat="1" ht="14.45" customHeight="1">
      <c r="B20" s="22"/>
      <c r="C20" s="23"/>
      <c r="D20" s="20" t="s">
        <v>33</v>
      </c>
      <c r="E20" s="23"/>
      <c r="F20" s="23"/>
      <c r="G20" s="23"/>
      <c r="H20" s="23"/>
      <c r="I20" s="23"/>
      <c r="J20" s="23"/>
      <c r="K20" s="23"/>
      <c r="L20" s="23"/>
      <c r="M20" s="20" t="s">
        <v>25</v>
      </c>
      <c r="N20" s="23"/>
      <c r="O20" s="294" t="s">
        <v>5</v>
      </c>
      <c r="P20" s="294"/>
      <c r="Q20" s="23"/>
      <c r="R20" s="24"/>
    </row>
    <row r="21" spans="2:18" s="1" customFormat="1" ht="18" customHeight="1">
      <c r="B21" s="22"/>
      <c r="C21" s="23"/>
      <c r="D21" s="23"/>
      <c r="E21" s="18" t="s">
        <v>34</v>
      </c>
      <c r="F21" s="23"/>
      <c r="G21" s="23"/>
      <c r="H21" s="23"/>
      <c r="I21" s="23"/>
      <c r="J21" s="23"/>
      <c r="K21" s="23"/>
      <c r="L21" s="23"/>
      <c r="M21" s="20" t="s">
        <v>27</v>
      </c>
      <c r="N21" s="23"/>
      <c r="O21" s="294" t="s">
        <v>5</v>
      </c>
      <c r="P21" s="294"/>
      <c r="Q21" s="23"/>
      <c r="R21" s="24"/>
    </row>
    <row r="22" spans="2:18" s="1" customFormat="1" ht="6.95" customHeight="1">
      <c r="B22" s="22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4"/>
    </row>
    <row r="23" spans="2:18" s="1" customFormat="1" ht="14.45" customHeight="1">
      <c r="B23" s="22"/>
      <c r="C23" s="23"/>
      <c r="D23" s="20" t="s">
        <v>35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4"/>
    </row>
    <row r="24" spans="2:18" s="1" customFormat="1" ht="22.5" customHeight="1">
      <c r="B24" s="22"/>
      <c r="C24" s="23"/>
      <c r="D24" s="23"/>
      <c r="E24" s="297" t="s">
        <v>5</v>
      </c>
      <c r="F24" s="297"/>
      <c r="G24" s="297"/>
      <c r="H24" s="297"/>
      <c r="I24" s="297"/>
      <c r="J24" s="297"/>
      <c r="K24" s="297"/>
      <c r="L24" s="297"/>
      <c r="M24" s="23"/>
      <c r="N24" s="23"/>
      <c r="O24" s="23"/>
      <c r="P24" s="23"/>
      <c r="Q24" s="23"/>
      <c r="R24" s="24"/>
    </row>
    <row r="25" spans="2:18" s="1" customFormat="1" ht="6.95" customHeight="1">
      <c r="B25" s="22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4"/>
    </row>
    <row r="26" spans="2:18" s="1" customFormat="1" ht="6.95" customHeight="1">
      <c r="B26" s="22"/>
      <c r="C26" s="23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3"/>
      <c r="R26" s="24"/>
    </row>
    <row r="27" spans="2:18" s="1" customFormat="1" ht="14.45" customHeight="1">
      <c r="B27" s="22"/>
      <c r="C27" s="23"/>
      <c r="D27" s="57" t="s">
        <v>131</v>
      </c>
      <c r="E27" s="23"/>
      <c r="F27" s="23"/>
      <c r="G27" s="23"/>
      <c r="H27" s="23"/>
      <c r="I27" s="23"/>
      <c r="J27" s="23"/>
      <c r="K27" s="23"/>
      <c r="L27" s="23"/>
      <c r="M27" s="298">
        <f>N88</f>
        <v>0</v>
      </c>
      <c r="N27" s="298"/>
      <c r="O27" s="298"/>
      <c r="P27" s="298"/>
      <c r="Q27" s="23"/>
      <c r="R27" s="24"/>
    </row>
    <row r="28" spans="2:18" s="1" customFormat="1" ht="14.45" customHeight="1">
      <c r="B28" s="22"/>
      <c r="C28" s="23"/>
      <c r="D28" s="21" t="s">
        <v>115</v>
      </c>
      <c r="E28" s="23"/>
      <c r="F28" s="23"/>
      <c r="G28" s="23"/>
      <c r="H28" s="23"/>
      <c r="I28" s="23"/>
      <c r="J28" s="23"/>
      <c r="K28" s="23"/>
      <c r="L28" s="23"/>
      <c r="M28" s="298">
        <f>N100</f>
        <v>0</v>
      </c>
      <c r="N28" s="298"/>
      <c r="O28" s="298"/>
      <c r="P28" s="298"/>
      <c r="Q28" s="23"/>
      <c r="R28" s="24"/>
    </row>
    <row r="29" spans="2:18" s="1" customFormat="1" ht="6.95" customHeight="1">
      <c r="B29" s="22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4"/>
    </row>
    <row r="30" spans="2:18" s="1" customFormat="1" ht="25.35" customHeight="1">
      <c r="B30" s="22"/>
      <c r="C30" s="23"/>
      <c r="D30" s="58" t="s">
        <v>38</v>
      </c>
      <c r="E30" s="23"/>
      <c r="F30" s="23"/>
      <c r="G30" s="23"/>
      <c r="H30" s="23"/>
      <c r="I30" s="23"/>
      <c r="J30" s="23"/>
      <c r="K30" s="23"/>
      <c r="L30" s="23"/>
      <c r="M30" s="299">
        <f>ROUND(M27+M28,2)</f>
        <v>0</v>
      </c>
      <c r="N30" s="291"/>
      <c r="O30" s="291"/>
      <c r="P30" s="291"/>
      <c r="Q30" s="23"/>
      <c r="R30" s="24"/>
    </row>
    <row r="31" spans="2:18" s="1" customFormat="1" ht="6.95" customHeight="1">
      <c r="B31" s="22"/>
      <c r="C31" s="23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3"/>
      <c r="R31" s="24"/>
    </row>
    <row r="32" spans="2:18" s="1" customFormat="1" ht="14.45" customHeight="1">
      <c r="B32" s="22"/>
      <c r="C32" s="23"/>
      <c r="D32" s="25" t="s">
        <v>39</v>
      </c>
      <c r="E32" s="25" t="s">
        <v>40</v>
      </c>
      <c r="F32" s="26">
        <v>0.2</v>
      </c>
      <c r="G32" s="59" t="s">
        <v>41</v>
      </c>
      <c r="H32" s="300">
        <f>ROUND((((SUM(BE100:BE107)+SUM(BE125:BE168))+SUM(BE170:BE171))),2)</f>
        <v>0</v>
      </c>
      <c r="I32" s="291"/>
      <c r="J32" s="291"/>
      <c r="K32" s="23"/>
      <c r="L32" s="23"/>
      <c r="M32" s="300">
        <f>ROUND(((ROUND((SUM(BE100:BE107)+SUM(BE125:BE168)), 2)*F32)+SUM(BE170:BE171)*F32),2)</f>
        <v>0</v>
      </c>
      <c r="N32" s="291"/>
      <c r="O32" s="291"/>
      <c r="P32" s="291"/>
      <c r="Q32" s="23"/>
      <c r="R32" s="24"/>
    </row>
    <row r="33" spans="2:18" s="1" customFormat="1" ht="14.45" customHeight="1">
      <c r="B33" s="22"/>
      <c r="C33" s="23"/>
      <c r="D33" s="23"/>
      <c r="E33" s="25" t="s">
        <v>42</v>
      </c>
      <c r="F33" s="26">
        <v>0.2</v>
      </c>
      <c r="G33" s="59" t="s">
        <v>41</v>
      </c>
      <c r="H33" s="300">
        <f>ROUND((((SUM(BF100:BF107)+SUM(BF125:BF168))+SUM(BF170:BF171))),2)</f>
        <v>0</v>
      </c>
      <c r="I33" s="291"/>
      <c r="J33" s="291"/>
      <c r="K33" s="23"/>
      <c r="L33" s="23"/>
      <c r="M33" s="300">
        <f>ROUND(((ROUND((SUM(BF100:BF107)+SUM(BF125:BF168)), 2)*F33)+SUM(BF170:BF171)*F33),2)</f>
        <v>0</v>
      </c>
      <c r="N33" s="291"/>
      <c r="O33" s="291"/>
      <c r="P33" s="291"/>
      <c r="Q33" s="23"/>
      <c r="R33" s="24"/>
    </row>
    <row r="34" spans="2:18" s="1" customFormat="1" ht="14.45" hidden="1" customHeight="1">
      <c r="B34" s="22"/>
      <c r="C34" s="23"/>
      <c r="D34" s="23"/>
      <c r="E34" s="25" t="s">
        <v>43</v>
      </c>
      <c r="F34" s="26">
        <v>0.2</v>
      </c>
      <c r="G34" s="59" t="s">
        <v>41</v>
      </c>
      <c r="H34" s="300">
        <f>ROUND((((SUM(BG100:BG107)+SUM(BG125:BG168))+SUM(BG170:BG171))),2)</f>
        <v>0</v>
      </c>
      <c r="I34" s="291"/>
      <c r="J34" s="291"/>
      <c r="K34" s="23"/>
      <c r="L34" s="23"/>
      <c r="M34" s="300">
        <v>0</v>
      </c>
      <c r="N34" s="291"/>
      <c r="O34" s="291"/>
      <c r="P34" s="291"/>
      <c r="Q34" s="23"/>
      <c r="R34" s="24"/>
    </row>
    <row r="35" spans="2:18" s="1" customFormat="1" ht="14.45" hidden="1" customHeight="1">
      <c r="B35" s="22"/>
      <c r="C35" s="23"/>
      <c r="D35" s="23"/>
      <c r="E35" s="25" t="s">
        <v>44</v>
      </c>
      <c r="F35" s="26">
        <v>0.2</v>
      </c>
      <c r="G35" s="59" t="s">
        <v>41</v>
      </c>
      <c r="H35" s="300">
        <f>ROUND((((SUM(BH100:BH107)+SUM(BH125:BH168))+SUM(BH170:BH171))),2)</f>
        <v>0</v>
      </c>
      <c r="I35" s="291"/>
      <c r="J35" s="291"/>
      <c r="K35" s="23"/>
      <c r="L35" s="23"/>
      <c r="M35" s="300">
        <v>0</v>
      </c>
      <c r="N35" s="291"/>
      <c r="O35" s="291"/>
      <c r="P35" s="291"/>
      <c r="Q35" s="23"/>
      <c r="R35" s="24"/>
    </row>
    <row r="36" spans="2:18" s="1" customFormat="1" ht="14.45" hidden="1" customHeight="1">
      <c r="B36" s="22"/>
      <c r="C36" s="23"/>
      <c r="D36" s="23"/>
      <c r="E36" s="25" t="s">
        <v>45</v>
      </c>
      <c r="F36" s="26">
        <v>0</v>
      </c>
      <c r="G36" s="59" t="s">
        <v>41</v>
      </c>
      <c r="H36" s="300">
        <f>ROUND((((SUM(BI100:BI107)+SUM(BI125:BI168))+SUM(BI170:BI171))),2)</f>
        <v>0</v>
      </c>
      <c r="I36" s="291"/>
      <c r="J36" s="291"/>
      <c r="K36" s="23"/>
      <c r="L36" s="23"/>
      <c r="M36" s="300">
        <v>0</v>
      </c>
      <c r="N36" s="291"/>
      <c r="O36" s="291"/>
      <c r="P36" s="291"/>
      <c r="Q36" s="23"/>
      <c r="R36" s="24"/>
    </row>
    <row r="37" spans="2:18" s="1" customFormat="1" ht="6.95" customHeight="1">
      <c r="B37" s="22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4"/>
    </row>
    <row r="38" spans="2:18" s="1" customFormat="1" ht="25.35" customHeight="1">
      <c r="B38" s="22"/>
      <c r="C38" s="55"/>
      <c r="D38" s="60" t="s">
        <v>46</v>
      </c>
      <c r="E38" s="45"/>
      <c r="F38" s="45"/>
      <c r="G38" s="61" t="s">
        <v>47</v>
      </c>
      <c r="H38" s="62" t="s">
        <v>48</v>
      </c>
      <c r="I38" s="45"/>
      <c r="J38" s="45"/>
      <c r="K38" s="45"/>
      <c r="L38" s="301">
        <f>SUM(M30:M36)</f>
        <v>0</v>
      </c>
      <c r="M38" s="301"/>
      <c r="N38" s="301"/>
      <c r="O38" s="301"/>
      <c r="P38" s="302"/>
      <c r="Q38" s="55"/>
      <c r="R38" s="24"/>
    </row>
    <row r="39" spans="2:18" s="1" customFormat="1" ht="14.45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4"/>
    </row>
    <row r="40" spans="2:18" s="1" customFormat="1" ht="14.45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4"/>
    </row>
    <row r="41" spans="2:18">
      <c r="B41" s="14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5"/>
    </row>
    <row r="42" spans="2:18">
      <c r="B42" s="14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5"/>
    </row>
    <row r="43" spans="2:18">
      <c r="B43" s="14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5"/>
    </row>
    <row r="44" spans="2:18">
      <c r="B44" s="14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5"/>
    </row>
    <row r="45" spans="2:18">
      <c r="B45" s="14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5"/>
    </row>
    <row r="46" spans="2:18">
      <c r="B46" s="14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5"/>
    </row>
    <row r="47" spans="2:18">
      <c r="B47" s="14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5"/>
    </row>
    <row r="48" spans="2:18">
      <c r="B48" s="14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5"/>
    </row>
    <row r="49" spans="2:18">
      <c r="B49" s="14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5"/>
    </row>
    <row r="50" spans="2:18" s="1" customFormat="1" ht="15">
      <c r="B50" s="22"/>
      <c r="C50" s="23"/>
      <c r="D50" s="28" t="s">
        <v>49</v>
      </c>
      <c r="E50" s="29"/>
      <c r="F50" s="29"/>
      <c r="G50" s="29"/>
      <c r="H50" s="30"/>
      <c r="I50" s="23"/>
      <c r="J50" s="28" t="s">
        <v>50</v>
      </c>
      <c r="K50" s="29"/>
      <c r="L50" s="29"/>
      <c r="M50" s="29"/>
      <c r="N50" s="29"/>
      <c r="O50" s="29"/>
      <c r="P50" s="30"/>
      <c r="Q50" s="23"/>
      <c r="R50" s="24"/>
    </row>
    <row r="51" spans="2:18">
      <c r="B51" s="14"/>
      <c r="C51" s="17"/>
      <c r="D51" s="31"/>
      <c r="E51" s="17"/>
      <c r="F51" s="17"/>
      <c r="G51" s="17"/>
      <c r="H51" s="32"/>
      <c r="I51" s="17"/>
      <c r="J51" s="31"/>
      <c r="K51" s="17"/>
      <c r="L51" s="17"/>
      <c r="M51" s="17"/>
      <c r="N51" s="17"/>
      <c r="O51" s="17"/>
      <c r="P51" s="32"/>
      <c r="Q51" s="17"/>
      <c r="R51" s="15"/>
    </row>
    <row r="52" spans="2:18">
      <c r="B52" s="14"/>
      <c r="C52" s="17"/>
      <c r="D52" s="31"/>
      <c r="E52" s="17"/>
      <c r="F52" s="17"/>
      <c r="G52" s="17"/>
      <c r="H52" s="32"/>
      <c r="I52" s="17"/>
      <c r="J52" s="31"/>
      <c r="K52" s="17"/>
      <c r="L52" s="17"/>
      <c r="M52" s="17"/>
      <c r="N52" s="17"/>
      <c r="O52" s="17"/>
      <c r="P52" s="32"/>
      <c r="Q52" s="17"/>
      <c r="R52" s="15"/>
    </row>
    <row r="53" spans="2:18">
      <c r="B53" s="14"/>
      <c r="C53" s="17"/>
      <c r="D53" s="31"/>
      <c r="E53" s="17"/>
      <c r="F53" s="17"/>
      <c r="G53" s="17"/>
      <c r="H53" s="32"/>
      <c r="I53" s="17"/>
      <c r="J53" s="31"/>
      <c r="K53" s="17"/>
      <c r="L53" s="17"/>
      <c r="M53" s="17"/>
      <c r="N53" s="17"/>
      <c r="O53" s="17"/>
      <c r="P53" s="32"/>
      <c r="Q53" s="17"/>
      <c r="R53" s="15"/>
    </row>
    <row r="54" spans="2:18">
      <c r="B54" s="14"/>
      <c r="C54" s="17"/>
      <c r="D54" s="31"/>
      <c r="E54" s="17"/>
      <c r="F54" s="17"/>
      <c r="G54" s="17"/>
      <c r="H54" s="32"/>
      <c r="I54" s="17"/>
      <c r="J54" s="31"/>
      <c r="K54" s="17"/>
      <c r="L54" s="17"/>
      <c r="M54" s="17"/>
      <c r="N54" s="17"/>
      <c r="O54" s="17"/>
      <c r="P54" s="32"/>
      <c r="Q54" s="17"/>
      <c r="R54" s="15"/>
    </row>
    <row r="55" spans="2:18">
      <c r="B55" s="14"/>
      <c r="C55" s="17"/>
      <c r="D55" s="31"/>
      <c r="E55" s="17"/>
      <c r="F55" s="17"/>
      <c r="G55" s="17"/>
      <c r="H55" s="32"/>
      <c r="I55" s="17"/>
      <c r="J55" s="31"/>
      <c r="K55" s="17"/>
      <c r="L55" s="17"/>
      <c r="M55" s="17"/>
      <c r="N55" s="17"/>
      <c r="O55" s="17"/>
      <c r="P55" s="32"/>
      <c r="Q55" s="17"/>
      <c r="R55" s="15"/>
    </row>
    <row r="56" spans="2:18">
      <c r="B56" s="14"/>
      <c r="C56" s="17"/>
      <c r="D56" s="31"/>
      <c r="E56" s="17"/>
      <c r="F56" s="17"/>
      <c r="G56" s="17"/>
      <c r="H56" s="32"/>
      <c r="I56" s="17"/>
      <c r="J56" s="31"/>
      <c r="K56" s="17"/>
      <c r="L56" s="17"/>
      <c r="M56" s="17"/>
      <c r="N56" s="17"/>
      <c r="O56" s="17"/>
      <c r="P56" s="32"/>
      <c r="Q56" s="17"/>
      <c r="R56" s="15"/>
    </row>
    <row r="57" spans="2:18">
      <c r="B57" s="14"/>
      <c r="C57" s="17"/>
      <c r="D57" s="31"/>
      <c r="E57" s="17"/>
      <c r="F57" s="17"/>
      <c r="G57" s="17"/>
      <c r="H57" s="32"/>
      <c r="I57" s="17"/>
      <c r="J57" s="31"/>
      <c r="K57" s="17"/>
      <c r="L57" s="17"/>
      <c r="M57" s="17"/>
      <c r="N57" s="17"/>
      <c r="O57" s="17"/>
      <c r="P57" s="32"/>
      <c r="Q57" s="17"/>
      <c r="R57" s="15"/>
    </row>
    <row r="58" spans="2:18">
      <c r="B58" s="14"/>
      <c r="C58" s="17"/>
      <c r="D58" s="31"/>
      <c r="E58" s="17"/>
      <c r="F58" s="17"/>
      <c r="G58" s="17"/>
      <c r="H58" s="32"/>
      <c r="I58" s="17"/>
      <c r="J58" s="31"/>
      <c r="K58" s="17"/>
      <c r="L58" s="17"/>
      <c r="M58" s="17"/>
      <c r="N58" s="17"/>
      <c r="O58" s="17"/>
      <c r="P58" s="32"/>
      <c r="Q58" s="17"/>
      <c r="R58" s="15"/>
    </row>
    <row r="59" spans="2:18" s="1" customFormat="1" ht="15">
      <c r="B59" s="22"/>
      <c r="C59" s="23"/>
      <c r="D59" s="33" t="s">
        <v>51</v>
      </c>
      <c r="E59" s="34"/>
      <c r="F59" s="34"/>
      <c r="G59" s="35" t="s">
        <v>52</v>
      </c>
      <c r="H59" s="36"/>
      <c r="I59" s="23"/>
      <c r="J59" s="33" t="s">
        <v>51</v>
      </c>
      <c r="K59" s="34"/>
      <c r="L59" s="34"/>
      <c r="M59" s="34"/>
      <c r="N59" s="35" t="s">
        <v>52</v>
      </c>
      <c r="O59" s="34"/>
      <c r="P59" s="36"/>
      <c r="Q59" s="23"/>
      <c r="R59" s="24"/>
    </row>
    <row r="60" spans="2:18">
      <c r="B60" s="14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5"/>
    </row>
    <row r="61" spans="2:18" s="1" customFormat="1" ht="15">
      <c r="B61" s="22"/>
      <c r="C61" s="23"/>
      <c r="D61" s="28" t="s">
        <v>53</v>
      </c>
      <c r="E61" s="29"/>
      <c r="F61" s="29"/>
      <c r="G61" s="29"/>
      <c r="H61" s="30"/>
      <c r="I61" s="23"/>
      <c r="J61" s="28" t="s">
        <v>54</v>
      </c>
      <c r="K61" s="29"/>
      <c r="L61" s="29"/>
      <c r="M61" s="29"/>
      <c r="N61" s="29"/>
      <c r="O61" s="29"/>
      <c r="P61" s="30"/>
      <c r="Q61" s="23"/>
      <c r="R61" s="24"/>
    </row>
    <row r="62" spans="2:18">
      <c r="B62" s="14"/>
      <c r="C62" s="17"/>
      <c r="D62" s="31"/>
      <c r="E62" s="17"/>
      <c r="F62" s="17"/>
      <c r="G62" s="17"/>
      <c r="H62" s="32"/>
      <c r="I62" s="17"/>
      <c r="J62" s="31"/>
      <c r="K62" s="17"/>
      <c r="L62" s="17"/>
      <c r="M62" s="17"/>
      <c r="N62" s="17"/>
      <c r="O62" s="17"/>
      <c r="P62" s="32"/>
      <c r="Q62" s="17"/>
      <c r="R62" s="15"/>
    </row>
    <row r="63" spans="2:18">
      <c r="B63" s="14"/>
      <c r="C63" s="17"/>
      <c r="D63" s="31"/>
      <c r="E63" s="17"/>
      <c r="F63" s="17"/>
      <c r="G63" s="17"/>
      <c r="H63" s="32"/>
      <c r="I63" s="17"/>
      <c r="J63" s="31"/>
      <c r="K63" s="17"/>
      <c r="L63" s="17"/>
      <c r="M63" s="17"/>
      <c r="N63" s="17"/>
      <c r="O63" s="17"/>
      <c r="P63" s="32"/>
      <c r="Q63" s="17"/>
      <c r="R63" s="15"/>
    </row>
    <row r="64" spans="2:18">
      <c r="B64" s="14"/>
      <c r="C64" s="17"/>
      <c r="D64" s="31"/>
      <c r="E64" s="17"/>
      <c r="F64" s="17"/>
      <c r="G64" s="17"/>
      <c r="H64" s="32"/>
      <c r="I64" s="17"/>
      <c r="J64" s="31"/>
      <c r="K64" s="17"/>
      <c r="L64" s="17"/>
      <c r="M64" s="17"/>
      <c r="N64" s="17"/>
      <c r="O64" s="17"/>
      <c r="P64" s="32"/>
      <c r="Q64" s="17"/>
      <c r="R64" s="15"/>
    </row>
    <row r="65" spans="2:18">
      <c r="B65" s="14"/>
      <c r="C65" s="17"/>
      <c r="D65" s="31"/>
      <c r="E65" s="17"/>
      <c r="F65" s="17"/>
      <c r="G65" s="17"/>
      <c r="H65" s="32"/>
      <c r="I65" s="17"/>
      <c r="J65" s="31"/>
      <c r="K65" s="17"/>
      <c r="L65" s="17"/>
      <c r="M65" s="17"/>
      <c r="N65" s="17"/>
      <c r="O65" s="17"/>
      <c r="P65" s="32"/>
      <c r="Q65" s="17"/>
      <c r="R65" s="15"/>
    </row>
    <row r="66" spans="2:18">
      <c r="B66" s="14"/>
      <c r="C66" s="17"/>
      <c r="D66" s="31"/>
      <c r="E66" s="17"/>
      <c r="F66" s="17"/>
      <c r="G66" s="17"/>
      <c r="H66" s="32"/>
      <c r="I66" s="17"/>
      <c r="J66" s="31"/>
      <c r="K66" s="17"/>
      <c r="L66" s="17"/>
      <c r="M66" s="17"/>
      <c r="N66" s="17"/>
      <c r="O66" s="17"/>
      <c r="P66" s="32"/>
      <c r="Q66" s="17"/>
      <c r="R66" s="15"/>
    </row>
    <row r="67" spans="2:18">
      <c r="B67" s="14"/>
      <c r="C67" s="17"/>
      <c r="D67" s="31"/>
      <c r="E67" s="17"/>
      <c r="F67" s="17"/>
      <c r="G67" s="17"/>
      <c r="H67" s="32"/>
      <c r="I67" s="17"/>
      <c r="J67" s="31"/>
      <c r="K67" s="17"/>
      <c r="L67" s="17"/>
      <c r="M67" s="17"/>
      <c r="N67" s="17"/>
      <c r="O67" s="17"/>
      <c r="P67" s="32"/>
      <c r="Q67" s="17"/>
      <c r="R67" s="15"/>
    </row>
    <row r="68" spans="2:18">
      <c r="B68" s="14"/>
      <c r="C68" s="17"/>
      <c r="D68" s="31"/>
      <c r="E68" s="17"/>
      <c r="F68" s="17"/>
      <c r="G68" s="17"/>
      <c r="H68" s="32"/>
      <c r="I68" s="17"/>
      <c r="J68" s="31"/>
      <c r="K68" s="17"/>
      <c r="L68" s="17"/>
      <c r="M68" s="17"/>
      <c r="N68" s="17"/>
      <c r="O68" s="17"/>
      <c r="P68" s="32"/>
      <c r="Q68" s="17"/>
      <c r="R68" s="15"/>
    </row>
    <row r="69" spans="2:18">
      <c r="B69" s="14"/>
      <c r="C69" s="17"/>
      <c r="D69" s="31"/>
      <c r="E69" s="17"/>
      <c r="F69" s="17"/>
      <c r="G69" s="17"/>
      <c r="H69" s="32"/>
      <c r="I69" s="17"/>
      <c r="J69" s="31"/>
      <c r="K69" s="17"/>
      <c r="L69" s="17"/>
      <c r="M69" s="17"/>
      <c r="N69" s="17"/>
      <c r="O69" s="17"/>
      <c r="P69" s="32"/>
      <c r="Q69" s="17"/>
      <c r="R69" s="15"/>
    </row>
    <row r="70" spans="2:18" s="1" customFormat="1" ht="15">
      <c r="B70" s="22"/>
      <c r="C70" s="23"/>
      <c r="D70" s="33" t="s">
        <v>51</v>
      </c>
      <c r="E70" s="34"/>
      <c r="F70" s="34"/>
      <c r="G70" s="35" t="s">
        <v>52</v>
      </c>
      <c r="H70" s="36"/>
      <c r="I70" s="23"/>
      <c r="J70" s="33" t="s">
        <v>51</v>
      </c>
      <c r="K70" s="34"/>
      <c r="L70" s="34"/>
      <c r="M70" s="34"/>
      <c r="N70" s="35" t="s">
        <v>52</v>
      </c>
      <c r="O70" s="34"/>
      <c r="P70" s="36"/>
      <c r="Q70" s="23"/>
      <c r="R70" s="24"/>
    </row>
    <row r="71" spans="2:18" s="1" customFormat="1" ht="14.45" customHeight="1">
      <c r="B71" s="37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9"/>
    </row>
    <row r="75" spans="2:18" s="1" customFormat="1" ht="6.95" customHeight="1"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2"/>
    </row>
    <row r="76" spans="2:18" s="1" customFormat="1" ht="36.950000000000003" customHeight="1">
      <c r="B76" s="22"/>
      <c r="C76" s="285" t="s">
        <v>132</v>
      </c>
      <c r="D76" s="286"/>
      <c r="E76" s="286"/>
      <c r="F76" s="286"/>
      <c r="G76" s="286"/>
      <c r="H76" s="286"/>
      <c r="I76" s="286"/>
      <c r="J76" s="286"/>
      <c r="K76" s="286"/>
      <c r="L76" s="286"/>
      <c r="M76" s="286"/>
      <c r="N76" s="286"/>
      <c r="O76" s="286"/>
      <c r="P76" s="286"/>
      <c r="Q76" s="286"/>
      <c r="R76" s="24"/>
    </row>
    <row r="77" spans="2:18" s="1" customFormat="1" ht="6.95" customHeight="1">
      <c r="B77" s="22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4"/>
    </row>
    <row r="78" spans="2:18" s="1" customFormat="1" ht="30" customHeight="1">
      <c r="B78" s="22"/>
      <c r="C78" s="20" t="s">
        <v>17</v>
      </c>
      <c r="D78" s="23"/>
      <c r="E78" s="23"/>
      <c r="F78" s="287" t="str">
        <f>F6</f>
        <v>Zníženie energetickej náročnosti kultúrneho domu v obci Rastislavice</v>
      </c>
      <c r="G78" s="288"/>
      <c r="H78" s="288"/>
      <c r="I78" s="288"/>
      <c r="J78" s="288"/>
      <c r="K78" s="288"/>
      <c r="L78" s="288"/>
      <c r="M78" s="288"/>
      <c r="N78" s="288"/>
      <c r="O78" s="288"/>
      <c r="P78" s="288"/>
      <c r="Q78" s="23"/>
      <c r="R78" s="24"/>
    </row>
    <row r="79" spans="2:18" s="1" customFormat="1" ht="36.950000000000003" customHeight="1">
      <c r="B79" s="22"/>
      <c r="C79" s="43" t="s">
        <v>127</v>
      </c>
      <c r="D79" s="23"/>
      <c r="E79" s="23"/>
      <c r="F79" s="303" t="str">
        <f>F7</f>
        <v>FVE - Fotovoltická elektráreň</v>
      </c>
      <c r="G79" s="291"/>
      <c r="H79" s="291"/>
      <c r="I79" s="291"/>
      <c r="J79" s="291"/>
      <c r="K79" s="291"/>
      <c r="L79" s="291"/>
      <c r="M79" s="291"/>
      <c r="N79" s="291"/>
      <c r="O79" s="291"/>
      <c r="P79" s="291"/>
      <c r="Q79" s="23"/>
      <c r="R79" s="24"/>
    </row>
    <row r="80" spans="2:18" s="1" customFormat="1" ht="6.95" customHeight="1">
      <c r="B80" s="22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4"/>
    </row>
    <row r="81" spans="2:47" s="1" customFormat="1" ht="18" customHeight="1">
      <c r="B81" s="22"/>
      <c r="C81" s="20" t="s">
        <v>21</v>
      </c>
      <c r="D81" s="23"/>
      <c r="E81" s="23"/>
      <c r="F81" s="18" t="str">
        <f>F9</f>
        <v>Rastislavice</v>
      </c>
      <c r="G81" s="23"/>
      <c r="H81" s="23"/>
      <c r="I81" s="23"/>
      <c r="J81" s="23"/>
      <c r="K81" s="20" t="s">
        <v>23</v>
      </c>
      <c r="L81" s="23"/>
      <c r="M81" s="293">
        <f>IF(O9="","",O9)</f>
        <v>0</v>
      </c>
      <c r="N81" s="293"/>
      <c r="O81" s="293"/>
      <c r="P81" s="293"/>
      <c r="Q81" s="23"/>
      <c r="R81" s="24"/>
    </row>
    <row r="82" spans="2:47" s="1" customFormat="1" ht="6.95" customHeight="1"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4"/>
    </row>
    <row r="83" spans="2:47" s="1" customFormat="1" ht="15">
      <c r="B83" s="22"/>
      <c r="C83" s="20" t="s">
        <v>24</v>
      </c>
      <c r="D83" s="23"/>
      <c r="E83" s="23"/>
      <c r="F83" s="18" t="str">
        <f>E12</f>
        <v>Obec Rastislavice</v>
      </c>
      <c r="G83" s="23"/>
      <c r="H83" s="23"/>
      <c r="I83" s="23"/>
      <c r="J83" s="23"/>
      <c r="K83" s="20" t="s">
        <v>30</v>
      </c>
      <c r="L83" s="23"/>
      <c r="M83" s="294" t="str">
        <f>E18</f>
        <v>ByvaPro s.r.o., Mlynské Nivy 58, 821 05 Bratislava</v>
      </c>
      <c r="N83" s="294"/>
      <c r="O83" s="294"/>
      <c r="P83" s="294"/>
      <c r="Q83" s="294"/>
      <c r="R83" s="24"/>
    </row>
    <row r="84" spans="2:47" s="1" customFormat="1" ht="14.45" customHeight="1">
      <c r="B84" s="22"/>
      <c r="C84" s="20" t="s">
        <v>28</v>
      </c>
      <c r="D84" s="23"/>
      <c r="E84" s="23"/>
      <c r="F84" s="18" t="str">
        <f>IF(E15="","",E15)</f>
        <v>Vyplň údaj</v>
      </c>
      <c r="G84" s="23"/>
      <c r="H84" s="23"/>
      <c r="I84" s="23"/>
      <c r="J84" s="23"/>
      <c r="K84" s="20" t="s">
        <v>33</v>
      </c>
      <c r="L84" s="23"/>
      <c r="M84" s="294" t="str">
        <f>E21</f>
        <v>Ján Tóth</v>
      </c>
      <c r="N84" s="294"/>
      <c r="O84" s="294"/>
      <c r="P84" s="294"/>
      <c r="Q84" s="294"/>
      <c r="R84" s="24"/>
    </row>
    <row r="85" spans="2:47" s="1" customFormat="1" ht="10.35" customHeight="1"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4"/>
    </row>
    <row r="86" spans="2:47" s="1" customFormat="1" ht="29.25" customHeight="1">
      <c r="B86" s="22"/>
      <c r="C86" s="304" t="s">
        <v>133</v>
      </c>
      <c r="D86" s="305"/>
      <c r="E86" s="305"/>
      <c r="F86" s="305"/>
      <c r="G86" s="305"/>
      <c r="H86" s="55"/>
      <c r="I86" s="55"/>
      <c r="J86" s="55"/>
      <c r="K86" s="55"/>
      <c r="L86" s="55"/>
      <c r="M86" s="55"/>
      <c r="N86" s="304" t="s">
        <v>134</v>
      </c>
      <c r="O86" s="305"/>
      <c r="P86" s="305"/>
      <c r="Q86" s="305"/>
      <c r="R86" s="24"/>
    </row>
    <row r="87" spans="2:47" s="1" customFormat="1" ht="10.35" customHeight="1">
      <c r="B87" s="22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4"/>
    </row>
    <row r="88" spans="2:47" s="1" customFormat="1" ht="29.25" customHeight="1">
      <c r="B88" s="22"/>
      <c r="C88" s="63" t="s">
        <v>135</v>
      </c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306">
        <f>N125</f>
        <v>0</v>
      </c>
      <c r="O88" s="307"/>
      <c r="P88" s="307"/>
      <c r="Q88" s="307"/>
      <c r="R88" s="24"/>
      <c r="AU88" s="10" t="s">
        <v>136</v>
      </c>
    </row>
    <row r="89" spans="2:47" s="2" customFormat="1" ht="24.95" customHeight="1">
      <c r="B89" s="64"/>
      <c r="C89" s="65"/>
      <c r="D89" s="66" t="s">
        <v>535</v>
      </c>
      <c r="E89" s="65"/>
      <c r="F89" s="65"/>
      <c r="G89" s="65"/>
      <c r="H89" s="65"/>
      <c r="I89" s="65"/>
      <c r="J89" s="65"/>
      <c r="K89" s="65"/>
      <c r="L89" s="65"/>
      <c r="M89" s="65"/>
      <c r="N89" s="308">
        <f>N126</f>
        <v>0</v>
      </c>
      <c r="O89" s="309"/>
      <c r="P89" s="309"/>
      <c r="Q89" s="309"/>
      <c r="R89" s="67"/>
    </row>
    <row r="90" spans="2:47" s="3" customFormat="1" ht="19.899999999999999" customHeight="1">
      <c r="B90" s="68"/>
      <c r="C90" s="51"/>
      <c r="D90" s="52" t="s">
        <v>536</v>
      </c>
      <c r="E90" s="51"/>
      <c r="F90" s="51"/>
      <c r="G90" s="51"/>
      <c r="H90" s="51"/>
      <c r="I90" s="51"/>
      <c r="J90" s="51"/>
      <c r="K90" s="51"/>
      <c r="L90" s="51"/>
      <c r="M90" s="51"/>
      <c r="N90" s="310">
        <f>N127</f>
        <v>0</v>
      </c>
      <c r="O90" s="311"/>
      <c r="P90" s="311"/>
      <c r="Q90" s="311"/>
      <c r="R90" s="69"/>
    </row>
    <row r="91" spans="2:47" s="3" customFormat="1" ht="19.899999999999999" customHeight="1">
      <c r="B91" s="68"/>
      <c r="C91" s="51"/>
      <c r="D91" s="52" t="s">
        <v>702</v>
      </c>
      <c r="E91" s="51"/>
      <c r="F91" s="51"/>
      <c r="G91" s="51"/>
      <c r="H91" s="51"/>
      <c r="I91" s="51"/>
      <c r="J91" s="51"/>
      <c r="K91" s="51"/>
      <c r="L91" s="51"/>
      <c r="M91" s="51"/>
      <c r="N91" s="310">
        <f>N157</f>
        <v>0</v>
      </c>
      <c r="O91" s="311"/>
      <c r="P91" s="311"/>
      <c r="Q91" s="311"/>
      <c r="R91" s="69"/>
    </row>
    <row r="92" spans="2:47" s="2" customFormat="1" ht="24.95" customHeight="1">
      <c r="B92" s="64"/>
      <c r="C92" s="65"/>
      <c r="D92" s="66" t="s">
        <v>541</v>
      </c>
      <c r="E92" s="65"/>
      <c r="F92" s="65"/>
      <c r="G92" s="65"/>
      <c r="H92" s="65"/>
      <c r="I92" s="65"/>
      <c r="J92" s="65"/>
      <c r="K92" s="65"/>
      <c r="L92" s="65"/>
      <c r="M92" s="65"/>
      <c r="N92" s="308">
        <f>N159</f>
        <v>0</v>
      </c>
      <c r="O92" s="309"/>
      <c r="P92" s="309"/>
      <c r="Q92" s="309"/>
      <c r="R92" s="67"/>
    </row>
    <row r="93" spans="2:47" s="3" customFormat="1" ht="19.899999999999999" customHeight="1">
      <c r="B93" s="68"/>
      <c r="C93" s="51"/>
      <c r="D93" s="52" t="s">
        <v>542</v>
      </c>
      <c r="E93" s="51"/>
      <c r="F93" s="51"/>
      <c r="G93" s="51"/>
      <c r="H93" s="51"/>
      <c r="I93" s="51"/>
      <c r="J93" s="51"/>
      <c r="K93" s="51"/>
      <c r="L93" s="51"/>
      <c r="M93" s="51"/>
      <c r="N93" s="310">
        <f>N160</f>
        <v>0</v>
      </c>
      <c r="O93" s="311"/>
      <c r="P93" s="311"/>
      <c r="Q93" s="311"/>
      <c r="R93" s="69"/>
    </row>
    <row r="94" spans="2:47" s="2" customFormat="1" ht="24.95" customHeight="1">
      <c r="B94" s="64"/>
      <c r="C94" s="65"/>
      <c r="D94" s="66" t="s">
        <v>537</v>
      </c>
      <c r="E94" s="65"/>
      <c r="F94" s="65"/>
      <c r="G94" s="65"/>
      <c r="H94" s="65"/>
      <c r="I94" s="65"/>
      <c r="J94" s="65"/>
      <c r="K94" s="65"/>
      <c r="L94" s="65"/>
      <c r="M94" s="65"/>
      <c r="N94" s="308">
        <f>N162</f>
        <v>0</v>
      </c>
      <c r="O94" s="309"/>
      <c r="P94" s="309"/>
      <c r="Q94" s="309"/>
      <c r="R94" s="67"/>
    </row>
    <row r="95" spans="2:47" s="3" customFormat="1" ht="19.899999999999999" customHeight="1">
      <c r="B95" s="68"/>
      <c r="C95" s="51"/>
      <c r="D95" s="52" t="s">
        <v>538</v>
      </c>
      <c r="E95" s="51"/>
      <c r="F95" s="51"/>
      <c r="G95" s="51"/>
      <c r="H95" s="51"/>
      <c r="I95" s="51"/>
      <c r="J95" s="51"/>
      <c r="K95" s="51"/>
      <c r="L95" s="51"/>
      <c r="M95" s="51"/>
      <c r="N95" s="310">
        <f>N163</f>
        <v>0</v>
      </c>
      <c r="O95" s="311"/>
      <c r="P95" s="311"/>
      <c r="Q95" s="311"/>
      <c r="R95" s="69"/>
    </row>
    <row r="96" spans="2:47" s="3" customFormat="1" ht="19.899999999999999" customHeight="1">
      <c r="B96" s="68"/>
      <c r="C96" s="51"/>
      <c r="D96" s="52" t="s">
        <v>703</v>
      </c>
      <c r="E96" s="51"/>
      <c r="F96" s="51"/>
      <c r="G96" s="51"/>
      <c r="H96" s="51"/>
      <c r="I96" s="51"/>
      <c r="J96" s="51"/>
      <c r="K96" s="51"/>
      <c r="L96" s="51"/>
      <c r="M96" s="51"/>
      <c r="N96" s="310">
        <f>N165</f>
        <v>0</v>
      </c>
      <c r="O96" s="311"/>
      <c r="P96" s="311"/>
      <c r="Q96" s="311"/>
      <c r="R96" s="69"/>
    </row>
    <row r="97" spans="2:65" s="3" customFormat="1" ht="19.899999999999999" customHeight="1">
      <c r="B97" s="68"/>
      <c r="C97" s="51"/>
      <c r="D97" s="52" t="s">
        <v>704</v>
      </c>
      <c r="E97" s="51"/>
      <c r="F97" s="51"/>
      <c r="G97" s="51"/>
      <c r="H97" s="51"/>
      <c r="I97" s="51"/>
      <c r="J97" s="51"/>
      <c r="K97" s="51"/>
      <c r="L97" s="51"/>
      <c r="M97" s="51"/>
      <c r="N97" s="310">
        <f>N167</f>
        <v>0</v>
      </c>
      <c r="O97" s="311"/>
      <c r="P97" s="311"/>
      <c r="Q97" s="311"/>
      <c r="R97" s="69"/>
    </row>
    <row r="98" spans="2:65" s="2" customFormat="1" ht="21.75" customHeight="1">
      <c r="B98" s="64"/>
      <c r="C98" s="65"/>
      <c r="D98" s="66" t="s">
        <v>150</v>
      </c>
      <c r="E98" s="65"/>
      <c r="F98" s="65"/>
      <c r="G98" s="65"/>
      <c r="H98" s="65"/>
      <c r="I98" s="65"/>
      <c r="J98" s="65"/>
      <c r="K98" s="65"/>
      <c r="L98" s="65"/>
      <c r="M98" s="65"/>
      <c r="N98" s="312">
        <f>N169</f>
        <v>0</v>
      </c>
      <c r="O98" s="309"/>
      <c r="P98" s="309"/>
      <c r="Q98" s="309"/>
      <c r="R98" s="67"/>
    </row>
    <row r="99" spans="2:65" s="1" customFormat="1" ht="21.75" customHeight="1">
      <c r="B99" s="22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4"/>
    </row>
    <row r="100" spans="2:65" s="1" customFormat="1" ht="29.25" customHeight="1">
      <c r="B100" s="22"/>
      <c r="C100" s="63" t="s">
        <v>151</v>
      </c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307">
        <f>ROUND(N101+N102+N103+N104+N105+N106,2)</f>
        <v>0</v>
      </c>
      <c r="O100" s="313"/>
      <c r="P100" s="313"/>
      <c r="Q100" s="313"/>
      <c r="R100" s="24"/>
      <c r="T100" s="70"/>
      <c r="U100" s="71" t="s">
        <v>39</v>
      </c>
    </row>
    <row r="101" spans="2:65" s="1" customFormat="1" ht="18" customHeight="1">
      <c r="B101" s="72"/>
      <c r="C101" s="73"/>
      <c r="D101" s="314" t="s">
        <v>152</v>
      </c>
      <c r="E101" s="315"/>
      <c r="F101" s="315"/>
      <c r="G101" s="315"/>
      <c r="H101" s="315"/>
      <c r="I101" s="73"/>
      <c r="J101" s="73"/>
      <c r="K101" s="73"/>
      <c r="L101" s="73"/>
      <c r="M101" s="73"/>
      <c r="N101" s="316">
        <f>ROUND(N88*T101,2)</f>
        <v>0</v>
      </c>
      <c r="O101" s="317"/>
      <c r="P101" s="317"/>
      <c r="Q101" s="317"/>
      <c r="R101" s="75"/>
      <c r="S101" s="73"/>
      <c r="T101" s="76"/>
      <c r="U101" s="77" t="s">
        <v>42</v>
      </c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9" t="s">
        <v>153</v>
      </c>
      <c r="AZ101" s="78"/>
      <c r="BA101" s="78"/>
      <c r="BB101" s="78"/>
      <c r="BC101" s="78"/>
      <c r="BD101" s="78"/>
      <c r="BE101" s="80">
        <f t="shared" ref="BE101:BE106" si="0">IF(U101="základná",N101,0)</f>
        <v>0</v>
      </c>
      <c r="BF101" s="80">
        <f t="shared" ref="BF101:BF106" si="1">IF(U101="znížená",N101,0)</f>
        <v>0</v>
      </c>
      <c r="BG101" s="80">
        <f t="shared" ref="BG101:BG106" si="2">IF(U101="zákl. prenesená",N101,0)</f>
        <v>0</v>
      </c>
      <c r="BH101" s="80">
        <f t="shared" ref="BH101:BH106" si="3">IF(U101="zníž. prenesená",N101,0)</f>
        <v>0</v>
      </c>
      <c r="BI101" s="80">
        <f t="shared" ref="BI101:BI106" si="4">IF(U101="nulová",N101,0)</f>
        <v>0</v>
      </c>
      <c r="BJ101" s="79" t="s">
        <v>87</v>
      </c>
      <c r="BK101" s="78"/>
      <c r="BL101" s="78"/>
      <c r="BM101" s="78"/>
    </row>
    <row r="102" spans="2:65" s="1" customFormat="1" ht="18" customHeight="1">
      <c r="B102" s="72"/>
      <c r="C102" s="73"/>
      <c r="D102" s="314" t="s">
        <v>154</v>
      </c>
      <c r="E102" s="315"/>
      <c r="F102" s="315"/>
      <c r="G102" s="315"/>
      <c r="H102" s="315"/>
      <c r="I102" s="73"/>
      <c r="J102" s="73"/>
      <c r="K102" s="73"/>
      <c r="L102" s="73"/>
      <c r="M102" s="73"/>
      <c r="N102" s="316">
        <f>ROUND(N88*T102,2)</f>
        <v>0</v>
      </c>
      <c r="O102" s="317"/>
      <c r="P102" s="317"/>
      <c r="Q102" s="317"/>
      <c r="R102" s="75"/>
      <c r="S102" s="73"/>
      <c r="T102" s="76"/>
      <c r="U102" s="77" t="s">
        <v>42</v>
      </c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  <c r="AT102" s="78"/>
      <c r="AU102" s="78"/>
      <c r="AV102" s="78"/>
      <c r="AW102" s="78"/>
      <c r="AX102" s="78"/>
      <c r="AY102" s="79" t="s">
        <v>153</v>
      </c>
      <c r="AZ102" s="78"/>
      <c r="BA102" s="78"/>
      <c r="BB102" s="78"/>
      <c r="BC102" s="78"/>
      <c r="BD102" s="78"/>
      <c r="BE102" s="80">
        <f t="shared" si="0"/>
        <v>0</v>
      </c>
      <c r="BF102" s="80">
        <f t="shared" si="1"/>
        <v>0</v>
      </c>
      <c r="BG102" s="80">
        <f t="shared" si="2"/>
        <v>0</v>
      </c>
      <c r="BH102" s="80">
        <f t="shared" si="3"/>
        <v>0</v>
      </c>
      <c r="BI102" s="80">
        <f t="shared" si="4"/>
        <v>0</v>
      </c>
      <c r="BJ102" s="79" t="s">
        <v>87</v>
      </c>
      <c r="BK102" s="78"/>
      <c r="BL102" s="78"/>
      <c r="BM102" s="78"/>
    </row>
    <row r="103" spans="2:65" s="1" customFormat="1" ht="18" customHeight="1">
      <c r="B103" s="72"/>
      <c r="C103" s="73"/>
      <c r="D103" s="314" t="s">
        <v>155</v>
      </c>
      <c r="E103" s="315"/>
      <c r="F103" s="315"/>
      <c r="G103" s="315"/>
      <c r="H103" s="315"/>
      <c r="I103" s="73"/>
      <c r="J103" s="73"/>
      <c r="K103" s="73"/>
      <c r="L103" s="73"/>
      <c r="M103" s="73"/>
      <c r="N103" s="316">
        <f>ROUND(N88*T103,2)</f>
        <v>0</v>
      </c>
      <c r="O103" s="317"/>
      <c r="P103" s="317"/>
      <c r="Q103" s="317"/>
      <c r="R103" s="75"/>
      <c r="S103" s="73"/>
      <c r="T103" s="76"/>
      <c r="U103" s="77" t="s">
        <v>42</v>
      </c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  <c r="AS103" s="78"/>
      <c r="AT103" s="78"/>
      <c r="AU103" s="78"/>
      <c r="AV103" s="78"/>
      <c r="AW103" s="78"/>
      <c r="AX103" s="78"/>
      <c r="AY103" s="79" t="s">
        <v>153</v>
      </c>
      <c r="AZ103" s="78"/>
      <c r="BA103" s="78"/>
      <c r="BB103" s="78"/>
      <c r="BC103" s="78"/>
      <c r="BD103" s="78"/>
      <c r="BE103" s="80">
        <f t="shared" si="0"/>
        <v>0</v>
      </c>
      <c r="BF103" s="80">
        <f t="shared" si="1"/>
        <v>0</v>
      </c>
      <c r="BG103" s="80">
        <f t="shared" si="2"/>
        <v>0</v>
      </c>
      <c r="BH103" s="80">
        <f t="shared" si="3"/>
        <v>0</v>
      </c>
      <c r="BI103" s="80">
        <f t="shared" si="4"/>
        <v>0</v>
      </c>
      <c r="BJ103" s="79" t="s">
        <v>87</v>
      </c>
      <c r="BK103" s="78"/>
      <c r="BL103" s="78"/>
      <c r="BM103" s="78"/>
    </row>
    <row r="104" spans="2:65" s="1" customFormat="1" ht="18" customHeight="1">
      <c r="B104" s="72"/>
      <c r="C104" s="73"/>
      <c r="D104" s="314" t="s">
        <v>156</v>
      </c>
      <c r="E104" s="315"/>
      <c r="F104" s="315"/>
      <c r="G104" s="315"/>
      <c r="H104" s="315"/>
      <c r="I104" s="73"/>
      <c r="J104" s="73"/>
      <c r="K104" s="73"/>
      <c r="L104" s="73"/>
      <c r="M104" s="73"/>
      <c r="N104" s="316">
        <f>ROUND(N88*T104,2)</f>
        <v>0</v>
      </c>
      <c r="O104" s="317"/>
      <c r="P104" s="317"/>
      <c r="Q104" s="317"/>
      <c r="R104" s="75"/>
      <c r="S104" s="73"/>
      <c r="T104" s="76"/>
      <c r="U104" s="77" t="s">
        <v>42</v>
      </c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  <c r="AN104" s="78"/>
      <c r="AO104" s="78"/>
      <c r="AP104" s="78"/>
      <c r="AQ104" s="78"/>
      <c r="AR104" s="78"/>
      <c r="AS104" s="78"/>
      <c r="AT104" s="78"/>
      <c r="AU104" s="78"/>
      <c r="AV104" s="78"/>
      <c r="AW104" s="78"/>
      <c r="AX104" s="78"/>
      <c r="AY104" s="79" t="s">
        <v>153</v>
      </c>
      <c r="AZ104" s="78"/>
      <c r="BA104" s="78"/>
      <c r="BB104" s="78"/>
      <c r="BC104" s="78"/>
      <c r="BD104" s="78"/>
      <c r="BE104" s="80">
        <f t="shared" si="0"/>
        <v>0</v>
      </c>
      <c r="BF104" s="80">
        <f t="shared" si="1"/>
        <v>0</v>
      </c>
      <c r="BG104" s="80">
        <f t="shared" si="2"/>
        <v>0</v>
      </c>
      <c r="BH104" s="80">
        <f t="shared" si="3"/>
        <v>0</v>
      </c>
      <c r="BI104" s="80">
        <f t="shared" si="4"/>
        <v>0</v>
      </c>
      <c r="BJ104" s="79" t="s">
        <v>87</v>
      </c>
      <c r="BK104" s="78"/>
      <c r="BL104" s="78"/>
      <c r="BM104" s="78"/>
    </row>
    <row r="105" spans="2:65" s="1" customFormat="1" ht="18" customHeight="1">
      <c r="B105" s="72"/>
      <c r="C105" s="73"/>
      <c r="D105" s="314" t="s">
        <v>157</v>
      </c>
      <c r="E105" s="315"/>
      <c r="F105" s="315"/>
      <c r="G105" s="315"/>
      <c r="H105" s="315"/>
      <c r="I105" s="73"/>
      <c r="J105" s="73"/>
      <c r="K105" s="73"/>
      <c r="L105" s="73"/>
      <c r="M105" s="73"/>
      <c r="N105" s="316">
        <f>ROUND(N88*T105,2)</f>
        <v>0</v>
      </c>
      <c r="O105" s="317"/>
      <c r="P105" s="317"/>
      <c r="Q105" s="317"/>
      <c r="R105" s="75"/>
      <c r="S105" s="73"/>
      <c r="T105" s="76"/>
      <c r="U105" s="77" t="s">
        <v>42</v>
      </c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N105" s="78"/>
      <c r="AO105" s="78"/>
      <c r="AP105" s="78"/>
      <c r="AQ105" s="78"/>
      <c r="AR105" s="78"/>
      <c r="AS105" s="78"/>
      <c r="AT105" s="78"/>
      <c r="AU105" s="78"/>
      <c r="AV105" s="78"/>
      <c r="AW105" s="78"/>
      <c r="AX105" s="78"/>
      <c r="AY105" s="79" t="s">
        <v>153</v>
      </c>
      <c r="AZ105" s="78"/>
      <c r="BA105" s="78"/>
      <c r="BB105" s="78"/>
      <c r="BC105" s="78"/>
      <c r="BD105" s="78"/>
      <c r="BE105" s="80">
        <f t="shared" si="0"/>
        <v>0</v>
      </c>
      <c r="BF105" s="80">
        <f t="shared" si="1"/>
        <v>0</v>
      </c>
      <c r="BG105" s="80">
        <f t="shared" si="2"/>
        <v>0</v>
      </c>
      <c r="BH105" s="80">
        <f t="shared" si="3"/>
        <v>0</v>
      </c>
      <c r="BI105" s="80">
        <f t="shared" si="4"/>
        <v>0</v>
      </c>
      <c r="BJ105" s="79" t="s">
        <v>87</v>
      </c>
      <c r="BK105" s="78"/>
      <c r="BL105" s="78"/>
      <c r="BM105" s="78"/>
    </row>
    <row r="106" spans="2:65" s="1" customFormat="1" ht="18" customHeight="1">
      <c r="B106" s="72"/>
      <c r="C106" s="73"/>
      <c r="D106" s="74" t="s">
        <v>158</v>
      </c>
      <c r="E106" s="73"/>
      <c r="F106" s="73"/>
      <c r="G106" s="73"/>
      <c r="H106" s="73"/>
      <c r="I106" s="73"/>
      <c r="J106" s="73"/>
      <c r="K106" s="73"/>
      <c r="L106" s="73"/>
      <c r="M106" s="73"/>
      <c r="N106" s="316">
        <f>ROUND(N88*T106,2)</f>
        <v>0</v>
      </c>
      <c r="O106" s="317"/>
      <c r="P106" s="317"/>
      <c r="Q106" s="317"/>
      <c r="R106" s="75"/>
      <c r="S106" s="73"/>
      <c r="T106" s="81"/>
      <c r="U106" s="82" t="s">
        <v>42</v>
      </c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  <c r="AP106" s="78"/>
      <c r="AQ106" s="78"/>
      <c r="AR106" s="78"/>
      <c r="AS106" s="78"/>
      <c r="AT106" s="78"/>
      <c r="AU106" s="78"/>
      <c r="AV106" s="78"/>
      <c r="AW106" s="78"/>
      <c r="AX106" s="78"/>
      <c r="AY106" s="79" t="s">
        <v>159</v>
      </c>
      <c r="AZ106" s="78"/>
      <c r="BA106" s="78"/>
      <c r="BB106" s="78"/>
      <c r="BC106" s="78"/>
      <c r="BD106" s="78"/>
      <c r="BE106" s="80">
        <f t="shared" si="0"/>
        <v>0</v>
      </c>
      <c r="BF106" s="80">
        <f t="shared" si="1"/>
        <v>0</v>
      </c>
      <c r="BG106" s="80">
        <f t="shared" si="2"/>
        <v>0</v>
      </c>
      <c r="BH106" s="80">
        <f t="shared" si="3"/>
        <v>0</v>
      </c>
      <c r="BI106" s="80">
        <f t="shared" si="4"/>
        <v>0</v>
      </c>
      <c r="BJ106" s="79" t="s">
        <v>87</v>
      </c>
      <c r="BK106" s="78"/>
      <c r="BL106" s="78"/>
      <c r="BM106" s="78"/>
    </row>
    <row r="107" spans="2:65" s="1" customFormat="1">
      <c r="B107" s="22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4"/>
    </row>
    <row r="108" spans="2:65" s="1" customFormat="1" ht="29.25" customHeight="1">
      <c r="B108" s="22"/>
      <c r="C108" s="54" t="s">
        <v>120</v>
      </c>
      <c r="D108" s="55"/>
      <c r="E108" s="55"/>
      <c r="F108" s="55"/>
      <c r="G108" s="55"/>
      <c r="H108" s="55"/>
      <c r="I108" s="55"/>
      <c r="J108" s="55"/>
      <c r="K108" s="55"/>
      <c r="L108" s="318">
        <f>ROUND(SUM(N88+N100),2)</f>
        <v>0</v>
      </c>
      <c r="M108" s="318"/>
      <c r="N108" s="318"/>
      <c r="O108" s="318"/>
      <c r="P108" s="318"/>
      <c r="Q108" s="318"/>
      <c r="R108" s="24"/>
    </row>
    <row r="109" spans="2:65" s="1" customFormat="1" ht="6.95" customHeight="1">
      <c r="B109" s="37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9"/>
    </row>
    <row r="113" spans="2:65" s="1" customFormat="1" ht="6.95" customHeight="1"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2"/>
    </row>
    <row r="114" spans="2:65" s="1" customFormat="1" ht="36.950000000000003" customHeight="1">
      <c r="B114" s="22"/>
      <c r="C114" s="285" t="s">
        <v>160</v>
      </c>
      <c r="D114" s="291"/>
      <c r="E114" s="291"/>
      <c r="F114" s="291"/>
      <c r="G114" s="291"/>
      <c r="H114" s="291"/>
      <c r="I114" s="291"/>
      <c r="J114" s="291"/>
      <c r="K114" s="291"/>
      <c r="L114" s="291"/>
      <c r="M114" s="291"/>
      <c r="N114" s="291"/>
      <c r="O114" s="291"/>
      <c r="P114" s="291"/>
      <c r="Q114" s="291"/>
      <c r="R114" s="24"/>
    </row>
    <row r="115" spans="2:65" s="1" customFormat="1" ht="6.95" customHeight="1">
      <c r="B115" s="22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4"/>
    </row>
    <row r="116" spans="2:65" s="1" customFormat="1" ht="30" customHeight="1">
      <c r="B116" s="22"/>
      <c r="C116" s="20" t="s">
        <v>17</v>
      </c>
      <c r="D116" s="23"/>
      <c r="E116" s="23"/>
      <c r="F116" s="287" t="str">
        <f>F6</f>
        <v>Zníženie energetickej náročnosti kultúrneho domu v obci Rastislavice</v>
      </c>
      <c r="G116" s="288"/>
      <c r="H116" s="288"/>
      <c r="I116" s="288"/>
      <c r="J116" s="288"/>
      <c r="K116" s="288"/>
      <c r="L116" s="288"/>
      <c r="M116" s="288"/>
      <c r="N116" s="288"/>
      <c r="O116" s="288"/>
      <c r="P116" s="288"/>
      <c r="Q116" s="23"/>
      <c r="R116" s="24"/>
    </row>
    <row r="117" spans="2:65" s="1" customFormat="1" ht="36.950000000000003" customHeight="1">
      <c r="B117" s="22"/>
      <c r="C117" s="43" t="s">
        <v>127</v>
      </c>
      <c r="D117" s="23"/>
      <c r="E117" s="23"/>
      <c r="F117" s="303" t="str">
        <f>F7</f>
        <v>FVE - Fotovoltická elektráreň</v>
      </c>
      <c r="G117" s="291"/>
      <c r="H117" s="291"/>
      <c r="I117" s="291"/>
      <c r="J117" s="291"/>
      <c r="K117" s="291"/>
      <c r="L117" s="291"/>
      <c r="M117" s="291"/>
      <c r="N117" s="291"/>
      <c r="O117" s="291"/>
      <c r="P117" s="291"/>
      <c r="Q117" s="23"/>
      <c r="R117" s="24"/>
    </row>
    <row r="118" spans="2:65" s="1" customFormat="1" ht="6.95" customHeight="1">
      <c r="B118" s="22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4"/>
    </row>
    <row r="119" spans="2:65" s="1" customFormat="1" ht="18" customHeight="1">
      <c r="B119" s="22"/>
      <c r="C119" s="20" t="s">
        <v>21</v>
      </c>
      <c r="D119" s="23"/>
      <c r="E119" s="23"/>
      <c r="F119" s="18" t="str">
        <f>F9</f>
        <v>Rastislavice</v>
      </c>
      <c r="G119" s="23"/>
      <c r="H119" s="23"/>
      <c r="I119" s="23"/>
      <c r="J119" s="23"/>
      <c r="K119" s="20" t="s">
        <v>23</v>
      </c>
      <c r="L119" s="23"/>
      <c r="M119" s="293">
        <f>IF(O9="","",O9)</f>
        <v>0</v>
      </c>
      <c r="N119" s="293"/>
      <c r="O119" s="293"/>
      <c r="P119" s="293"/>
      <c r="Q119" s="23"/>
      <c r="R119" s="24"/>
    </row>
    <row r="120" spans="2:65" s="1" customFormat="1" ht="6.95" customHeight="1">
      <c r="B120" s="22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4"/>
    </row>
    <row r="121" spans="2:65" s="1" customFormat="1" ht="15">
      <c r="B121" s="22"/>
      <c r="C121" s="20" t="s">
        <v>24</v>
      </c>
      <c r="D121" s="23"/>
      <c r="E121" s="23"/>
      <c r="F121" s="18" t="str">
        <f>E12</f>
        <v>Obec Rastislavice</v>
      </c>
      <c r="G121" s="23"/>
      <c r="H121" s="23"/>
      <c r="I121" s="23"/>
      <c r="J121" s="23"/>
      <c r="K121" s="20" t="s">
        <v>30</v>
      </c>
      <c r="L121" s="23"/>
      <c r="M121" s="294" t="str">
        <f>E18</f>
        <v>ByvaPro s.r.o., Mlynské Nivy 58, 821 05 Bratislava</v>
      </c>
      <c r="N121" s="294"/>
      <c r="O121" s="294"/>
      <c r="P121" s="294"/>
      <c r="Q121" s="294"/>
      <c r="R121" s="24"/>
    </row>
    <row r="122" spans="2:65" s="1" customFormat="1" ht="14.45" customHeight="1">
      <c r="B122" s="22"/>
      <c r="C122" s="20" t="s">
        <v>28</v>
      </c>
      <c r="D122" s="23"/>
      <c r="E122" s="23"/>
      <c r="F122" s="18" t="str">
        <f>IF(E15="","",E15)</f>
        <v>Vyplň údaj</v>
      </c>
      <c r="G122" s="23"/>
      <c r="H122" s="23"/>
      <c r="I122" s="23"/>
      <c r="J122" s="23"/>
      <c r="K122" s="20" t="s">
        <v>33</v>
      </c>
      <c r="L122" s="23"/>
      <c r="M122" s="294" t="str">
        <f>E21</f>
        <v>Ján Tóth</v>
      </c>
      <c r="N122" s="294"/>
      <c r="O122" s="294"/>
      <c r="P122" s="294"/>
      <c r="Q122" s="294"/>
      <c r="R122" s="24"/>
    </row>
    <row r="123" spans="2:65" s="1" customFormat="1" ht="10.35" customHeight="1">
      <c r="B123" s="22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4"/>
    </row>
    <row r="124" spans="2:65" s="4" customFormat="1" ht="29.25" customHeight="1">
      <c r="B124" s="83"/>
      <c r="C124" s="84" t="s">
        <v>161</v>
      </c>
      <c r="D124" s="85" t="s">
        <v>162</v>
      </c>
      <c r="E124" s="85" t="s">
        <v>57</v>
      </c>
      <c r="F124" s="319" t="s">
        <v>163</v>
      </c>
      <c r="G124" s="319"/>
      <c r="H124" s="319"/>
      <c r="I124" s="319"/>
      <c r="J124" s="85" t="s">
        <v>164</v>
      </c>
      <c r="K124" s="85" t="s">
        <v>165</v>
      </c>
      <c r="L124" s="320" t="s">
        <v>166</v>
      </c>
      <c r="M124" s="320"/>
      <c r="N124" s="319" t="s">
        <v>134</v>
      </c>
      <c r="O124" s="319"/>
      <c r="P124" s="319"/>
      <c r="Q124" s="321"/>
      <c r="R124" s="86"/>
      <c r="T124" s="46" t="s">
        <v>167</v>
      </c>
      <c r="U124" s="47" t="s">
        <v>39</v>
      </c>
      <c r="V124" s="47" t="s">
        <v>168</v>
      </c>
      <c r="W124" s="47" t="s">
        <v>169</v>
      </c>
      <c r="X124" s="47" t="s">
        <v>170</v>
      </c>
      <c r="Y124" s="47" t="s">
        <v>171</v>
      </c>
      <c r="Z124" s="47" t="s">
        <v>172</v>
      </c>
      <c r="AA124" s="48" t="s">
        <v>173</v>
      </c>
    </row>
    <row r="125" spans="2:65" s="1" customFormat="1" ht="29.25" customHeight="1">
      <c r="B125" s="22"/>
      <c r="C125" s="50" t="s">
        <v>131</v>
      </c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325">
        <f>BK125</f>
        <v>0</v>
      </c>
      <c r="O125" s="326"/>
      <c r="P125" s="326"/>
      <c r="Q125" s="326"/>
      <c r="R125" s="24"/>
      <c r="T125" s="49"/>
      <c r="U125" s="29"/>
      <c r="V125" s="29"/>
      <c r="W125" s="87">
        <f>W126+W159+W162+W169</f>
        <v>0</v>
      </c>
      <c r="X125" s="29"/>
      <c r="Y125" s="87">
        <f>Y126+Y159+Y162+Y169</f>
        <v>0</v>
      </c>
      <c r="Z125" s="29"/>
      <c r="AA125" s="88">
        <f>AA126+AA159+AA162+AA169</f>
        <v>0</v>
      </c>
      <c r="AT125" s="10" t="s">
        <v>74</v>
      </c>
      <c r="AU125" s="10" t="s">
        <v>136</v>
      </c>
      <c r="BK125" s="89">
        <f>BK126+BK159+BK162+BK169</f>
        <v>0</v>
      </c>
    </row>
    <row r="126" spans="2:65" s="5" customFormat="1" ht="37.35" customHeight="1">
      <c r="B126" s="90"/>
      <c r="C126" s="91"/>
      <c r="D126" s="92" t="s">
        <v>535</v>
      </c>
      <c r="E126" s="92"/>
      <c r="F126" s="92"/>
      <c r="G126" s="92"/>
      <c r="H126" s="92"/>
      <c r="I126" s="92"/>
      <c r="J126" s="92"/>
      <c r="K126" s="92"/>
      <c r="L126" s="92"/>
      <c r="M126" s="92"/>
      <c r="N126" s="312">
        <f>BK126</f>
        <v>0</v>
      </c>
      <c r="O126" s="308"/>
      <c r="P126" s="308"/>
      <c r="Q126" s="308"/>
      <c r="R126" s="93"/>
      <c r="T126" s="94"/>
      <c r="U126" s="91"/>
      <c r="V126" s="91"/>
      <c r="W126" s="95">
        <f>W127+W157</f>
        <v>0</v>
      </c>
      <c r="X126" s="91"/>
      <c r="Y126" s="95">
        <f>Y127+Y157</f>
        <v>0</v>
      </c>
      <c r="Z126" s="91"/>
      <c r="AA126" s="96">
        <f>AA127+AA157</f>
        <v>0</v>
      </c>
      <c r="AR126" s="97" t="s">
        <v>204</v>
      </c>
      <c r="AT126" s="98" t="s">
        <v>74</v>
      </c>
      <c r="AU126" s="98" t="s">
        <v>75</v>
      </c>
      <c r="AY126" s="97" t="s">
        <v>174</v>
      </c>
      <c r="BK126" s="99">
        <f>BK127+BK157</f>
        <v>0</v>
      </c>
    </row>
    <row r="127" spans="2:65" s="5" customFormat="1" ht="19.899999999999999" customHeight="1">
      <c r="B127" s="90"/>
      <c r="C127" s="91"/>
      <c r="D127" s="100" t="s">
        <v>536</v>
      </c>
      <c r="E127" s="100"/>
      <c r="F127" s="100"/>
      <c r="G127" s="100"/>
      <c r="H127" s="100"/>
      <c r="I127" s="100"/>
      <c r="J127" s="100"/>
      <c r="K127" s="100"/>
      <c r="L127" s="100"/>
      <c r="M127" s="100"/>
      <c r="N127" s="327">
        <f>BK127</f>
        <v>0</v>
      </c>
      <c r="O127" s="328"/>
      <c r="P127" s="328"/>
      <c r="Q127" s="328"/>
      <c r="R127" s="93"/>
      <c r="T127" s="94"/>
      <c r="U127" s="91"/>
      <c r="V127" s="91"/>
      <c r="W127" s="95">
        <f>SUM(W128:W156)</f>
        <v>0</v>
      </c>
      <c r="X127" s="91"/>
      <c r="Y127" s="95">
        <f>SUM(Y128:Y156)</f>
        <v>0</v>
      </c>
      <c r="Z127" s="91"/>
      <c r="AA127" s="96">
        <f>SUM(AA128:AA156)</f>
        <v>0</v>
      </c>
      <c r="AR127" s="97" t="s">
        <v>204</v>
      </c>
      <c r="AT127" s="98" t="s">
        <v>74</v>
      </c>
      <c r="AU127" s="98" t="s">
        <v>82</v>
      </c>
      <c r="AY127" s="97" t="s">
        <v>174</v>
      </c>
      <c r="BK127" s="99">
        <f>SUM(BK128:BK156)</f>
        <v>0</v>
      </c>
    </row>
    <row r="128" spans="2:65" s="1" customFormat="1" ht="44.25" customHeight="1">
      <c r="B128" s="72"/>
      <c r="C128" s="101" t="s">
        <v>82</v>
      </c>
      <c r="D128" s="101" t="s">
        <v>176</v>
      </c>
      <c r="E128" s="102"/>
      <c r="F128" s="322" t="s">
        <v>705</v>
      </c>
      <c r="G128" s="322"/>
      <c r="H128" s="322"/>
      <c r="I128" s="322"/>
      <c r="J128" s="103" t="s">
        <v>182</v>
      </c>
      <c r="K128" s="104">
        <v>1</v>
      </c>
      <c r="L128" s="323">
        <v>0</v>
      </c>
      <c r="M128" s="323"/>
      <c r="N128" s="324">
        <f t="shared" ref="N128:N156" si="5">ROUND(L128*K128,2)</f>
        <v>0</v>
      </c>
      <c r="O128" s="324"/>
      <c r="P128" s="324"/>
      <c r="Q128" s="324"/>
      <c r="R128" s="75"/>
      <c r="T128" s="106" t="s">
        <v>5</v>
      </c>
      <c r="U128" s="27" t="s">
        <v>42</v>
      </c>
      <c r="V128" s="23"/>
      <c r="W128" s="107">
        <f t="shared" ref="W128:W156" si="6">V128*K128</f>
        <v>0</v>
      </c>
      <c r="X128" s="107">
        <v>0</v>
      </c>
      <c r="Y128" s="107">
        <f t="shared" ref="Y128:Y156" si="7">X128*K128</f>
        <v>0</v>
      </c>
      <c r="Z128" s="107">
        <v>0</v>
      </c>
      <c r="AA128" s="108">
        <f t="shared" ref="AA128:AA156" si="8">Z128*K128</f>
        <v>0</v>
      </c>
      <c r="AR128" s="10" t="s">
        <v>599</v>
      </c>
      <c r="AT128" s="10" t="s">
        <v>176</v>
      </c>
      <c r="AU128" s="10" t="s">
        <v>87</v>
      </c>
      <c r="AY128" s="10" t="s">
        <v>174</v>
      </c>
      <c r="BE128" s="53">
        <f t="shared" ref="BE128:BE156" si="9">IF(U128="základná",N128,0)</f>
        <v>0</v>
      </c>
      <c r="BF128" s="53">
        <f t="shared" ref="BF128:BF156" si="10">IF(U128="znížená",N128,0)</f>
        <v>0</v>
      </c>
      <c r="BG128" s="53">
        <f t="shared" ref="BG128:BG156" si="11">IF(U128="zákl. prenesená",N128,0)</f>
        <v>0</v>
      </c>
      <c r="BH128" s="53">
        <f t="shared" ref="BH128:BH156" si="12">IF(U128="zníž. prenesená",N128,0)</f>
        <v>0</v>
      </c>
      <c r="BI128" s="53">
        <f t="shared" ref="BI128:BI156" si="13">IF(U128="nulová",N128,0)</f>
        <v>0</v>
      </c>
      <c r="BJ128" s="10" t="s">
        <v>87</v>
      </c>
      <c r="BK128" s="53">
        <f t="shared" ref="BK128:BK156" si="14">ROUND(L128*K128,2)</f>
        <v>0</v>
      </c>
      <c r="BL128" s="10" t="s">
        <v>599</v>
      </c>
      <c r="BM128" s="10" t="s">
        <v>87</v>
      </c>
    </row>
    <row r="129" spans="2:65" s="1" customFormat="1" ht="31.5" customHeight="1">
      <c r="B129" s="72"/>
      <c r="C129" s="101" t="s">
        <v>87</v>
      </c>
      <c r="D129" s="101" t="s">
        <v>176</v>
      </c>
      <c r="E129" s="102"/>
      <c r="F129" s="322" t="s">
        <v>706</v>
      </c>
      <c r="G129" s="322"/>
      <c r="H129" s="322"/>
      <c r="I129" s="322"/>
      <c r="J129" s="103" t="s">
        <v>223</v>
      </c>
      <c r="K129" s="104">
        <v>72</v>
      </c>
      <c r="L129" s="323">
        <v>0</v>
      </c>
      <c r="M129" s="323"/>
      <c r="N129" s="324">
        <f t="shared" si="5"/>
        <v>0</v>
      </c>
      <c r="O129" s="324"/>
      <c r="P129" s="324"/>
      <c r="Q129" s="324"/>
      <c r="R129" s="75"/>
      <c r="T129" s="106" t="s">
        <v>5</v>
      </c>
      <c r="U129" s="27" t="s">
        <v>42</v>
      </c>
      <c r="V129" s="23"/>
      <c r="W129" s="107">
        <f t="shared" si="6"/>
        <v>0</v>
      </c>
      <c r="X129" s="107">
        <v>0</v>
      </c>
      <c r="Y129" s="107">
        <f t="shared" si="7"/>
        <v>0</v>
      </c>
      <c r="Z129" s="107">
        <v>0</v>
      </c>
      <c r="AA129" s="108">
        <f t="shared" si="8"/>
        <v>0</v>
      </c>
      <c r="AR129" s="10" t="s">
        <v>599</v>
      </c>
      <c r="AT129" s="10" t="s">
        <v>176</v>
      </c>
      <c r="AU129" s="10" t="s">
        <v>87</v>
      </c>
      <c r="AY129" s="10" t="s">
        <v>174</v>
      </c>
      <c r="BE129" s="53">
        <f t="shared" si="9"/>
        <v>0</v>
      </c>
      <c r="BF129" s="53">
        <f t="shared" si="10"/>
        <v>0</v>
      </c>
      <c r="BG129" s="53">
        <f t="shared" si="11"/>
        <v>0</v>
      </c>
      <c r="BH129" s="53">
        <f t="shared" si="12"/>
        <v>0</v>
      </c>
      <c r="BI129" s="53">
        <f t="shared" si="13"/>
        <v>0</v>
      </c>
      <c r="BJ129" s="10" t="s">
        <v>87</v>
      </c>
      <c r="BK129" s="53">
        <f t="shared" si="14"/>
        <v>0</v>
      </c>
      <c r="BL129" s="10" t="s">
        <v>599</v>
      </c>
      <c r="BM129" s="10" t="s">
        <v>179</v>
      </c>
    </row>
    <row r="130" spans="2:65" s="1" customFormat="1" ht="22.5" customHeight="1">
      <c r="B130" s="72"/>
      <c r="C130" s="110" t="s">
        <v>204</v>
      </c>
      <c r="D130" s="110" t="s">
        <v>226</v>
      </c>
      <c r="E130" s="111"/>
      <c r="F130" s="334" t="s">
        <v>707</v>
      </c>
      <c r="G130" s="334"/>
      <c r="H130" s="334"/>
      <c r="I130" s="334"/>
      <c r="J130" s="112" t="s">
        <v>223</v>
      </c>
      <c r="K130" s="113">
        <v>72</v>
      </c>
      <c r="L130" s="335">
        <v>0</v>
      </c>
      <c r="M130" s="335"/>
      <c r="N130" s="336">
        <f t="shared" si="5"/>
        <v>0</v>
      </c>
      <c r="O130" s="324"/>
      <c r="P130" s="324"/>
      <c r="Q130" s="324"/>
      <c r="R130" s="75"/>
      <c r="T130" s="106" t="s">
        <v>5</v>
      </c>
      <c r="U130" s="27" t="s">
        <v>42</v>
      </c>
      <c r="V130" s="23"/>
      <c r="W130" s="107">
        <f t="shared" si="6"/>
        <v>0</v>
      </c>
      <c r="X130" s="107">
        <v>0</v>
      </c>
      <c r="Y130" s="107">
        <f t="shared" si="7"/>
        <v>0</v>
      </c>
      <c r="Z130" s="107">
        <v>0</v>
      </c>
      <c r="AA130" s="108">
        <f t="shared" si="8"/>
        <v>0</v>
      </c>
      <c r="AR130" s="10" t="s">
        <v>708</v>
      </c>
      <c r="AT130" s="10" t="s">
        <v>226</v>
      </c>
      <c r="AU130" s="10" t="s">
        <v>87</v>
      </c>
      <c r="AY130" s="10" t="s">
        <v>174</v>
      </c>
      <c r="BE130" s="53">
        <f t="shared" si="9"/>
        <v>0</v>
      </c>
      <c r="BF130" s="53">
        <f t="shared" si="10"/>
        <v>0</v>
      </c>
      <c r="BG130" s="53">
        <f t="shared" si="11"/>
        <v>0</v>
      </c>
      <c r="BH130" s="53">
        <f t="shared" si="12"/>
        <v>0</v>
      </c>
      <c r="BI130" s="53">
        <f t="shared" si="13"/>
        <v>0</v>
      </c>
      <c r="BJ130" s="10" t="s">
        <v>87</v>
      </c>
      <c r="BK130" s="53">
        <f t="shared" si="14"/>
        <v>0</v>
      </c>
      <c r="BL130" s="10" t="s">
        <v>599</v>
      </c>
      <c r="BM130" s="10" t="s">
        <v>200</v>
      </c>
    </row>
    <row r="131" spans="2:65" s="1" customFormat="1" ht="31.5" customHeight="1">
      <c r="B131" s="72"/>
      <c r="C131" s="101" t="s">
        <v>179</v>
      </c>
      <c r="D131" s="101" t="s">
        <v>176</v>
      </c>
      <c r="E131" s="102"/>
      <c r="F131" s="322" t="s">
        <v>709</v>
      </c>
      <c r="G131" s="322"/>
      <c r="H131" s="322"/>
      <c r="I131" s="322"/>
      <c r="J131" s="103" t="s">
        <v>223</v>
      </c>
      <c r="K131" s="104">
        <v>2</v>
      </c>
      <c r="L131" s="323">
        <v>0</v>
      </c>
      <c r="M131" s="323"/>
      <c r="N131" s="324">
        <f t="shared" si="5"/>
        <v>0</v>
      </c>
      <c r="O131" s="324"/>
      <c r="P131" s="324"/>
      <c r="Q131" s="324"/>
      <c r="R131" s="75"/>
      <c r="T131" s="106" t="s">
        <v>5</v>
      </c>
      <c r="U131" s="27" t="s">
        <v>42</v>
      </c>
      <c r="V131" s="23"/>
      <c r="W131" s="107">
        <f t="shared" si="6"/>
        <v>0</v>
      </c>
      <c r="X131" s="107">
        <v>0</v>
      </c>
      <c r="Y131" s="107">
        <f t="shared" si="7"/>
        <v>0</v>
      </c>
      <c r="Z131" s="107">
        <v>0</v>
      </c>
      <c r="AA131" s="108">
        <f t="shared" si="8"/>
        <v>0</v>
      </c>
      <c r="AR131" s="10" t="s">
        <v>599</v>
      </c>
      <c r="AT131" s="10" t="s">
        <v>176</v>
      </c>
      <c r="AU131" s="10" t="s">
        <v>87</v>
      </c>
      <c r="AY131" s="10" t="s">
        <v>174</v>
      </c>
      <c r="BE131" s="53">
        <f t="shared" si="9"/>
        <v>0</v>
      </c>
      <c r="BF131" s="53">
        <f t="shared" si="10"/>
        <v>0</v>
      </c>
      <c r="BG131" s="53">
        <f t="shared" si="11"/>
        <v>0</v>
      </c>
      <c r="BH131" s="53">
        <f t="shared" si="12"/>
        <v>0</v>
      </c>
      <c r="BI131" s="53">
        <f t="shared" si="13"/>
        <v>0</v>
      </c>
      <c r="BJ131" s="10" t="s">
        <v>87</v>
      </c>
      <c r="BK131" s="53">
        <f t="shared" si="14"/>
        <v>0</v>
      </c>
      <c r="BL131" s="10" t="s">
        <v>599</v>
      </c>
      <c r="BM131" s="10" t="s">
        <v>194</v>
      </c>
    </row>
    <row r="132" spans="2:65" s="1" customFormat="1" ht="22.5" customHeight="1">
      <c r="B132" s="72"/>
      <c r="C132" s="110" t="s">
        <v>206</v>
      </c>
      <c r="D132" s="110" t="s">
        <v>226</v>
      </c>
      <c r="E132" s="111"/>
      <c r="F132" s="334" t="s">
        <v>710</v>
      </c>
      <c r="G132" s="334"/>
      <c r="H132" s="334"/>
      <c r="I132" s="334"/>
      <c r="J132" s="112" t="s">
        <v>223</v>
      </c>
      <c r="K132" s="113">
        <v>2</v>
      </c>
      <c r="L132" s="335">
        <v>0</v>
      </c>
      <c r="M132" s="335"/>
      <c r="N132" s="336">
        <f t="shared" si="5"/>
        <v>0</v>
      </c>
      <c r="O132" s="324"/>
      <c r="P132" s="324"/>
      <c r="Q132" s="324"/>
      <c r="R132" s="75"/>
      <c r="T132" s="106" t="s">
        <v>5</v>
      </c>
      <c r="U132" s="27" t="s">
        <v>42</v>
      </c>
      <c r="V132" s="23"/>
      <c r="W132" s="107">
        <f t="shared" si="6"/>
        <v>0</v>
      </c>
      <c r="X132" s="107">
        <v>0</v>
      </c>
      <c r="Y132" s="107">
        <f t="shared" si="7"/>
        <v>0</v>
      </c>
      <c r="Z132" s="107">
        <v>0</v>
      </c>
      <c r="AA132" s="108">
        <f t="shared" si="8"/>
        <v>0</v>
      </c>
      <c r="AR132" s="10" t="s">
        <v>708</v>
      </c>
      <c r="AT132" s="10" t="s">
        <v>226</v>
      </c>
      <c r="AU132" s="10" t="s">
        <v>87</v>
      </c>
      <c r="AY132" s="10" t="s">
        <v>174</v>
      </c>
      <c r="BE132" s="53">
        <f t="shared" si="9"/>
        <v>0</v>
      </c>
      <c r="BF132" s="53">
        <f t="shared" si="10"/>
        <v>0</v>
      </c>
      <c r="BG132" s="53">
        <f t="shared" si="11"/>
        <v>0</v>
      </c>
      <c r="BH132" s="53">
        <f t="shared" si="12"/>
        <v>0</v>
      </c>
      <c r="BI132" s="53">
        <f t="shared" si="13"/>
        <v>0</v>
      </c>
      <c r="BJ132" s="10" t="s">
        <v>87</v>
      </c>
      <c r="BK132" s="53">
        <f t="shared" si="14"/>
        <v>0</v>
      </c>
      <c r="BL132" s="10" t="s">
        <v>599</v>
      </c>
      <c r="BM132" s="10" t="s">
        <v>191</v>
      </c>
    </row>
    <row r="133" spans="2:65" s="1" customFormat="1" ht="31.5" customHeight="1">
      <c r="B133" s="72"/>
      <c r="C133" s="110" t="s">
        <v>200</v>
      </c>
      <c r="D133" s="110" t="s">
        <v>226</v>
      </c>
      <c r="E133" s="111"/>
      <c r="F133" s="334" t="s">
        <v>1061</v>
      </c>
      <c r="G133" s="334"/>
      <c r="H133" s="334"/>
      <c r="I133" s="334"/>
      <c r="J133" s="112" t="s">
        <v>223</v>
      </c>
      <c r="K133" s="113">
        <v>1</v>
      </c>
      <c r="L133" s="335">
        <v>0</v>
      </c>
      <c r="M133" s="335"/>
      <c r="N133" s="336">
        <f t="shared" si="5"/>
        <v>0</v>
      </c>
      <c r="O133" s="324"/>
      <c r="P133" s="324"/>
      <c r="Q133" s="324"/>
      <c r="R133" s="75"/>
      <c r="T133" s="106" t="s">
        <v>5</v>
      </c>
      <c r="U133" s="27" t="s">
        <v>42</v>
      </c>
      <c r="V133" s="23"/>
      <c r="W133" s="107">
        <f t="shared" si="6"/>
        <v>0</v>
      </c>
      <c r="X133" s="107">
        <v>0</v>
      </c>
      <c r="Y133" s="107">
        <f t="shared" si="7"/>
        <v>0</v>
      </c>
      <c r="Z133" s="107">
        <v>0</v>
      </c>
      <c r="AA133" s="108">
        <f t="shared" si="8"/>
        <v>0</v>
      </c>
      <c r="AR133" s="10" t="s">
        <v>708</v>
      </c>
      <c r="AT133" s="10" t="s">
        <v>226</v>
      </c>
      <c r="AU133" s="10" t="s">
        <v>87</v>
      </c>
      <c r="AY133" s="10" t="s">
        <v>174</v>
      </c>
      <c r="BE133" s="53">
        <f t="shared" si="9"/>
        <v>0</v>
      </c>
      <c r="BF133" s="53">
        <f t="shared" si="10"/>
        <v>0</v>
      </c>
      <c r="BG133" s="53">
        <f t="shared" si="11"/>
        <v>0</v>
      </c>
      <c r="BH133" s="53">
        <f t="shared" si="12"/>
        <v>0</v>
      </c>
      <c r="BI133" s="53">
        <f t="shared" si="13"/>
        <v>0</v>
      </c>
      <c r="BJ133" s="10" t="s">
        <v>87</v>
      </c>
      <c r="BK133" s="53">
        <f t="shared" si="14"/>
        <v>0</v>
      </c>
      <c r="BL133" s="10" t="s">
        <v>599</v>
      </c>
      <c r="BM133" s="10" t="s">
        <v>211</v>
      </c>
    </row>
    <row r="134" spans="2:65" s="1" customFormat="1" ht="22.5" customHeight="1">
      <c r="B134" s="72"/>
      <c r="C134" s="110" t="s">
        <v>197</v>
      </c>
      <c r="D134" s="110" t="s">
        <v>226</v>
      </c>
      <c r="E134" s="111"/>
      <c r="F134" s="334" t="s">
        <v>711</v>
      </c>
      <c r="G134" s="334"/>
      <c r="H134" s="334"/>
      <c r="I134" s="334"/>
      <c r="J134" s="112" t="s">
        <v>223</v>
      </c>
      <c r="K134" s="113">
        <v>1</v>
      </c>
      <c r="L134" s="335">
        <v>0</v>
      </c>
      <c r="M134" s="335"/>
      <c r="N134" s="336">
        <f t="shared" si="5"/>
        <v>0</v>
      </c>
      <c r="O134" s="324"/>
      <c r="P134" s="324"/>
      <c r="Q134" s="324"/>
      <c r="R134" s="75"/>
      <c r="T134" s="106" t="s">
        <v>5</v>
      </c>
      <c r="U134" s="27" t="s">
        <v>42</v>
      </c>
      <c r="V134" s="23"/>
      <c r="W134" s="107">
        <f t="shared" si="6"/>
        <v>0</v>
      </c>
      <c r="X134" s="107">
        <v>0</v>
      </c>
      <c r="Y134" s="107">
        <f t="shared" si="7"/>
        <v>0</v>
      </c>
      <c r="Z134" s="107">
        <v>0</v>
      </c>
      <c r="AA134" s="108">
        <f t="shared" si="8"/>
        <v>0</v>
      </c>
      <c r="AR134" s="10" t="s">
        <v>708</v>
      </c>
      <c r="AT134" s="10" t="s">
        <v>226</v>
      </c>
      <c r="AU134" s="10" t="s">
        <v>87</v>
      </c>
      <c r="AY134" s="10" t="s">
        <v>174</v>
      </c>
      <c r="BE134" s="53">
        <f t="shared" si="9"/>
        <v>0</v>
      </c>
      <c r="BF134" s="53">
        <f t="shared" si="10"/>
        <v>0</v>
      </c>
      <c r="BG134" s="53">
        <f t="shared" si="11"/>
        <v>0</v>
      </c>
      <c r="BH134" s="53">
        <f t="shared" si="12"/>
        <v>0</v>
      </c>
      <c r="BI134" s="53">
        <f t="shared" si="13"/>
        <v>0</v>
      </c>
      <c r="BJ134" s="10" t="s">
        <v>87</v>
      </c>
      <c r="BK134" s="53">
        <f t="shared" si="14"/>
        <v>0</v>
      </c>
      <c r="BL134" s="10" t="s">
        <v>599</v>
      </c>
      <c r="BM134" s="10" t="s">
        <v>217</v>
      </c>
    </row>
    <row r="135" spans="2:65" s="1" customFormat="1" ht="22.5" customHeight="1">
      <c r="B135" s="72"/>
      <c r="C135" s="110" t="s">
        <v>194</v>
      </c>
      <c r="D135" s="110" t="s">
        <v>226</v>
      </c>
      <c r="E135" s="111"/>
      <c r="F135" s="334" t="s">
        <v>712</v>
      </c>
      <c r="G135" s="334"/>
      <c r="H135" s="334"/>
      <c r="I135" s="334"/>
      <c r="J135" s="112" t="s">
        <v>223</v>
      </c>
      <c r="K135" s="113">
        <v>2</v>
      </c>
      <c r="L135" s="335">
        <v>0</v>
      </c>
      <c r="M135" s="335"/>
      <c r="N135" s="336">
        <f t="shared" si="5"/>
        <v>0</v>
      </c>
      <c r="O135" s="324"/>
      <c r="P135" s="324"/>
      <c r="Q135" s="324"/>
      <c r="R135" s="75"/>
      <c r="T135" s="106" t="s">
        <v>5</v>
      </c>
      <c r="U135" s="27" t="s">
        <v>42</v>
      </c>
      <c r="V135" s="23"/>
      <c r="W135" s="107">
        <f t="shared" si="6"/>
        <v>0</v>
      </c>
      <c r="X135" s="107">
        <v>0</v>
      </c>
      <c r="Y135" s="107">
        <f t="shared" si="7"/>
        <v>0</v>
      </c>
      <c r="Z135" s="107">
        <v>0</v>
      </c>
      <c r="AA135" s="108">
        <f t="shared" si="8"/>
        <v>0</v>
      </c>
      <c r="AR135" s="10" t="s">
        <v>708</v>
      </c>
      <c r="AT135" s="10" t="s">
        <v>226</v>
      </c>
      <c r="AU135" s="10" t="s">
        <v>87</v>
      </c>
      <c r="AY135" s="10" t="s">
        <v>174</v>
      </c>
      <c r="BE135" s="53">
        <f t="shared" si="9"/>
        <v>0</v>
      </c>
      <c r="BF135" s="53">
        <f t="shared" si="10"/>
        <v>0</v>
      </c>
      <c r="BG135" s="53">
        <f t="shared" si="11"/>
        <v>0</v>
      </c>
      <c r="BH135" s="53">
        <f t="shared" si="12"/>
        <v>0</v>
      </c>
      <c r="BI135" s="53">
        <f t="shared" si="13"/>
        <v>0</v>
      </c>
      <c r="BJ135" s="10" t="s">
        <v>87</v>
      </c>
      <c r="BK135" s="53">
        <f t="shared" si="14"/>
        <v>0</v>
      </c>
      <c r="BL135" s="10" t="s">
        <v>599</v>
      </c>
      <c r="BM135" s="10" t="s">
        <v>232</v>
      </c>
    </row>
    <row r="136" spans="2:65" s="1" customFormat="1" ht="22.5" customHeight="1">
      <c r="B136" s="72"/>
      <c r="C136" s="101" t="s">
        <v>188</v>
      </c>
      <c r="D136" s="101" t="s">
        <v>176</v>
      </c>
      <c r="E136" s="102"/>
      <c r="F136" s="322" t="s">
        <v>713</v>
      </c>
      <c r="G136" s="322"/>
      <c r="H136" s="322"/>
      <c r="I136" s="322"/>
      <c r="J136" s="103" t="s">
        <v>223</v>
      </c>
      <c r="K136" s="104">
        <v>2</v>
      </c>
      <c r="L136" s="323">
        <v>0</v>
      </c>
      <c r="M136" s="323"/>
      <c r="N136" s="324">
        <f t="shared" si="5"/>
        <v>0</v>
      </c>
      <c r="O136" s="324"/>
      <c r="P136" s="324"/>
      <c r="Q136" s="324"/>
      <c r="R136" s="75"/>
      <c r="T136" s="106" t="s">
        <v>5</v>
      </c>
      <c r="U136" s="27" t="s">
        <v>42</v>
      </c>
      <c r="V136" s="23"/>
      <c r="W136" s="107">
        <f t="shared" si="6"/>
        <v>0</v>
      </c>
      <c r="X136" s="107">
        <v>0</v>
      </c>
      <c r="Y136" s="107">
        <f t="shared" si="7"/>
        <v>0</v>
      </c>
      <c r="Z136" s="107">
        <v>0</v>
      </c>
      <c r="AA136" s="108">
        <f t="shared" si="8"/>
        <v>0</v>
      </c>
      <c r="AR136" s="10" t="s">
        <v>599</v>
      </c>
      <c r="AT136" s="10" t="s">
        <v>176</v>
      </c>
      <c r="AU136" s="10" t="s">
        <v>87</v>
      </c>
      <c r="AY136" s="10" t="s">
        <v>174</v>
      </c>
      <c r="BE136" s="53">
        <f t="shared" si="9"/>
        <v>0</v>
      </c>
      <c r="BF136" s="53">
        <f t="shared" si="10"/>
        <v>0</v>
      </c>
      <c r="BG136" s="53">
        <f t="shared" si="11"/>
        <v>0</v>
      </c>
      <c r="BH136" s="53">
        <f t="shared" si="12"/>
        <v>0</v>
      </c>
      <c r="BI136" s="53">
        <f t="shared" si="13"/>
        <v>0</v>
      </c>
      <c r="BJ136" s="10" t="s">
        <v>87</v>
      </c>
      <c r="BK136" s="53">
        <f t="shared" si="14"/>
        <v>0</v>
      </c>
      <c r="BL136" s="10" t="s">
        <v>599</v>
      </c>
      <c r="BM136" s="10" t="s">
        <v>234</v>
      </c>
    </row>
    <row r="137" spans="2:65" s="1" customFormat="1" ht="22.5" customHeight="1">
      <c r="B137" s="72"/>
      <c r="C137" s="101" t="s">
        <v>191</v>
      </c>
      <c r="D137" s="101" t="s">
        <v>176</v>
      </c>
      <c r="E137" s="102"/>
      <c r="F137" s="322" t="s">
        <v>644</v>
      </c>
      <c r="G137" s="322"/>
      <c r="H137" s="322"/>
      <c r="I137" s="322"/>
      <c r="J137" s="103" t="s">
        <v>223</v>
      </c>
      <c r="K137" s="104">
        <v>1</v>
      </c>
      <c r="L137" s="323">
        <v>0</v>
      </c>
      <c r="M137" s="323"/>
      <c r="N137" s="324">
        <f t="shared" si="5"/>
        <v>0</v>
      </c>
      <c r="O137" s="324"/>
      <c r="P137" s="324"/>
      <c r="Q137" s="324"/>
      <c r="R137" s="75"/>
      <c r="T137" s="106" t="s">
        <v>5</v>
      </c>
      <c r="U137" s="27" t="s">
        <v>42</v>
      </c>
      <c r="V137" s="23"/>
      <c r="W137" s="107">
        <f t="shared" si="6"/>
        <v>0</v>
      </c>
      <c r="X137" s="107">
        <v>0</v>
      </c>
      <c r="Y137" s="107">
        <f t="shared" si="7"/>
        <v>0</v>
      </c>
      <c r="Z137" s="107">
        <v>0</v>
      </c>
      <c r="AA137" s="108">
        <f t="shared" si="8"/>
        <v>0</v>
      </c>
      <c r="AR137" s="10" t="s">
        <v>599</v>
      </c>
      <c r="AT137" s="10" t="s">
        <v>176</v>
      </c>
      <c r="AU137" s="10" t="s">
        <v>87</v>
      </c>
      <c r="AY137" s="10" t="s">
        <v>174</v>
      </c>
      <c r="BE137" s="53">
        <f t="shared" si="9"/>
        <v>0</v>
      </c>
      <c r="BF137" s="53">
        <f t="shared" si="10"/>
        <v>0</v>
      </c>
      <c r="BG137" s="53">
        <f t="shared" si="11"/>
        <v>0</v>
      </c>
      <c r="BH137" s="53">
        <f t="shared" si="12"/>
        <v>0</v>
      </c>
      <c r="BI137" s="53">
        <f t="shared" si="13"/>
        <v>0</v>
      </c>
      <c r="BJ137" s="10" t="s">
        <v>87</v>
      </c>
      <c r="BK137" s="53">
        <f t="shared" si="14"/>
        <v>0</v>
      </c>
      <c r="BL137" s="10" t="s">
        <v>599</v>
      </c>
      <c r="BM137" s="10" t="s">
        <v>10</v>
      </c>
    </row>
    <row r="138" spans="2:65" s="1" customFormat="1" ht="22.5" customHeight="1">
      <c r="B138" s="72"/>
      <c r="C138" s="110" t="s">
        <v>208</v>
      </c>
      <c r="D138" s="110" t="s">
        <v>226</v>
      </c>
      <c r="E138" s="111"/>
      <c r="F138" s="334" t="s">
        <v>714</v>
      </c>
      <c r="G138" s="334"/>
      <c r="H138" s="334"/>
      <c r="I138" s="334"/>
      <c r="J138" s="112" t="s">
        <v>223</v>
      </c>
      <c r="K138" s="113">
        <v>1</v>
      </c>
      <c r="L138" s="335">
        <v>0</v>
      </c>
      <c r="M138" s="335"/>
      <c r="N138" s="336">
        <f t="shared" si="5"/>
        <v>0</v>
      </c>
      <c r="O138" s="324"/>
      <c r="P138" s="324"/>
      <c r="Q138" s="324"/>
      <c r="R138" s="75"/>
      <c r="T138" s="106" t="s">
        <v>5</v>
      </c>
      <c r="U138" s="27" t="s">
        <v>42</v>
      </c>
      <c r="V138" s="23"/>
      <c r="W138" s="107">
        <f t="shared" si="6"/>
        <v>0</v>
      </c>
      <c r="X138" s="107">
        <v>0</v>
      </c>
      <c r="Y138" s="107">
        <f t="shared" si="7"/>
        <v>0</v>
      </c>
      <c r="Z138" s="107">
        <v>0</v>
      </c>
      <c r="AA138" s="108">
        <f t="shared" si="8"/>
        <v>0</v>
      </c>
      <c r="AR138" s="10" t="s">
        <v>708</v>
      </c>
      <c r="AT138" s="10" t="s">
        <v>226</v>
      </c>
      <c r="AU138" s="10" t="s">
        <v>87</v>
      </c>
      <c r="AY138" s="10" t="s">
        <v>174</v>
      </c>
      <c r="BE138" s="53">
        <f t="shared" si="9"/>
        <v>0</v>
      </c>
      <c r="BF138" s="53">
        <f t="shared" si="10"/>
        <v>0</v>
      </c>
      <c r="BG138" s="53">
        <f t="shared" si="11"/>
        <v>0</v>
      </c>
      <c r="BH138" s="53">
        <f t="shared" si="12"/>
        <v>0</v>
      </c>
      <c r="BI138" s="53">
        <f t="shared" si="13"/>
        <v>0</v>
      </c>
      <c r="BJ138" s="10" t="s">
        <v>87</v>
      </c>
      <c r="BK138" s="53">
        <f t="shared" si="14"/>
        <v>0</v>
      </c>
      <c r="BL138" s="10" t="s">
        <v>599</v>
      </c>
      <c r="BM138" s="10" t="s">
        <v>246</v>
      </c>
    </row>
    <row r="139" spans="2:65" s="1" customFormat="1" ht="22.5" customHeight="1">
      <c r="B139" s="72"/>
      <c r="C139" s="110" t="s">
        <v>211</v>
      </c>
      <c r="D139" s="110" t="s">
        <v>226</v>
      </c>
      <c r="E139" s="111"/>
      <c r="F139" s="334" t="s">
        <v>715</v>
      </c>
      <c r="G139" s="334"/>
      <c r="H139" s="334"/>
      <c r="I139" s="334"/>
      <c r="J139" s="112" t="s">
        <v>223</v>
      </c>
      <c r="K139" s="113">
        <v>2</v>
      </c>
      <c r="L139" s="335">
        <v>0</v>
      </c>
      <c r="M139" s="335"/>
      <c r="N139" s="336">
        <f t="shared" si="5"/>
        <v>0</v>
      </c>
      <c r="O139" s="324"/>
      <c r="P139" s="324"/>
      <c r="Q139" s="324"/>
      <c r="R139" s="75"/>
      <c r="T139" s="106" t="s">
        <v>5</v>
      </c>
      <c r="U139" s="27" t="s">
        <v>42</v>
      </c>
      <c r="V139" s="23"/>
      <c r="W139" s="107">
        <f t="shared" si="6"/>
        <v>0</v>
      </c>
      <c r="X139" s="107">
        <v>0</v>
      </c>
      <c r="Y139" s="107">
        <f t="shared" si="7"/>
        <v>0</v>
      </c>
      <c r="Z139" s="107">
        <v>0</v>
      </c>
      <c r="AA139" s="108">
        <f t="shared" si="8"/>
        <v>0</v>
      </c>
      <c r="AR139" s="10" t="s">
        <v>708</v>
      </c>
      <c r="AT139" s="10" t="s">
        <v>226</v>
      </c>
      <c r="AU139" s="10" t="s">
        <v>87</v>
      </c>
      <c r="AY139" s="10" t="s">
        <v>174</v>
      </c>
      <c r="BE139" s="53">
        <f t="shared" si="9"/>
        <v>0</v>
      </c>
      <c r="BF139" s="53">
        <f t="shared" si="10"/>
        <v>0</v>
      </c>
      <c r="BG139" s="53">
        <f t="shared" si="11"/>
        <v>0</v>
      </c>
      <c r="BH139" s="53">
        <f t="shared" si="12"/>
        <v>0</v>
      </c>
      <c r="BI139" s="53">
        <f t="shared" si="13"/>
        <v>0</v>
      </c>
      <c r="BJ139" s="10" t="s">
        <v>87</v>
      </c>
      <c r="BK139" s="53">
        <f t="shared" si="14"/>
        <v>0</v>
      </c>
      <c r="BL139" s="10" t="s">
        <v>599</v>
      </c>
      <c r="BM139" s="10" t="s">
        <v>358</v>
      </c>
    </row>
    <row r="140" spans="2:65" s="1" customFormat="1" ht="22.5" customHeight="1">
      <c r="B140" s="72"/>
      <c r="C140" s="110" t="s">
        <v>214</v>
      </c>
      <c r="D140" s="110" t="s">
        <v>226</v>
      </c>
      <c r="E140" s="111"/>
      <c r="F140" s="334" t="s">
        <v>716</v>
      </c>
      <c r="G140" s="334"/>
      <c r="H140" s="334"/>
      <c r="I140" s="334"/>
      <c r="J140" s="112" t="s">
        <v>223</v>
      </c>
      <c r="K140" s="113">
        <v>120</v>
      </c>
      <c r="L140" s="335">
        <v>0</v>
      </c>
      <c r="M140" s="335"/>
      <c r="N140" s="336">
        <f t="shared" si="5"/>
        <v>0</v>
      </c>
      <c r="O140" s="324"/>
      <c r="P140" s="324"/>
      <c r="Q140" s="324"/>
      <c r="R140" s="75"/>
      <c r="T140" s="106" t="s">
        <v>5</v>
      </c>
      <c r="U140" s="27" t="s">
        <v>42</v>
      </c>
      <c r="V140" s="23"/>
      <c r="W140" s="107">
        <f t="shared" si="6"/>
        <v>0</v>
      </c>
      <c r="X140" s="107">
        <v>0</v>
      </c>
      <c r="Y140" s="107">
        <f t="shared" si="7"/>
        <v>0</v>
      </c>
      <c r="Z140" s="107">
        <v>0</v>
      </c>
      <c r="AA140" s="108">
        <f t="shared" si="8"/>
        <v>0</v>
      </c>
      <c r="AR140" s="10" t="s">
        <v>708</v>
      </c>
      <c r="AT140" s="10" t="s">
        <v>226</v>
      </c>
      <c r="AU140" s="10" t="s">
        <v>87</v>
      </c>
      <c r="AY140" s="10" t="s">
        <v>174</v>
      </c>
      <c r="BE140" s="53">
        <f t="shared" si="9"/>
        <v>0</v>
      </c>
      <c r="BF140" s="53">
        <f t="shared" si="10"/>
        <v>0</v>
      </c>
      <c r="BG140" s="53">
        <f t="shared" si="11"/>
        <v>0</v>
      </c>
      <c r="BH140" s="53">
        <f t="shared" si="12"/>
        <v>0</v>
      </c>
      <c r="BI140" s="53">
        <f t="shared" si="13"/>
        <v>0</v>
      </c>
      <c r="BJ140" s="10" t="s">
        <v>87</v>
      </c>
      <c r="BK140" s="53">
        <f t="shared" si="14"/>
        <v>0</v>
      </c>
      <c r="BL140" s="10" t="s">
        <v>599</v>
      </c>
      <c r="BM140" s="10" t="s">
        <v>261</v>
      </c>
    </row>
    <row r="141" spans="2:65" s="1" customFormat="1" ht="31.5" customHeight="1">
      <c r="B141" s="72"/>
      <c r="C141" s="110" t="s">
        <v>217</v>
      </c>
      <c r="D141" s="110" t="s">
        <v>226</v>
      </c>
      <c r="E141" s="111"/>
      <c r="F141" s="334" t="s">
        <v>1062</v>
      </c>
      <c r="G141" s="334"/>
      <c r="H141" s="334"/>
      <c r="I141" s="334"/>
      <c r="J141" s="112" t="s">
        <v>223</v>
      </c>
      <c r="K141" s="113">
        <v>2</v>
      </c>
      <c r="L141" s="335">
        <v>0</v>
      </c>
      <c r="M141" s="335"/>
      <c r="N141" s="336">
        <f t="shared" si="5"/>
        <v>0</v>
      </c>
      <c r="O141" s="324"/>
      <c r="P141" s="324"/>
      <c r="Q141" s="324"/>
      <c r="R141" s="75"/>
      <c r="T141" s="106" t="s">
        <v>5</v>
      </c>
      <c r="U141" s="27" t="s">
        <v>42</v>
      </c>
      <c r="V141" s="23"/>
      <c r="W141" s="107">
        <f t="shared" si="6"/>
        <v>0</v>
      </c>
      <c r="X141" s="107">
        <v>0</v>
      </c>
      <c r="Y141" s="107">
        <f t="shared" si="7"/>
        <v>0</v>
      </c>
      <c r="Z141" s="107">
        <v>0</v>
      </c>
      <c r="AA141" s="108">
        <f t="shared" si="8"/>
        <v>0</v>
      </c>
      <c r="AR141" s="10" t="s">
        <v>708</v>
      </c>
      <c r="AT141" s="10" t="s">
        <v>226</v>
      </c>
      <c r="AU141" s="10" t="s">
        <v>87</v>
      </c>
      <c r="AY141" s="10" t="s">
        <v>174</v>
      </c>
      <c r="BE141" s="53">
        <f t="shared" si="9"/>
        <v>0</v>
      </c>
      <c r="BF141" s="53">
        <f t="shared" si="10"/>
        <v>0</v>
      </c>
      <c r="BG141" s="53">
        <f t="shared" si="11"/>
        <v>0</v>
      </c>
      <c r="BH141" s="53">
        <f t="shared" si="12"/>
        <v>0</v>
      </c>
      <c r="BI141" s="53">
        <f t="shared" si="13"/>
        <v>0</v>
      </c>
      <c r="BJ141" s="10" t="s">
        <v>87</v>
      </c>
      <c r="BK141" s="53">
        <f t="shared" si="14"/>
        <v>0</v>
      </c>
      <c r="BL141" s="10" t="s">
        <v>599</v>
      </c>
      <c r="BM141" s="10" t="s">
        <v>255</v>
      </c>
    </row>
    <row r="142" spans="2:65" s="1" customFormat="1" ht="22.5" customHeight="1">
      <c r="B142" s="72"/>
      <c r="C142" s="101" t="s">
        <v>230</v>
      </c>
      <c r="D142" s="101" t="s">
        <v>176</v>
      </c>
      <c r="E142" s="102"/>
      <c r="F142" s="322" t="s">
        <v>717</v>
      </c>
      <c r="G142" s="322"/>
      <c r="H142" s="322"/>
      <c r="I142" s="322"/>
      <c r="J142" s="103" t="s">
        <v>223</v>
      </c>
      <c r="K142" s="104">
        <v>2</v>
      </c>
      <c r="L142" s="323">
        <v>0</v>
      </c>
      <c r="M142" s="323"/>
      <c r="N142" s="324">
        <f t="shared" si="5"/>
        <v>0</v>
      </c>
      <c r="O142" s="324"/>
      <c r="P142" s="324"/>
      <c r="Q142" s="324"/>
      <c r="R142" s="75"/>
      <c r="T142" s="106" t="s">
        <v>5</v>
      </c>
      <c r="U142" s="27" t="s">
        <v>42</v>
      </c>
      <c r="V142" s="23"/>
      <c r="W142" s="107">
        <f t="shared" si="6"/>
        <v>0</v>
      </c>
      <c r="X142" s="107">
        <v>0</v>
      </c>
      <c r="Y142" s="107">
        <f t="shared" si="7"/>
        <v>0</v>
      </c>
      <c r="Z142" s="107">
        <v>0</v>
      </c>
      <c r="AA142" s="108">
        <f t="shared" si="8"/>
        <v>0</v>
      </c>
      <c r="AR142" s="10" t="s">
        <v>599</v>
      </c>
      <c r="AT142" s="10" t="s">
        <v>176</v>
      </c>
      <c r="AU142" s="10" t="s">
        <v>87</v>
      </c>
      <c r="AY142" s="10" t="s">
        <v>174</v>
      </c>
      <c r="BE142" s="53">
        <f t="shared" si="9"/>
        <v>0</v>
      </c>
      <c r="BF142" s="53">
        <f t="shared" si="10"/>
        <v>0</v>
      </c>
      <c r="BG142" s="53">
        <f t="shared" si="11"/>
        <v>0</v>
      </c>
      <c r="BH142" s="53">
        <f t="shared" si="12"/>
        <v>0</v>
      </c>
      <c r="BI142" s="53">
        <f t="shared" si="13"/>
        <v>0</v>
      </c>
      <c r="BJ142" s="10" t="s">
        <v>87</v>
      </c>
      <c r="BK142" s="53">
        <f t="shared" si="14"/>
        <v>0</v>
      </c>
      <c r="BL142" s="10" t="s">
        <v>599</v>
      </c>
      <c r="BM142" s="10" t="s">
        <v>320</v>
      </c>
    </row>
    <row r="143" spans="2:65" s="1" customFormat="1" ht="31.5" customHeight="1">
      <c r="B143" s="72"/>
      <c r="C143" s="101" t="s">
        <v>232</v>
      </c>
      <c r="D143" s="101" t="s">
        <v>176</v>
      </c>
      <c r="E143" s="102"/>
      <c r="F143" s="322" t="s">
        <v>718</v>
      </c>
      <c r="G143" s="322"/>
      <c r="H143" s="322"/>
      <c r="I143" s="322"/>
      <c r="J143" s="103" t="s">
        <v>719</v>
      </c>
      <c r="K143" s="104">
        <v>21</v>
      </c>
      <c r="L143" s="323">
        <v>0</v>
      </c>
      <c r="M143" s="323"/>
      <c r="N143" s="324">
        <f t="shared" si="5"/>
        <v>0</v>
      </c>
      <c r="O143" s="324"/>
      <c r="P143" s="324"/>
      <c r="Q143" s="324"/>
      <c r="R143" s="75"/>
      <c r="T143" s="106" t="s">
        <v>5</v>
      </c>
      <c r="U143" s="27" t="s">
        <v>42</v>
      </c>
      <c r="V143" s="23"/>
      <c r="W143" s="107">
        <f t="shared" si="6"/>
        <v>0</v>
      </c>
      <c r="X143" s="107">
        <v>0</v>
      </c>
      <c r="Y143" s="107">
        <f t="shared" si="7"/>
        <v>0</v>
      </c>
      <c r="Z143" s="107">
        <v>0</v>
      </c>
      <c r="AA143" s="108">
        <f t="shared" si="8"/>
        <v>0</v>
      </c>
      <c r="AR143" s="10" t="s">
        <v>599</v>
      </c>
      <c r="AT143" s="10" t="s">
        <v>176</v>
      </c>
      <c r="AU143" s="10" t="s">
        <v>87</v>
      </c>
      <c r="AY143" s="10" t="s">
        <v>174</v>
      </c>
      <c r="BE143" s="53">
        <f t="shared" si="9"/>
        <v>0</v>
      </c>
      <c r="BF143" s="53">
        <f t="shared" si="10"/>
        <v>0</v>
      </c>
      <c r="BG143" s="53">
        <f t="shared" si="11"/>
        <v>0</v>
      </c>
      <c r="BH143" s="53">
        <f t="shared" si="12"/>
        <v>0</v>
      </c>
      <c r="BI143" s="53">
        <f t="shared" si="13"/>
        <v>0</v>
      </c>
      <c r="BJ143" s="10" t="s">
        <v>87</v>
      </c>
      <c r="BK143" s="53">
        <f t="shared" si="14"/>
        <v>0</v>
      </c>
      <c r="BL143" s="10" t="s">
        <v>599</v>
      </c>
      <c r="BM143" s="10" t="s">
        <v>263</v>
      </c>
    </row>
    <row r="144" spans="2:65" s="1" customFormat="1" ht="22.5" customHeight="1">
      <c r="B144" s="72"/>
      <c r="C144" s="110" t="s">
        <v>228</v>
      </c>
      <c r="D144" s="110" t="s">
        <v>226</v>
      </c>
      <c r="E144" s="111"/>
      <c r="F144" s="334" t="s">
        <v>1063</v>
      </c>
      <c r="G144" s="334"/>
      <c r="H144" s="334"/>
      <c r="I144" s="334"/>
      <c r="J144" s="112" t="s">
        <v>720</v>
      </c>
      <c r="K144" s="113">
        <v>1</v>
      </c>
      <c r="L144" s="335">
        <v>0</v>
      </c>
      <c r="M144" s="335"/>
      <c r="N144" s="336">
        <f t="shared" si="5"/>
        <v>0</v>
      </c>
      <c r="O144" s="324"/>
      <c r="P144" s="324"/>
      <c r="Q144" s="324"/>
      <c r="R144" s="75"/>
      <c r="T144" s="106" t="s">
        <v>5</v>
      </c>
      <c r="U144" s="27" t="s">
        <v>42</v>
      </c>
      <c r="V144" s="23"/>
      <c r="W144" s="107">
        <f t="shared" si="6"/>
        <v>0</v>
      </c>
      <c r="X144" s="107">
        <v>0</v>
      </c>
      <c r="Y144" s="107">
        <f t="shared" si="7"/>
        <v>0</v>
      </c>
      <c r="Z144" s="107">
        <v>0</v>
      </c>
      <c r="AA144" s="108">
        <f t="shared" si="8"/>
        <v>0</v>
      </c>
      <c r="AR144" s="10" t="s">
        <v>708</v>
      </c>
      <c r="AT144" s="10" t="s">
        <v>226</v>
      </c>
      <c r="AU144" s="10" t="s">
        <v>87</v>
      </c>
      <c r="AY144" s="10" t="s">
        <v>174</v>
      </c>
      <c r="BE144" s="53">
        <f t="shared" si="9"/>
        <v>0</v>
      </c>
      <c r="BF144" s="53">
        <f t="shared" si="10"/>
        <v>0</v>
      </c>
      <c r="BG144" s="53">
        <f t="shared" si="11"/>
        <v>0</v>
      </c>
      <c r="BH144" s="53">
        <f t="shared" si="12"/>
        <v>0</v>
      </c>
      <c r="BI144" s="53">
        <f t="shared" si="13"/>
        <v>0</v>
      </c>
      <c r="BJ144" s="10" t="s">
        <v>87</v>
      </c>
      <c r="BK144" s="53">
        <f t="shared" si="14"/>
        <v>0</v>
      </c>
      <c r="BL144" s="10" t="s">
        <v>599</v>
      </c>
      <c r="BM144" s="10" t="s">
        <v>308</v>
      </c>
    </row>
    <row r="145" spans="2:65" s="1" customFormat="1" ht="22.5" customHeight="1">
      <c r="B145" s="72"/>
      <c r="C145" s="101" t="s">
        <v>234</v>
      </c>
      <c r="D145" s="101" t="s">
        <v>176</v>
      </c>
      <c r="E145" s="102"/>
      <c r="F145" s="322" t="s">
        <v>721</v>
      </c>
      <c r="G145" s="322"/>
      <c r="H145" s="322"/>
      <c r="I145" s="322"/>
      <c r="J145" s="103" t="s">
        <v>223</v>
      </c>
      <c r="K145" s="104">
        <v>21</v>
      </c>
      <c r="L145" s="323">
        <v>0</v>
      </c>
      <c r="M145" s="323"/>
      <c r="N145" s="324">
        <f t="shared" si="5"/>
        <v>0</v>
      </c>
      <c r="O145" s="324"/>
      <c r="P145" s="324"/>
      <c r="Q145" s="324"/>
      <c r="R145" s="75"/>
      <c r="T145" s="106" t="s">
        <v>5</v>
      </c>
      <c r="U145" s="27" t="s">
        <v>42</v>
      </c>
      <c r="V145" s="23"/>
      <c r="W145" s="107">
        <f t="shared" si="6"/>
        <v>0</v>
      </c>
      <c r="X145" s="107">
        <v>0</v>
      </c>
      <c r="Y145" s="107">
        <f t="shared" si="7"/>
        <v>0</v>
      </c>
      <c r="Z145" s="107">
        <v>0</v>
      </c>
      <c r="AA145" s="108">
        <f t="shared" si="8"/>
        <v>0</v>
      </c>
      <c r="AR145" s="10" t="s">
        <v>599</v>
      </c>
      <c r="AT145" s="10" t="s">
        <v>176</v>
      </c>
      <c r="AU145" s="10" t="s">
        <v>87</v>
      </c>
      <c r="AY145" s="10" t="s">
        <v>174</v>
      </c>
      <c r="BE145" s="53">
        <f t="shared" si="9"/>
        <v>0</v>
      </c>
      <c r="BF145" s="53">
        <f t="shared" si="10"/>
        <v>0</v>
      </c>
      <c r="BG145" s="53">
        <f t="shared" si="11"/>
        <v>0</v>
      </c>
      <c r="BH145" s="53">
        <f t="shared" si="12"/>
        <v>0</v>
      </c>
      <c r="BI145" s="53">
        <f t="shared" si="13"/>
        <v>0</v>
      </c>
      <c r="BJ145" s="10" t="s">
        <v>87</v>
      </c>
      <c r="BK145" s="53">
        <f t="shared" si="14"/>
        <v>0</v>
      </c>
      <c r="BL145" s="10" t="s">
        <v>599</v>
      </c>
      <c r="BM145" s="10" t="s">
        <v>314</v>
      </c>
    </row>
    <row r="146" spans="2:65" s="1" customFormat="1" ht="31.5" customHeight="1">
      <c r="B146" s="72"/>
      <c r="C146" s="110" t="s">
        <v>237</v>
      </c>
      <c r="D146" s="110" t="s">
        <v>226</v>
      </c>
      <c r="E146" s="111"/>
      <c r="F146" s="334" t="s">
        <v>1064</v>
      </c>
      <c r="G146" s="334"/>
      <c r="H146" s="334"/>
      <c r="I146" s="334"/>
      <c r="J146" s="112" t="s">
        <v>223</v>
      </c>
      <c r="K146" s="113">
        <v>21</v>
      </c>
      <c r="L146" s="335">
        <v>0</v>
      </c>
      <c r="M146" s="335"/>
      <c r="N146" s="336">
        <f t="shared" si="5"/>
        <v>0</v>
      </c>
      <c r="O146" s="324"/>
      <c r="P146" s="324"/>
      <c r="Q146" s="324"/>
      <c r="R146" s="75"/>
      <c r="T146" s="106" t="s">
        <v>5</v>
      </c>
      <c r="U146" s="27" t="s">
        <v>42</v>
      </c>
      <c r="V146" s="23"/>
      <c r="W146" s="107">
        <f t="shared" si="6"/>
        <v>0</v>
      </c>
      <c r="X146" s="107">
        <v>0</v>
      </c>
      <c r="Y146" s="107">
        <f t="shared" si="7"/>
        <v>0</v>
      </c>
      <c r="Z146" s="107">
        <v>0</v>
      </c>
      <c r="AA146" s="108">
        <f t="shared" si="8"/>
        <v>0</v>
      </c>
      <c r="AR146" s="10" t="s">
        <v>708</v>
      </c>
      <c r="AT146" s="10" t="s">
        <v>226</v>
      </c>
      <c r="AU146" s="10" t="s">
        <v>87</v>
      </c>
      <c r="AY146" s="10" t="s">
        <v>174</v>
      </c>
      <c r="BE146" s="53">
        <f t="shared" si="9"/>
        <v>0</v>
      </c>
      <c r="BF146" s="53">
        <f t="shared" si="10"/>
        <v>0</v>
      </c>
      <c r="BG146" s="53">
        <f t="shared" si="11"/>
        <v>0</v>
      </c>
      <c r="BH146" s="53">
        <f t="shared" si="12"/>
        <v>0</v>
      </c>
      <c r="BI146" s="53">
        <f t="shared" si="13"/>
        <v>0</v>
      </c>
      <c r="BJ146" s="10" t="s">
        <v>87</v>
      </c>
      <c r="BK146" s="53">
        <f t="shared" si="14"/>
        <v>0</v>
      </c>
      <c r="BL146" s="10" t="s">
        <v>599</v>
      </c>
      <c r="BM146" s="10" t="s">
        <v>285</v>
      </c>
    </row>
    <row r="147" spans="2:65" s="1" customFormat="1" ht="22.5" customHeight="1">
      <c r="B147" s="72"/>
      <c r="C147" s="101" t="s">
        <v>10</v>
      </c>
      <c r="D147" s="101" t="s">
        <v>176</v>
      </c>
      <c r="E147" s="102"/>
      <c r="F147" s="322" t="s">
        <v>722</v>
      </c>
      <c r="G147" s="322"/>
      <c r="H147" s="322"/>
      <c r="I147" s="322"/>
      <c r="J147" s="103" t="s">
        <v>719</v>
      </c>
      <c r="K147" s="104">
        <v>2</v>
      </c>
      <c r="L147" s="323">
        <v>0</v>
      </c>
      <c r="M147" s="323"/>
      <c r="N147" s="324">
        <f t="shared" si="5"/>
        <v>0</v>
      </c>
      <c r="O147" s="324"/>
      <c r="P147" s="324"/>
      <c r="Q147" s="324"/>
      <c r="R147" s="75"/>
      <c r="T147" s="106" t="s">
        <v>5</v>
      </c>
      <c r="U147" s="27" t="s">
        <v>42</v>
      </c>
      <c r="V147" s="23"/>
      <c r="W147" s="107">
        <f t="shared" si="6"/>
        <v>0</v>
      </c>
      <c r="X147" s="107">
        <v>0</v>
      </c>
      <c r="Y147" s="107">
        <f t="shared" si="7"/>
        <v>0</v>
      </c>
      <c r="Z147" s="107">
        <v>0</v>
      </c>
      <c r="AA147" s="108">
        <f t="shared" si="8"/>
        <v>0</v>
      </c>
      <c r="AR147" s="10" t="s">
        <v>599</v>
      </c>
      <c r="AT147" s="10" t="s">
        <v>176</v>
      </c>
      <c r="AU147" s="10" t="s">
        <v>87</v>
      </c>
      <c r="AY147" s="10" t="s">
        <v>174</v>
      </c>
      <c r="BE147" s="53">
        <f t="shared" si="9"/>
        <v>0</v>
      </c>
      <c r="BF147" s="53">
        <f t="shared" si="10"/>
        <v>0</v>
      </c>
      <c r="BG147" s="53">
        <f t="shared" si="11"/>
        <v>0</v>
      </c>
      <c r="BH147" s="53">
        <f t="shared" si="12"/>
        <v>0</v>
      </c>
      <c r="BI147" s="53">
        <f t="shared" si="13"/>
        <v>0</v>
      </c>
      <c r="BJ147" s="10" t="s">
        <v>87</v>
      </c>
      <c r="BK147" s="53">
        <f t="shared" si="14"/>
        <v>0</v>
      </c>
      <c r="BL147" s="10" t="s">
        <v>599</v>
      </c>
      <c r="BM147" s="10" t="s">
        <v>271</v>
      </c>
    </row>
    <row r="148" spans="2:65" s="1" customFormat="1" ht="22.5" customHeight="1">
      <c r="B148" s="72"/>
      <c r="C148" s="110" t="s">
        <v>243</v>
      </c>
      <c r="D148" s="110" t="s">
        <v>226</v>
      </c>
      <c r="E148" s="111"/>
      <c r="F148" s="334" t="s">
        <v>1065</v>
      </c>
      <c r="G148" s="334"/>
      <c r="H148" s="334"/>
      <c r="I148" s="334"/>
      <c r="J148" s="112" t="s">
        <v>223</v>
      </c>
      <c r="K148" s="113">
        <v>2</v>
      </c>
      <c r="L148" s="335">
        <v>0</v>
      </c>
      <c r="M148" s="335"/>
      <c r="N148" s="336">
        <f t="shared" si="5"/>
        <v>0</v>
      </c>
      <c r="O148" s="324"/>
      <c r="P148" s="324"/>
      <c r="Q148" s="324"/>
      <c r="R148" s="75"/>
      <c r="T148" s="106" t="s">
        <v>5</v>
      </c>
      <c r="U148" s="27" t="s">
        <v>42</v>
      </c>
      <c r="V148" s="23"/>
      <c r="W148" s="107">
        <f t="shared" si="6"/>
        <v>0</v>
      </c>
      <c r="X148" s="107">
        <v>0</v>
      </c>
      <c r="Y148" s="107">
        <f t="shared" si="7"/>
        <v>0</v>
      </c>
      <c r="Z148" s="107">
        <v>0</v>
      </c>
      <c r="AA148" s="108">
        <f t="shared" si="8"/>
        <v>0</v>
      </c>
      <c r="AR148" s="10" t="s">
        <v>708</v>
      </c>
      <c r="AT148" s="10" t="s">
        <v>226</v>
      </c>
      <c r="AU148" s="10" t="s">
        <v>87</v>
      </c>
      <c r="AY148" s="10" t="s">
        <v>174</v>
      </c>
      <c r="BE148" s="53">
        <f t="shared" si="9"/>
        <v>0</v>
      </c>
      <c r="BF148" s="53">
        <f t="shared" si="10"/>
        <v>0</v>
      </c>
      <c r="BG148" s="53">
        <f t="shared" si="11"/>
        <v>0</v>
      </c>
      <c r="BH148" s="53">
        <f t="shared" si="12"/>
        <v>0</v>
      </c>
      <c r="BI148" s="53">
        <f t="shared" si="13"/>
        <v>0</v>
      </c>
      <c r="BJ148" s="10" t="s">
        <v>87</v>
      </c>
      <c r="BK148" s="53">
        <f t="shared" si="14"/>
        <v>0</v>
      </c>
      <c r="BL148" s="10" t="s">
        <v>599</v>
      </c>
      <c r="BM148" s="10" t="s">
        <v>221</v>
      </c>
    </row>
    <row r="149" spans="2:65" s="1" customFormat="1" ht="31.5" customHeight="1">
      <c r="B149" s="72"/>
      <c r="C149" s="101" t="s">
        <v>246</v>
      </c>
      <c r="D149" s="101" t="s">
        <v>176</v>
      </c>
      <c r="E149" s="102"/>
      <c r="F149" s="322" t="s">
        <v>723</v>
      </c>
      <c r="G149" s="322"/>
      <c r="H149" s="322"/>
      <c r="I149" s="322"/>
      <c r="J149" s="103" t="s">
        <v>719</v>
      </c>
      <c r="K149" s="104">
        <v>1</v>
      </c>
      <c r="L149" s="323">
        <v>0</v>
      </c>
      <c r="M149" s="323"/>
      <c r="N149" s="324">
        <f t="shared" si="5"/>
        <v>0</v>
      </c>
      <c r="O149" s="324"/>
      <c r="P149" s="324"/>
      <c r="Q149" s="324"/>
      <c r="R149" s="75"/>
      <c r="T149" s="106" t="s">
        <v>5</v>
      </c>
      <c r="U149" s="27" t="s">
        <v>42</v>
      </c>
      <c r="V149" s="23"/>
      <c r="W149" s="107">
        <f t="shared" si="6"/>
        <v>0</v>
      </c>
      <c r="X149" s="107">
        <v>0</v>
      </c>
      <c r="Y149" s="107">
        <f t="shared" si="7"/>
        <v>0</v>
      </c>
      <c r="Z149" s="107">
        <v>0</v>
      </c>
      <c r="AA149" s="108">
        <f t="shared" si="8"/>
        <v>0</v>
      </c>
      <c r="AR149" s="10" t="s">
        <v>599</v>
      </c>
      <c r="AT149" s="10" t="s">
        <v>176</v>
      </c>
      <c r="AU149" s="10" t="s">
        <v>87</v>
      </c>
      <c r="AY149" s="10" t="s">
        <v>174</v>
      </c>
      <c r="BE149" s="53">
        <f t="shared" si="9"/>
        <v>0</v>
      </c>
      <c r="BF149" s="53">
        <f t="shared" si="10"/>
        <v>0</v>
      </c>
      <c r="BG149" s="53">
        <f t="shared" si="11"/>
        <v>0</v>
      </c>
      <c r="BH149" s="53">
        <f t="shared" si="12"/>
        <v>0</v>
      </c>
      <c r="BI149" s="53">
        <f t="shared" si="13"/>
        <v>0</v>
      </c>
      <c r="BJ149" s="10" t="s">
        <v>87</v>
      </c>
      <c r="BK149" s="53">
        <f t="shared" si="14"/>
        <v>0</v>
      </c>
      <c r="BL149" s="10" t="s">
        <v>599</v>
      </c>
      <c r="BM149" s="10" t="s">
        <v>298</v>
      </c>
    </row>
    <row r="150" spans="2:65" s="1" customFormat="1" ht="31.5" customHeight="1">
      <c r="B150" s="72"/>
      <c r="C150" s="110" t="s">
        <v>249</v>
      </c>
      <c r="D150" s="110" t="s">
        <v>226</v>
      </c>
      <c r="E150" s="111"/>
      <c r="F150" s="334" t="s">
        <v>1066</v>
      </c>
      <c r="G150" s="334"/>
      <c r="H150" s="334"/>
      <c r="I150" s="334"/>
      <c r="J150" s="112" t="s">
        <v>223</v>
      </c>
      <c r="K150" s="113">
        <v>1</v>
      </c>
      <c r="L150" s="335">
        <v>0</v>
      </c>
      <c r="M150" s="335"/>
      <c r="N150" s="336">
        <f t="shared" si="5"/>
        <v>0</v>
      </c>
      <c r="O150" s="324"/>
      <c r="P150" s="324"/>
      <c r="Q150" s="324"/>
      <c r="R150" s="75"/>
      <c r="T150" s="106" t="s">
        <v>5</v>
      </c>
      <c r="U150" s="27" t="s">
        <v>42</v>
      </c>
      <c r="V150" s="23"/>
      <c r="W150" s="107">
        <f t="shared" si="6"/>
        <v>0</v>
      </c>
      <c r="X150" s="107">
        <v>0</v>
      </c>
      <c r="Y150" s="107">
        <f t="shared" si="7"/>
        <v>0</v>
      </c>
      <c r="Z150" s="107">
        <v>0</v>
      </c>
      <c r="AA150" s="108">
        <f t="shared" si="8"/>
        <v>0</v>
      </c>
      <c r="AR150" s="10" t="s">
        <v>708</v>
      </c>
      <c r="AT150" s="10" t="s">
        <v>226</v>
      </c>
      <c r="AU150" s="10" t="s">
        <v>87</v>
      </c>
      <c r="AY150" s="10" t="s">
        <v>174</v>
      </c>
      <c r="BE150" s="53">
        <f t="shared" si="9"/>
        <v>0</v>
      </c>
      <c r="BF150" s="53">
        <f t="shared" si="10"/>
        <v>0</v>
      </c>
      <c r="BG150" s="53">
        <f t="shared" si="11"/>
        <v>0</v>
      </c>
      <c r="BH150" s="53">
        <f t="shared" si="12"/>
        <v>0</v>
      </c>
      <c r="BI150" s="53">
        <f t="shared" si="13"/>
        <v>0</v>
      </c>
      <c r="BJ150" s="10" t="s">
        <v>87</v>
      </c>
      <c r="BK150" s="53">
        <f t="shared" si="14"/>
        <v>0</v>
      </c>
      <c r="BL150" s="10" t="s">
        <v>599</v>
      </c>
      <c r="BM150" s="10" t="s">
        <v>291</v>
      </c>
    </row>
    <row r="151" spans="2:65" s="1" customFormat="1" ht="22.5" customHeight="1">
      <c r="B151" s="72"/>
      <c r="C151" s="101" t="s">
        <v>358</v>
      </c>
      <c r="D151" s="101" t="s">
        <v>176</v>
      </c>
      <c r="E151" s="102"/>
      <c r="F151" s="333" t="s">
        <v>1067</v>
      </c>
      <c r="G151" s="322"/>
      <c r="H151" s="322"/>
      <c r="I151" s="322"/>
      <c r="J151" s="103" t="s">
        <v>219</v>
      </c>
      <c r="K151" s="104">
        <v>90</v>
      </c>
      <c r="L151" s="323">
        <v>0</v>
      </c>
      <c r="M151" s="323"/>
      <c r="N151" s="324">
        <f t="shared" si="5"/>
        <v>0</v>
      </c>
      <c r="O151" s="324"/>
      <c r="P151" s="324"/>
      <c r="Q151" s="324"/>
      <c r="R151" s="75"/>
      <c r="T151" s="106" t="s">
        <v>5</v>
      </c>
      <c r="U151" s="27" t="s">
        <v>42</v>
      </c>
      <c r="V151" s="23"/>
      <c r="W151" s="107">
        <f t="shared" si="6"/>
        <v>0</v>
      </c>
      <c r="X151" s="107">
        <v>0</v>
      </c>
      <c r="Y151" s="107">
        <f t="shared" si="7"/>
        <v>0</v>
      </c>
      <c r="Z151" s="107">
        <v>0</v>
      </c>
      <c r="AA151" s="108">
        <f t="shared" si="8"/>
        <v>0</v>
      </c>
      <c r="AR151" s="10" t="s">
        <v>599</v>
      </c>
      <c r="AT151" s="10" t="s">
        <v>176</v>
      </c>
      <c r="AU151" s="10" t="s">
        <v>87</v>
      </c>
      <c r="AY151" s="10" t="s">
        <v>174</v>
      </c>
      <c r="BE151" s="53">
        <f t="shared" si="9"/>
        <v>0</v>
      </c>
      <c r="BF151" s="53">
        <f t="shared" si="10"/>
        <v>0</v>
      </c>
      <c r="BG151" s="53">
        <f t="shared" si="11"/>
        <v>0</v>
      </c>
      <c r="BH151" s="53">
        <f t="shared" si="12"/>
        <v>0</v>
      </c>
      <c r="BI151" s="53">
        <f t="shared" si="13"/>
        <v>0</v>
      </c>
      <c r="BJ151" s="10" t="s">
        <v>87</v>
      </c>
      <c r="BK151" s="53">
        <f t="shared" si="14"/>
        <v>0</v>
      </c>
      <c r="BL151" s="10" t="s">
        <v>599</v>
      </c>
      <c r="BM151" s="10" t="s">
        <v>302</v>
      </c>
    </row>
    <row r="152" spans="2:65" s="1" customFormat="1" ht="31.5" customHeight="1">
      <c r="B152" s="72"/>
      <c r="C152" s="110" t="s">
        <v>258</v>
      </c>
      <c r="D152" s="110" t="s">
        <v>226</v>
      </c>
      <c r="E152" s="111"/>
      <c r="F152" s="334" t="s">
        <v>724</v>
      </c>
      <c r="G152" s="334"/>
      <c r="H152" s="334"/>
      <c r="I152" s="334"/>
      <c r="J152" s="112" t="s">
        <v>219</v>
      </c>
      <c r="K152" s="113">
        <v>90</v>
      </c>
      <c r="L152" s="335">
        <v>0</v>
      </c>
      <c r="M152" s="335"/>
      <c r="N152" s="336">
        <f t="shared" si="5"/>
        <v>0</v>
      </c>
      <c r="O152" s="324"/>
      <c r="P152" s="324"/>
      <c r="Q152" s="324"/>
      <c r="R152" s="75"/>
      <c r="T152" s="106" t="s">
        <v>5</v>
      </c>
      <c r="U152" s="27" t="s">
        <v>42</v>
      </c>
      <c r="V152" s="23"/>
      <c r="W152" s="107">
        <f t="shared" si="6"/>
        <v>0</v>
      </c>
      <c r="X152" s="107">
        <v>0</v>
      </c>
      <c r="Y152" s="107">
        <f t="shared" si="7"/>
        <v>0</v>
      </c>
      <c r="Z152" s="107">
        <v>0</v>
      </c>
      <c r="AA152" s="108">
        <f t="shared" si="8"/>
        <v>0</v>
      </c>
      <c r="AR152" s="10" t="s">
        <v>708</v>
      </c>
      <c r="AT152" s="10" t="s">
        <v>226</v>
      </c>
      <c r="AU152" s="10" t="s">
        <v>87</v>
      </c>
      <c r="AY152" s="10" t="s">
        <v>174</v>
      </c>
      <c r="BE152" s="53">
        <f t="shared" si="9"/>
        <v>0</v>
      </c>
      <c r="BF152" s="53">
        <f t="shared" si="10"/>
        <v>0</v>
      </c>
      <c r="BG152" s="53">
        <f t="shared" si="11"/>
        <v>0</v>
      </c>
      <c r="BH152" s="53">
        <f t="shared" si="12"/>
        <v>0</v>
      </c>
      <c r="BI152" s="53">
        <f t="shared" si="13"/>
        <v>0</v>
      </c>
      <c r="BJ152" s="10" t="s">
        <v>87</v>
      </c>
      <c r="BK152" s="53">
        <f t="shared" si="14"/>
        <v>0</v>
      </c>
      <c r="BL152" s="10" t="s">
        <v>599</v>
      </c>
      <c r="BM152" s="10" t="s">
        <v>273</v>
      </c>
    </row>
    <row r="153" spans="2:65" s="1" customFormat="1" ht="22.5" customHeight="1">
      <c r="B153" s="72"/>
      <c r="C153" s="110" t="s">
        <v>261</v>
      </c>
      <c r="D153" s="110" t="s">
        <v>226</v>
      </c>
      <c r="E153" s="111"/>
      <c r="F153" s="334" t="s">
        <v>725</v>
      </c>
      <c r="G153" s="334"/>
      <c r="H153" s="334"/>
      <c r="I153" s="334"/>
      <c r="J153" s="112" t="s">
        <v>219</v>
      </c>
      <c r="K153" s="113">
        <v>200</v>
      </c>
      <c r="L153" s="335">
        <v>0</v>
      </c>
      <c r="M153" s="335"/>
      <c r="N153" s="336">
        <f t="shared" si="5"/>
        <v>0</v>
      </c>
      <c r="O153" s="324"/>
      <c r="P153" s="324"/>
      <c r="Q153" s="324"/>
      <c r="R153" s="75"/>
      <c r="T153" s="106" t="s">
        <v>5</v>
      </c>
      <c r="U153" s="27" t="s">
        <v>42</v>
      </c>
      <c r="V153" s="23"/>
      <c r="W153" s="107">
        <f t="shared" si="6"/>
        <v>0</v>
      </c>
      <c r="X153" s="107">
        <v>0</v>
      </c>
      <c r="Y153" s="107">
        <f t="shared" si="7"/>
        <v>0</v>
      </c>
      <c r="Z153" s="107">
        <v>0</v>
      </c>
      <c r="AA153" s="108">
        <f t="shared" si="8"/>
        <v>0</v>
      </c>
      <c r="AR153" s="10" t="s">
        <v>708</v>
      </c>
      <c r="AT153" s="10" t="s">
        <v>226</v>
      </c>
      <c r="AU153" s="10" t="s">
        <v>87</v>
      </c>
      <c r="AY153" s="10" t="s">
        <v>174</v>
      </c>
      <c r="BE153" s="53">
        <f t="shared" si="9"/>
        <v>0</v>
      </c>
      <c r="BF153" s="53">
        <f t="shared" si="10"/>
        <v>0</v>
      </c>
      <c r="BG153" s="53">
        <f t="shared" si="11"/>
        <v>0</v>
      </c>
      <c r="BH153" s="53">
        <f t="shared" si="12"/>
        <v>0</v>
      </c>
      <c r="BI153" s="53">
        <f t="shared" si="13"/>
        <v>0</v>
      </c>
      <c r="BJ153" s="10" t="s">
        <v>87</v>
      </c>
      <c r="BK153" s="53">
        <f t="shared" si="14"/>
        <v>0</v>
      </c>
      <c r="BL153" s="10" t="s">
        <v>599</v>
      </c>
      <c r="BM153" s="10" t="s">
        <v>282</v>
      </c>
    </row>
    <row r="154" spans="2:65" s="1" customFormat="1" ht="31.5" customHeight="1">
      <c r="B154" s="72"/>
      <c r="C154" s="101" t="s">
        <v>252</v>
      </c>
      <c r="D154" s="101" t="s">
        <v>176</v>
      </c>
      <c r="E154" s="102"/>
      <c r="F154" s="322" t="s">
        <v>726</v>
      </c>
      <c r="G154" s="322"/>
      <c r="H154" s="322"/>
      <c r="I154" s="322"/>
      <c r="J154" s="103" t="s">
        <v>219</v>
      </c>
      <c r="K154" s="104">
        <v>80</v>
      </c>
      <c r="L154" s="323">
        <v>0</v>
      </c>
      <c r="M154" s="323"/>
      <c r="N154" s="324">
        <f t="shared" si="5"/>
        <v>0</v>
      </c>
      <c r="O154" s="324"/>
      <c r="P154" s="324"/>
      <c r="Q154" s="324"/>
      <c r="R154" s="75"/>
      <c r="T154" s="106" t="s">
        <v>5</v>
      </c>
      <c r="U154" s="27" t="s">
        <v>42</v>
      </c>
      <c r="V154" s="23"/>
      <c r="W154" s="107">
        <f t="shared" si="6"/>
        <v>0</v>
      </c>
      <c r="X154" s="107">
        <v>0</v>
      </c>
      <c r="Y154" s="107">
        <f t="shared" si="7"/>
        <v>0</v>
      </c>
      <c r="Z154" s="107">
        <v>0</v>
      </c>
      <c r="AA154" s="108">
        <f t="shared" si="8"/>
        <v>0</v>
      </c>
      <c r="AR154" s="10" t="s">
        <v>599</v>
      </c>
      <c r="AT154" s="10" t="s">
        <v>176</v>
      </c>
      <c r="AU154" s="10" t="s">
        <v>87</v>
      </c>
      <c r="AY154" s="10" t="s">
        <v>174</v>
      </c>
      <c r="BE154" s="53">
        <f t="shared" si="9"/>
        <v>0</v>
      </c>
      <c r="BF154" s="53">
        <f t="shared" si="10"/>
        <v>0</v>
      </c>
      <c r="BG154" s="53">
        <f t="shared" si="11"/>
        <v>0</v>
      </c>
      <c r="BH154" s="53">
        <f t="shared" si="12"/>
        <v>0</v>
      </c>
      <c r="BI154" s="53">
        <f t="shared" si="13"/>
        <v>0</v>
      </c>
      <c r="BJ154" s="10" t="s">
        <v>87</v>
      </c>
      <c r="BK154" s="53">
        <f t="shared" si="14"/>
        <v>0</v>
      </c>
      <c r="BL154" s="10" t="s">
        <v>599</v>
      </c>
      <c r="BM154" s="10" t="s">
        <v>584</v>
      </c>
    </row>
    <row r="155" spans="2:65" s="1" customFormat="1" ht="22.5" customHeight="1">
      <c r="B155" s="72"/>
      <c r="C155" s="110" t="s">
        <v>255</v>
      </c>
      <c r="D155" s="110" t="s">
        <v>226</v>
      </c>
      <c r="E155" s="111"/>
      <c r="F155" s="334" t="s">
        <v>727</v>
      </c>
      <c r="G155" s="334"/>
      <c r="H155" s="334"/>
      <c r="I155" s="334"/>
      <c r="J155" s="112" t="s">
        <v>219</v>
      </c>
      <c r="K155" s="113">
        <v>80</v>
      </c>
      <c r="L155" s="335">
        <v>0</v>
      </c>
      <c r="M155" s="335"/>
      <c r="N155" s="336">
        <f t="shared" si="5"/>
        <v>0</v>
      </c>
      <c r="O155" s="324"/>
      <c r="P155" s="324"/>
      <c r="Q155" s="324"/>
      <c r="R155" s="75"/>
      <c r="T155" s="106" t="s">
        <v>5</v>
      </c>
      <c r="U155" s="27" t="s">
        <v>42</v>
      </c>
      <c r="V155" s="23"/>
      <c r="W155" s="107">
        <f t="shared" si="6"/>
        <v>0</v>
      </c>
      <c r="X155" s="107">
        <v>0</v>
      </c>
      <c r="Y155" s="107">
        <f t="shared" si="7"/>
        <v>0</v>
      </c>
      <c r="Z155" s="107">
        <v>0</v>
      </c>
      <c r="AA155" s="108">
        <f t="shared" si="8"/>
        <v>0</v>
      </c>
      <c r="AR155" s="10" t="s">
        <v>708</v>
      </c>
      <c r="AT155" s="10" t="s">
        <v>226</v>
      </c>
      <c r="AU155" s="10" t="s">
        <v>87</v>
      </c>
      <c r="AY155" s="10" t="s">
        <v>174</v>
      </c>
      <c r="BE155" s="53">
        <f t="shared" si="9"/>
        <v>0</v>
      </c>
      <c r="BF155" s="53">
        <f t="shared" si="10"/>
        <v>0</v>
      </c>
      <c r="BG155" s="53">
        <f t="shared" si="11"/>
        <v>0</v>
      </c>
      <c r="BH155" s="53">
        <f t="shared" si="12"/>
        <v>0</v>
      </c>
      <c r="BI155" s="53">
        <f t="shared" si="13"/>
        <v>0</v>
      </c>
      <c r="BJ155" s="10" t="s">
        <v>87</v>
      </c>
      <c r="BK155" s="53">
        <f t="shared" si="14"/>
        <v>0</v>
      </c>
      <c r="BL155" s="10" t="s">
        <v>599</v>
      </c>
      <c r="BM155" s="10" t="s">
        <v>586</v>
      </c>
    </row>
    <row r="156" spans="2:65" s="1" customFormat="1" ht="22.5" customHeight="1">
      <c r="B156" s="72"/>
      <c r="C156" s="101" t="s">
        <v>265</v>
      </c>
      <c r="D156" s="101" t="s">
        <v>176</v>
      </c>
      <c r="E156" s="102"/>
      <c r="F156" s="322" t="s">
        <v>728</v>
      </c>
      <c r="G156" s="322"/>
      <c r="H156" s="322"/>
      <c r="I156" s="322"/>
      <c r="J156" s="103" t="s">
        <v>219</v>
      </c>
      <c r="K156" s="104">
        <v>200</v>
      </c>
      <c r="L156" s="323">
        <v>0</v>
      </c>
      <c r="M156" s="323"/>
      <c r="N156" s="324">
        <f t="shared" si="5"/>
        <v>0</v>
      </c>
      <c r="O156" s="324"/>
      <c r="P156" s="324"/>
      <c r="Q156" s="324"/>
      <c r="R156" s="75"/>
      <c r="T156" s="106" t="s">
        <v>5</v>
      </c>
      <c r="U156" s="27" t="s">
        <v>42</v>
      </c>
      <c r="V156" s="23"/>
      <c r="W156" s="107">
        <f t="shared" si="6"/>
        <v>0</v>
      </c>
      <c r="X156" s="107">
        <v>0</v>
      </c>
      <c r="Y156" s="107">
        <f t="shared" si="7"/>
        <v>0</v>
      </c>
      <c r="Z156" s="107">
        <v>0</v>
      </c>
      <c r="AA156" s="108">
        <f t="shared" si="8"/>
        <v>0</v>
      </c>
      <c r="AR156" s="10" t="s">
        <v>599</v>
      </c>
      <c r="AT156" s="10" t="s">
        <v>176</v>
      </c>
      <c r="AU156" s="10" t="s">
        <v>87</v>
      </c>
      <c r="AY156" s="10" t="s">
        <v>174</v>
      </c>
      <c r="BE156" s="53">
        <f t="shared" si="9"/>
        <v>0</v>
      </c>
      <c r="BF156" s="53">
        <f t="shared" si="10"/>
        <v>0</v>
      </c>
      <c r="BG156" s="53">
        <f t="shared" si="11"/>
        <v>0</v>
      </c>
      <c r="BH156" s="53">
        <f t="shared" si="12"/>
        <v>0</v>
      </c>
      <c r="BI156" s="53">
        <f t="shared" si="13"/>
        <v>0</v>
      </c>
      <c r="BJ156" s="10" t="s">
        <v>87</v>
      </c>
      <c r="BK156" s="53">
        <f t="shared" si="14"/>
        <v>0</v>
      </c>
      <c r="BL156" s="10" t="s">
        <v>599</v>
      </c>
      <c r="BM156" s="10" t="s">
        <v>589</v>
      </c>
    </row>
    <row r="157" spans="2:65" s="5" customFormat="1" ht="29.85" customHeight="1">
      <c r="B157" s="90"/>
      <c r="C157" s="91"/>
      <c r="D157" s="100" t="s">
        <v>702</v>
      </c>
      <c r="E157" s="100"/>
      <c r="F157" s="100"/>
      <c r="G157" s="100"/>
      <c r="H157" s="100"/>
      <c r="I157" s="100"/>
      <c r="J157" s="100"/>
      <c r="K157" s="100"/>
      <c r="L157" s="100"/>
      <c r="M157" s="100"/>
      <c r="N157" s="329">
        <f>BK157</f>
        <v>0</v>
      </c>
      <c r="O157" s="330"/>
      <c r="P157" s="330"/>
      <c r="Q157" s="330"/>
      <c r="R157" s="93"/>
      <c r="T157" s="94"/>
      <c r="U157" s="91"/>
      <c r="V157" s="91"/>
      <c r="W157" s="95">
        <f>W158</f>
        <v>0</v>
      </c>
      <c r="X157" s="91"/>
      <c r="Y157" s="95">
        <f>Y158</f>
        <v>0</v>
      </c>
      <c r="Z157" s="91"/>
      <c r="AA157" s="96">
        <f>AA158</f>
        <v>0</v>
      </c>
      <c r="AR157" s="97" t="s">
        <v>204</v>
      </c>
      <c r="AT157" s="98" t="s">
        <v>74</v>
      </c>
      <c r="AU157" s="98" t="s">
        <v>82</v>
      </c>
      <c r="AY157" s="97" t="s">
        <v>174</v>
      </c>
      <c r="BK157" s="99">
        <f>BK158</f>
        <v>0</v>
      </c>
    </row>
    <row r="158" spans="2:65" s="1" customFormat="1" ht="22.5" customHeight="1">
      <c r="B158" s="72"/>
      <c r="C158" s="110" t="s">
        <v>320</v>
      </c>
      <c r="D158" s="110" t="s">
        <v>226</v>
      </c>
      <c r="E158" s="111"/>
      <c r="F158" s="334" t="s">
        <v>1065</v>
      </c>
      <c r="G158" s="334"/>
      <c r="H158" s="334"/>
      <c r="I158" s="334"/>
      <c r="J158" s="112" t="s">
        <v>223</v>
      </c>
      <c r="K158" s="113">
        <v>2</v>
      </c>
      <c r="L158" s="335">
        <v>0</v>
      </c>
      <c r="M158" s="335"/>
      <c r="N158" s="336">
        <f>ROUND(L158*K158,2)</f>
        <v>0</v>
      </c>
      <c r="O158" s="324"/>
      <c r="P158" s="324"/>
      <c r="Q158" s="324"/>
      <c r="R158" s="75"/>
      <c r="T158" s="106" t="s">
        <v>5</v>
      </c>
      <c r="U158" s="27" t="s">
        <v>42</v>
      </c>
      <c r="V158" s="23"/>
      <c r="W158" s="107">
        <f>V158*K158</f>
        <v>0</v>
      </c>
      <c r="X158" s="107">
        <v>0</v>
      </c>
      <c r="Y158" s="107">
        <f>X158*K158</f>
        <v>0</v>
      </c>
      <c r="Z158" s="107">
        <v>0</v>
      </c>
      <c r="AA158" s="108">
        <f>Z158*K158</f>
        <v>0</v>
      </c>
      <c r="AR158" s="10" t="s">
        <v>708</v>
      </c>
      <c r="AT158" s="10" t="s">
        <v>226</v>
      </c>
      <c r="AU158" s="10" t="s">
        <v>87</v>
      </c>
      <c r="AY158" s="10" t="s">
        <v>174</v>
      </c>
      <c r="BE158" s="53">
        <f>IF(U158="základná",N158,0)</f>
        <v>0</v>
      </c>
      <c r="BF158" s="53">
        <f>IF(U158="znížená",N158,0)</f>
        <v>0</v>
      </c>
      <c r="BG158" s="53">
        <f>IF(U158="zákl. prenesená",N158,0)</f>
        <v>0</v>
      </c>
      <c r="BH158" s="53">
        <f>IF(U158="zníž. prenesená",N158,0)</f>
        <v>0</v>
      </c>
      <c r="BI158" s="53">
        <f>IF(U158="nulová",N158,0)</f>
        <v>0</v>
      </c>
      <c r="BJ158" s="10" t="s">
        <v>87</v>
      </c>
      <c r="BK158" s="53">
        <f>ROUND(L158*K158,2)</f>
        <v>0</v>
      </c>
      <c r="BL158" s="10" t="s">
        <v>599</v>
      </c>
      <c r="BM158" s="10" t="s">
        <v>592</v>
      </c>
    </row>
    <row r="159" spans="2:65" s="5" customFormat="1" ht="37.35" customHeight="1">
      <c r="B159" s="90"/>
      <c r="C159" s="91"/>
      <c r="D159" s="92" t="s">
        <v>541</v>
      </c>
      <c r="E159" s="92"/>
      <c r="F159" s="92"/>
      <c r="G159" s="92"/>
      <c r="H159" s="92"/>
      <c r="I159" s="92"/>
      <c r="J159" s="92"/>
      <c r="K159" s="92"/>
      <c r="L159" s="92"/>
      <c r="M159" s="92"/>
      <c r="N159" s="344">
        <f>BK159</f>
        <v>0</v>
      </c>
      <c r="O159" s="345"/>
      <c r="P159" s="345"/>
      <c r="Q159" s="345"/>
      <c r="R159" s="93"/>
      <c r="T159" s="94"/>
      <c r="U159" s="91"/>
      <c r="V159" s="91"/>
      <c r="W159" s="95">
        <f>W160</f>
        <v>0</v>
      </c>
      <c r="X159" s="91"/>
      <c r="Y159" s="95">
        <f>Y160</f>
        <v>0</v>
      </c>
      <c r="Z159" s="91"/>
      <c r="AA159" s="96">
        <f>AA160</f>
        <v>0</v>
      </c>
      <c r="AR159" s="97" t="s">
        <v>179</v>
      </c>
      <c r="AT159" s="98" t="s">
        <v>74</v>
      </c>
      <c r="AU159" s="98" t="s">
        <v>75</v>
      </c>
      <c r="AY159" s="97" t="s">
        <v>174</v>
      </c>
      <c r="BK159" s="99">
        <f>BK160</f>
        <v>0</v>
      </c>
    </row>
    <row r="160" spans="2:65" s="5" customFormat="1" ht="19.899999999999999" customHeight="1">
      <c r="B160" s="90"/>
      <c r="C160" s="91"/>
      <c r="D160" s="100" t="s">
        <v>542</v>
      </c>
      <c r="E160" s="100"/>
      <c r="F160" s="100"/>
      <c r="G160" s="100"/>
      <c r="H160" s="100"/>
      <c r="I160" s="100"/>
      <c r="J160" s="100"/>
      <c r="K160" s="100"/>
      <c r="L160" s="100"/>
      <c r="M160" s="100"/>
      <c r="N160" s="327">
        <f>BK160</f>
        <v>0</v>
      </c>
      <c r="O160" s="328"/>
      <c r="P160" s="328"/>
      <c r="Q160" s="328"/>
      <c r="R160" s="93"/>
      <c r="T160" s="94"/>
      <c r="U160" s="91"/>
      <c r="V160" s="91"/>
      <c r="W160" s="95">
        <f>W161</f>
        <v>0</v>
      </c>
      <c r="X160" s="91"/>
      <c r="Y160" s="95">
        <f>Y161</f>
        <v>0</v>
      </c>
      <c r="Z160" s="91"/>
      <c r="AA160" s="96">
        <f>AA161</f>
        <v>0</v>
      </c>
      <c r="AR160" s="97" t="s">
        <v>179</v>
      </c>
      <c r="AT160" s="98" t="s">
        <v>74</v>
      </c>
      <c r="AU160" s="98" t="s">
        <v>82</v>
      </c>
      <c r="AY160" s="97" t="s">
        <v>174</v>
      </c>
      <c r="BK160" s="99">
        <f>BK161</f>
        <v>0</v>
      </c>
    </row>
    <row r="161" spans="2:65" s="1" customFormat="1" ht="44.25" customHeight="1">
      <c r="B161" s="72"/>
      <c r="C161" s="101" t="s">
        <v>323</v>
      </c>
      <c r="D161" s="101" t="s">
        <v>176</v>
      </c>
      <c r="E161" s="102"/>
      <c r="F161" s="322" t="s">
        <v>686</v>
      </c>
      <c r="G161" s="322"/>
      <c r="H161" s="322"/>
      <c r="I161" s="322"/>
      <c r="J161" s="103" t="s">
        <v>729</v>
      </c>
      <c r="K161" s="105">
        <v>0</v>
      </c>
      <c r="L161" s="323">
        <v>0</v>
      </c>
      <c r="M161" s="323"/>
      <c r="N161" s="324">
        <f>ROUND(L161*K161,2)</f>
        <v>0</v>
      </c>
      <c r="O161" s="324"/>
      <c r="P161" s="324"/>
      <c r="Q161" s="324"/>
      <c r="R161" s="75"/>
      <c r="T161" s="106" t="s">
        <v>5</v>
      </c>
      <c r="U161" s="27" t="s">
        <v>42</v>
      </c>
      <c r="V161" s="23"/>
      <c r="W161" s="107">
        <f>V161*K161</f>
        <v>0</v>
      </c>
      <c r="X161" s="107">
        <v>0</v>
      </c>
      <c r="Y161" s="107">
        <f>X161*K161</f>
        <v>0</v>
      </c>
      <c r="Z161" s="107">
        <v>0</v>
      </c>
      <c r="AA161" s="108">
        <f>Z161*K161</f>
        <v>0</v>
      </c>
      <c r="AR161" s="10" t="s">
        <v>688</v>
      </c>
      <c r="AT161" s="10" t="s">
        <v>176</v>
      </c>
      <c r="AU161" s="10" t="s">
        <v>87</v>
      </c>
      <c r="AY161" s="10" t="s">
        <v>174</v>
      </c>
      <c r="BE161" s="53">
        <f>IF(U161="základná",N161,0)</f>
        <v>0</v>
      </c>
      <c r="BF161" s="53">
        <f>IF(U161="znížená",N161,0)</f>
        <v>0</v>
      </c>
      <c r="BG161" s="53">
        <f>IF(U161="zákl. prenesená",N161,0)</f>
        <v>0</v>
      </c>
      <c r="BH161" s="53">
        <f>IF(U161="zníž. prenesená",N161,0)</f>
        <v>0</v>
      </c>
      <c r="BI161" s="53">
        <f>IF(U161="nulová",N161,0)</f>
        <v>0</v>
      </c>
      <c r="BJ161" s="10" t="s">
        <v>87</v>
      </c>
      <c r="BK161" s="53">
        <f>ROUND(L161*K161,2)</f>
        <v>0</v>
      </c>
      <c r="BL161" s="10" t="s">
        <v>688</v>
      </c>
      <c r="BM161" s="10" t="s">
        <v>596</v>
      </c>
    </row>
    <row r="162" spans="2:65" s="5" customFormat="1" ht="37.35" customHeight="1">
      <c r="B162" s="90"/>
      <c r="C162" s="91"/>
      <c r="D162" s="92" t="s">
        <v>537</v>
      </c>
      <c r="E162" s="92"/>
      <c r="F162" s="92"/>
      <c r="G162" s="92"/>
      <c r="H162" s="92"/>
      <c r="I162" s="92"/>
      <c r="J162" s="92"/>
      <c r="K162" s="92"/>
      <c r="L162" s="92"/>
      <c r="M162" s="92"/>
      <c r="N162" s="344">
        <f>BK162</f>
        <v>0</v>
      </c>
      <c r="O162" s="345"/>
      <c r="P162" s="345"/>
      <c r="Q162" s="345"/>
      <c r="R162" s="93"/>
      <c r="T162" s="94"/>
      <c r="U162" s="91"/>
      <c r="V162" s="91"/>
      <c r="W162" s="95">
        <f>W163+W165+W167</f>
        <v>0</v>
      </c>
      <c r="X162" s="91"/>
      <c r="Y162" s="95">
        <f>Y163+Y165+Y167</f>
        <v>0</v>
      </c>
      <c r="Z162" s="91"/>
      <c r="AA162" s="96">
        <f>AA163+AA165+AA167</f>
        <v>0</v>
      </c>
      <c r="AR162" s="97" t="s">
        <v>206</v>
      </c>
      <c r="AT162" s="98" t="s">
        <v>74</v>
      </c>
      <c r="AU162" s="98" t="s">
        <v>75</v>
      </c>
      <c r="AY162" s="97" t="s">
        <v>174</v>
      </c>
      <c r="BK162" s="99">
        <f>BK163+BK165+BK167</f>
        <v>0</v>
      </c>
    </row>
    <row r="163" spans="2:65" s="5" customFormat="1" ht="19.899999999999999" customHeight="1">
      <c r="B163" s="90"/>
      <c r="C163" s="91"/>
      <c r="D163" s="100" t="s">
        <v>538</v>
      </c>
      <c r="E163" s="100"/>
      <c r="F163" s="100"/>
      <c r="G163" s="100"/>
      <c r="H163" s="100"/>
      <c r="I163" s="100"/>
      <c r="J163" s="100"/>
      <c r="K163" s="100"/>
      <c r="L163" s="100"/>
      <c r="M163" s="100"/>
      <c r="N163" s="327">
        <f>BK163</f>
        <v>0</v>
      </c>
      <c r="O163" s="328"/>
      <c r="P163" s="328"/>
      <c r="Q163" s="328"/>
      <c r="R163" s="93"/>
      <c r="T163" s="94"/>
      <c r="U163" s="91"/>
      <c r="V163" s="91"/>
      <c r="W163" s="95">
        <f>W164</f>
        <v>0</v>
      </c>
      <c r="X163" s="91"/>
      <c r="Y163" s="95">
        <f>Y164</f>
        <v>0</v>
      </c>
      <c r="Z163" s="91"/>
      <c r="AA163" s="96">
        <f>AA164</f>
        <v>0</v>
      </c>
      <c r="AR163" s="97" t="s">
        <v>206</v>
      </c>
      <c r="AT163" s="98" t="s">
        <v>74</v>
      </c>
      <c r="AU163" s="98" t="s">
        <v>82</v>
      </c>
      <c r="AY163" s="97" t="s">
        <v>174</v>
      </c>
      <c r="BK163" s="99">
        <f>BK164</f>
        <v>0</v>
      </c>
    </row>
    <row r="164" spans="2:65" s="1" customFormat="1" ht="31.5" customHeight="1">
      <c r="B164" s="72"/>
      <c r="C164" s="101" t="s">
        <v>263</v>
      </c>
      <c r="D164" s="101" t="s">
        <v>176</v>
      </c>
      <c r="E164" s="102"/>
      <c r="F164" s="322" t="s">
        <v>693</v>
      </c>
      <c r="G164" s="322"/>
      <c r="H164" s="322"/>
      <c r="I164" s="322"/>
      <c r="J164" s="103" t="s">
        <v>595</v>
      </c>
      <c r="K164" s="104">
        <v>135</v>
      </c>
      <c r="L164" s="323">
        <v>0</v>
      </c>
      <c r="M164" s="323"/>
      <c r="N164" s="324">
        <f>ROUND(L164*K164,2)</f>
        <v>0</v>
      </c>
      <c r="O164" s="324"/>
      <c r="P164" s="324"/>
      <c r="Q164" s="324"/>
      <c r="R164" s="75"/>
      <c r="T164" s="106" t="s">
        <v>5</v>
      </c>
      <c r="U164" s="27" t="s">
        <v>42</v>
      </c>
      <c r="V164" s="23"/>
      <c r="W164" s="107">
        <f>V164*K164</f>
        <v>0</v>
      </c>
      <c r="X164" s="107">
        <v>0</v>
      </c>
      <c r="Y164" s="107">
        <f>X164*K164</f>
        <v>0</v>
      </c>
      <c r="Z164" s="107">
        <v>0</v>
      </c>
      <c r="AA164" s="108">
        <f>Z164*K164</f>
        <v>0</v>
      </c>
      <c r="AR164" s="10" t="s">
        <v>179</v>
      </c>
      <c r="AT164" s="10" t="s">
        <v>176</v>
      </c>
      <c r="AU164" s="10" t="s">
        <v>87</v>
      </c>
      <c r="AY164" s="10" t="s">
        <v>174</v>
      </c>
      <c r="BE164" s="53">
        <f>IF(U164="základná",N164,0)</f>
        <v>0</v>
      </c>
      <c r="BF164" s="53">
        <f>IF(U164="znížená",N164,0)</f>
        <v>0</v>
      </c>
      <c r="BG164" s="53">
        <f>IF(U164="zákl. prenesená",N164,0)</f>
        <v>0</v>
      </c>
      <c r="BH164" s="53">
        <f>IF(U164="zníž. prenesená",N164,0)</f>
        <v>0</v>
      </c>
      <c r="BI164" s="53">
        <f>IF(U164="nulová",N164,0)</f>
        <v>0</v>
      </c>
      <c r="BJ164" s="10" t="s">
        <v>87</v>
      </c>
      <c r="BK164" s="53">
        <f>ROUND(L164*K164,2)</f>
        <v>0</v>
      </c>
      <c r="BL164" s="10" t="s">
        <v>179</v>
      </c>
      <c r="BM164" s="10" t="s">
        <v>599</v>
      </c>
    </row>
    <row r="165" spans="2:65" s="5" customFormat="1" ht="29.85" customHeight="1">
      <c r="B165" s="90"/>
      <c r="C165" s="91"/>
      <c r="D165" s="100" t="s">
        <v>703</v>
      </c>
      <c r="E165" s="100"/>
      <c r="F165" s="100"/>
      <c r="G165" s="100"/>
      <c r="H165" s="100"/>
      <c r="I165" s="100"/>
      <c r="J165" s="100"/>
      <c r="K165" s="100"/>
      <c r="L165" s="100"/>
      <c r="M165" s="100"/>
      <c r="N165" s="329">
        <f>BK165</f>
        <v>0</v>
      </c>
      <c r="O165" s="330"/>
      <c r="P165" s="330"/>
      <c r="Q165" s="330"/>
      <c r="R165" s="93"/>
      <c r="T165" s="94"/>
      <c r="U165" s="91"/>
      <c r="V165" s="91"/>
      <c r="W165" s="95">
        <f>W166</f>
        <v>0</v>
      </c>
      <c r="X165" s="91"/>
      <c r="Y165" s="95">
        <f>Y166</f>
        <v>0</v>
      </c>
      <c r="Z165" s="91"/>
      <c r="AA165" s="96">
        <f>AA166</f>
        <v>0</v>
      </c>
      <c r="AR165" s="97" t="s">
        <v>206</v>
      </c>
      <c r="AT165" s="98" t="s">
        <v>74</v>
      </c>
      <c r="AU165" s="98" t="s">
        <v>82</v>
      </c>
      <c r="AY165" s="97" t="s">
        <v>174</v>
      </c>
      <c r="BK165" s="99">
        <f>BK166</f>
        <v>0</v>
      </c>
    </row>
    <row r="166" spans="2:65" s="1" customFormat="1" ht="44.25" customHeight="1">
      <c r="B166" s="72"/>
      <c r="C166" s="101" t="s">
        <v>305</v>
      </c>
      <c r="D166" s="101" t="s">
        <v>176</v>
      </c>
      <c r="E166" s="102"/>
      <c r="F166" s="322" t="s">
        <v>730</v>
      </c>
      <c r="G166" s="322"/>
      <c r="H166" s="322"/>
      <c r="I166" s="322"/>
      <c r="J166" s="103" t="s">
        <v>595</v>
      </c>
      <c r="K166" s="104">
        <v>225</v>
      </c>
      <c r="L166" s="323">
        <v>0</v>
      </c>
      <c r="M166" s="323"/>
      <c r="N166" s="324">
        <f>ROUND(L166*K166,2)</f>
        <v>0</v>
      </c>
      <c r="O166" s="324"/>
      <c r="P166" s="324"/>
      <c r="Q166" s="324"/>
      <c r="R166" s="75"/>
      <c r="T166" s="106" t="s">
        <v>5</v>
      </c>
      <c r="U166" s="27" t="s">
        <v>42</v>
      </c>
      <c r="V166" s="23"/>
      <c r="W166" s="107">
        <f>V166*K166</f>
        <v>0</v>
      </c>
      <c r="X166" s="107">
        <v>0</v>
      </c>
      <c r="Y166" s="107">
        <f>X166*K166</f>
        <v>0</v>
      </c>
      <c r="Z166" s="107">
        <v>0</v>
      </c>
      <c r="AA166" s="108">
        <f>Z166*K166</f>
        <v>0</v>
      </c>
      <c r="AR166" s="10" t="s">
        <v>179</v>
      </c>
      <c r="AT166" s="10" t="s">
        <v>176</v>
      </c>
      <c r="AU166" s="10" t="s">
        <v>87</v>
      </c>
      <c r="AY166" s="10" t="s">
        <v>174</v>
      </c>
      <c r="BE166" s="53">
        <f>IF(U166="základná",N166,0)</f>
        <v>0</v>
      </c>
      <c r="BF166" s="53">
        <f>IF(U166="znížená",N166,0)</f>
        <v>0</v>
      </c>
      <c r="BG166" s="53">
        <f>IF(U166="zákl. prenesená",N166,0)</f>
        <v>0</v>
      </c>
      <c r="BH166" s="53">
        <f>IF(U166="zníž. prenesená",N166,0)</f>
        <v>0</v>
      </c>
      <c r="BI166" s="53">
        <f>IF(U166="nulová",N166,0)</f>
        <v>0</v>
      </c>
      <c r="BJ166" s="10" t="s">
        <v>87</v>
      </c>
      <c r="BK166" s="53">
        <f>ROUND(L166*K166,2)</f>
        <v>0</v>
      </c>
      <c r="BL166" s="10" t="s">
        <v>179</v>
      </c>
      <c r="BM166" s="10" t="s">
        <v>602</v>
      </c>
    </row>
    <row r="167" spans="2:65" s="5" customFormat="1" ht="29.85" customHeight="1">
      <c r="B167" s="90"/>
      <c r="C167" s="91"/>
      <c r="D167" s="100" t="s">
        <v>704</v>
      </c>
      <c r="E167" s="100"/>
      <c r="F167" s="100"/>
      <c r="G167" s="100"/>
      <c r="H167" s="100"/>
      <c r="I167" s="100"/>
      <c r="J167" s="100"/>
      <c r="K167" s="100"/>
      <c r="L167" s="100"/>
      <c r="M167" s="100"/>
      <c r="N167" s="329">
        <f>BK167</f>
        <v>0</v>
      </c>
      <c r="O167" s="330"/>
      <c r="P167" s="330"/>
      <c r="Q167" s="330"/>
      <c r="R167" s="93"/>
      <c r="T167" s="94"/>
      <c r="U167" s="91"/>
      <c r="V167" s="91"/>
      <c r="W167" s="95">
        <f>W168</f>
        <v>0</v>
      </c>
      <c r="X167" s="91"/>
      <c r="Y167" s="95">
        <f>Y168</f>
        <v>0</v>
      </c>
      <c r="Z167" s="91"/>
      <c r="AA167" s="96">
        <f>AA168</f>
        <v>0</v>
      </c>
      <c r="AR167" s="97" t="s">
        <v>206</v>
      </c>
      <c r="AT167" s="98" t="s">
        <v>74</v>
      </c>
      <c r="AU167" s="98" t="s">
        <v>82</v>
      </c>
      <c r="AY167" s="97" t="s">
        <v>174</v>
      </c>
      <c r="BK167" s="99">
        <f>BK168</f>
        <v>0</v>
      </c>
    </row>
    <row r="168" spans="2:65" s="1" customFormat="1" ht="22.5" customHeight="1">
      <c r="B168" s="72"/>
      <c r="C168" s="101" t="s">
        <v>308</v>
      </c>
      <c r="D168" s="101" t="s">
        <v>176</v>
      </c>
      <c r="E168" s="102"/>
      <c r="F168" s="322" t="s">
        <v>731</v>
      </c>
      <c r="G168" s="322"/>
      <c r="H168" s="322"/>
      <c r="I168" s="322"/>
      <c r="J168" s="103" t="s">
        <v>595</v>
      </c>
      <c r="K168" s="104">
        <v>360</v>
      </c>
      <c r="L168" s="323">
        <v>0</v>
      </c>
      <c r="M168" s="323"/>
      <c r="N168" s="324">
        <f>ROUND(L168*K168,2)</f>
        <v>0</v>
      </c>
      <c r="O168" s="324"/>
      <c r="P168" s="324"/>
      <c r="Q168" s="324"/>
      <c r="R168" s="75"/>
      <c r="T168" s="106" t="s">
        <v>5</v>
      </c>
      <c r="U168" s="27" t="s">
        <v>42</v>
      </c>
      <c r="V168" s="23"/>
      <c r="W168" s="107">
        <f>V168*K168</f>
        <v>0</v>
      </c>
      <c r="X168" s="107">
        <v>0</v>
      </c>
      <c r="Y168" s="107">
        <f>X168*K168</f>
        <v>0</v>
      </c>
      <c r="Z168" s="107">
        <v>0</v>
      </c>
      <c r="AA168" s="108">
        <f>Z168*K168</f>
        <v>0</v>
      </c>
      <c r="AR168" s="10" t="s">
        <v>179</v>
      </c>
      <c r="AT168" s="10" t="s">
        <v>176</v>
      </c>
      <c r="AU168" s="10" t="s">
        <v>87</v>
      </c>
      <c r="AY168" s="10" t="s">
        <v>174</v>
      </c>
      <c r="BE168" s="53">
        <f>IF(U168="základná",N168,0)</f>
        <v>0</v>
      </c>
      <c r="BF168" s="53">
        <f>IF(U168="znížená",N168,0)</f>
        <v>0</v>
      </c>
      <c r="BG168" s="53">
        <f>IF(U168="zákl. prenesená",N168,0)</f>
        <v>0</v>
      </c>
      <c r="BH168" s="53">
        <f>IF(U168="zníž. prenesená",N168,0)</f>
        <v>0</v>
      </c>
      <c r="BI168" s="53">
        <f>IF(U168="nulová",N168,0)</f>
        <v>0</v>
      </c>
      <c r="BJ168" s="10" t="s">
        <v>87</v>
      </c>
      <c r="BK168" s="53">
        <f>ROUND(L168*K168,2)</f>
        <v>0</v>
      </c>
      <c r="BL168" s="10" t="s">
        <v>179</v>
      </c>
      <c r="BM168" s="10" t="s">
        <v>604</v>
      </c>
    </row>
    <row r="169" spans="2:65" s="1" customFormat="1" ht="49.9" customHeight="1">
      <c r="B169" s="22"/>
      <c r="C169" s="23"/>
      <c r="D169" s="92" t="s">
        <v>328</v>
      </c>
      <c r="E169" s="23"/>
      <c r="F169" s="23"/>
      <c r="G169" s="23"/>
      <c r="H169" s="23"/>
      <c r="I169" s="23"/>
      <c r="J169" s="23"/>
      <c r="K169" s="23"/>
      <c r="L169" s="23"/>
      <c r="M169" s="23"/>
      <c r="N169" s="339">
        <f>BK169</f>
        <v>0</v>
      </c>
      <c r="O169" s="340"/>
      <c r="P169" s="340"/>
      <c r="Q169" s="340"/>
      <c r="R169" s="24"/>
      <c r="T169" s="109"/>
      <c r="U169" s="23"/>
      <c r="V169" s="23"/>
      <c r="W169" s="23"/>
      <c r="X169" s="23"/>
      <c r="Y169" s="23"/>
      <c r="Z169" s="23"/>
      <c r="AA169" s="44"/>
      <c r="AT169" s="10" t="s">
        <v>74</v>
      </c>
      <c r="AU169" s="10" t="s">
        <v>75</v>
      </c>
      <c r="AY169" s="10" t="s">
        <v>329</v>
      </c>
      <c r="BK169" s="53">
        <f>SUM(BK170:BK171)</f>
        <v>0</v>
      </c>
    </row>
    <row r="170" spans="2:65" s="1" customFormat="1" ht="22.35" customHeight="1">
      <c r="B170" s="22"/>
      <c r="C170" s="114" t="s">
        <v>5</v>
      </c>
      <c r="D170" s="114" t="s">
        <v>176</v>
      </c>
      <c r="E170" s="115" t="s">
        <v>5</v>
      </c>
      <c r="F170" s="337" t="s">
        <v>5</v>
      </c>
      <c r="G170" s="337"/>
      <c r="H170" s="337"/>
      <c r="I170" s="337"/>
      <c r="J170" s="116" t="s">
        <v>5</v>
      </c>
      <c r="K170" s="105"/>
      <c r="L170" s="323"/>
      <c r="M170" s="338"/>
      <c r="N170" s="338">
        <f>BK170</f>
        <v>0</v>
      </c>
      <c r="O170" s="338"/>
      <c r="P170" s="338"/>
      <c r="Q170" s="338"/>
      <c r="R170" s="24"/>
      <c r="T170" s="106" t="s">
        <v>5</v>
      </c>
      <c r="U170" s="117" t="s">
        <v>42</v>
      </c>
      <c r="V170" s="23"/>
      <c r="W170" s="23"/>
      <c r="X170" s="23"/>
      <c r="Y170" s="23"/>
      <c r="Z170" s="23"/>
      <c r="AA170" s="44"/>
      <c r="AT170" s="10" t="s">
        <v>329</v>
      </c>
      <c r="AU170" s="10" t="s">
        <v>82</v>
      </c>
      <c r="AY170" s="10" t="s">
        <v>329</v>
      </c>
      <c r="BE170" s="53">
        <f>IF(U170="základná",N170,0)</f>
        <v>0</v>
      </c>
      <c r="BF170" s="53">
        <f>IF(U170="znížená",N170,0)</f>
        <v>0</v>
      </c>
      <c r="BG170" s="53">
        <f>IF(U170="zákl. prenesená",N170,0)</f>
        <v>0</v>
      </c>
      <c r="BH170" s="53">
        <f>IF(U170="zníž. prenesená",N170,0)</f>
        <v>0</v>
      </c>
      <c r="BI170" s="53">
        <f>IF(U170="nulová",N170,0)</f>
        <v>0</v>
      </c>
      <c r="BJ170" s="10" t="s">
        <v>87</v>
      </c>
      <c r="BK170" s="53">
        <f>L170*K170</f>
        <v>0</v>
      </c>
    </row>
    <row r="171" spans="2:65" s="1" customFormat="1" ht="22.35" customHeight="1">
      <c r="B171" s="22"/>
      <c r="C171" s="114" t="s">
        <v>5</v>
      </c>
      <c r="D171" s="114" t="s">
        <v>176</v>
      </c>
      <c r="E171" s="115" t="s">
        <v>5</v>
      </c>
      <c r="F171" s="337" t="s">
        <v>5</v>
      </c>
      <c r="G171" s="337"/>
      <c r="H171" s="337"/>
      <c r="I171" s="337"/>
      <c r="J171" s="116" t="s">
        <v>5</v>
      </c>
      <c r="K171" s="105"/>
      <c r="L171" s="323"/>
      <c r="M171" s="338"/>
      <c r="N171" s="338">
        <f>BK171</f>
        <v>0</v>
      </c>
      <c r="O171" s="338"/>
      <c r="P171" s="338"/>
      <c r="Q171" s="338"/>
      <c r="R171" s="24"/>
      <c r="T171" s="106" t="s">
        <v>5</v>
      </c>
      <c r="U171" s="117" t="s">
        <v>42</v>
      </c>
      <c r="V171" s="34"/>
      <c r="W171" s="34"/>
      <c r="X171" s="34"/>
      <c r="Y171" s="34"/>
      <c r="Z171" s="34"/>
      <c r="AA171" s="36"/>
      <c r="AT171" s="10" t="s">
        <v>329</v>
      </c>
      <c r="AU171" s="10" t="s">
        <v>82</v>
      </c>
      <c r="AY171" s="10" t="s">
        <v>329</v>
      </c>
      <c r="BE171" s="53">
        <f>IF(U171="základná",N171,0)</f>
        <v>0</v>
      </c>
      <c r="BF171" s="53">
        <f>IF(U171="znížená",N171,0)</f>
        <v>0</v>
      </c>
      <c r="BG171" s="53">
        <f>IF(U171="zákl. prenesená",N171,0)</f>
        <v>0</v>
      </c>
      <c r="BH171" s="53">
        <f>IF(U171="zníž. prenesená",N171,0)</f>
        <v>0</v>
      </c>
      <c r="BI171" s="53">
        <f>IF(U171="nulová",N171,0)</f>
        <v>0</v>
      </c>
      <c r="BJ171" s="10" t="s">
        <v>87</v>
      </c>
      <c r="BK171" s="53">
        <f>L171*K171</f>
        <v>0</v>
      </c>
    </row>
    <row r="172" spans="2:65" s="1" customFormat="1" ht="6.95" customHeight="1">
      <c r="B172" s="37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9"/>
    </row>
  </sheetData>
  <mergeCells count="191">
    <mergeCell ref="H1:K1"/>
    <mergeCell ref="S2:AC2"/>
    <mergeCell ref="F171:I171"/>
    <mergeCell ref="L171:M171"/>
    <mergeCell ref="N171:Q171"/>
    <mergeCell ref="N125:Q125"/>
    <mergeCell ref="N126:Q126"/>
    <mergeCell ref="N127:Q127"/>
    <mergeCell ref="N157:Q157"/>
    <mergeCell ref="N159:Q159"/>
    <mergeCell ref="N160:Q160"/>
    <mergeCell ref="N162:Q162"/>
    <mergeCell ref="N163:Q163"/>
    <mergeCell ref="N165:Q165"/>
    <mergeCell ref="N167:Q167"/>
    <mergeCell ref="N169:Q169"/>
    <mergeCell ref="F166:I166"/>
    <mergeCell ref="L166:M166"/>
    <mergeCell ref="N166:Q166"/>
    <mergeCell ref="F168:I168"/>
    <mergeCell ref="L168:M168"/>
    <mergeCell ref="N168:Q168"/>
    <mergeCell ref="F170:I170"/>
    <mergeCell ref="L170:M170"/>
    <mergeCell ref="N170:Q170"/>
    <mergeCell ref="F158:I158"/>
    <mergeCell ref="L158:M158"/>
    <mergeCell ref="N158:Q158"/>
    <mergeCell ref="F161:I161"/>
    <mergeCell ref="L161:M161"/>
    <mergeCell ref="N161:Q161"/>
    <mergeCell ref="F164:I164"/>
    <mergeCell ref="L164:M164"/>
    <mergeCell ref="N164:Q164"/>
    <mergeCell ref="F154:I154"/>
    <mergeCell ref="L154:M154"/>
    <mergeCell ref="N154:Q154"/>
    <mergeCell ref="F155:I155"/>
    <mergeCell ref="L155:M155"/>
    <mergeCell ref="N155:Q155"/>
    <mergeCell ref="F156:I156"/>
    <mergeCell ref="L156:M156"/>
    <mergeCell ref="N156:Q156"/>
    <mergeCell ref="F151:I151"/>
    <mergeCell ref="L151:M151"/>
    <mergeCell ref="N151:Q151"/>
    <mergeCell ref="F152:I152"/>
    <mergeCell ref="L152:M152"/>
    <mergeCell ref="N152:Q152"/>
    <mergeCell ref="F153:I153"/>
    <mergeCell ref="L153:M153"/>
    <mergeCell ref="N153:Q153"/>
    <mergeCell ref="F148:I148"/>
    <mergeCell ref="L148:M148"/>
    <mergeCell ref="N148:Q148"/>
    <mergeCell ref="F149:I149"/>
    <mergeCell ref="L149:M149"/>
    <mergeCell ref="N149:Q149"/>
    <mergeCell ref="F150:I150"/>
    <mergeCell ref="L150:M150"/>
    <mergeCell ref="N150:Q150"/>
    <mergeCell ref="F145:I145"/>
    <mergeCell ref="L145:M145"/>
    <mergeCell ref="N145:Q145"/>
    <mergeCell ref="F146:I146"/>
    <mergeCell ref="L146:M146"/>
    <mergeCell ref="N146:Q146"/>
    <mergeCell ref="F147:I147"/>
    <mergeCell ref="L147:M147"/>
    <mergeCell ref="N147:Q147"/>
    <mergeCell ref="F142:I142"/>
    <mergeCell ref="L142:M142"/>
    <mergeCell ref="N142:Q142"/>
    <mergeCell ref="F143:I143"/>
    <mergeCell ref="L143:M143"/>
    <mergeCell ref="N143:Q143"/>
    <mergeCell ref="F144:I144"/>
    <mergeCell ref="L144:M144"/>
    <mergeCell ref="N144:Q144"/>
    <mergeCell ref="F139:I139"/>
    <mergeCell ref="L139:M139"/>
    <mergeCell ref="N139:Q139"/>
    <mergeCell ref="F140:I140"/>
    <mergeCell ref="L140:M140"/>
    <mergeCell ref="N140:Q140"/>
    <mergeCell ref="F141:I141"/>
    <mergeCell ref="L141:M141"/>
    <mergeCell ref="N141:Q141"/>
    <mergeCell ref="F136:I136"/>
    <mergeCell ref="L136:M136"/>
    <mergeCell ref="N136:Q136"/>
    <mergeCell ref="F137:I137"/>
    <mergeCell ref="L137:M137"/>
    <mergeCell ref="N137:Q137"/>
    <mergeCell ref="F138:I138"/>
    <mergeCell ref="L138:M138"/>
    <mergeCell ref="N138:Q138"/>
    <mergeCell ref="F133:I133"/>
    <mergeCell ref="L133:M133"/>
    <mergeCell ref="N133:Q133"/>
    <mergeCell ref="F134:I134"/>
    <mergeCell ref="L134:M134"/>
    <mergeCell ref="N134:Q134"/>
    <mergeCell ref="F135:I135"/>
    <mergeCell ref="L135:M135"/>
    <mergeCell ref="N135:Q135"/>
    <mergeCell ref="F130:I130"/>
    <mergeCell ref="L130:M130"/>
    <mergeCell ref="N130:Q130"/>
    <mergeCell ref="F131:I131"/>
    <mergeCell ref="L131:M131"/>
    <mergeCell ref="N131:Q131"/>
    <mergeCell ref="F132:I132"/>
    <mergeCell ref="L132:M132"/>
    <mergeCell ref="N132:Q132"/>
    <mergeCell ref="M122:Q122"/>
    <mergeCell ref="F124:I124"/>
    <mergeCell ref="L124:M124"/>
    <mergeCell ref="N124:Q124"/>
    <mergeCell ref="F128:I128"/>
    <mergeCell ref="L128:M128"/>
    <mergeCell ref="N128:Q128"/>
    <mergeCell ref="F129:I129"/>
    <mergeCell ref="L129:M129"/>
    <mergeCell ref="N129:Q129"/>
    <mergeCell ref="D105:H105"/>
    <mergeCell ref="N105:Q105"/>
    <mergeCell ref="N106:Q106"/>
    <mergeCell ref="L108:Q108"/>
    <mergeCell ref="C114:Q114"/>
    <mergeCell ref="F116:P116"/>
    <mergeCell ref="F117:P117"/>
    <mergeCell ref="M119:P119"/>
    <mergeCell ref="M121:Q121"/>
    <mergeCell ref="N98:Q98"/>
    <mergeCell ref="N100:Q100"/>
    <mergeCell ref="D101:H101"/>
    <mergeCell ref="N101:Q101"/>
    <mergeCell ref="D102:H102"/>
    <mergeCell ref="N102:Q102"/>
    <mergeCell ref="D103:H103"/>
    <mergeCell ref="N103:Q103"/>
    <mergeCell ref="D104:H104"/>
    <mergeCell ref="N104:Q104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dataValidations count="2">
    <dataValidation type="list" allowBlank="1" showInputMessage="1" showErrorMessage="1" error="Povolené sú hodnoty K, M." sqref="D170:D172" xr:uid="{00000000-0002-0000-0700-000000000000}">
      <formula1>"K, M"</formula1>
    </dataValidation>
    <dataValidation type="list" allowBlank="1" showInputMessage="1" showErrorMessage="1" error="Povolené sú hodnoty základná, znížená, nulová." sqref="U170:U172" xr:uid="{00000000-0002-0000-0700-000001000000}">
      <formula1>"základná, znížená, nulová"</formula1>
    </dataValidation>
  </dataValidations>
  <hyperlinks>
    <hyperlink ref="F1:G1" location="C2" display="1) Krycí list rozpočtu" xr:uid="{00000000-0004-0000-0700-000000000000}"/>
    <hyperlink ref="H1:K1" location="C86" display="2) Rekapitulácia rozpočtu" xr:uid="{00000000-0004-0000-0700-000001000000}"/>
    <hyperlink ref="L1" location="C124" display="3) Rozpočet" xr:uid="{00000000-0004-0000-0700-000002000000}"/>
    <hyperlink ref="S1:T1" location="'Rekapitulácia stavby'!C2" display="Rekapitulácia stavby" xr:uid="{00000000-0004-0000-07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N266"/>
  <sheetViews>
    <sheetView showGridLines="0" workbookViewId="0">
      <pane ySplit="1" topLeftCell="A37" activePane="bottomLeft" state="frozen"/>
      <selection pane="bottomLeft" activeCell="F262" sqref="F262:I262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56"/>
      <c r="B1" s="6"/>
      <c r="C1" s="6"/>
      <c r="D1" s="7" t="s">
        <v>1</v>
      </c>
      <c r="E1" s="6"/>
      <c r="F1" s="8" t="s">
        <v>121</v>
      </c>
      <c r="G1" s="8"/>
      <c r="H1" s="341" t="s">
        <v>122</v>
      </c>
      <c r="I1" s="341"/>
      <c r="J1" s="341"/>
      <c r="K1" s="341"/>
      <c r="L1" s="8" t="s">
        <v>123</v>
      </c>
      <c r="M1" s="6"/>
      <c r="N1" s="6"/>
      <c r="O1" s="7" t="s">
        <v>124</v>
      </c>
      <c r="P1" s="6"/>
      <c r="Q1" s="6"/>
      <c r="R1" s="6"/>
      <c r="S1" s="8" t="s">
        <v>125</v>
      </c>
      <c r="T1" s="8"/>
      <c r="U1" s="56"/>
      <c r="V1" s="56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</row>
    <row r="2" spans="1:66" ht="36.950000000000003" customHeight="1">
      <c r="C2" s="283" t="s">
        <v>7</v>
      </c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S2" s="342" t="s">
        <v>8</v>
      </c>
      <c r="T2" s="343"/>
      <c r="U2" s="343"/>
      <c r="V2" s="343"/>
      <c r="W2" s="343"/>
      <c r="X2" s="343"/>
      <c r="Y2" s="343"/>
      <c r="Z2" s="343"/>
      <c r="AA2" s="343"/>
      <c r="AB2" s="343"/>
      <c r="AC2" s="343"/>
      <c r="AT2" s="10" t="s">
        <v>108</v>
      </c>
    </row>
    <row r="3" spans="1:66" ht="6.95" customHeight="1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  <c r="AT3" s="10" t="s">
        <v>75</v>
      </c>
    </row>
    <row r="4" spans="1:66" ht="36.950000000000003" customHeight="1">
      <c r="B4" s="14"/>
      <c r="C4" s="285" t="s">
        <v>126</v>
      </c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15"/>
      <c r="T4" s="16" t="s">
        <v>12</v>
      </c>
      <c r="AT4" s="10" t="s">
        <v>6</v>
      </c>
    </row>
    <row r="5" spans="1:66" ht="6.95" customHeight="1">
      <c r="B5" s="14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5"/>
    </row>
    <row r="6" spans="1:66" ht="25.35" customHeight="1">
      <c r="B6" s="14"/>
      <c r="C6" s="17"/>
      <c r="D6" s="20" t="s">
        <v>17</v>
      </c>
      <c r="E6" s="17"/>
      <c r="F6" s="287" t="str">
        <f>'Rekapitulácia stavby'!K6</f>
        <v>Zníženie energetickej náročnosti kultúrneho domu v obci Rastislavice</v>
      </c>
      <c r="G6" s="288"/>
      <c r="H6" s="288"/>
      <c r="I6" s="288"/>
      <c r="J6" s="288"/>
      <c r="K6" s="288"/>
      <c r="L6" s="288"/>
      <c r="M6" s="288"/>
      <c r="N6" s="288"/>
      <c r="O6" s="288"/>
      <c r="P6" s="288"/>
      <c r="Q6" s="17"/>
      <c r="R6" s="15"/>
    </row>
    <row r="7" spans="1:66" s="1" customFormat="1" ht="32.85" customHeight="1">
      <c r="B7" s="22"/>
      <c r="C7" s="23"/>
      <c r="D7" s="19" t="s">
        <v>127</v>
      </c>
      <c r="E7" s="23"/>
      <c r="F7" s="290" t="s">
        <v>732</v>
      </c>
      <c r="G7" s="291"/>
      <c r="H7" s="291"/>
      <c r="I7" s="291"/>
      <c r="J7" s="291"/>
      <c r="K7" s="291"/>
      <c r="L7" s="291"/>
      <c r="M7" s="291"/>
      <c r="N7" s="291"/>
      <c r="O7" s="291"/>
      <c r="P7" s="291"/>
      <c r="Q7" s="23"/>
      <c r="R7" s="24"/>
    </row>
    <row r="8" spans="1:66" s="1" customFormat="1" ht="14.45" customHeight="1">
      <c r="B8" s="22"/>
      <c r="C8" s="23"/>
      <c r="D8" s="20" t="s">
        <v>19</v>
      </c>
      <c r="E8" s="23"/>
      <c r="F8" s="18" t="s">
        <v>5</v>
      </c>
      <c r="G8" s="23"/>
      <c r="H8" s="23"/>
      <c r="I8" s="23"/>
      <c r="J8" s="23"/>
      <c r="K8" s="23"/>
      <c r="L8" s="23"/>
      <c r="M8" s="20" t="s">
        <v>20</v>
      </c>
      <c r="N8" s="23"/>
      <c r="O8" s="18" t="s">
        <v>5</v>
      </c>
      <c r="P8" s="23"/>
      <c r="Q8" s="23"/>
      <c r="R8" s="24"/>
    </row>
    <row r="9" spans="1:66" s="1" customFormat="1" ht="14.45" customHeight="1">
      <c r="B9" s="22"/>
      <c r="C9" s="23"/>
      <c r="D9" s="20" t="s">
        <v>21</v>
      </c>
      <c r="E9" s="23"/>
      <c r="F9" s="18" t="s">
        <v>22</v>
      </c>
      <c r="G9" s="23"/>
      <c r="H9" s="23"/>
      <c r="I9" s="23"/>
      <c r="J9" s="23"/>
      <c r="K9" s="23"/>
      <c r="L9" s="23"/>
      <c r="M9" s="20" t="s">
        <v>23</v>
      </c>
      <c r="N9" s="23"/>
      <c r="O9" s="292">
        <f>'Rekapitulácia stavby'!AN8</f>
        <v>0</v>
      </c>
      <c r="P9" s="293"/>
      <c r="Q9" s="23"/>
      <c r="R9" s="24"/>
    </row>
    <row r="10" spans="1:66" s="1" customFormat="1" ht="10.9" customHeight="1"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4"/>
    </row>
    <row r="11" spans="1:66" s="1" customFormat="1" ht="14.45" customHeight="1">
      <c r="B11" s="22"/>
      <c r="C11" s="23"/>
      <c r="D11" s="20" t="s">
        <v>24</v>
      </c>
      <c r="E11" s="23"/>
      <c r="F11" s="23"/>
      <c r="G11" s="23"/>
      <c r="H11" s="23"/>
      <c r="I11" s="23"/>
      <c r="J11" s="23"/>
      <c r="K11" s="23"/>
      <c r="L11" s="23"/>
      <c r="M11" s="20" t="s">
        <v>25</v>
      </c>
      <c r="N11" s="23"/>
      <c r="O11" s="294" t="s">
        <v>5</v>
      </c>
      <c r="P11" s="294"/>
      <c r="Q11" s="23"/>
      <c r="R11" s="24"/>
    </row>
    <row r="12" spans="1:66" s="1" customFormat="1" ht="18" customHeight="1">
      <c r="B12" s="22"/>
      <c r="C12" s="23"/>
      <c r="D12" s="23"/>
      <c r="E12" s="18" t="s">
        <v>26</v>
      </c>
      <c r="F12" s="23"/>
      <c r="G12" s="23"/>
      <c r="H12" s="23"/>
      <c r="I12" s="23"/>
      <c r="J12" s="23"/>
      <c r="K12" s="23"/>
      <c r="L12" s="23"/>
      <c r="M12" s="20" t="s">
        <v>27</v>
      </c>
      <c r="N12" s="23"/>
      <c r="O12" s="294" t="s">
        <v>5</v>
      </c>
      <c r="P12" s="294"/>
      <c r="Q12" s="23"/>
      <c r="R12" s="24"/>
    </row>
    <row r="13" spans="1:66" s="1" customFormat="1" ht="6.95" customHeight="1">
      <c r="B13" s="22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4"/>
    </row>
    <row r="14" spans="1:66" s="1" customFormat="1" ht="14.45" customHeight="1">
      <c r="B14" s="22"/>
      <c r="C14" s="23"/>
      <c r="D14" s="20" t="s">
        <v>28</v>
      </c>
      <c r="E14" s="23"/>
      <c r="F14" s="23"/>
      <c r="G14" s="23"/>
      <c r="H14" s="23"/>
      <c r="I14" s="23"/>
      <c r="J14" s="23"/>
      <c r="K14" s="23"/>
      <c r="L14" s="23"/>
      <c r="M14" s="20" t="s">
        <v>25</v>
      </c>
      <c r="N14" s="23"/>
      <c r="O14" s="295" t="str">
        <f>IF('Rekapitulácia stavby'!AN13="","",'Rekapitulácia stavby'!AN13)</f>
        <v>Vyplň údaj</v>
      </c>
      <c r="P14" s="294"/>
      <c r="Q14" s="23"/>
      <c r="R14" s="24"/>
    </row>
    <row r="15" spans="1:66" s="1" customFormat="1" ht="18" customHeight="1">
      <c r="B15" s="22"/>
      <c r="C15" s="23"/>
      <c r="D15" s="23"/>
      <c r="E15" s="295" t="str">
        <f>IF('Rekapitulácia stavby'!E14="","",'Rekapitulácia stavby'!E14)</f>
        <v>Vyplň údaj</v>
      </c>
      <c r="F15" s="296"/>
      <c r="G15" s="296"/>
      <c r="H15" s="296"/>
      <c r="I15" s="296"/>
      <c r="J15" s="296"/>
      <c r="K15" s="296"/>
      <c r="L15" s="296"/>
      <c r="M15" s="20" t="s">
        <v>27</v>
      </c>
      <c r="N15" s="23"/>
      <c r="O15" s="295" t="str">
        <f>IF('Rekapitulácia stavby'!AN14="","",'Rekapitulácia stavby'!AN14)</f>
        <v>Vyplň údaj</v>
      </c>
      <c r="P15" s="294"/>
      <c r="Q15" s="23"/>
      <c r="R15" s="24"/>
    </row>
    <row r="16" spans="1:66" s="1" customFormat="1" ht="6.95" customHeight="1">
      <c r="B16" s="22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4"/>
    </row>
    <row r="17" spans="2:18" s="1" customFormat="1" ht="14.45" customHeight="1">
      <c r="B17" s="22"/>
      <c r="C17" s="23"/>
      <c r="D17" s="20" t="s">
        <v>30</v>
      </c>
      <c r="E17" s="23"/>
      <c r="F17" s="23"/>
      <c r="G17" s="23"/>
      <c r="H17" s="23"/>
      <c r="I17" s="23"/>
      <c r="J17" s="23"/>
      <c r="K17" s="23"/>
      <c r="L17" s="23"/>
      <c r="M17" s="20" t="s">
        <v>25</v>
      </c>
      <c r="N17" s="23"/>
      <c r="O17" s="294" t="s">
        <v>5</v>
      </c>
      <c r="P17" s="294"/>
      <c r="Q17" s="23"/>
      <c r="R17" s="24"/>
    </row>
    <row r="18" spans="2:18" s="1" customFormat="1" ht="18" customHeight="1">
      <c r="B18" s="22"/>
      <c r="C18" s="23"/>
      <c r="D18" s="23"/>
      <c r="E18" s="18" t="s">
        <v>31</v>
      </c>
      <c r="F18" s="23"/>
      <c r="G18" s="23"/>
      <c r="H18" s="23"/>
      <c r="I18" s="23"/>
      <c r="J18" s="23"/>
      <c r="K18" s="23"/>
      <c r="L18" s="23"/>
      <c r="M18" s="20" t="s">
        <v>27</v>
      </c>
      <c r="N18" s="23"/>
      <c r="O18" s="294" t="s">
        <v>5</v>
      </c>
      <c r="P18" s="294"/>
      <c r="Q18" s="23"/>
      <c r="R18" s="24"/>
    </row>
    <row r="19" spans="2:18" s="1" customFormat="1" ht="6.95" customHeight="1">
      <c r="B19" s="22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4"/>
    </row>
    <row r="20" spans="2:18" s="1" customFormat="1" ht="14.45" customHeight="1">
      <c r="B20" s="22"/>
      <c r="C20" s="23"/>
      <c r="D20" s="20" t="s">
        <v>33</v>
      </c>
      <c r="E20" s="23"/>
      <c r="F20" s="23"/>
      <c r="G20" s="23"/>
      <c r="H20" s="23"/>
      <c r="I20" s="23"/>
      <c r="J20" s="23"/>
      <c r="K20" s="23"/>
      <c r="L20" s="23"/>
      <c r="M20" s="20" t="s">
        <v>25</v>
      </c>
      <c r="N20" s="23"/>
      <c r="O20" s="294" t="s">
        <v>5</v>
      </c>
      <c r="P20" s="294"/>
      <c r="Q20" s="23"/>
      <c r="R20" s="24"/>
    </row>
    <row r="21" spans="2:18" s="1" customFormat="1" ht="18" customHeight="1">
      <c r="B21" s="22"/>
      <c r="C21" s="23"/>
      <c r="D21" s="23"/>
      <c r="E21" s="18" t="s">
        <v>34</v>
      </c>
      <c r="F21" s="23"/>
      <c r="G21" s="23"/>
      <c r="H21" s="23"/>
      <c r="I21" s="23"/>
      <c r="J21" s="23"/>
      <c r="K21" s="23"/>
      <c r="L21" s="23"/>
      <c r="M21" s="20" t="s">
        <v>27</v>
      </c>
      <c r="N21" s="23"/>
      <c r="O21" s="294" t="s">
        <v>5</v>
      </c>
      <c r="P21" s="294"/>
      <c r="Q21" s="23"/>
      <c r="R21" s="24"/>
    </row>
    <row r="22" spans="2:18" s="1" customFormat="1" ht="6.95" customHeight="1">
      <c r="B22" s="22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4"/>
    </row>
    <row r="23" spans="2:18" s="1" customFormat="1" ht="14.45" customHeight="1">
      <c r="B23" s="22"/>
      <c r="C23" s="23"/>
      <c r="D23" s="20" t="s">
        <v>35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4"/>
    </row>
    <row r="24" spans="2:18" s="1" customFormat="1" ht="22.5" customHeight="1">
      <c r="B24" s="22"/>
      <c r="C24" s="23"/>
      <c r="D24" s="23"/>
      <c r="E24" s="297" t="s">
        <v>5</v>
      </c>
      <c r="F24" s="297"/>
      <c r="G24" s="297"/>
      <c r="H24" s="297"/>
      <c r="I24" s="297"/>
      <c r="J24" s="297"/>
      <c r="K24" s="297"/>
      <c r="L24" s="297"/>
      <c r="M24" s="23"/>
      <c r="N24" s="23"/>
      <c r="O24" s="23"/>
      <c r="P24" s="23"/>
      <c r="Q24" s="23"/>
      <c r="R24" s="24"/>
    </row>
    <row r="25" spans="2:18" s="1" customFormat="1" ht="6.95" customHeight="1">
      <c r="B25" s="22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4"/>
    </row>
    <row r="26" spans="2:18" s="1" customFormat="1" ht="6.95" customHeight="1">
      <c r="B26" s="22"/>
      <c r="C26" s="23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3"/>
      <c r="R26" s="24"/>
    </row>
    <row r="27" spans="2:18" s="1" customFormat="1" ht="14.45" customHeight="1">
      <c r="B27" s="22"/>
      <c r="C27" s="23"/>
      <c r="D27" s="57" t="s">
        <v>131</v>
      </c>
      <c r="E27" s="23"/>
      <c r="F27" s="23"/>
      <c r="G27" s="23"/>
      <c r="H27" s="23"/>
      <c r="I27" s="23"/>
      <c r="J27" s="23"/>
      <c r="K27" s="23"/>
      <c r="L27" s="23"/>
      <c r="M27" s="298">
        <f>N88</f>
        <v>0</v>
      </c>
      <c r="N27" s="298"/>
      <c r="O27" s="298"/>
      <c r="P27" s="298"/>
      <c r="Q27" s="23"/>
      <c r="R27" s="24"/>
    </row>
    <row r="28" spans="2:18" s="1" customFormat="1" ht="14.45" customHeight="1">
      <c r="B28" s="22"/>
      <c r="C28" s="23"/>
      <c r="D28" s="21" t="s">
        <v>115</v>
      </c>
      <c r="E28" s="23"/>
      <c r="F28" s="23"/>
      <c r="G28" s="23"/>
      <c r="H28" s="23"/>
      <c r="I28" s="23"/>
      <c r="J28" s="23"/>
      <c r="K28" s="23"/>
      <c r="L28" s="23"/>
      <c r="M28" s="298">
        <f>N101</f>
        <v>0</v>
      </c>
      <c r="N28" s="298"/>
      <c r="O28" s="298"/>
      <c r="P28" s="298"/>
      <c r="Q28" s="23"/>
      <c r="R28" s="24"/>
    </row>
    <row r="29" spans="2:18" s="1" customFormat="1" ht="6.95" customHeight="1">
      <c r="B29" s="22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4"/>
    </row>
    <row r="30" spans="2:18" s="1" customFormat="1" ht="25.35" customHeight="1">
      <c r="B30" s="22"/>
      <c r="C30" s="23"/>
      <c r="D30" s="58" t="s">
        <v>38</v>
      </c>
      <c r="E30" s="23"/>
      <c r="F30" s="23"/>
      <c r="G30" s="23"/>
      <c r="H30" s="23"/>
      <c r="I30" s="23"/>
      <c r="J30" s="23"/>
      <c r="K30" s="23"/>
      <c r="L30" s="23"/>
      <c r="M30" s="299">
        <f>ROUND(M27+M28,2)</f>
        <v>0</v>
      </c>
      <c r="N30" s="291"/>
      <c r="O30" s="291"/>
      <c r="P30" s="291"/>
      <c r="Q30" s="23"/>
      <c r="R30" s="24"/>
    </row>
    <row r="31" spans="2:18" s="1" customFormat="1" ht="6.95" customHeight="1">
      <c r="B31" s="22"/>
      <c r="C31" s="23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3"/>
      <c r="R31" s="24"/>
    </row>
    <row r="32" spans="2:18" s="1" customFormat="1" ht="14.45" customHeight="1">
      <c r="B32" s="22"/>
      <c r="C32" s="23"/>
      <c r="D32" s="25" t="s">
        <v>39</v>
      </c>
      <c r="E32" s="25" t="s">
        <v>40</v>
      </c>
      <c r="F32" s="26">
        <v>0.2</v>
      </c>
      <c r="G32" s="59" t="s">
        <v>41</v>
      </c>
      <c r="H32" s="300">
        <f>ROUND((((SUM(BE101:BE108)+SUM(BE126:BE262))+SUM(BE264:BE265))),2)</f>
        <v>0</v>
      </c>
      <c r="I32" s="291"/>
      <c r="J32" s="291"/>
      <c r="K32" s="23"/>
      <c r="L32" s="23"/>
      <c r="M32" s="300">
        <f>ROUND(((ROUND((SUM(BE101:BE108)+SUM(BE126:BE262)), 2)*F32)+SUM(BE264:BE265)*F32),2)</f>
        <v>0</v>
      </c>
      <c r="N32" s="291"/>
      <c r="O32" s="291"/>
      <c r="P32" s="291"/>
      <c r="Q32" s="23"/>
      <c r="R32" s="24"/>
    </row>
    <row r="33" spans="2:18" s="1" customFormat="1" ht="14.45" customHeight="1">
      <c r="B33" s="22"/>
      <c r="C33" s="23"/>
      <c r="D33" s="23"/>
      <c r="E33" s="25" t="s">
        <v>42</v>
      </c>
      <c r="F33" s="26">
        <v>0.2</v>
      </c>
      <c r="G33" s="59" t="s">
        <v>41</v>
      </c>
      <c r="H33" s="300">
        <f>ROUND((((SUM(BF101:BF108)+SUM(BF126:BF262))+SUM(BF264:BF265))),2)</f>
        <v>0</v>
      </c>
      <c r="I33" s="291"/>
      <c r="J33" s="291"/>
      <c r="K33" s="23"/>
      <c r="L33" s="23"/>
      <c r="M33" s="300">
        <f>ROUND(((ROUND((SUM(BF101:BF108)+SUM(BF126:BF262)), 2)*F33)+SUM(BF264:BF265)*F33),2)</f>
        <v>0</v>
      </c>
      <c r="N33" s="291"/>
      <c r="O33" s="291"/>
      <c r="P33" s="291"/>
      <c r="Q33" s="23"/>
      <c r="R33" s="24"/>
    </row>
    <row r="34" spans="2:18" s="1" customFormat="1" ht="14.45" hidden="1" customHeight="1">
      <c r="B34" s="22"/>
      <c r="C34" s="23"/>
      <c r="D34" s="23"/>
      <c r="E34" s="25" t="s">
        <v>43</v>
      </c>
      <c r="F34" s="26">
        <v>0.2</v>
      </c>
      <c r="G34" s="59" t="s">
        <v>41</v>
      </c>
      <c r="H34" s="300">
        <f>ROUND((((SUM(BG101:BG108)+SUM(BG126:BG262))+SUM(BG264:BG265))),2)</f>
        <v>0</v>
      </c>
      <c r="I34" s="291"/>
      <c r="J34" s="291"/>
      <c r="K34" s="23"/>
      <c r="L34" s="23"/>
      <c r="M34" s="300">
        <v>0</v>
      </c>
      <c r="N34" s="291"/>
      <c r="O34" s="291"/>
      <c r="P34" s="291"/>
      <c r="Q34" s="23"/>
      <c r="R34" s="24"/>
    </row>
    <row r="35" spans="2:18" s="1" customFormat="1" ht="14.45" hidden="1" customHeight="1">
      <c r="B35" s="22"/>
      <c r="C35" s="23"/>
      <c r="D35" s="23"/>
      <c r="E35" s="25" t="s">
        <v>44</v>
      </c>
      <c r="F35" s="26">
        <v>0.2</v>
      </c>
      <c r="G35" s="59" t="s">
        <v>41</v>
      </c>
      <c r="H35" s="300">
        <f>ROUND((((SUM(BH101:BH108)+SUM(BH126:BH262))+SUM(BH264:BH265))),2)</f>
        <v>0</v>
      </c>
      <c r="I35" s="291"/>
      <c r="J35" s="291"/>
      <c r="K35" s="23"/>
      <c r="L35" s="23"/>
      <c r="M35" s="300">
        <v>0</v>
      </c>
      <c r="N35" s="291"/>
      <c r="O35" s="291"/>
      <c r="P35" s="291"/>
      <c r="Q35" s="23"/>
      <c r="R35" s="24"/>
    </row>
    <row r="36" spans="2:18" s="1" customFormat="1" ht="14.45" hidden="1" customHeight="1">
      <c r="B36" s="22"/>
      <c r="C36" s="23"/>
      <c r="D36" s="23"/>
      <c r="E36" s="25" t="s">
        <v>45</v>
      </c>
      <c r="F36" s="26">
        <v>0</v>
      </c>
      <c r="G36" s="59" t="s">
        <v>41</v>
      </c>
      <c r="H36" s="300">
        <f>ROUND((((SUM(BI101:BI108)+SUM(BI126:BI262))+SUM(BI264:BI265))),2)</f>
        <v>0</v>
      </c>
      <c r="I36" s="291"/>
      <c r="J36" s="291"/>
      <c r="K36" s="23"/>
      <c r="L36" s="23"/>
      <c r="M36" s="300">
        <v>0</v>
      </c>
      <c r="N36" s="291"/>
      <c r="O36" s="291"/>
      <c r="P36" s="291"/>
      <c r="Q36" s="23"/>
      <c r="R36" s="24"/>
    </row>
    <row r="37" spans="2:18" s="1" customFormat="1" ht="6.95" customHeight="1">
      <c r="B37" s="22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4"/>
    </row>
    <row r="38" spans="2:18" s="1" customFormat="1" ht="25.35" customHeight="1">
      <c r="B38" s="22"/>
      <c r="C38" s="55"/>
      <c r="D38" s="60" t="s">
        <v>46</v>
      </c>
      <c r="E38" s="45"/>
      <c r="F38" s="45"/>
      <c r="G38" s="61" t="s">
        <v>47</v>
      </c>
      <c r="H38" s="62" t="s">
        <v>48</v>
      </c>
      <c r="I38" s="45"/>
      <c r="J38" s="45"/>
      <c r="K38" s="45"/>
      <c r="L38" s="301">
        <f>SUM(M30:M36)</f>
        <v>0</v>
      </c>
      <c r="M38" s="301"/>
      <c r="N38" s="301"/>
      <c r="O38" s="301"/>
      <c r="P38" s="302"/>
      <c r="Q38" s="55"/>
      <c r="R38" s="24"/>
    </row>
    <row r="39" spans="2:18" s="1" customFormat="1" ht="14.45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4"/>
    </row>
    <row r="40" spans="2:18" s="1" customFormat="1" ht="14.45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4"/>
    </row>
    <row r="41" spans="2:18">
      <c r="B41" s="14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5"/>
    </row>
    <row r="42" spans="2:18">
      <c r="B42" s="14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5"/>
    </row>
    <row r="43" spans="2:18">
      <c r="B43" s="14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5"/>
    </row>
    <row r="44" spans="2:18">
      <c r="B44" s="14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5"/>
    </row>
    <row r="45" spans="2:18">
      <c r="B45" s="14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5"/>
    </row>
    <row r="46" spans="2:18">
      <c r="B46" s="14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5"/>
    </row>
    <row r="47" spans="2:18">
      <c r="B47" s="14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5"/>
    </row>
    <row r="48" spans="2:18">
      <c r="B48" s="14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5"/>
    </row>
    <row r="49" spans="2:18">
      <c r="B49" s="14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5"/>
    </row>
    <row r="50" spans="2:18" s="1" customFormat="1" ht="15">
      <c r="B50" s="22"/>
      <c r="C50" s="23"/>
      <c r="D50" s="28" t="s">
        <v>49</v>
      </c>
      <c r="E50" s="29"/>
      <c r="F50" s="29"/>
      <c r="G50" s="29"/>
      <c r="H50" s="30"/>
      <c r="I50" s="23"/>
      <c r="J50" s="28" t="s">
        <v>50</v>
      </c>
      <c r="K50" s="29"/>
      <c r="L50" s="29"/>
      <c r="M50" s="29"/>
      <c r="N50" s="29"/>
      <c r="O50" s="29"/>
      <c r="P50" s="30"/>
      <c r="Q50" s="23"/>
      <c r="R50" s="24"/>
    </row>
    <row r="51" spans="2:18">
      <c r="B51" s="14"/>
      <c r="C51" s="17"/>
      <c r="D51" s="31"/>
      <c r="E51" s="17"/>
      <c r="F51" s="17"/>
      <c r="G51" s="17"/>
      <c r="H51" s="32"/>
      <c r="I51" s="17"/>
      <c r="J51" s="31"/>
      <c r="K51" s="17"/>
      <c r="L51" s="17"/>
      <c r="M51" s="17"/>
      <c r="N51" s="17"/>
      <c r="O51" s="17"/>
      <c r="P51" s="32"/>
      <c r="Q51" s="17"/>
      <c r="R51" s="15"/>
    </row>
    <row r="52" spans="2:18">
      <c r="B52" s="14"/>
      <c r="C52" s="17"/>
      <c r="D52" s="31"/>
      <c r="E52" s="17"/>
      <c r="F52" s="17"/>
      <c r="G52" s="17"/>
      <c r="H52" s="32"/>
      <c r="I52" s="17"/>
      <c r="J52" s="31"/>
      <c r="K52" s="17"/>
      <c r="L52" s="17"/>
      <c r="M52" s="17"/>
      <c r="N52" s="17"/>
      <c r="O52" s="17"/>
      <c r="P52" s="32"/>
      <c r="Q52" s="17"/>
      <c r="R52" s="15"/>
    </row>
    <row r="53" spans="2:18">
      <c r="B53" s="14"/>
      <c r="C53" s="17"/>
      <c r="D53" s="31"/>
      <c r="E53" s="17"/>
      <c r="F53" s="17"/>
      <c r="G53" s="17"/>
      <c r="H53" s="32"/>
      <c r="I53" s="17"/>
      <c r="J53" s="31"/>
      <c r="K53" s="17"/>
      <c r="L53" s="17"/>
      <c r="M53" s="17"/>
      <c r="N53" s="17"/>
      <c r="O53" s="17"/>
      <c r="P53" s="32"/>
      <c r="Q53" s="17"/>
      <c r="R53" s="15"/>
    </row>
    <row r="54" spans="2:18">
      <c r="B54" s="14"/>
      <c r="C54" s="17"/>
      <c r="D54" s="31"/>
      <c r="E54" s="17"/>
      <c r="F54" s="17"/>
      <c r="G54" s="17"/>
      <c r="H54" s="32"/>
      <c r="I54" s="17"/>
      <c r="J54" s="31"/>
      <c r="K54" s="17"/>
      <c r="L54" s="17"/>
      <c r="M54" s="17"/>
      <c r="N54" s="17"/>
      <c r="O54" s="17"/>
      <c r="P54" s="32"/>
      <c r="Q54" s="17"/>
      <c r="R54" s="15"/>
    </row>
    <row r="55" spans="2:18">
      <c r="B55" s="14"/>
      <c r="C55" s="17"/>
      <c r="D55" s="31"/>
      <c r="E55" s="17"/>
      <c r="F55" s="17"/>
      <c r="G55" s="17"/>
      <c r="H55" s="32"/>
      <c r="I55" s="17"/>
      <c r="J55" s="31"/>
      <c r="K55" s="17"/>
      <c r="L55" s="17"/>
      <c r="M55" s="17"/>
      <c r="N55" s="17"/>
      <c r="O55" s="17"/>
      <c r="P55" s="32"/>
      <c r="Q55" s="17"/>
      <c r="R55" s="15"/>
    </row>
    <row r="56" spans="2:18">
      <c r="B56" s="14"/>
      <c r="C56" s="17"/>
      <c r="D56" s="31"/>
      <c r="E56" s="17"/>
      <c r="F56" s="17"/>
      <c r="G56" s="17"/>
      <c r="H56" s="32"/>
      <c r="I56" s="17"/>
      <c r="J56" s="31"/>
      <c r="K56" s="17"/>
      <c r="L56" s="17"/>
      <c r="M56" s="17"/>
      <c r="N56" s="17"/>
      <c r="O56" s="17"/>
      <c r="P56" s="32"/>
      <c r="Q56" s="17"/>
      <c r="R56" s="15"/>
    </row>
    <row r="57" spans="2:18">
      <c r="B57" s="14"/>
      <c r="C57" s="17"/>
      <c r="D57" s="31"/>
      <c r="E57" s="17"/>
      <c r="F57" s="17"/>
      <c r="G57" s="17"/>
      <c r="H57" s="32"/>
      <c r="I57" s="17"/>
      <c r="J57" s="31"/>
      <c r="K57" s="17"/>
      <c r="L57" s="17"/>
      <c r="M57" s="17"/>
      <c r="N57" s="17"/>
      <c r="O57" s="17"/>
      <c r="P57" s="32"/>
      <c r="Q57" s="17"/>
      <c r="R57" s="15"/>
    </row>
    <row r="58" spans="2:18">
      <c r="B58" s="14"/>
      <c r="C58" s="17"/>
      <c r="D58" s="31"/>
      <c r="E58" s="17"/>
      <c r="F58" s="17"/>
      <c r="G58" s="17"/>
      <c r="H58" s="32"/>
      <c r="I58" s="17"/>
      <c r="J58" s="31"/>
      <c r="K58" s="17"/>
      <c r="L58" s="17"/>
      <c r="M58" s="17"/>
      <c r="N58" s="17"/>
      <c r="O58" s="17"/>
      <c r="P58" s="32"/>
      <c r="Q58" s="17"/>
      <c r="R58" s="15"/>
    </row>
    <row r="59" spans="2:18" s="1" customFormat="1" ht="15">
      <c r="B59" s="22"/>
      <c r="C59" s="23"/>
      <c r="D59" s="33" t="s">
        <v>51</v>
      </c>
      <c r="E59" s="34"/>
      <c r="F59" s="34"/>
      <c r="G59" s="35" t="s">
        <v>52</v>
      </c>
      <c r="H59" s="36"/>
      <c r="I59" s="23"/>
      <c r="J59" s="33" t="s">
        <v>51</v>
      </c>
      <c r="K59" s="34"/>
      <c r="L59" s="34"/>
      <c r="M59" s="34"/>
      <c r="N59" s="35" t="s">
        <v>52</v>
      </c>
      <c r="O59" s="34"/>
      <c r="P59" s="36"/>
      <c r="Q59" s="23"/>
      <c r="R59" s="24"/>
    </row>
    <row r="60" spans="2:18">
      <c r="B60" s="14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5"/>
    </row>
    <row r="61" spans="2:18" s="1" customFormat="1" ht="15">
      <c r="B61" s="22"/>
      <c r="C61" s="23"/>
      <c r="D61" s="28" t="s">
        <v>53</v>
      </c>
      <c r="E61" s="29"/>
      <c r="F61" s="29"/>
      <c r="G61" s="29"/>
      <c r="H61" s="30"/>
      <c r="I61" s="23"/>
      <c r="J61" s="28" t="s">
        <v>54</v>
      </c>
      <c r="K61" s="29"/>
      <c r="L61" s="29"/>
      <c r="M61" s="29"/>
      <c r="N61" s="29"/>
      <c r="O61" s="29"/>
      <c r="P61" s="30"/>
      <c r="Q61" s="23"/>
      <c r="R61" s="24"/>
    </row>
    <row r="62" spans="2:18">
      <c r="B62" s="14"/>
      <c r="C62" s="17"/>
      <c r="D62" s="31"/>
      <c r="E62" s="17"/>
      <c r="F62" s="17"/>
      <c r="G62" s="17"/>
      <c r="H62" s="32"/>
      <c r="I62" s="17"/>
      <c r="J62" s="31"/>
      <c r="K62" s="17"/>
      <c r="L62" s="17"/>
      <c r="M62" s="17"/>
      <c r="N62" s="17"/>
      <c r="O62" s="17"/>
      <c r="P62" s="32"/>
      <c r="Q62" s="17"/>
      <c r="R62" s="15"/>
    </row>
    <row r="63" spans="2:18">
      <c r="B63" s="14"/>
      <c r="C63" s="17"/>
      <c r="D63" s="31"/>
      <c r="E63" s="17"/>
      <c r="F63" s="17"/>
      <c r="G63" s="17"/>
      <c r="H63" s="32"/>
      <c r="I63" s="17"/>
      <c r="J63" s="31"/>
      <c r="K63" s="17"/>
      <c r="L63" s="17"/>
      <c r="M63" s="17"/>
      <c r="N63" s="17"/>
      <c r="O63" s="17"/>
      <c r="P63" s="32"/>
      <c r="Q63" s="17"/>
      <c r="R63" s="15"/>
    </row>
    <row r="64" spans="2:18">
      <c r="B64" s="14"/>
      <c r="C64" s="17"/>
      <c r="D64" s="31"/>
      <c r="E64" s="17"/>
      <c r="F64" s="17"/>
      <c r="G64" s="17"/>
      <c r="H64" s="32"/>
      <c r="I64" s="17"/>
      <c r="J64" s="31"/>
      <c r="K64" s="17"/>
      <c r="L64" s="17"/>
      <c r="M64" s="17"/>
      <c r="N64" s="17"/>
      <c r="O64" s="17"/>
      <c r="P64" s="32"/>
      <c r="Q64" s="17"/>
      <c r="R64" s="15"/>
    </row>
    <row r="65" spans="2:18">
      <c r="B65" s="14"/>
      <c r="C65" s="17"/>
      <c r="D65" s="31"/>
      <c r="E65" s="17"/>
      <c r="F65" s="17"/>
      <c r="G65" s="17"/>
      <c r="H65" s="32"/>
      <c r="I65" s="17"/>
      <c r="J65" s="31"/>
      <c r="K65" s="17"/>
      <c r="L65" s="17"/>
      <c r="M65" s="17"/>
      <c r="N65" s="17"/>
      <c r="O65" s="17"/>
      <c r="P65" s="32"/>
      <c r="Q65" s="17"/>
      <c r="R65" s="15"/>
    </row>
    <row r="66" spans="2:18">
      <c r="B66" s="14"/>
      <c r="C66" s="17"/>
      <c r="D66" s="31"/>
      <c r="E66" s="17"/>
      <c r="F66" s="17"/>
      <c r="G66" s="17"/>
      <c r="H66" s="32"/>
      <c r="I66" s="17"/>
      <c r="J66" s="31"/>
      <c r="K66" s="17"/>
      <c r="L66" s="17"/>
      <c r="M66" s="17"/>
      <c r="N66" s="17"/>
      <c r="O66" s="17"/>
      <c r="P66" s="32"/>
      <c r="Q66" s="17"/>
      <c r="R66" s="15"/>
    </row>
    <row r="67" spans="2:18">
      <c r="B67" s="14"/>
      <c r="C67" s="17"/>
      <c r="D67" s="31"/>
      <c r="E67" s="17"/>
      <c r="F67" s="17"/>
      <c r="G67" s="17"/>
      <c r="H67" s="32"/>
      <c r="I67" s="17"/>
      <c r="J67" s="31"/>
      <c r="K67" s="17"/>
      <c r="L67" s="17"/>
      <c r="M67" s="17"/>
      <c r="N67" s="17"/>
      <c r="O67" s="17"/>
      <c r="P67" s="32"/>
      <c r="Q67" s="17"/>
      <c r="R67" s="15"/>
    </row>
    <row r="68" spans="2:18">
      <c r="B68" s="14"/>
      <c r="C68" s="17"/>
      <c r="D68" s="31"/>
      <c r="E68" s="17"/>
      <c r="F68" s="17"/>
      <c r="G68" s="17"/>
      <c r="H68" s="32"/>
      <c r="I68" s="17"/>
      <c r="J68" s="31"/>
      <c r="K68" s="17"/>
      <c r="L68" s="17"/>
      <c r="M68" s="17"/>
      <c r="N68" s="17"/>
      <c r="O68" s="17"/>
      <c r="P68" s="32"/>
      <c r="Q68" s="17"/>
      <c r="R68" s="15"/>
    </row>
    <row r="69" spans="2:18">
      <c r="B69" s="14"/>
      <c r="C69" s="17"/>
      <c r="D69" s="31"/>
      <c r="E69" s="17"/>
      <c r="F69" s="17"/>
      <c r="G69" s="17"/>
      <c r="H69" s="32"/>
      <c r="I69" s="17"/>
      <c r="J69" s="31"/>
      <c r="K69" s="17"/>
      <c r="L69" s="17"/>
      <c r="M69" s="17"/>
      <c r="N69" s="17"/>
      <c r="O69" s="17"/>
      <c r="P69" s="32"/>
      <c r="Q69" s="17"/>
      <c r="R69" s="15"/>
    </row>
    <row r="70" spans="2:18" s="1" customFormat="1" ht="15">
      <c r="B70" s="22"/>
      <c r="C70" s="23"/>
      <c r="D70" s="33" t="s">
        <v>51</v>
      </c>
      <c r="E70" s="34"/>
      <c r="F70" s="34"/>
      <c r="G70" s="35" t="s">
        <v>52</v>
      </c>
      <c r="H70" s="36"/>
      <c r="I70" s="23"/>
      <c r="J70" s="33" t="s">
        <v>51</v>
      </c>
      <c r="K70" s="34"/>
      <c r="L70" s="34"/>
      <c r="M70" s="34"/>
      <c r="N70" s="35" t="s">
        <v>52</v>
      </c>
      <c r="O70" s="34"/>
      <c r="P70" s="36"/>
      <c r="Q70" s="23"/>
      <c r="R70" s="24"/>
    </row>
    <row r="71" spans="2:18" s="1" customFormat="1" ht="14.45" customHeight="1">
      <c r="B71" s="37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9"/>
    </row>
    <row r="75" spans="2:18" s="1" customFormat="1" ht="6.95" customHeight="1"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2"/>
    </row>
    <row r="76" spans="2:18" s="1" customFormat="1" ht="36.950000000000003" customHeight="1">
      <c r="B76" s="22"/>
      <c r="C76" s="285" t="s">
        <v>132</v>
      </c>
      <c r="D76" s="286"/>
      <c r="E76" s="286"/>
      <c r="F76" s="286"/>
      <c r="G76" s="286"/>
      <c r="H76" s="286"/>
      <c r="I76" s="286"/>
      <c r="J76" s="286"/>
      <c r="K76" s="286"/>
      <c r="L76" s="286"/>
      <c r="M76" s="286"/>
      <c r="N76" s="286"/>
      <c r="O76" s="286"/>
      <c r="P76" s="286"/>
      <c r="Q76" s="286"/>
      <c r="R76" s="24"/>
    </row>
    <row r="77" spans="2:18" s="1" customFormat="1" ht="6.95" customHeight="1">
      <c r="B77" s="22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4"/>
    </row>
    <row r="78" spans="2:18" s="1" customFormat="1" ht="30" customHeight="1">
      <c r="B78" s="22"/>
      <c r="C78" s="20" t="s">
        <v>17</v>
      </c>
      <c r="D78" s="23"/>
      <c r="E78" s="23"/>
      <c r="F78" s="287" t="str">
        <f>F6</f>
        <v>Zníženie energetickej náročnosti kultúrneho domu v obci Rastislavice</v>
      </c>
      <c r="G78" s="288"/>
      <c r="H78" s="288"/>
      <c r="I78" s="288"/>
      <c r="J78" s="288"/>
      <c r="K78" s="288"/>
      <c r="L78" s="288"/>
      <c r="M78" s="288"/>
      <c r="N78" s="288"/>
      <c r="O78" s="288"/>
      <c r="P78" s="288"/>
      <c r="Q78" s="23"/>
      <c r="R78" s="24"/>
    </row>
    <row r="79" spans="2:18" s="1" customFormat="1" ht="36.950000000000003" customHeight="1">
      <c r="B79" s="22"/>
      <c r="C79" s="43" t="s">
        <v>127</v>
      </c>
      <c r="D79" s="23"/>
      <c r="E79" s="23"/>
      <c r="F79" s="303" t="str">
        <f>F7</f>
        <v>UK - Vykurovanie</v>
      </c>
      <c r="G79" s="291"/>
      <c r="H79" s="291"/>
      <c r="I79" s="291"/>
      <c r="J79" s="291"/>
      <c r="K79" s="291"/>
      <c r="L79" s="291"/>
      <c r="M79" s="291"/>
      <c r="N79" s="291"/>
      <c r="O79" s="291"/>
      <c r="P79" s="291"/>
      <c r="Q79" s="23"/>
      <c r="R79" s="24"/>
    </row>
    <row r="80" spans="2:18" s="1" customFormat="1" ht="6.95" customHeight="1">
      <c r="B80" s="22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4"/>
    </row>
    <row r="81" spans="2:47" s="1" customFormat="1" ht="18" customHeight="1">
      <c r="B81" s="22"/>
      <c r="C81" s="20" t="s">
        <v>21</v>
      </c>
      <c r="D81" s="23"/>
      <c r="E81" s="23"/>
      <c r="F81" s="18" t="str">
        <f>F9</f>
        <v>Rastislavice</v>
      </c>
      <c r="G81" s="23"/>
      <c r="H81" s="23"/>
      <c r="I81" s="23"/>
      <c r="J81" s="23"/>
      <c r="K81" s="20" t="s">
        <v>23</v>
      </c>
      <c r="L81" s="23"/>
      <c r="M81" s="293">
        <f>IF(O9="","",O9)</f>
        <v>0</v>
      </c>
      <c r="N81" s="293"/>
      <c r="O81" s="293"/>
      <c r="P81" s="293"/>
      <c r="Q81" s="23"/>
      <c r="R81" s="24"/>
    </row>
    <row r="82" spans="2:47" s="1" customFormat="1" ht="6.95" customHeight="1"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4"/>
    </row>
    <row r="83" spans="2:47" s="1" customFormat="1" ht="15">
      <c r="B83" s="22"/>
      <c r="C83" s="20" t="s">
        <v>24</v>
      </c>
      <c r="D83" s="23"/>
      <c r="E83" s="23"/>
      <c r="F83" s="18" t="str">
        <f>E12</f>
        <v>Obec Rastislavice</v>
      </c>
      <c r="G83" s="23"/>
      <c r="H83" s="23"/>
      <c r="I83" s="23"/>
      <c r="J83" s="23"/>
      <c r="K83" s="20" t="s">
        <v>30</v>
      </c>
      <c r="L83" s="23"/>
      <c r="M83" s="294" t="str">
        <f>E18</f>
        <v>ByvaPro s.r.o., Mlynské Nivy 58, 821 05 Bratislava</v>
      </c>
      <c r="N83" s="294"/>
      <c r="O83" s="294"/>
      <c r="P83" s="294"/>
      <c r="Q83" s="294"/>
      <c r="R83" s="24"/>
    </row>
    <row r="84" spans="2:47" s="1" customFormat="1" ht="14.45" customHeight="1">
      <c r="B84" s="22"/>
      <c r="C84" s="20" t="s">
        <v>28</v>
      </c>
      <c r="D84" s="23"/>
      <c r="E84" s="23"/>
      <c r="F84" s="18" t="str">
        <f>IF(E15="","",E15)</f>
        <v>Vyplň údaj</v>
      </c>
      <c r="G84" s="23"/>
      <c r="H84" s="23"/>
      <c r="I84" s="23"/>
      <c r="J84" s="23"/>
      <c r="K84" s="20" t="s">
        <v>33</v>
      </c>
      <c r="L84" s="23"/>
      <c r="M84" s="294" t="str">
        <f>E21</f>
        <v>Ján Tóth</v>
      </c>
      <c r="N84" s="294"/>
      <c r="O84" s="294"/>
      <c r="P84" s="294"/>
      <c r="Q84" s="294"/>
      <c r="R84" s="24"/>
    </row>
    <row r="85" spans="2:47" s="1" customFormat="1" ht="10.35" customHeight="1"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4"/>
    </row>
    <row r="86" spans="2:47" s="1" customFormat="1" ht="29.25" customHeight="1">
      <c r="B86" s="22"/>
      <c r="C86" s="304" t="s">
        <v>133</v>
      </c>
      <c r="D86" s="305"/>
      <c r="E86" s="305"/>
      <c r="F86" s="305"/>
      <c r="G86" s="305"/>
      <c r="H86" s="55"/>
      <c r="I86" s="55"/>
      <c r="J86" s="55"/>
      <c r="K86" s="55"/>
      <c r="L86" s="55"/>
      <c r="M86" s="55"/>
      <c r="N86" s="304" t="s">
        <v>134</v>
      </c>
      <c r="O86" s="305"/>
      <c r="P86" s="305"/>
      <c r="Q86" s="305"/>
      <c r="R86" s="24"/>
    </row>
    <row r="87" spans="2:47" s="1" customFormat="1" ht="10.35" customHeight="1">
      <c r="B87" s="22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4"/>
    </row>
    <row r="88" spans="2:47" s="1" customFormat="1" ht="29.25" customHeight="1">
      <c r="B88" s="22"/>
      <c r="C88" s="63" t="s">
        <v>135</v>
      </c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306">
        <f>N126</f>
        <v>0</v>
      </c>
      <c r="O88" s="307"/>
      <c r="P88" s="307"/>
      <c r="Q88" s="307"/>
      <c r="R88" s="24"/>
      <c r="AU88" s="10" t="s">
        <v>136</v>
      </c>
    </row>
    <row r="89" spans="2:47" s="2" customFormat="1" ht="24.95" customHeight="1">
      <c r="B89" s="64"/>
      <c r="C89" s="65"/>
      <c r="D89" s="66" t="s">
        <v>137</v>
      </c>
      <c r="E89" s="65"/>
      <c r="F89" s="65"/>
      <c r="G89" s="65"/>
      <c r="H89" s="65"/>
      <c r="I89" s="65"/>
      <c r="J89" s="65"/>
      <c r="K89" s="65"/>
      <c r="L89" s="65"/>
      <c r="M89" s="65"/>
      <c r="N89" s="308">
        <f>N127</f>
        <v>0</v>
      </c>
      <c r="O89" s="309"/>
      <c r="P89" s="309"/>
      <c r="Q89" s="309"/>
      <c r="R89" s="67"/>
    </row>
    <row r="90" spans="2:47" s="3" customFormat="1" ht="19.899999999999999" customHeight="1">
      <c r="B90" s="68"/>
      <c r="C90" s="51"/>
      <c r="D90" s="52" t="s">
        <v>140</v>
      </c>
      <c r="E90" s="51"/>
      <c r="F90" s="51"/>
      <c r="G90" s="51"/>
      <c r="H90" s="51"/>
      <c r="I90" s="51"/>
      <c r="J90" s="51"/>
      <c r="K90" s="51"/>
      <c r="L90" s="51"/>
      <c r="M90" s="51"/>
      <c r="N90" s="310">
        <f>N128</f>
        <v>0</v>
      </c>
      <c r="O90" s="311"/>
      <c r="P90" s="311"/>
      <c r="Q90" s="311"/>
      <c r="R90" s="69"/>
    </row>
    <row r="91" spans="2:47" s="2" customFormat="1" ht="24.95" customHeight="1">
      <c r="B91" s="64"/>
      <c r="C91" s="65"/>
      <c r="D91" s="66" t="s">
        <v>142</v>
      </c>
      <c r="E91" s="65"/>
      <c r="F91" s="65"/>
      <c r="G91" s="65"/>
      <c r="H91" s="65"/>
      <c r="I91" s="65"/>
      <c r="J91" s="65"/>
      <c r="K91" s="65"/>
      <c r="L91" s="65"/>
      <c r="M91" s="65"/>
      <c r="N91" s="308">
        <f>N135</f>
        <v>0</v>
      </c>
      <c r="O91" s="309"/>
      <c r="P91" s="309"/>
      <c r="Q91" s="309"/>
      <c r="R91" s="67"/>
    </row>
    <row r="92" spans="2:47" s="3" customFormat="1" ht="19.899999999999999" customHeight="1">
      <c r="B92" s="68"/>
      <c r="C92" s="51"/>
      <c r="D92" s="52" t="s">
        <v>406</v>
      </c>
      <c r="E92" s="51"/>
      <c r="F92" s="51"/>
      <c r="G92" s="51"/>
      <c r="H92" s="51"/>
      <c r="I92" s="51"/>
      <c r="J92" s="51"/>
      <c r="K92" s="51"/>
      <c r="L92" s="51"/>
      <c r="M92" s="51"/>
      <c r="N92" s="310">
        <f>N136</f>
        <v>0</v>
      </c>
      <c r="O92" s="311"/>
      <c r="P92" s="311"/>
      <c r="Q92" s="311"/>
      <c r="R92" s="69"/>
    </row>
    <row r="93" spans="2:47" s="3" customFormat="1" ht="19.899999999999999" customHeight="1">
      <c r="B93" s="68"/>
      <c r="C93" s="51"/>
      <c r="D93" s="52" t="s">
        <v>733</v>
      </c>
      <c r="E93" s="51"/>
      <c r="F93" s="51"/>
      <c r="G93" s="51"/>
      <c r="H93" s="51"/>
      <c r="I93" s="51"/>
      <c r="J93" s="51"/>
      <c r="K93" s="51"/>
      <c r="L93" s="51"/>
      <c r="M93" s="51"/>
      <c r="N93" s="310">
        <f>N145</f>
        <v>0</v>
      </c>
      <c r="O93" s="311"/>
      <c r="P93" s="311"/>
      <c r="Q93" s="311"/>
      <c r="R93" s="69"/>
    </row>
    <row r="94" spans="2:47" s="3" customFormat="1" ht="19.899999999999999" customHeight="1">
      <c r="B94" s="68"/>
      <c r="C94" s="51"/>
      <c r="D94" s="52" t="s">
        <v>734</v>
      </c>
      <c r="E94" s="51"/>
      <c r="F94" s="51"/>
      <c r="G94" s="51"/>
      <c r="H94" s="51"/>
      <c r="I94" s="51"/>
      <c r="J94" s="51"/>
      <c r="K94" s="51"/>
      <c r="L94" s="51"/>
      <c r="M94" s="51"/>
      <c r="N94" s="310">
        <f>N148</f>
        <v>0</v>
      </c>
      <c r="O94" s="311"/>
      <c r="P94" s="311"/>
      <c r="Q94" s="311"/>
      <c r="R94" s="69"/>
    </row>
    <row r="95" spans="2:47" s="3" customFormat="1" ht="19.899999999999999" customHeight="1">
      <c r="B95" s="68"/>
      <c r="C95" s="51"/>
      <c r="D95" s="52" t="s">
        <v>735</v>
      </c>
      <c r="E95" s="51"/>
      <c r="F95" s="51"/>
      <c r="G95" s="51"/>
      <c r="H95" s="51"/>
      <c r="I95" s="51"/>
      <c r="J95" s="51"/>
      <c r="K95" s="51"/>
      <c r="L95" s="51"/>
      <c r="M95" s="51"/>
      <c r="N95" s="310">
        <f>N156</f>
        <v>0</v>
      </c>
      <c r="O95" s="311"/>
      <c r="P95" s="311"/>
      <c r="Q95" s="311"/>
      <c r="R95" s="69"/>
    </row>
    <row r="96" spans="2:47" s="3" customFormat="1" ht="19.899999999999999" customHeight="1">
      <c r="B96" s="68"/>
      <c r="C96" s="51"/>
      <c r="D96" s="52" t="s">
        <v>736</v>
      </c>
      <c r="E96" s="51"/>
      <c r="F96" s="51"/>
      <c r="G96" s="51"/>
      <c r="H96" s="51"/>
      <c r="I96" s="51"/>
      <c r="J96" s="51"/>
      <c r="K96" s="51"/>
      <c r="L96" s="51"/>
      <c r="M96" s="51"/>
      <c r="N96" s="310">
        <f>N182</f>
        <v>0</v>
      </c>
      <c r="O96" s="311"/>
      <c r="P96" s="311"/>
      <c r="Q96" s="311"/>
      <c r="R96" s="69"/>
    </row>
    <row r="97" spans="2:65" s="3" customFormat="1" ht="19.899999999999999" customHeight="1">
      <c r="B97" s="68"/>
      <c r="C97" s="51"/>
      <c r="D97" s="52" t="s">
        <v>737</v>
      </c>
      <c r="E97" s="51"/>
      <c r="F97" s="51"/>
      <c r="G97" s="51"/>
      <c r="H97" s="51"/>
      <c r="I97" s="51"/>
      <c r="J97" s="51"/>
      <c r="K97" s="51"/>
      <c r="L97" s="51"/>
      <c r="M97" s="51"/>
      <c r="N97" s="310">
        <f>N217</f>
        <v>0</v>
      </c>
      <c r="O97" s="311"/>
      <c r="P97" s="311"/>
      <c r="Q97" s="311"/>
      <c r="R97" s="69"/>
    </row>
    <row r="98" spans="2:65" s="2" customFormat="1" ht="24.95" customHeight="1">
      <c r="B98" s="64"/>
      <c r="C98" s="65"/>
      <c r="D98" s="66" t="s">
        <v>738</v>
      </c>
      <c r="E98" s="65"/>
      <c r="F98" s="65"/>
      <c r="G98" s="65"/>
      <c r="H98" s="65"/>
      <c r="I98" s="65"/>
      <c r="J98" s="65"/>
      <c r="K98" s="65"/>
      <c r="L98" s="65"/>
      <c r="M98" s="65"/>
      <c r="N98" s="308">
        <f>N257</f>
        <v>0</v>
      </c>
      <c r="O98" s="309"/>
      <c r="P98" s="309"/>
      <c r="Q98" s="309"/>
      <c r="R98" s="67"/>
    </row>
    <row r="99" spans="2:65" s="2" customFormat="1" ht="21.75" customHeight="1">
      <c r="B99" s="64"/>
      <c r="C99" s="65"/>
      <c r="D99" s="66" t="s">
        <v>150</v>
      </c>
      <c r="E99" s="65"/>
      <c r="F99" s="65"/>
      <c r="G99" s="65"/>
      <c r="H99" s="65"/>
      <c r="I99" s="65"/>
      <c r="J99" s="65"/>
      <c r="K99" s="65"/>
      <c r="L99" s="65"/>
      <c r="M99" s="65"/>
      <c r="N99" s="312">
        <f>N263</f>
        <v>0</v>
      </c>
      <c r="O99" s="309"/>
      <c r="P99" s="309"/>
      <c r="Q99" s="309"/>
      <c r="R99" s="67"/>
    </row>
    <row r="100" spans="2:65" s="1" customFormat="1" ht="21.75" customHeight="1">
      <c r="B100" s="22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4"/>
    </row>
    <row r="101" spans="2:65" s="1" customFormat="1" ht="29.25" customHeight="1">
      <c r="B101" s="22"/>
      <c r="C101" s="63" t="s">
        <v>151</v>
      </c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307">
        <f>ROUND(N102+N103+N104+N105+N106+N107,2)</f>
        <v>0</v>
      </c>
      <c r="O101" s="313"/>
      <c r="P101" s="313"/>
      <c r="Q101" s="313"/>
      <c r="R101" s="24"/>
      <c r="T101" s="70"/>
      <c r="U101" s="71" t="s">
        <v>39</v>
      </c>
    </row>
    <row r="102" spans="2:65" s="1" customFormat="1" ht="18" customHeight="1">
      <c r="B102" s="72"/>
      <c r="C102" s="73"/>
      <c r="D102" s="314" t="s">
        <v>152</v>
      </c>
      <c r="E102" s="315"/>
      <c r="F102" s="315"/>
      <c r="G102" s="315"/>
      <c r="H102" s="315"/>
      <c r="I102" s="73"/>
      <c r="J102" s="73"/>
      <c r="K102" s="73"/>
      <c r="L102" s="73"/>
      <c r="M102" s="73"/>
      <c r="N102" s="316">
        <f>ROUND(N88*T102,2)</f>
        <v>0</v>
      </c>
      <c r="O102" s="317"/>
      <c r="P102" s="317"/>
      <c r="Q102" s="317"/>
      <c r="R102" s="75"/>
      <c r="S102" s="73"/>
      <c r="T102" s="76"/>
      <c r="U102" s="77" t="s">
        <v>42</v>
      </c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  <c r="AT102" s="78"/>
      <c r="AU102" s="78"/>
      <c r="AV102" s="78"/>
      <c r="AW102" s="78"/>
      <c r="AX102" s="78"/>
      <c r="AY102" s="79" t="s">
        <v>153</v>
      </c>
      <c r="AZ102" s="78"/>
      <c r="BA102" s="78"/>
      <c r="BB102" s="78"/>
      <c r="BC102" s="78"/>
      <c r="BD102" s="78"/>
      <c r="BE102" s="80">
        <f t="shared" ref="BE102:BE107" si="0">IF(U102="základná",N102,0)</f>
        <v>0</v>
      </c>
      <c r="BF102" s="80">
        <f t="shared" ref="BF102:BF107" si="1">IF(U102="znížená",N102,0)</f>
        <v>0</v>
      </c>
      <c r="BG102" s="80">
        <f t="shared" ref="BG102:BG107" si="2">IF(U102="zákl. prenesená",N102,0)</f>
        <v>0</v>
      </c>
      <c r="BH102" s="80">
        <f t="shared" ref="BH102:BH107" si="3">IF(U102="zníž. prenesená",N102,0)</f>
        <v>0</v>
      </c>
      <c r="BI102" s="80">
        <f t="shared" ref="BI102:BI107" si="4">IF(U102="nulová",N102,0)</f>
        <v>0</v>
      </c>
      <c r="BJ102" s="79" t="s">
        <v>87</v>
      </c>
      <c r="BK102" s="78"/>
      <c r="BL102" s="78"/>
      <c r="BM102" s="78"/>
    </row>
    <row r="103" spans="2:65" s="1" customFormat="1" ht="18" customHeight="1">
      <c r="B103" s="72"/>
      <c r="C103" s="73"/>
      <c r="D103" s="314" t="s">
        <v>154</v>
      </c>
      <c r="E103" s="315"/>
      <c r="F103" s="315"/>
      <c r="G103" s="315"/>
      <c r="H103" s="315"/>
      <c r="I103" s="73"/>
      <c r="J103" s="73"/>
      <c r="K103" s="73"/>
      <c r="L103" s="73"/>
      <c r="M103" s="73"/>
      <c r="N103" s="316">
        <f>ROUND(N88*T103,2)</f>
        <v>0</v>
      </c>
      <c r="O103" s="317"/>
      <c r="P103" s="317"/>
      <c r="Q103" s="317"/>
      <c r="R103" s="75"/>
      <c r="S103" s="73"/>
      <c r="T103" s="76"/>
      <c r="U103" s="77" t="s">
        <v>42</v>
      </c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  <c r="AS103" s="78"/>
      <c r="AT103" s="78"/>
      <c r="AU103" s="78"/>
      <c r="AV103" s="78"/>
      <c r="AW103" s="78"/>
      <c r="AX103" s="78"/>
      <c r="AY103" s="79" t="s">
        <v>153</v>
      </c>
      <c r="AZ103" s="78"/>
      <c r="BA103" s="78"/>
      <c r="BB103" s="78"/>
      <c r="BC103" s="78"/>
      <c r="BD103" s="78"/>
      <c r="BE103" s="80">
        <f t="shared" si="0"/>
        <v>0</v>
      </c>
      <c r="BF103" s="80">
        <f t="shared" si="1"/>
        <v>0</v>
      </c>
      <c r="BG103" s="80">
        <f t="shared" si="2"/>
        <v>0</v>
      </c>
      <c r="BH103" s="80">
        <f t="shared" si="3"/>
        <v>0</v>
      </c>
      <c r="BI103" s="80">
        <f t="shared" si="4"/>
        <v>0</v>
      </c>
      <c r="BJ103" s="79" t="s">
        <v>87</v>
      </c>
      <c r="BK103" s="78"/>
      <c r="BL103" s="78"/>
      <c r="BM103" s="78"/>
    </row>
    <row r="104" spans="2:65" s="1" customFormat="1" ht="18" customHeight="1">
      <c r="B104" s="72"/>
      <c r="C104" s="73"/>
      <c r="D104" s="314" t="s">
        <v>155</v>
      </c>
      <c r="E104" s="315"/>
      <c r="F104" s="315"/>
      <c r="G104" s="315"/>
      <c r="H104" s="315"/>
      <c r="I104" s="73"/>
      <c r="J104" s="73"/>
      <c r="K104" s="73"/>
      <c r="L104" s="73"/>
      <c r="M104" s="73"/>
      <c r="N104" s="316">
        <f>ROUND(N88*T104,2)</f>
        <v>0</v>
      </c>
      <c r="O104" s="317"/>
      <c r="P104" s="317"/>
      <c r="Q104" s="317"/>
      <c r="R104" s="75"/>
      <c r="S104" s="73"/>
      <c r="T104" s="76"/>
      <c r="U104" s="77" t="s">
        <v>42</v>
      </c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  <c r="AN104" s="78"/>
      <c r="AO104" s="78"/>
      <c r="AP104" s="78"/>
      <c r="AQ104" s="78"/>
      <c r="AR104" s="78"/>
      <c r="AS104" s="78"/>
      <c r="AT104" s="78"/>
      <c r="AU104" s="78"/>
      <c r="AV104" s="78"/>
      <c r="AW104" s="78"/>
      <c r="AX104" s="78"/>
      <c r="AY104" s="79" t="s">
        <v>153</v>
      </c>
      <c r="AZ104" s="78"/>
      <c r="BA104" s="78"/>
      <c r="BB104" s="78"/>
      <c r="BC104" s="78"/>
      <c r="BD104" s="78"/>
      <c r="BE104" s="80">
        <f t="shared" si="0"/>
        <v>0</v>
      </c>
      <c r="BF104" s="80">
        <f t="shared" si="1"/>
        <v>0</v>
      </c>
      <c r="BG104" s="80">
        <f t="shared" si="2"/>
        <v>0</v>
      </c>
      <c r="BH104" s="80">
        <f t="shared" si="3"/>
        <v>0</v>
      </c>
      <c r="BI104" s="80">
        <f t="shared" si="4"/>
        <v>0</v>
      </c>
      <c r="BJ104" s="79" t="s">
        <v>87</v>
      </c>
      <c r="BK104" s="78"/>
      <c r="BL104" s="78"/>
      <c r="BM104" s="78"/>
    </row>
    <row r="105" spans="2:65" s="1" customFormat="1" ht="18" customHeight="1">
      <c r="B105" s="72"/>
      <c r="C105" s="73"/>
      <c r="D105" s="314" t="s">
        <v>156</v>
      </c>
      <c r="E105" s="315"/>
      <c r="F105" s="315"/>
      <c r="G105" s="315"/>
      <c r="H105" s="315"/>
      <c r="I105" s="73"/>
      <c r="J105" s="73"/>
      <c r="K105" s="73"/>
      <c r="L105" s="73"/>
      <c r="M105" s="73"/>
      <c r="N105" s="316">
        <f>ROUND(N88*T105,2)</f>
        <v>0</v>
      </c>
      <c r="O105" s="317"/>
      <c r="P105" s="317"/>
      <c r="Q105" s="317"/>
      <c r="R105" s="75"/>
      <c r="S105" s="73"/>
      <c r="T105" s="76"/>
      <c r="U105" s="77" t="s">
        <v>42</v>
      </c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N105" s="78"/>
      <c r="AO105" s="78"/>
      <c r="AP105" s="78"/>
      <c r="AQ105" s="78"/>
      <c r="AR105" s="78"/>
      <c r="AS105" s="78"/>
      <c r="AT105" s="78"/>
      <c r="AU105" s="78"/>
      <c r="AV105" s="78"/>
      <c r="AW105" s="78"/>
      <c r="AX105" s="78"/>
      <c r="AY105" s="79" t="s">
        <v>153</v>
      </c>
      <c r="AZ105" s="78"/>
      <c r="BA105" s="78"/>
      <c r="BB105" s="78"/>
      <c r="BC105" s="78"/>
      <c r="BD105" s="78"/>
      <c r="BE105" s="80">
        <f t="shared" si="0"/>
        <v>0</v>
      </c>
      <c r="BF105" s="80">
        <f t="shared" si="1"/>
        <v>0</v>
      </c>
      <c r="BG105" s="80">
        <f t="shared" si="2"/>
        <v>0</v>
      </c>
      <c r="BH105" s="80">
        <f t="shared" si="3"/>
        <v>0</v>
      </c>
      <c r="BI105" s="80">
        <f t="shared" si="4"/>
        <v>0</v>
      </c>
      <c r="BJ105" s="79" t="s">
        <v>87</v>
      </c>
      <c r="BK105" s="78"/>
      <c r="BL105" s="78"/>
      <c r="BM105" s="78"/>
    </row>
    <row r="106" spans="2:65" s="1" customFormat="1" ht="18" customHeight="1">
      <c r="B106" s="72"/>
      <c r="C106" s="73"/>
      <c r="D106" s="314" t="s">
        <v>157</v>
      </c>
      <c r="E106" s="315"/>
      <c r="F106" s="315"/>
      <c r="G106" s="315"/>
      <c r="H106" s="315"/>
      <c r="I106" s="73"/>
      <c r="J106" s="73"/>
      <c r="K106" s="73"/>
      <c r="L106" s="73"/>
      <c r="M106" s="73"/>
      <c r="N106" s="316">
        <f>ROUND(N88*T106,2)</f>
        <v>0</v>
      </c>
      <c r="O106" s="317"/>
      <c r="P106" s="317"/>
      <c r="Q106" s="317"/>
      <c r="R106" s="75"/>
      <c r="S106" s="73"/>
      <c r="T106" s="76"/>
      <c r="U106" s="77" t="s">
        <v>42</v>
      </c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  <c r="AP106" s="78"/>
      <c r="AQ106" s="78"/>
      <c r="AR106" s="78"/>
      <c r="AS106" s="78"/>
      <c r="AT106" s="78"/>
      <c r="AU106" s="78"/>
      <c r="AV106" s="78"/>
      <c r="AW106" s="78"/>
      <c r="AX106" s="78"/>
      <c r="AY106" s="79" t="s">
        <v>153</v>
      </c>
      <c r="AZ106" s="78"/>
      <c r="BA106" s="78"/>
      <c r="BB106" s="78"/>
      <c r="BC106" s="78"/>
      <c r="BD106" s="78"/>
      <c r="BE106" s="80">
        <f t="shared" si="0"/>
        <v>0</v>
      </c>
      <c r="BF106" s="80">
        <f t="shared" si="1"/>
        <v>0</v>
      </c>
      <c r="BG106" s="80">
        <f t="shared" si="2"/>
        <v>0</v>
      </c>
      <c r="BH106" s="80">
        <f t="shared" si="3"/>
        <v>0</v>
      </c>
      <c r="BI106" s="80">
        <f t="shared" si="4"/>
        <v>0</v>
      </c>
      <c r="BJ106" s="79" t="s">
        <v>87</v>
      </c>
      <c r="BK106" s="78"/>
      <c r="BL106" s="78"/>
      <c r="BM106" s="78"/>
    </row>
    <row r="107" spans="2:65" s="1" customFormat="1" ht="18" customHeight="1">
      <c r="B107" s="72"/>
      <c r="C107" s="73"/>
      <c r="D107" s="74" t="s">
        <v>158</v>
      </c>
      <c r="E107" s="73"/>
      <c r="F107" s="73"/>
      <c r="G107" s="73"/>
      <c r="H107" s="73"/>
      <c r="I107" s="73"/>
      <c r="J107" s="73"/>
      <c r="K107" s="73"/>
      <c r="L107" s="73"/>
      <c r="M107" s="73"/>
      <c r="N107" s="316">
        <f>ROUND(N88*T107,2)</f>
        <v>0</v>
      </c>
      <c r="O107" s="317"/>
      <c r="P107" s="317"/>
      <c r="Q107" s="317"/>
      <c r="R107" s="75"/>
      <c r="S107" s="73"/>
      <c r="T107" s="81"/>
      <c r="U107" s="82" t="s">
        <v>42</v>
      </c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  <c r="AJ107" s="78"/>
      <c r="AK107" s="78"/>
      <c r="AL107" s="78"/>
      <c r="AM107" s="78"/>
      <c r="AN107" s="78"/>
      <c r="AO107" s="78"/>
      <c r="AP107" s="78"/>
      <c r="AQ107" s="78"/>
      <c r="AR107" s="78"/>
      <c r="AS107" s="78"/>
      <c r="AT107" s="78"/>
      <c r="AU107" s="78"/>
      <c r="AV107" s="78"/>
      <c r="AW107" s="78"/>
      <c r="AX107" s="78"/>
      <c r="AY107" s="79" t="s">
        <v>159</v>
      </c>
      <c r="AZ107" s="78"/>
      <c r="BA107" s="78"/>
      <c r="BB107" s="78"/>
      <c r="BC107" s="78"/>
      <c r="BD107" s="78"/>
      <c r="BE107" s="80">
        <f t="shared" si="0"/>
        <v>0</v>
      </c>
      <c r="BF107" s="80">
        <f t="shared" si="1"/>
        <v>0</v>
      </c>
      <c r="BG107" s="80">
        <f t="shared" si="2"/>
        <v>0</v>
      </c>
      <c r="BH107" s="80">
        <f t="shared" si="3"/>
        <v>0</v>
      </c>
      <c r="BI107" s="80">
        <f t="shared" si="4"/>
        <v>0</v>
      </c>
      <c r="BJ107" s="79" t="s">
        <v>87</v>
      </c>
      <c r="BK107" s="78"/>
      <c r="BL107" s="78"/>
      <c r="BM107" s="78"/>
    </row>
    <row r="108" spans="2:65" s="1" customFormat="1">
      <c r="B108" s="22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4"/>
    </row>
    <row r="109" spans="2:65" s="1" customFormat="1" ht="29.25" customHeight="1">
      <c r="B109" s="22"/>
      <c r="C109" s="54" t="s">
        <v>120</v>
      </c>
      <c r="D109" s="55"/>
      <c r="E109" s="55"/>
      <c r="F109" s="55"/>
      <c r="G109" s="55"/>
      <c r="H109" s="55"/>
      <c r="I109" s="55"/>
      <c r="J109" s="55"/>
      <c r="K109" s="55"/>
      <c r="L109" s="318">
        <f>ROUND(SUM(N88+N101),2)</f>
        <v>0</v>
      </c>
      <c r="M109" s="318"/>
      <c r="N109" s="318"/>
      <c r="O109" s="318"/>
      <c r="P109" s="318"/>
      <c r="Q109" s="318"/>
      <c r="R109" s="24"/>
    </row>
    <row r="110" spans="2:65" s="1" customFormat="1" ht="6.95" customHeight="1">
      <c r="B110" s="37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9"/>
    </row>
    <row r="114" spans="2:63" s="1" customFormat="1" ht="6.95" customHeight="1"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2"/>
    </row>
    <row r="115" spans="2:63" s="1" customFormat="1" ht="36.950000000000003" customHeight="1">
      <c r="B115" s="22"/>
      <c r="C115" s="285" t="s">
        <v>160</v>
      </c>
      <c r="D115" s="291"/>
      <c r="E115" s="291"/>
      <c r="F115" s="291"/>
      <c r="G115" s="291"/>
      <c r="H115" s="291"/>
      <c r="I115" s="291"/>
      <c r="J115" s="291"/>
      <c r="K115" s="291"/>
      <c r="L115" s="291"/>
      <c r="M115" s="291"/>
      <c r="N115" s="291"/>
      <c r="O115" s="291"/>
      <c r="P115" s="291"/>
      <c r="Q115" s="291"/>
      <c r="R115" s="24"/>
    </row>
    <row r="116" spans="2:63" s="1" customFormat="1" ht="6.95" customHeight="1">
      <c r="B116" s="22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4"/>
    </row>
    <row r="117" spans="2:63" s="1" customFormat="1" ht="30" customHeight="1">
      <c r="B117" s="22"/>
      <c r="C117" s="20" t="s">
        <v>17</v>
      </c>
      <c r="D117" s="23"/>
      <c r="E117" s="23"/>
      <c r="F117" s="287" t="str">
        <f>F6</f>
        <v>Zníženie energetickej náročnosti kultúrneho domu v obci Rastislavice</v>
      </c>
      <c r="G117" s="288"/>
      <c r="H117" s="288"/>
      <c r="I117" s="288"/>
      <c r="J117" s="288"/>
      <c r="K117" s="288"/>
      <c r="L117" s="288"/>
      <c r="M117" s="288"/>
      <c r="N117" s="288"/>
      <c r="O117" s="288"/>
      <c r="P117" s="288"/>
      <c r="Q117" s="23"/>
      <c r="R117" s="24"/>
    </row>
    <row r="118" spans="2:63" s="1" customFormat="1" ht="36.950000000000003" customHeight="1">
      <c r="B118" s="22"/>
      <c r="C118" s="43" t="s">
        <v>127</v>
      </c>
      <c r="D118" s="23"/>
      <c r="E118" s="23"/>
      <c r="F118" s="303" t="str">
        <f>F7</f>
        <v>UK - Vykurovanie</v>
      </c>
      <c r="G118" s="291"/>
      <c r="H118" s="291"/>
      <c r="I118" s="291"/>
      <c r="J118" s="291"/>
      <c r="K118" s="291"/>
      <c r="L118" s="291"/>
      <c r="M118" s="291"/>
      <c r="N118" s="291"/>
      <c r="O118" s="291"/>
      <c r="P118" s="291"/>
      <c r="Q118" s="23"/>
      <c r="R118" s="24"/>
    </row>
    <row r="119" spans="2:63" s="1" customFormat="1" ht="6.95" customHeight="1">
      <c r="B119" s="22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4"/>
    </row>
    <row r="120" spans="2:63" s="1" customFormat="1" ht="18" customHeight="1">
      <c r="B120" s="22"/>
      <c r="C120" s="20" t="s">
        <v>21</v>
      </c>
      <c r="D120" s="23"/>
      <c r="E120" s="23"/>
      <c r="F120" s="18" t="str">
        <f>F9</f>
        <v>Rastislavice</v>
      </c>
      <c r="G120" s="23"/>
      <c r="H120" s="23"/>
      <c r="I120" s="23"/>
      <c r="J120" s="23"/>
      <c r="K120" s="20" t="s">
        <v>23</v>
      </c>
      <c r="L120" s="23"/>
      <c r="M120" s="293">
        <f>IF(O9="","",O9)</f>
        <v>0</v>
      </c>
      <c r="N120" s="293"/>
      <c r="O120" s="293"/>
      <c r="P120" s="293"/>
      <c r="Q120" s="23"/>
      <c r="R120" s="24"/>
    </row>
    <row r="121" spans="2:63" s="1" customFormat="1" ht="6.95" customHeight="1">
      <c r="B121" s="22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4"/>
    </row>
    <row r="122" spans="2:63" s="1" customFormat="1" ht="15">
      <c r="B122" s="22"/>
      <c r="C122" s="20" t="s">
        <v>24</v>
      </c>
      <c r="D122" s="23"/>
      <c r="E122" s="23"/>
      <c r="F122" s="18" t="str">
        <f>E12</f>
        <v>Obec Rastislavice</v>
      </c>
      <c r="G122" s="23"/>
      <c r="H122" s="23"/>
      <c r="I122" s="23"/>
      <c r="J122" s="23"/>
      <c r="K122" s="20" t="s">
        <v>30</v>
      </c>
      <c r="L122" s="23"/>
      <c r="M122" s="294" t="str">
        <f>E18</f>
        <v>ByvaPro s.r.o., Mlynské Nivy 58, 821 05 Bratislava</v>
      </c>
      <c r="N122" s="294"/>
      <c r="O122" s="294"/>
      <c r="P122" s="294"/>
      <c r="Q122" s="294"/>
      <c r="R122" s="24"/>
    </row>
    <row r="123" spans="2:63" s="1" customFormat="1" ht="14.45" customHeight="1">
      <c r="B123" s="22"/>
      <c r="C123" s="20" t="s">
        <v>28</v>
      </c>
      <c r="D123" s="23"/>
      <c r="E123" s="23"/>
      <c r="F123" s="18" t="str">
        <f>IF(E15="","",E15)</f>
        <v>Vyplň údaj</v>
      </c>
      <c r="G123" s="23"/>
      <c r="H123" s="23"/>
      <c r="I123" s="23"/>
      <c r="J123" s="23"/>
      <c r="K123" s="20" t="s">
        <v>33</v>
      </c>
      <c r="L123" s="23"/>
      <c r="M123" s="294" t="str">
        <f>E21</f>
        <v>Ján Tóth</v>
      </c>
      <c r="N123" s="294"/>
      <c r="O123" s="294"/>
      <c r="P123" s="294"/>
      <c r="Q123" s="294"/>
      <c r="R123" s="24"/>
    </row>
    <row r="124" spans="2:63" s="1" customFormat="1" ht="10.35" customHeight="1">
      <c r="B124" s="22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4"/>
    </row>
    <row r="125" spans="2:63" s="4" customFormat="1" ht="29.25" customHeight="1">
      <c r="B125" s="83"/>
      <c r="C125" s="84" t="s">
        <v>161</v>
      </c>
      <c r="D125" s="85" t="s">
        <v>162</v>
      </c>
      <c r="E125" s="85" t="s">
        <v>57</v>
      </c>
      <c r="F125" s="319" t="s">
        <v>163</v>
      </c>
      <c r="G125" s="319"/>
      <c r="H125" s="319"/>
      <c r="I125" s="319"/>
      <c r="J125" s="85" t="s">
        <v>164</v>
      </c>
      <c r="K125" s="85" t="s">
        <v>165</v>
      </c>
      <c r="L125" s="320" t="s">
        <v>166</v>
      </c>
      <c r="M125" s="320"/>
      <c r="N125" s="319" t="s">
        <v>134</v>
      </c>
      <c r="O125" s="319"/>
      <c r="P125" s="319"/>
      <c r="Q125" s="321"/>
      <c r="R125" s="86"/>
      <c r="T125" s="46" t="s">
        <v>167</v>
      </c>
      <c r="U125" s="47" t="s">
        <v>39</v>
      </c>
      <c r="V125" s="47" t="s">
        <v>168</v>
      </c>
      <c r="W125" s="47" t="s">
        <v>169</v>
      </c>
      <c r="X125" s="47" t="s">
        <v>170</v>
      </c>
      <c r="Y125" s="47" t="s">
        <v>171</v>
      </c>
      <c r="Z125" s="47" t="s">
        <v>172</v>
      </c>
      <c r="AA125" s="48" t="s">
        <v>173</v>
      </c>
    </row>
    <row r="126" spans="2:63" s="1" customFormat="1" ht="29.25" customHeight="1">
      <c r="B126" s="22"/>
      <c r="C126" s="50" t="s">
        <v>131</v>
      </c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325">
        <f>BK126</f>
        <v>0</v>
      </c>
      <c r="O126" s="326"/>
      <c r="P126" s="326"/>
      <c r="Q126" s="326"/>
      <c r="R126" s="24"/>
      <c r="T126" s="49"/>
      <c r="U126" s="29"/>
      <c r="V126" s="29"/>
      <c r="W126" s="87">
        <f>W127+W135+W257+W263</f>
        <v>0</v>
      </c>
      <c r="X126" s="29"/>
      <c r="Y126" s="87">
        <f>Y127+Y135+Y257+Y263</f>
        <v>3.9257391999879996</v>
      </c>
      <c r="Z126" s="29"/>
      <c r="AA126" s="88">
        <f>AA127+AA135+AA257+AA263</f>
        <v>3.056</v>
      </c>
      <c r="AT126" s="10" t="s">
        <v>74</v>
      </c>
      <c r="AU126" s="10" t="s">
        <v>136</v>
      </c>
      <c r="BK126" s="89">
        <f>BK127+BK135+BK257+BK263</f>
        <v>0</v>
      </c>
    </row>
    <row r="127" spans="2:63" s="5" customFormat="1" ht="37.35" customHeight="1">
      <c r="B127" s="90"/>
      <c r="C127" s="91"/>
      <c r="D127" s="92" t="s">
        <v>137</v>
      </c>
      <c r="E127" s="92"/>
      <c r="F127" s="92"/>
      <c r="G127" s="92"/>
      <c r="H127" s="92"/>
      <c r="I127" s="92"/>
      <c r="J127" s="92"/>
      <c r="K127" s="92"/>
      <c r="L127" s="92"/>
      <c r="M127" s="92"/>
      <c r="N127" s="312">
        <f>BK127</f>
        <v>0</v>
      </c>
      <c r="O127" s="308"/>
      <c r="P127" s="308"/>
      <c r="Q127" s="308"/>
      <c r="R127" s="93"/>
      <c r="T127" s="94"/>
      <c r="U127" s="91"/>
      <c r="V127" s="91"/>
      <c r="W127" s="95">
        <f>W128</f>
        <v>0</v>
      </c>
      <c r="X127" s="91"/>
      <c r="Y127" s="95">
        <f>Y128</f>
        <v>0</v>
      </c>
      <c r="Z127" s="91"/>
      <c r="AA127" s="96">
        <f>AA128</f>
        <v>0</v>
      </c>
      <c r="AR127" s="97" t="s">
        <v>82</v>
      </c>
      <c r="AT127" s="98" t="s">
        <v>74</v>
      </c>
      <c r="AU127" s="98" t="s">
        <v>75</v>
      </c>
      <c r="AY127" s="97" t="s">
        <v>174</v>
      </c>
      <c r="BK127" s="99">
        <f>BK128</f>
        <v>0</v>
      </c>
    </row>
    <row r="128" spans="2:63" s="5" customFormat="1" ht="19.899999999999999" customHeight="1">
      <c r="B128" s="90"/>
      <c r="C128" s="91"/>
      <c r="D128" s="100" t="s">
        <v>140</v>
      </c>
      <c r="E128" s="100"/>
      <c r="F128" s="100"/>
      <c r="G128" s="100"/>
      <c r="H128" s="100"/>
      <c r="I128" s="100"/>
      <c r="J128" s="100"/>
      <c r="K128" s="100"/>
      <c r="L128" s="100"/>
      <c r="M128" s="100"/>
      <c r="N128" s="327">
        <f>BK128</f>
        <v>0</v>
      </c>
      <c r="O128" s="328"/>
      <c r="P128" s="328"/>
      <c r="Q128" s="328"/>
      <c r="R128" s="93"/>
      <c r="T128" s="94"/>
      <c r="U128" s="91"/>
      <c r="V128" s="91"/>
      <c r="W128" s="95">
        <f>SUM(W129:W134)</f>
        <v>0</v>
      </c>
      <c r="X128" s="91"/>
      <c r="Y128" s="95">
        <f>SUM(Y129:Y134)</f>
        <v>0</v>
      </c>
      <c r="Z128" s="91"/>
      <c r="AA128" s="96">
        <f>SUM(AA129:AA134)</f>
        <v>0</v>
      </c>
      <c r="AR128" s="97" t="s">
        <v>82</v>
      </c>
      <c r="AT128" s="98" t="s">
        <v>74</v>
      </c>
      <c r="AU128" s="98" t="s">
        <v>82</v>
      </c>
      <c r="AY128" s="97" t="s">
        <v>174</v>
      </c>
      <c r="BK128" s="99">
        <f>SUM(BK129:BK134)</f>
        <v>0</v>
      </c>
    </row>
    <row r="129" spans="2:65" s="1" customFormat="1" ht="31.5" customHeight="1">
      <c r="B129" s="72"/>
      <c r="C129" s="101" t="s">
        <v>739</v>
      </c>
      <c r="D129" s="101" t="s">
        <v>176</v>
      </c>
      <c r="E129" s="102"/>
      <c r="F129" s="322" t="s">
        <v>740</v>
      </c>
      <c r="G129" s="322"/>
      <c r="H129" s="322"/>
      <c r="I129" s="322"/>
      <c r="J129" s="103" t="s">
        <v>239</v>
      </c>
      <c r="K129" s="104">
        <v>3.06</v>
      </c>
      <c r="L129" s="323">
        <v>0</v>
      </c>
      <c r="M129" s="323"/>
      <c r="N129" s="324">
        <f t="shared" ref="N129:N134" si="5">ROUND(L129*K129,2)</f>
        <v>0</v>
      </c>
      <c r="O129" s="324"/>
      <c r="P129" s="324"/>
      <c r="Q129" s="324"/>
      <c r="R129" s="75"/>
      <c r="T129" s="106" t="s">
        <v>5</v>
      </c>
      <c r="U129" s="27" t="s">
        <v>42</v>
      </c>
      <c r="V129" s="23"/>
      <c r="W129" s="107">
        <f t="shared" ref="W129:W134" si="6">V129*K129</f>
        <v>0</v>
      </c>
      <c r="X129" s="107">
        <v>0</v>
      </c>
      <c r="Y129" s="107">
        <f t="shared" ref="Y129:Y134" si="7">X129*K129</f>
        <v>0</v>
      </c>
      <c r="Z129" s="107">
        <v>0</v>
      </c>
      <c r="AA129" s="108">
        <f t="shared" ref="AA129:AA134" si="8">Z129*K129</f>
        <v>0</v>
      </c>
      <c r="AR129" s="10" t="s">
        <v>179</v>
      </c>
      <c r="AT129" s="10" t="s">
        <v>176</v>
      </c>
      <c r="AU129" s="10" t="s">
        <v>87</v>
      </c>
      <c r="AY129" s="10" t="s">
        <v>174</v>
      </c>
      <c r="BE129" s="53">
        <f t="shared" ref="BE129:BE134" si="9">IF(U129="základná",N129,0)</f>
        <v>0</v>
      </c>
      <c r="BF129" s="53">
        <f t="shared" ref="BF129:BF134" si="10">IF(U129="znížená",N129,0)</f>
        <v>0</v>
      </c>
      <c r="BG129" s="53">
        <f t="shared" ref="BG129:BG134" si="11">IF(U129="zákl. prenesená",N129,0)</f>
        <v>0</v>
      </c>
      <c r="BH129" s="53">
        <f t="shared" ref="BH129:BH134" si="12">IF(U129="zníž. prenesená",N129,0)</f>
        <v>0</v>
      </c>
      <c r="BI129" s="53">
        <f t="shared" ref="BI129:BI134" si="13">IF(U129="nulová",N129,0)</f>
        <v>0</v>
      </c>
      <c r="BJ129" s="10" t="s">
        <v>87</v>
      </c>
      <c r="BK129" s="53">
        <f t="shared" ref="BK129:BK134" si="14">ROUND(L129*K129,2)</f>
        <v>0</v>
      </c>
      <c r="BL129" s="10" t="s">
        <v>179</v>
      </c>
      <c r="BM129" s="10" t="s">
        <v>741</v>
      </c>
    </row>
    <row r="130" spans="2:65" s="1" customFormat="1" ht="22.5" customHeight="1">
      <c r="B130" s="72"/>
      <c r="C130" s="101" t="s">
        <v>742</v>
      </c>
      <c r="D130" s="101" t="s">
        <v>176</v>
      </c>
      <c r="E130" s="102"/>
      <c r="F130" s="322" t="s">
        <v>743</v>
      </c>
      <c r="G130" s="322"/>
      <c r="H130" s="322"/>
      <c r="I130" s="322"/>
      <c r="J130" s="103" t="s">
        <v>239</v>
      </c>
      <c r="K130" s="104">
        <v>3.06</v>
      </c>
      <c r="L130" s="323">
        <v>0</v>
      </c>
      <c r="M130" s="323"/>
      <c r="N130" s="324">
        <f t="shared" si="5"/>
        <v>0</v>
      </c>
      <c r="O130" s="324"/>
      <c r="P130" s="324"/>
      <c r="Q130" s="324"/>
      <c r="R130" s="75"/>
      <c r="T130" s="106" t="s">
        <v>5</v>
      </c>
      <c r="U130" s="27" t="s">
        <v>42</v>
      </c>
      <c r="V130" s="23"/>
      <c r="W130" s="107">
        <f t="shared" si="6"/>
        <v>0</v>
      </c>
      <c r="X130" s="107">
        <v>0</v>
      </c>
      <c r="Y130" s="107">
        <f t="shared" si="7"/>
        <v>0</v>
      </c>
      <c r="Z130" s="107">
        <v>0</v>
      </c>
      <c r="AA130" s="108">
        <f t="shared" si="8"/>
        <v>0</v>
      </c>
      <c r="AR130" s="10" t="s">
        <v>179</v>
      </c>
      <c r="AT130" s="10" t="s">
        <v>176</v>
      </c>
      <c r="AU130" s="10" t="s">
        <v>87</v>
      </c>
      <c r="AY130" s="10" t="s">
        <v>174</v>
      </c>
      <c r="BE130" s="53">
        <f t="shared" si="9"/>
        <v>0</v>
      </c>
      <c r="BF130" s="53">
        <f t="shared" si="10"/>
        <v>0</v>
      </c>
      <c r="BG130" s="53">
        <f t="shared" si="11"/>
        <v>0</v>
      </c>
      <c r="BH130" s="53">
        <f t="shared" si="12"/>
        <v>0</v>
      </c>
      <c r="BI130" s="53">
        <f t="shared" si="13"/>
        <v>0</v>
      </c>
      <c r="BJ130" s="10" t="s">
        <v>87</v>
      </c>
      <c r="BK130" s="53">
        <f t="shared" si="14"/>
        <v>0</v>
      </c>
      <c r="BL130" s="10" t="s">
        <v>179</v>
      </c>
      <c r="BM130" s="10" t="s">
        <v>744</v>
      </c>
    </row>
    <row r="131" spans="2:65" s="1" customFormat="1" ht="31.5" customHeight="1">
      <c r="B131" s="72"/>
      <c r="C131" s="101" t="s">
        <v>745</v>
      </c>
      <c r="D131" s="101" t="s">
        <v>176</v>
      </c>
      <c r="E131" s="102"/>
      <c r="F131" s="322" t="s">
        <v>746</v>
      </c>
      <c r="G131" s="322"/>
      <c r="H131" s="322"/>
      <c r="I131" s="322"/>
      <c r="J131" s="103" t="s">
        <v>239</v>
      </c>
      <c r="K131" s="104">
        <v>45.9</v>
      </c>
      <c r="L131" s="323">
        <v>0</v>
      </c>
      <c r="M131" s="323"/>
      <c r="N131" s="324">
        <f t="shared" si="5"/>
        <v>0</v>
      </c>
      <c r="O131" s="324"/>
      <c r="P131" s="324"/>
      <c r="Q131" s="324"/>
      <c r="R131" s="75"/>
      <c r="T131" s="106" t="s">
        <v>5</v>
      </c>
      <c r="U131" s="27" t="s">
        <v>42</v>
      </c>
      <c r="V131" s="23"/>
      <c r="W131" s="107">
        <f t="shared" si="6"/>
        <v>0</v>
      </c>
      <c r="X131" s="107">
        <v>0</v>
      </c>
      <c r="Y131" s="107">
        <f t="shared" si="7"/>
        <v>0</v>
      </c>
      <c r="Z131" s="107">
        <v>0</v>
      </c>
      <c r="AA131" s="108">
        <f t="shared" si="8"/>
        <v>0</v>
      </c>
      <c r="AR131" s="10" t="s">
        <v>179</v>
      </c>
      <c r="AT131" s="10" t="s">
        <v>176</v>
      </c>
      <c r="AU131" s="10" t="s">
        <v>87</v>
      </c>
      <c r="AY131" s="10" t="s">
        <v>174</v>
      </c>
      <c r="BE131" s="53">
        <f t="shared" si="9"/>
        <v>0</v>
      </c>
      <c r="BF131" s="53">
        <f t="shared" si="10"/>
        <v>0</v>
      </c>
      <c r="BG131" s="53">
        <f t="shared" si="11"/>
        <v>0</v>
      </c>
      <c r="BH131" s="53">
        <f t="shared" si="12"/>
        <v>0</v>
      </c>
      <c r="BI131" s="53">
        <f t="shared" si="13"/>
        <v>0</v>
      </c>
      <c r="BJ131" s="10" t="s">
        <v>87</v>
      </c>
      <c r="BK131" s="53">
        <f t="shared" si="14"/>
        <v>0</v>
      </c>
      <c r="BL131" s="10" t="s">
        <v>179</v>
      </c>
      <c r="BM131" s="10" t="s">
        <v>747</v>
      </c>
    </row>
    <row r="132" spans="2:65" s="1" customFormat="1" ht="31.5" customHeight="1">
      <c r="B132" s="72"/>
      <c r="C132" s="101" t="s">
        <v>748</v>
      </c>
      <c r="D132" s="101" t="s">
        <v>176</v>
      </c>
      <c r="E132" s="102"/>
      <c r="F132" s="322" t="s">
        <v>749</v>
      </c>
      <c r="G132" s="322"/>
      <c r="H132" s="322"/>
      <c r="I132" s="322"/>
      <c r="J132" s="103" t="s">
        <v>239</v>
      </c>
      <c r="K132" s="104">
        <v>3.06</v>
      </c>
      <c r="L132" s="323">
        <v>0</v>
      </c>
      <c r="M132" s="323"/>
      <c r="N132" s="324">
        <f t="shared" si="5"/>
        <v>0</v>
      </c>
      <c r="O132" s="324"/>
      <c r="P132" s="324"/>
      <c r="Q132" s="324"/>
      <c r="R132" s="75"/>
      <c r="T132" s="106" t="s">
        <v>5</v>
      </c>
      <c r="U132" s="27" t="s">
        <v>42</v>
      </c>
      <c r="V132" s="23"/>
      <c r="W132" s="107">
        <f t="shared" si="6"/>
        <v>0</v>
      </c>
      <c r="X132" s="107">
        <v>0</v>
      </c>
      <c r="Y132" s="107">
        <f t="shared" si="7"/>
        <v>0</v>
      </c>
      <c r="Z132" s="107">
        <v>0</v>
      </c>
      <c r="AA132" s="108">
        <f t="shared" si="8"/>
        <v>0</v>
      </c>
      <c r="AR132" s="10" t="s">
        <v>179</v>
      </c>
      <c r="AT132" s="10" t="s">
        <v>176</v>
      </c>
      <c r="AU132" s="10" t="s">
        <v>87</v>
      </c>
      <c r="AY132" s="10" t="s">
        <v>174</v>
      </c>
      <c r="BE132" s="53">
        <f t="shared" si="9"/>
        <v>0</v>
      </c>
      <c r="BF132" s="53">
        <f t="shared" si="10"/>
        <v>0</v>
      </c>
      <c r="BG132" s="53">
        <f t="shared" si="11"/>
        <v>0</v>
      </c>
      <c r="BH132" s="53">
        <f t="shared" si="12"/>
        <v>0</v>
      </c>
      <c r="BI132" s="53">
        <f t="shared" si="13"/>
        <v>0</v>
      </c>
      <c r="BJ132" s="10" t="s">
        <v>87</v>
      </c>
      <c r="BK132" s="53">
        <f t="shared" si="14"/>
        <v>0</v>
      </c>
      <c r="BL132" s="10" t="s">
        <v>179</v>
      </c>
      <c r="BM132" s="10" t="s">
        <v>750</v>
      </c>
    </row>
    <row r="133" spans="2:65" s="1" customFormat="1" ht="31.5" customHeight="1">
      <c r="B133" s="72"/>
      <c r="C133" s="101" t="s">
        <v>751</v>
      </c>
      <c r="D133" s="101" t="s">
        <v>176</v>
      </c>
      <c r="E133" s="102"/>
      <c r="F133" s="322" t="s">
        <v>752</v>
      </c>
      <c r="G133" s="322"/>
      <c r="H133" s="322"/>
      <c r="I133" s="322"/>
      <c r="J133" s="103" t="s">
        <v>239</v>
      </c>
      <c r="K133" s="104">
        <v>3.06</v>
      </c>
      <c r="L133" s="323">
        <v>0</v>
      </c>
      <c r="M133" s="323"/>
      <c r="N133" s="324">
        <f t="shared" si="5"/>
        <v>0</v>
      </c>
      <c r="O133" s="324"/>
      <c r="P133" s="324"/>
      <c r="Q133" s="324"/>
      <c r="R133" s="75"/>
      <c r="T133" s="106" t="s">
        <v>5</v>
      </c>
      <c r="U133" s="27" t="s">
        <v>42</v>
      </c>
      <c r="V133" s="23"/>
      <c r="W133" s="107">
        <f t="shared" si="6"/>
        <v>0</v>
      </c>
      <c r="X133" s="107">
        <v>0</v>
      </c>
      <c r="Y133" s="107">
        <f t="shared" si="7"/>
        <v>0</v>
      </c>
      <c r="Z133" s="107">
        <v>0</v>
      </c>
      <c r="AA133" s="108">
        <f t="shared" si="8"/>
        <v>0</v>
      </c>
      <c r="AR133" s="10" t="s">
        <v>179</v>
      </c>
      <c r="AT133" s="10" t="s">
        <v>176</v>
      </c>
      <c r="AU133" s="10" t="s">
        <v>87</v>
      </c>
      <c r="AY133" s="10" t="s">
        <v>174</v>
      </c>
      <c r="BE133" s="53">
        <f t="shared" si="9"/>
        <v>0</v>
      </c>
      <c r="BF133" s="53">
        <f t="shared" si="10"/>
        <v>0</v>
      </c>
      <c r="BG133" s="53">
        <f t="shared" si="11"/>
        <v>0</v>
      </c>
      <c r="BH133" s="53">
        <f t="shared" si="12"/>
        <v>0</v>
      </c>
      <c r="BI133" s="53">
        <f t="shared" si="13"/>
        <v>0</v>
      </c>
      <c r="BJ133" s="10" t="s">
        <v>87</v>
      </c>
      <c r="BK133" s="53">
        <f t="shared" si="14"/>
        <v>0</v>
      </c>
      <c r="BL133" s="10" t="s">
        <v>179</v>
      </c>
      <c r="BM133" s="10" t="s">
        <v>753</v>
      </c>
    </row>
    <row r="134" spans="2:65" s="1" customFormat="1" ht="31.5" customHeight="1">
      <c r="B134" s="72"/>
      <c r="C134" s="101" t="s">
        <v>754</v>
      </c>
      <c r="D134" s="101" t="s">
        <v>176</v>
      </c>
      <c r="E134" s="102"/>
      <c r="F134" s="322" t="s">
        <v>755</v>
      </c>
      <c r="G134" s="322"/>
      <c r="H134" s="322"/>
      <c r="I134" s="322"/>
      <c r="J134" s="103" t="s">
        <v>239</v>
      </c>
      <c r="K134" s="104">
        <v>3.06</v>
      </c>
      <c r="L134" s="323">
        <v>0</v>
      </c>
      <c r="M134" s="323"/>
      <c r="N134" s="324">
        <f t="shared" si="5"/>
        <v>0</v>
      </c>
      <c r="O134" s="324"/>
      <c r="P134" s="324"/>
      <c r="Q134" s="324"/>
      <c r="R134" s="75"/>
      <c r="T134" s="106" t="s">
        <v>5</v>
      </c>
      <c r="U134" s="27" t="s">
        <v>42</v>
      </c>
      <c r="V134" s="23"/>
      <c r="W134" s="107">
        <f t="shared" si="6"/>
        <v>0</v>
      </c>
      <c r="X134" s="107">
        <v>0</v>
      </c>
      <c r="Y134" s="107">
        <f t="shared" si="7"/>
        <v>0</v>
      </c>
      <c r="Z134" s="107">
        <v>0</v>
      </c>
      <c r="AA134" s="108">
        <f t="shared" si="8"/>
        <v>0</v>
      </c>
      <c r="AR134" s="10" t="s">
        <v>179</v>
      </c>
      <c r="AT134" s="10" t="s">
        <v>176</v>
      </c>
      <c r="AU134" s="10" t="s">
        <v>87</v>
      </c>
      <c r="AY134" s="10" t="s">
        <v>174</v>
      </c>
      <c r="BE134" s="53">
        <f t="shared" si="9"/>
        <v>0</v>
      </c>
      <c r="BF134" s="53">
        <f t="shared" si="10"/>
        <v>0</v>
      </c>
      <c r="BG134" s="53">
        <f t="shared" si="11"/>
        <v>0</v>
      </c>
      <c r="BH134" s="53">
        <f t="shared" si="12"/>
        <v>0</v>
      </c>
      <c r="BI134" s="53">
        <f t="shared" si="13"/>
        <v>0</v>
      </c>
      <c r="BJ134" s="10" t="s">
        <v>87</v>
      </c>
      <c r="BK134" s="53">
        <f t="shared" si="14"/>
        <v>0</v>
      </c>
      <c r="BL134" s="10" t="s">
        <v>179</v>
      </c>
      <c r="BM134" s="10" t="s">
        <v>756</v>
      </c>
    </row>
    <row r="135" spans="2:65" s="5" customFormat="1" ht="37.35" customHeight="1">
      <c r="B135" s="90"/>
      <c r="C135" s="91"/>
      <c r="D135" s="92" t="s">
        <v>142</v>
      </c>
      <c r="E135" s="92"/>
      <c r="F135" s="92"/>
      <c r="G135" s="92"/>
      <c r="H135" s="92"/>
      <c r="I135" s="92"/>
      <c r="J135" s="92"/>
      <c r="K135" s="92"/>
      <c r="L135" s="92"/>
      <c r="M135" s="92"/>
      <c r="N135" s="344">
        <f>BK135</f>
        <v>0</v>
      </c>
      <c r="O135" s="345"/>
      <c r="P135" s="345"/>
      <c r="Q135" s="345"/>
      <c r="R135" s="93"/>
      <c r="T135" s="94"/>
      <c r="U135" s="91"/>
      <c r="V135" s="91"/>
      <c r="W135" s="95">
        <f>W136+W145+W148+W156+W182+W217</f>
        <v>0</v>
      </c>
      <c r="X135" s="91"/>
      <c r="Y135" s="95">
        <f>Y136+Y145+Y148+Y156+Y182+Y217</f>
        <v>3.9257391999879996</v>
      </c>
      <c r="Z135" s="91"/>
      <c r="AA135" s="96">
        <f>AA136+AA145+AA148+AA156+AA182+AA217</f>
        <v>3.056</v>
      </c>
      <c r="AR135" s="97" t="s">
        <v>82</v>
      </c>
      <c r="AT135" s="98" t="s">
        <v>74</v>
      </c>
      <c r="AU135" s="98" t="s">
        <v>75</v>
      </c>
      <c r="AY135" s="97" t="s">
        <v>174</v>
      </c>
      <c r="BK135" s="99">
        <f>BK136+BK145+BK148+BK156+BK182+BK217</f>
        <v>0</v>
      </c>
    </row>
    <row r="136" spans="2:65" s="5" customFormat="1" ht="19.899999999999999" customHeight="1">
      <c r="B136" s="90"/>
      <c r="C136" s="91"/>
      <c r="D136" s="100" t="s">
        <v>406</v>
      </c>
      <c r="E136" s="100"/>
      <c r="F136" s="100"/>
      <c r="G136" s="100"/>
      <c r="H136" s="100"/>
      <c r="I136" s="100"/>
      <c r="J136" s="100"/>
      <c r="K136" s="100"/>
      <c r="L136" s="100"/>
      <c r="M136" s="100"/>
      <c r="N136" s="327">
        <f>BK136</f>
        <v>0</v>
      </c>
      <c r="O136" s="328"/>
      <c r="P136" s="328"/>
      <c r="Q136" s="328"/>
      <c r="R136" s="93"/>
      <c r="T136" s="94"/>
      <c r="U136" s="91"/>
      <c r="V136" s="91"/>
      <c r="W136" s="95">
        <f>SUM(W137:W144)</f>
        <v>0</v>
      </c>
      <c r="X136" s="91"/>
      <c r="Y136" s="95">
        <f>SUM(Y137:Y144)</f>
        <v>1.5997899999999999E-2</v>
      </c>
      <c r="Z136" s="91"/>
      <c r="AA136" s="96">
        <f>SUM(AA137:AA144)</f>
        <v>0</v>
      </c>
      <c r="AR136" s="97" t="s">
        <v>82</v>
      </c>
      <c r="AT136" s="98" t="s">
        <v>74</v>
      </c>
      <c r="AU136" s="98" t="s">
        <v>82</v>
      </c>
      <c r="AY136" s="97" t="s">
        <v>174</v>
      </c>
      <c r="BK136" s="99">
        <f>SUM(BK137:BK144)</f>
        <v>0</v>
      </c>
    </row>
    <row r="137" spans="2:65" s="1" customFormat="1" ht="31.5" customHeight="1">
      <c r="B137" s="72"/>
      <c r="C137" s="101" t="s">
        <v>82</v>
      </c>
      <c r="D137" s="101" t="s">
        <v>176</v>
      </c>
      <c r="E137" s="102"/>
      <c r="F137" s="322" t="s">
        <v>757</v>
      </c>
      <c r="G137" s="322"/>
      <c r="H137" s="322"/>
      <c r="I137" s="322"/>
      <c r="J137" s="103" t="s">
        <v>219</v>
      </c>
      <c r="K137" s="104">
        <v>721.05</v>
      </c>
      <c r="L137" s="323">
        <v>0</v>
      </c>
      <c r="M137" s="323"/>
      <c r="N137" s="324">
        <f t="shared" ref="N137:N144" si="15">ROUND(L137*K137,2)</f>
        <v>0</v>
      </c>
      <c r="O137" s="324"/>
      <c r="P137" s="324"/>
      <c r="Q137" s="324"/>
      <c r="R137" s="75"/>
      <c r="T137" s="106" t="s">
        <v>5</v>
      </c>
      <c r="U137" s="27" t="s">
        <v>42</v>
      </c>
      <c r="V137" s="23"/>
      <c r="W137" s="107">
        <f t="shared" ref="W137:W144" si="16">V137*K137</f>
        <v>0</v>
      </c>
      <c r="X137" s="107">
        <v>0</v>
      </c>
      <c r="Y137" s="107">
        <f t="shared" ref="Y137:Y144" si="17">X137*K137</f>
        <v>0</v>
      </c>
      <c r="Z137" s="107">
        <v>0</v>
      </c>
      <c r="AA137" s="108">
        <f t="shared" ref="AA137:AA144" si="18">Z137*K137</f>
        <v>0</v>
      </c>
      <c r="AR137" s="10" t="s">
        <v>232</v>
      </c>
      <c r="AT137" s="10" t="s">
        <v>176</v>
      </c>
      <c r="AU137" s="10" t="s">
        <v>87</v>
      </c>
      <c r="AY137" s="10" t="s">
        <v>174</v>
      </c>
      <c r="BE137" s="53">
        <f t="shared" ref="BE137:BE144" si="19">IF(U137="základná",N137,0)</f>
        <v>0</v>
      </c>
      <c r="BF137" s="53">
        <f t="shared" ref="BF137:BF144" si="20">IF(U137="znížená",N137,0)</f>
        <v>0</v>
      </c>
      <c r="BG137" s="53">
        <f t="shared" ref="BG137:BG144" si="21">IF(U137="zákl. prenesená",N137,0)</f>
        <v>0</v>
      </c>
      <c r="BH137" s="53">
        <f t="shared" ref="BH137:BH144" si="22">IF(U137="zníž. prenesená",N137,0)</f>
        <v>0</v>
      </c>
      <c r="BI137" s="53">
        <f t="shared" ref="BI137:BI144" si="23">IF(U137="nulová",N137,0)</f>
        <v>0</v>
      </c>
      <c r="BJ137" s="10" t="s">
        <v>87</v>
      </c>
      <c r="BK137" s="53">
        <f t="shared" ref="BK137:BK144" si="24">ROUND(L137*K137,2)</f>
        <v>0</v>
      </c>
      <c r="BL137" s="10" t="s">
        <v>232</v>
      </c>
      <c r="BM137" s="10" t="s">
        <v>758</v>
      </c>
    </row>
    <row r="138" spans="2:65" s="1" customFormat="1" ht="31.5" customHeight="1">
      <c r="B138" s="72"/>
      <c r="C138" s="110" t="s">
        <v>87</v>
      </c>
      <c r="D138" s="110" t="s">
        <v>226</v>
      </c>
      <c r="E138" s="111"/>
      <c r="F138" s="334" t="s">
        <v>1068</v>
      </c>
      <c r="G138" s="334"/>
      <c r="H138" s="334"/>
      <c r="I138" s="334"/>
      <c r="J138" s="112" t="s">
        <v>219</v>
      </c>
      <c r="K138" s="113">
        <v>735.47</v>
      </c>
      <c r="L138" s="335">
        <v>0</v>
      </c>
      <c r="M138" s="335"/>
      <c r="N138" s="336">
        <f t="shared" si="15"/>
        <v>0</v>
      </c>
      <c r="O138" s="324"/>
      <c r="P138" s="324"/>
      <c r="Q138" s="324"/>
      <c r="R138" s="75"/>
      <c r="T138" s="106" t="s">
        <v>5</v>
      </c>
      <c r="U138" s="27" t="s">
        <v>42</v>
      </c>
      <c r="V138" s="23"/>
      <c r="W138" s="107">
        <f t="shared" si="16"/>
        <v>0</v>
      </c>
      <c r="X138" s="107">
        <v>2.0000000000000002E-5</v>
      </c>
      <c r="Y138" s="107">
        <f t="shared" si="17"/>
        <v>1.4709400000000001E-2</v>
      </c>
      <c r="Z138" s="107">
        <v>0</v>
      </c>
      <c r="AA138" s="108">
        <f t="shared" si="18"/>
        <v>0</v>
      </c>
      <c r="AR138" s="10" t="s">
        <v>263</v>
      </c>
      <c r="AT138" s="10" t="s">
        <v>226</v>
      </c>
      <c r="AU138" s="10" t="s">
        <v>87</v>
      </c>
      <c r="AY138" s="10" t="s">
        <v>174</v>
      </c>
      <c r="BE138" s="53">
        <f t="shared" si="19"/>
        <v>0</v>
      </c>
      <c r="BF138" s="53">
        <f t="shared" si="20"/>
        <v>0</v>
      </c>
      <c r="BG138" s="53">
        <f t="shared" si="21"/>
        <v>0</v>
      </c>
      <c r="BH138" s="53">
        <f t="shared" si="22"/>
        <v>0</v>
      </c>
      <c r="BI138" s="53">
        <f t="shared" si="23"/>
        <v>0</v>
      </c>
      <c r="BJ138" s="10" t="s">
        <v>87</v>
      </c>
      <c r="BK138" s="53">
        <f t="shared" si="24"/>
        <v>0</v>
      </c>
      <c r="BL138" s="10" t="s">
        <v>232</v>
      </c>
      <c r="BM138" s="10" t="s">
        <v>759</v>
      </c>
    </row>
    <row r="139" spans="2:65" s="1" customFormat="1" ht="31.5" customHeight="1">
      <c r="B139" s="72"/>
      <c r="C139" s="101" t="s">
        <v>206</v>
      </c>
      <c r="D139" s="101" t="s">
        <v>176</v>
      </c>
      <c r="E139" s="102"/>
      <c r="F139" s="322" t="s">
        <v>760</v>
      </c>
      <c r="G139" s="322"/>
      <c r="H139" s="322"/>
      <c r="I139" s="322"/>
      <c r="J139" s="103" t="s">
        <v>219</v>
      </c>
      <c r="K139" s="104">
        <v>120.41</v>
      </c>
      <c r="L139" s="323">
        <v>0</v>
      </c>
      <c r="M139" s="323"/>
      <c r="N139" s="324">
        <f t="shared" si="15"/>
        <v>0</v>
      </c>
      <c r="O139" s="324"/>
      <c r="P139" s="324"/>
      <c r="Q139" s="324"/>
      <c r="R139" s="75"/>
      <c r="T139" s="106" t="s">
        <v>5</v>
      </c>
      <c r="U139" s="27" t="s">
        <v>42</v>
      </c>
      <c r="V139" s="23"/>
      <c r="W139" s="107">
        <f t="shared" si="16"/>
        <v>0</v>
      </c>
      <c r="X139" s="107">
        <v>0</v>
      </c>
      <c r="Y139" s="107">
        <f t="shared" si="17"/>
        <v>0</v>
      </c>
      <c r="Z139" s="107">
        <v>0</v>
      </c>
      <c r="AA139" s="108">
        <f t="shared" si="18"/>
        <v>0</v>
      </c>
      <c r="AR139" s="10" t="s">
        <v>232</v>
      </c>
      <c r="AT139" s="10" t="s">
        <v>176</v>
      </c>
      <c r="AU139" s="10" t="s">
        <v>87</v>
      </c>
      <c r="AY139" s="10" t="s">
        <v>174</v>
      </c>
      <c r="BE139" s="53">
        <f t="shared" si="19"/>
        <v>0</v>
      </c>
      <c r="BF139" s="53">
        <f t="shared" si="20"/>
        <v>0</v>
      </c>
      <c r="BG139" s="53">
        <f t="shared" si="21"/>
        <v>0</v>
      </c>
      <c r="BH139" s="53">
        <f t="shared" si="22"/>
        <v>0</v>
      </c>
      <c r="BI139" s="53">
        <f t="shared" si="23"/>
        <v>0</v>
      </c>
      <c r="BJ139" s="10" t="s">
        <v>87</v>
      </c>
      <c r="BK139" s="53">
        <f t="shared" si="24"/>
        <v>0</v>
      </c>
      <c r="BL139" s="10" t="s">
        <v>232</v>
      </c>
      <c r="BM139" s="10" t="s">
        <v>761</v>
      </c>
    </row>
    <row r="140" spans="2:65" s="1" customFormat="1" ht="31.5" customHeight="1">
      <c r="B140" s="72"/>
      <c r="C140" s="110" t="s">
        <v>200</v>
      </c>
      <c r="D140" s="110" t="s">
        <v>226</v>
      </c>
      <c r="E140" s="111"/>
      <c r="F140" s="334" t="s">
        <v>1069</v>
      </c>
      <c r="G140" s="334"/>
      <c r="H140" s="334"/>
      <c r="I140" s="334"/>
      <c r="J140" s="112" t="s">
        <v>219</v>
      </c>
      <c r="K140" s="113">
        <v>27.57</v>
      </c>
      <c r="L140" s="335">
        <v>0</v>
      </c>
      <c r="M140" s="335"/>
      <c r="N140" s="336">
        <f t="shared" si="15"/>
        <v>0</v>
      </c>
      <c r="O140" s="324"/>
      <c r="P140" s="324"/>
      <c r="Q140" s="324"/>
      <c r="R140" s="75"/>
      <c r="T140" s="106" t="s">
        <v>5</v>
      </c>
      <c r="U140" s="27" t="s">
        <v>42</v>
      </c>
      <c r="V140" s="23"/>
      <c r="W140" s="107">
        <f t="shared" si="16"/>
        <v>0</v>
      </c>
      <c r="X140" s="107">
        <v>0</v>
      </c>
      <c r="Y140" s="107">
        <f t="shared" si="17"/>
        <v>0</v>
      </c>
      <c r="Z140" s="107">
        <v>0</v>
      </c>
      <c r="AA140" s="108">
        <f t="shared" si="18"/>
        <v>0</v>
      </c>
      <c r="AR140" s="10" t="s">
        <v>263</v>
      </c>
      <c r="AT140" s="10" t="s">
        <v>226</v>
      </c>
      <c r="AU140" s="10" t="s">
        <v>87</v>
      </c>
      <c r="AY140" s="10" t="s">
        <v>174</v>
      </c>
      <c r="BE140" s="53">
        <f t="shared" si="19"/>
        <v>0</v>
      </c>
      <c r="BF140" s="53">
        <f t="shared" si="20"/>
        <v>0</v>
      </c>
      <c r="BG140" s="53">
        <f t="shared" si="21"/>
        <v>0</v>
      </c>
      <c r="BH140" s="53">
        <f t="shared" si="22"/>
        <v>0</v>
      </c>
      <c r="BI140" s="53">
        <f t="shared" si="23"/>
        <v>0</v>
      </c>
      <c r="BJ140" s="10" t="s">
        <v>87</v>
      </c>
      <c r="BK140" s="53">
        <f t="shared" si="24"/>
        <v>0</v>
      </c>
      <c r="BL140" s="10" t="s">
        <v>232</v>
      </c>
      <c r="BM140" s="10" t="s">
        <v>762</v>
      </c>
    </row>
    <row r="141" spans="2:65" s="1" customFormat="1" ht="31.5" customHeight="1">
      <c r="B141" s="72"/>
      <c r="C141" s="110" t="s">
        <v>197</v>
      </c>
      <c r="D141" s="110" t="s">
        <v>226</v>
      </c>
      <c r="E141" s="111"/>
      <c r="F141" s="334" t="s">
        <v>1070</v>
      </c>
      <c r="G141" s="334"/>
      <c r="H141" s="334"/>
      <c r="I141" s="334"/>
      <c r="J141" s="112" t="s">
        <v>219</v>
      </c>
      <c r="K141" s="113">
        <v>95.25</v>
      </c>
      <c r="L141" s="335">
        <v>0</v>
      </c>
      <c r="M141" s="335"/>
      <c r="N141" s="336">
        <f t="shared" si="15"/>
        <v>0</v>
      </c>
      <c r="O141" s="324"/>
      <c r="P141" s="324"/>
      <c r="Q141" s="324"/>
      <c r="R141" s="75"/>
      <c r="T141" s="106" t="s">
        <v>5</v>
      </c>
      <c r="U141" s="27" t="s">
        <v>42</v>
      </c>
      <c r="V141" s="23"/>
      <c r="W141" s="107">
        <f t="shared" si="16"/>
        <v>0</v>
      </c>
      <c r="X141" s="107">
        <v>0</v>
      </c>
      <c r="Y141" s="107">
        <f t="shared" si="17"/>
        <v>0</v>
      </c>
      <c r="Z141" s="107">
        <v>0</v>
      </c>
      <c r="AA141" s="108">
        <f t="shared" si="18"/>
        <v>0</v>
      </c>
      <c r="AR141" s="10" t="s">
        <v>263</v>
      </c>
      <c r="AT141" s="10" t="s">
        <v>226</v>
      </c>
      <c r="AU141" s="10" t="s">
        <v>87</v>
      </c>
      <c r="AY141" s="10" t="s">
        <v>174</v>
      </c>
      <c r="BE141" s="53">
        <f t="shared" si="19"/>
        <v>0</v>
      </c>
      <c r="BF141" s="53">
        <f t="shared" si="20"/>
        <v>0</v>
      </c>
      <c r="BG141" s="53">
        <f t="shared" si="21"/>
        <v>0</v>
      </c>
      <c r="BH141" s="53">
        <f t="shared" si="22"/>
        <v>0</v>
      </c>
      <c r="BI141" s="53">
        <f t="shared" si="23"/>
        <v>0</v>
      </c>
      <c r="BJ141" s="10" t="s">
        <v>87</v>
      </c>
      <c r="BK141" s="53">
        <f t="shared" si="24"/>
        <v>0</v>
      </c>
      <c r="BL141" s="10" t="s">
        <v>232</v>
      </c>
      <c r="BM141" s="10" t="s">
        <v>763</v>
      </c>
    </row>
    <row r="142" spans="2:65" s="1" customFormat="1" ht="31.5" customHeight="1">
      <c r="B142" s="72"/>
      <c r="C142" s="101" t="s">
        <v>580</v>
      </c>
      <c r="D142" s="101" t="s">
        <v>176</v>
      </c>
      <c r="E142" s="102"/>
      <c r="F142" s="322" t="s">
        <v>764</v>
      </c>
      <c r="G142" s="322"/>
      <c r="H142" s="322"/>
      <c r="I142" s="322"/>
      <c r="J142" s="103" t="s">
        <v>219</v>
      </c>
      <c r="K142" s="104">
        <v>9.7799999999999994</v>
      </c>
      <c r="L142" s="323">
        <v>0</v>
      </c>
      <c r="M142" s="323"/>
      <c r="N142" s="324">
        <f t="shared" si="15"/>
        <v>0</v>
      </c>
      <c r="O142" s="324"/>
      <c r="P142" s="324"/>
      <c r="Q142" s="324"/>
      <c r="R142" s="75"/>
      <c r="T142" s="106" t="s">
        <v>5</v>
      </c>
      <c r="U142" s="27" t="s">
        <v>42</v>
      </c>
      <c r="V142" s="23"/>
      <c r="W142" s="107">
        <f t="shared" si="16"/>
        <v>0</v>
      </c>
      <c r="X142" s="107">
        <v>4.0000000000000003E-5</v>
      </c>
      <c r="Y142" s="107">
        <f t="shared" si="17"/>
        <v>3.9120000000000002E-4</v>
      </c>
      <c r="Z142" s="107">
        <v>0</v>
      </c>
      <c r="AA142" s="108">
        <f t="shared" si="18"/>
        <v>0</v>
      </c>
      <c r="AR142" s="10" t="s">
        <v>232</v>
      </c>
      <c r="AT142" s="10" t="s">
        <v>176</v>
      </c>
      <c r="AU142" s="10" t="s">
        <v>87</v>
      </c>
      <c r="AY142" s="10" t="s">
        <v>174</v>
      </c>
      <c r="BE142" s="53">
        <f t="shared" si="19"/>
        <v>0</v>
      </c>
      <c r="BF142" s="53">
        <f t="shared" si="20"/>
        <v>0</v>
      </c>
      <c r="BG142" s="53">
        <f t="shared" si="21"/>
        <v>0</v>
      </c>
      <c r="BH142" s="53">
        <f t="shared" si="22"/>
        <v>0</v>
      </c>
      <c r="BI142" s="53">
        <f t="shared" si="23"/>
        <v>0</v>
      </c>
      <c r="BJ142" s="10" t="s">
        <v>87</v>
      </c>
      <c r="BK142" s="53">
        <f t="shared" si="24"/>
        <v>0</v>
      </c>
      <c r="BL142" s="10" t="s">
        <v>232</v>
      </c>
      <c r="BM142" s="10" t="s">
        <v>765</v>
      </c>
    </row>
    <row r="143" spans="2:65" s="1" customFormat="1" ht="31.5" customHeight="1">
      <c r="B143" s="72"/>
      <c r="C143" s="110" t="s">
        <v>582</v>
      </c>
      <c r="D143" s="110" t="s">
        <v>226</v>
      </c>
      <c r="E143" s="111"/>
      <c r="F143" s="334" t="s">
        <v>1071</v>
      </c>
      <c r="G143" s="334"/>
      <c r="H143" s="334"/>
      <c r="I143" s="334"/>
      <c r="J143" s="112" t="s">
        <v>219</v>
      </c>
      <c r="K143" s="113">
        <v>9.9700000000000006</v>
      </c>
      <c r="L143" s="335">
        <v>0</v>
      </c>
      <c r="M143" s="335"/>
      <c r="N143" s="336">
        <f t="shared" si="15"/>
        <v>0</v>
      </c>
      <c r="O143" s="324"/>
      <c r="P143" s="324"/>
      <c r="Q143" s="324"/>
      <c r="R143" s="75"/>
      <c r="T143" s="106" t="s">
        <v>5</v>
      </c>
      <c r="U143" s="27" t="s">
        <v>42</v>
      </c>
      <c r="V143" s="23"/>
      <c r="W143" s="107">
        <f t="shared" si="16"/>
        <v>0</v>
      </c>
      <c r="X143" s="107">
        <v>9.0000000000000006E-5</v>
      </c>
      <c r="Y143" s="107">
        <f t="shared" si="17"/>
        <v>8.9730000000000007E-4</v>
      </c>
      <c r="Z143" s="107">
        <v>0</v>
      </c>
      <c r="AA143" s="108">
        <f t="shared" si="18"/>
        <v>0</v>
      </c>
      <c r="AR143" s="10" t="s">
        <v>263</v>
      </c>
      <c r="AT143" s="10" t="s">
        <v>226</v>
      </c>
      <c r="AU143" s="10" t="s">
        <v>87</v>
      </c>
      <c r="AY143" s="10" t="s">
        <v>174</v>
      </c>
      <c r="BE143" s="53">
        <f t="shared" si="19"/>
        <v>0</v>
      </c>
      <c r="BF143" s="53">
        <f t="shared" si="20"/>
        <v>0</v>
      </c>
      <c r="BG143" s="53">
        <f t="shared" si="21"/>
        <v>0</v>
      </c>
      <c r="BH143" s="53">
        <f t="shared" si="22"/>
        <v>0</v>
      </c>
      <c r="BI143" s="53">
        <f t="shared" si="23"/>
        <v>0</v>
      </c>
      <c r="BJ143" s="10" t="s">
        <v>87</v>
      </c>
      <c r="BK143" s="53">
        <f t="shared" si="24"/>
        <v>0</v>
      </c>
      <c r="BL143" s="10" t="s">
        <v>232</v>
      </c>
      <c r="BM143" s="10" t="s">
        <v>766</v>
      </c>
    </row>
    <row r="144" spans="2:65" s="1" customFormat="1" ht="31.5" customHeight="1">
      <c r="B144" s="72"/>
      <c r="C144" s="101" t="s">
        <v>579</v>
      </c>
      <c r="D144" s="101" t="s">
        <v>176</v>
      </c>
      <c r="E144" s="102"/>
      <c r="F144" s="322" t="s">
        <v>767</v>
      </c>
      <c r="G144" s="322"/>
      <c r="H144" s="322"/>
      <c r="I144" s="322"/>
      <c r="J144" s="103" t="s">
        <v>729</v>
      </c>
      <c r="K144" s="105">
        <v>0</v>
      </c>
      <c r="L144" s="323">
        <v>0</v>
      </c>
      <c r="M144" s="323"/>
      <c r="N144" s="324">
        <f t="shared" si="15"/>
        <v>0</v>
      </c>
      <c r="O144" s="324"/>
      <c r="P144" s="324"/>
      <c r="Q144" s="324"/>
      <c r="R144" s="75"/>
      <c r="T144" s="106" t="s">
        <v>5</v>
      </c>
      <c r="U144" s="27" t="s">
        <v>42</v>
      </c>
      <c r="V144" s="23"/>
      <c r="W144" s="107">
        <f t="shared" si="16"/>
        <v>0</v>
      </c>
      <c r="X144" s="107">
        <v>0</v>
      </c>
      <c r="Y144" s="107">
        <f t="shared" si="17"/>
        <v>0</v>
      </c>
      <c r="Z144" s="107">
        <v>0</v>
      </c>
      <c r="AA144" s="108">
        <f t="shared" si="18"/>
        <v>0</v>
      </c>
      <c r="AR144" s="10" t="s">
        <v>232</v>
      </c>
      <c r="AT144" s="10" t="s">
        <v>176</v>
      </c>
      <c r="AU144" s="10" t="s">
        <v>87</v>
      </c>
      <c r="AY144" s="10" t="s">
        <v>174</v>
      </c>
      <c r="BE144" s="53">
        <f t="shared" si="19"/>
        <v>0</v>
      </c>
      <c r="BF144" s="53">
        <f t="shared" si="20"/>
        <v>0</v>
      </c>
      <c r="BG144" s="53">
        <f t="shared" si="21"/>
        <v>0</v>
      </c>
      <c r="BH144" s="53">
        <f t="shared" si="22"/>
        <v>0</v>
      </c>
      <c r="BI144" s="53">
        <f t="shared" si="23"/>
        <v>0</v>
      </c>
      <c r="BJ144" s="10" t="s">
        <v>87</v>
      </c>
      <c r="BK144" s="53">
        <f t="shared" si="24"/>
        <v>0</v>
      </c>
      <c r="BL144" s="10" t="s">
        <v>232</v>
      </c>
      <c r="BM144" s="10" t="s">
        <v>768</v>
      </c>
    </row>
    <row r="145" spans="2:65" s="5" customFormat="1" ht="29.85" customHeight="1">
      <c r="B145" s="90"/>
      <c r="C145" s="91"/>
      <c r="D145" s="100" t="s">
        <v>733</v>
      </c>
      <c r="E145" s="100"/>
      <c r="F145" s="100"/>
      <c r="G145" s="100"/>
      <c r="H145" s="100"/>
      <c r="I145" s="100"/>
      <c r="J145" s="100"/>
      <c r="K145" s="100"/>
      <c r="L145" s="100"/>
      <c r="M145" s="100"/>
      <c r="N145" s="329">
        <f>BK145</f>
        <v>0</v>
      </c>
      <c r="O145" s="330"/>
      <c r="P145" s="330"/>
      <c r="Q145" s="330"/>
      <c r="R145" s="93"/>
      <c r="T145" s="94"/>
      <c r="U145" s="91"/>
      <c r="V145" s="91"/>
      <c r="W145" s="95">
        <f>SUM(W146:W147)</f>
        <v>0</v>
      </c>
      <c r="X145" s="91"/>
      <c r="Y145" s="95">
        <f>SUM(Y146:Y147)</f>
        <v>2.7999999999999998E-4</v>
      </c>
      <c r="Z145" s="91"/>
      <c r="AA145" s="96">
        <f>SUM(AA146:AA147)</f>
        <v>1.2</v>
      </c>
      <c r="AR145" s="97" t="s">
        <v>82</v>
      </c>
      <c r="AT145" s="98" t="s">
        <v>74</v>
      </c>
      <c r="AU145" s="98" t="s">
        <v>82</v>
      </c>
      <c r="AY145" s="97" t="s">
        <v>174</v>
      </c>
      <c r="BK145" s="99">
        <f>SUM(BK146:BK147)</f>
        <v>0</v>
      </c>
    </row>
    <row r="146" spans="2:65" s="1" customFormat="1" ht="22.5" customHeight="1">
      <c r="B146" s="72"/>
      <c r="C146" s="101" t="s">
        <v>188</v>
      </c>
      <c r="D146" s="101" t="s">
        <v>176</v>
      </c>
      <c r="E146" s="102"/>
      <c r="F146" s="322" t="s">
        <v>769</v>
      </c>
      <c r="G146" s="322"/>
      <c r="H146" s="322"/>
      <c r="I146" s="322"/>
      <c r="J146" s="103" t="s">
        <v>720</v>
      </c>
      <c r="K146" s="104">
        <v>1</v>
      </c>
      <c r="L146" s="323">
        <v>0</v>
      </c>
      <c r="M146" s="323"/>
      <c r="N146" s="324">
        <f>ROUND(L146*K146,2)</f>
        <v>0</v>
      </c>
      <c r="O146" s="324"/>
      <c r="P146" s="324"/>
      <c r="Q146" s="324"/>
      <c r="R146" s="75"/>
      <c r="T146" s="106" t="s">
        <v>5</v>
      </c>
      <c r="U146" s="27" t="s">
        <v>42</v>
      </c>
      <c r="V146" s="23"/>
      <c r="W146" s="107">
        <f>V146*K146</f>
        <v>0</v>
      </c>
      <c r="X146" s="107">
        <v>2.7999999999999998E-4</v>
      </c>
      <c r="Y146" s="107">
        <f>X146*K146</f>
        <v>2.7999999999999998E-4</v>
      </c>
      <c r="Z146" s="107">
        <v>1.2</v>
      </c>
      <c r="AA146" s="108">
        <f>Z146*K146</f>
        <v>1.2</v>
      </c>
      <c r="AR146" s="10" t="s">
        <v>232</v>
      </c>
      <c r="AT146" s="10" t="s">
        <v>176</v>
      </c>
      <c r="AU146" s="10" t="s">
        <v>87</v>
      </c>
      <c r="AY146" s="10" t="s">
        <v>174</v>
      </c>
      <c r="BE146" s="53">
        <f>IF(U146="základná",N146,0)</f>
        <v>0</v>
      </c>
      <c r="BF146" s="53">
        <f>IF(U146="znížená",N146,0)</f>
        <v>0</v>
      </c>
      <c r="BG146" s="53">
        <f>IF(U146="zákl. prenesená",N146,0)</f>
        <v>0</v>
      </c>
      <c r="BH146" s="53">
        <f>IF(U146="zníž. prenesená",N146,0)</f>
        <v>0</v>
      </c>
      <c r="BI146" s="53">
        <f>IF(U146="nulová",N146,0)</f>
        <v>0</v>
      </c>
      <c r="BJ146" s="10" t="s">
        <v>87</v>
      </c>
      <c r="BK146" s="53">
        <f>ROUND(L146*K146,2)</f>
        <v>0</v>
      </c>
      <c r="BL146" s="10" t="s">
        <v>232</v>
      </c>
      <c r="BM146" s="10" t="s">
        <v>770</v>
      </c>
    </row>
    <row r="147" spans="2:65" s="1" customFormat="1" ht="31.5" customHeight="1">
      <c r="B147" s="72"/>
      <c r="C147" s="101" t="s">
        <v>771</v>
      </c>
      <c r="D147" s="101" t="s">
        <v>176</v>
      </c>
      <c r="E147" s="102"/>
      <c r="F147" s="322" t="s">
        <v>772</v>
      </c>
      <c r="G147" s="322"/>
      <c r="H147" s="322"/>
      <c r="I147" s="322"/>
      <c r="J147" s="103" t="s">
        <v>729</v>
      </c>
      <c r="K147" s="105">
        <v>0</v>
      </c>
      <c r="L147" s="323">
        <v>0</v>
      </c>
      <c r="M147" s="323"/>
      <c r="N147" s="324">
        <f>ROUND(L147*K147,2)</f>
        <v>0</v>
      </c>
      <c r="O147" s="324"/>
      <c r="P147" s="324"/>
      <c r="Q147" s="324"/>
      <c r="R147" s="75"/>
      <c r="T147" s="106" t="s">
        <v>5</v>
      </c>
      <c r="U147" s="27" t="s">
        <v>42</v>
      </c>
      <c r="V147" s="23"/>
      <c r="W147" s="107">
        <f>V147*K147</f>
        <v>0</v>
      </c>
      <c r="X147" s="107">
        <v>0</v>
      </c>
      <c r="Y147" s="107">
        <f>X147*K147</f>
        <v>0</v>
      </c>
      <c r="Z147" s="107">
        <v>0</v>
      </c>
      <c r="AA147" s="108">
        <f>Z147*K147</f>
        <v>0</v>
      </c>
      <c r="AR147" s="10" t="s">
        <v>232</v>
      </c>
      <c r="AT147" s="10" t="s">
        <v>176</v>
      </c>
      <c r="AU147" s="10" t="s">
        <v>87</v>
      </c>
      <c r="AY147" s="10" t="s">
        <v>174</v>
      </c>
      <c r="BE147" s="53">
        <f>IF(U147="základná",N147,0)</f>
        <v>0</v>
      </c>
      <c r="BF147" s="53">
        <f>IF(U147="znížená",N147,0)</f>
        <v>0</v>
      </c>
      <c r="BG147" s="53">
        <f>IF(U147="zákl. prenesená",N147,0)</f>
        <v>0</v>
      </c>
      <c r="BH147" s="53">
        <f>IF(U147="zníž. prenesená",N147,0)</f>
        <v>0</v>
      </c>
      <c r="BI147" s="53">
        <f>IF(U147="nulová",N147,0)</f>
        <v>0</v>
      </c>
      <c r="BJ147" s="10" t="s">
        <v>87</v>
      </c>
      <c r="BK147" s="53">
        <f>ROUND(L147*K147,2)</f>
        <v>0</v>
      </c>
      <c r="BL147" s="10" t="s">
        <v>232</v>
      </c>
      <c r="BM147" s="10" t="s">
        <v>773</v>
      </c>
    </row>
    <row r="148" spans="2:65" s="5" customFormat="1" ht="29.85" customHeight="1">
      <c r="B148" s="90"/>
      <c r="C148" s="91"/>
      <c r="D148" s="100" t="s">
        <v>734</v>
      </c>
      <c r="E148" s="100"/>
      <c r="F148" s="100"/>
      <c r="G148" s="100"/>
      <c r="H148" s="100"/>
      <c r="I148" s="100"/>
      <c r="J148" s="100"/>
      <c r="K148" s="100"/>
      <c r="L148" s="100"/>
      <c r="M148" s="100"/>
      <c r="N148" s="329">
        <f>BK148</f>
        <v>0</v>
      </c>
      <c r="O148" s="330"/>
      <c r="P148" s="330"/>
      <c r="Q148" s="330"/>
      <c r="R148" s="93"/>
      <c r="T148" s="94"/>
      <c r="U148" s="91"/>
      <c r="V148" s="91"/>
      <c r="W148" s="95">
        <f>SUM(W149:W155)</f>
        <v>0</v>
      </c>
      <c r="X148" s="91"/>
      <c r="Y148" s="95">
        <f>SUM(Y149:Y155)</f>
        <v>1.0340022999879999</v>
      </c>
      <c r="Z148" s="91"/>
      <c r="AA148" s="96">
        <f>SUM(AA149:AA155)</f>
        <v>0.45600000000000002</v>
      </c>
      <c r="AR148" s="97" t="s">
        <v>82</v>
      </c>
      <c r="AT148" s="98" t="s">
        <v>74</v>
      </c>
      <c r="AU148" s="98" t="s">
        <v>82</v>
      </c>
      <c r="AY148" s="97" t="s">
        <v>174</v>
      </c>
      <c r="BK148" s="99">
        <f>SUM(BK149:BK155)</f>
        <v>0</v>
      </c>
    </row>
    <row r="149" spans="2:65" s="1" customFormat="1" ht="31.5" customHeight="1">
      <c r="B149" s="72"/>
      <c r="C149" s="101" t="s">
        <v>208</v>
      </c>
      <c r="D149" s="101" t="s">
        <v>176</v>
      </c>
      <c r="E149" s="102"/>
      <c r="F149" s="322" t="s">
        <v>774</v>
      </c>
      <c r="G149" s="322"/>
      <c r="H149" s="322"/>
      <c r="I149" s="322"/>
      <c r="J149" s="103" t="s">
        <v>720</v>
      </c>
      <c r="K149" s="104">
        <v>1</v>
      </c>
      <c r="L149" s="323">
        <v>0</v>
      </c>
      <c r="M149" s="323"/>
      <c r="N149" s="324">
        <f t="shared" ref="N149:N155" si="25">ROUND(L149*K149,2)</f>
        <v>0</v>
      </c>
      <c r="O149" s="324"/>
      <c r="P149" s="324"/>
      <c r="Q149" s="324"/>
      <c r="R149" s="75"/>
      <c r="T149" s="106" t="s">
        <v>5</v>
      </c>
      <c r="U149" s="27" t="s">
        <v>42</v>
      </c>
      <c r="V149" s="23"/>
      <c r="W149" s="107">
        <f t="shared" ref="W149:W155" si="26">V149*K149</f>
        <v>0</v>
      </c>
      <c r="X149" s="107">
        <v>1.0000000000000001E-5</v>
      </c>
      <c r="Y149" s="107">
        <f t="shared" ref="Y149:Y155" si="27">X149*K149</f>
        <v>1.0000000000000001E-5</v>
      </c>
      <c r="Z149" s="107">
        <v>0.45600000000000002</v>
      </c>
      <c r="AA149" s="108">
        <f t="shared" ref="AA149:AA155" si="28">Z149*K149</f>
        <v>0.45600000000000002</v>
      </c>
      <c r="AR149" s="10" t="s">
        <v>232</v>
      </c>
      <c r="AT149" s="10" t="s">
        <v>176</v>
      </c>
      <c r="AU149" s="10" t="s">
        <v>87</v>
      </c>
      <c r="AY149" s="10" t="s">
        <v>174</v>
      </c>
      <c r="BE149" s="53">
        <f t="shared" ref="BE149:BE155" si="29">IF(U149="základná",N149,0)</f>
        <v>0</v>
      </c>
      <c r="BF149" s="53">
        <f t="shared" ref="BF149:BF155" si="30">IF(U149="znížená",N149,0)</f>
        <v>0</v>
      </c>
      <c r="BG149" s="53">
        <f t="shared" ref="BG149:BG155" si="31">IF(U149="zákl. prenesená",N149,0)</f>
        <v>0</v>
      </c>
      <c r="BH149" s="53">
        <f t="shared" ref="BH149:BH155" si="32">IF(U149="zníž. prenesená",N149,0)</f>
        <v>0</v>
      </c>
      <c r="BI149" s="53">
        <f t="shared" ref="BI149:BI155" si="33">IF(U149="nulová",N149,0)</f>
        <v>0</v>
      </c>
      <c r="BJ149" s="10" t="s">
        <v>87</v>
      </c>
      <c r="BK149" s="53">
        <f t="shared" ref="BK149:BK155" si="34">ROUND(L149*K149,2)</f>
        <v>0</v>
      </c>
      <c r="BL149" s="10" t="s">
        <v>232</v>
      </c>
      <c r="BM149" s="10" t="s">
        <v>775</v>
      </c>
    </row>
    <row r="150" spans="2:65" s="1" customFormat="1" ht="22.5" customHeight="1">
      <c r="B150" s="72"/>
      <c r="C150" s="101" t="s">
        <v>211</v>
      </c>
      <c r="D150" s="101" t="s">
        <v>176</v>
      </c>
      <c r="E150" s="102"/>
      <c r="F150" s="322" t="s">
        <v>776</v>
      </c>
      <c r="G150" s="322"/>
      <c r="H150" s="322"/>
      <c r="I150" s="322"/>
      <c r="J150" s="103" t="s">
        <v>219</v>
      </c>
      <c r="K150" s="104">
        <v>721.05</v>
      </c>
      <c r="L150" s="323">
        <v>0</v>
      </c>
      <c r="M150" s="323"/>
      <c r="N150" s="324">
        <f t="shared" si="25"/>
        <v>0</v>
      </c>
      <c r="O150" s="324"/>
      <c r="P150" s="324"/>
      <c r="Q150" s="324"/>
      <c r="R150" s="75"/>
      <c r="T150" s="106" t="s">
        <v>5</v>
      </c>
      <c r="U150" s="27" t="s">
        <v>42</v>
      </c>
      <c r="V150" s="23"/>
      <c r="W150" s="107">
        <f t="shared" si="26"/>
        <v>0</v>
      </c>
      <c r="X150" s="107">
        <v>1.1199999999999999E-3</v>
      </c>
      <c r="Y150" s="107">
        <f t="shared" si="27"/>
        <v>0.80757599999999985</v>
      </c>
      <c r="Z150" s="107">
        <v>0</v>
      </c>
      <c r="AA150" s="108">
        <f t="shared" si="28"/>
        <v>0</v>
      </c>
      <c r="AR150" s="10" t="s">
        <v>232</v>
      </c>
      <c r="AT150" s="10" t="s">
        <v>176</v>
      </c>
      <c r="AU150" s="10" t="s">
        <v>87</v>
      </c>
      <c r="AY150" s="10" t="s">
        <v>174</v>
      </c>
      <c r="BE150" s="53">
        <f t="shared" si="29"/>
        <v>0</v>
      </c>
      <c r="BF150" s="53">
        <f t="shared" si="30"/>
        <v>0</v>
      </c>
      <c r="BG150" s="53">
        <f t="shared" si="31"/>
        <v>0</v>
      </c>
      <c r="BH150" s="53">
        <f t="shared" si="32"/>
        <v>0</v>
      </c>
      <c r="BI150" s="53">
        <f t="shared" si="33"/>
        <v>0</v>
      </c>
      <c r="BJ150" s="10" t="s">
        <v>87</v>
      </c>
      <c r="BK150" s="53">
        <f t="shared" si="34"/>
        <v>0</v>
      </c>
      <c r="BL150" s="10" t="s">
        <v>232</v>
      </c>
      <c r="BM150" s="10" t="s">
        <v>777</v>
      </c>
    </row>
    <row r="151" spans="2:65" s="1" customFormat="1" ht="22.5" customHeight="1">
      <c r="B151" s="72"/>
      <c r="C151" s="101" t="s">
        <v>230</v>
      </c>
      <c r="D151" s="101" t="s">
        <v>176</v>
      </c>
      <c r="E151" s="102"/>
      <c r="F151" s="322" t="s">
        <v>778</v>
      </c>
      <c r="G151" s="322"/>
      <c r="H151" s="322"/>
      <c r="I151" s="322"/>
      <c r="J151" s="103" t="s">
        <v>219</v>
      </c>
      <c r="K151" s="104">
        <v>27.03</v>
      </c>
      <c r="L151" s="323">
        <v>0</v>
      </c>
      <c r="M151" s="323"/>
      <c r="N151" s="324">
        <f t="shared" si="25"/>
        <v>0</v>
      </c>
      <c r="O151" s="324"/>
      <c r="P151" s="324"/>
      <c r="Q151" s="324"/>
      <c r="R151" s="75"/>
      <c r="T151" s="106" t="s">
        <v>5</v>
      </c>
      <c r="U151" s="27" t="s">
        <v>42</v>
      </c>
      <c r="V151" s="23"/>
      <c r="W151" s="107">
        <f t="shared" si="26"/>
        <v>0</v>
      </c>
      <c r="X151" s="107">
        <v>1.9246211999999999E-3</v>
      </c>
      <c r="Y151" s="107">
        <f t="shared" si="27"/>
        <v>5.2022511036000002E-2</v>
      </c>
      <c r="Z151" s="107">
        <v>0</v>
      </c>
      <c r="AA151" s="108">
        <f t="shared" si="28"/>
        <v>0</v>
      </c>
      <c r="AR151" s="10" t="s">
        <v>232</v>
      </c>
      <c r="AT151" s="10" t="s">
        <v>176</v>
      </c>
      <c r="AU151" s="10" t="s">
        <v>87</v>
      </c>
      <c r="AY151" s="10" t="s">
        <v>174</v>
      </c>
      <c r="BE151" s="53">
        <f t="shared" si="29"/>
        <v>0</v>
      </c>
      <c r="BF151" s="53">
        <f t="shared" si="30"/>
        <v>0</v>
      </c>
      <c r="BG151" s="53">
        <f t="shared" si="31"/>
        <v>0</v>
      </c>
      <c r="BH151" s="53">
        <f t="shared" si="32"/>
        <v>0</v>
      </c>
      <c r="BI151" s="53">
        <f t="shared" si="33"/>
        <v>0</v>
      </c>
      <c r="BJ151" s="10" t="s">
        <v>87</v>
      </c>
      <c r="BK151" s="53">
        <f t="shared" si="34"/>
        <v>0</v>
      </c>
      <c r="BL151" s="10" t="s">
        <v>232</v>
      </c>
      <c r="BM151" s="10" t="s">
        <v>779</v>
      </c>
    </row>
    <row r="152" spans="2:65" s="1" customFormat="1" ht="22.5" customHeight="1">
      <c r="B152" s="72"/>
      <c r="C152" s="101" t="s">
        <v>232</v>
      </c>
      <c r="D152" s="101" t="s">
        <v>176</v>
      </c>
      <c r="E152" s="102"/>
      <c r="F152" s="322" t="s">
        <v>780</v>
      </c>
      <c r="G152" s="322"/>
      <c r="H152" s="322"/>
      <c r="I152" s="322"/>
      <c r="J152" s="103" t="s">
        <v>219</v>
      </c>
      <c r="K152" s="104">
        <v>93.38</v>
      </c>
      <c r="L152" s="323">
        <v>0</v>
      </c>
      <c r="M152" s="323"/>
      <c r="N152" s="324">
        <f t="shared" si="25"/>
        <v>0</v>
      </c>
      <c r="O152" s="324"/>
      <c r="P152" s="324"/>
      <c r="Q152" s="324"/>
      <c r="R152" s="75"/>
      <c r="T152" s="106" t="s">
        <v>5</v>
      </c>
      <c r="U152" s="27" t="s">
        <v>42</v>
      </c>
      <c r="V152" s="23"/>
      <c r="W152" s="107">
        <f t="shared" si="26"/>
        <v>0</v>
      </c>
      <c r="X152" s="107">
        <v>1.6518203999999999E-3</v>
      </c>
      <c r="Y152" s="107">
        <f t="shared" si="27"/>
        <v>0.15424698895199998</v>
      </c>
      <c r="Z152" s="107">
        <v>0</v>
      </c>
      <c r="AA152" s="108">
        <f t="shared" si="28"/>
        <v>0</v>
      </c>
      <c r="AR152" s="10" t="s">
        <v>232</v>
      </c>
      <c r="AT152" s="10" t="s">
        <v>176</v>
      </c>
      <c r="AU152" s="10" t="s">
        <v>87</v>
      </c>
      <c r="AY152" s="10" t="s">
        <v>174</v>
      </c>
      <c r="BE152" s="53">
        <f t="shared" si="29"/>
        <v>0</v>
      </c>
      <c r="BF152" s="53">
        <f t="shared" si="30"/>
        <v>0</v>
      </c>
      <c r="BG152" s="53">
        <f t="shared" si="31"/>
        <v>0</v>
      </c>
      <c r="BH152" s="53">
        <f t="shared" si="32"/>
        <v>0</v>
      </c>
      <c r="BI152" s="53">
        <f t="shared" si="33"/>
        <v>0</v>
      </c>
      <c r="BJ152" s="10" t="s">
        <v>87</v>
      </c>
      <c r="BK152" s="53">
        <f t="shared" si="34"/>
        <v>0</v>
      </c>
      <c r="BL152" s="10" t="s">
        <v>232</v>
      </c>
      <c r="BM152" s="10" t="s">
        <v>781</v>
      </c>
    </row>
    <row r="153" spans="2:65" s="1" customFormat="1" ht="22.5" customHeight="1">
      <c r="B153" s="72"/>
      <c r="C153" s="101" t="s">
        <v>228</v>
      </c>
      <c r="D153" s="101" t="s">
        <v>176</v>
      </c>
      <c r="E153" s="102"/>
      <c r="F153" s="322" t="s">
        <v>782</v>
      </c>
      <c r="G153" s="322"/>
      <c r="H153" s="322"/>
      <c r="I153" s="322"/>
      <c r="J153" s="103" t="s">
        <v>219</v>
      </c>
      <c r="K153" s="104">
        <v>9.7799999999999994</v>
      </c>
      <c r="L153" s="323">
        <v>0</v>
      </c>
      <c r="M153" s="323"/>
      <c r="N153" s="324">
        <f t="shared" si="25"/>
        <v>0</v>
      </c>
      <c r="O153" s="324"/>
      <c r="P153" s="324"/>
      <c r="Q153" s="324"/>
      <c r="R153" s="75"/>
      <c r="T153" s="106" t="s">
        <v>5</v>
      </c>
      <c r="U153" s="27" t="s">
        <v>42</v>
      </c>
      <c r="V153" s="23"/>
      <c r="W153" s="107">
        <f t="shared" si="26"/>
        <v>0</v>
      </c>
      <c r="X153" s="107">
        <v>2.0600000000000002E-3</v>
      </c>
      <c r="Y153" s="107">
        <f t="shared" si="27"/>
        <v>2.0146799999999999E-2</v>
      </c>
      <c r="Z153" s="107">
        <v>0</v>
      </c>
      <c r="AA153" s="108">
        <f t="shared" si="28"/>
        <v>0</v>
      </c>
      <c r="AR153" s="10" t="s">
        <v>232</v>
      </c>
      <c r="AT153" s="10" t="s">
        <v>176</v>
      </c>
      <c r="AU153" s="10" t="s">
        <v>87</v>
      </c>
      <c r="AY153" s="10" t="s">
        <v>174</v>
      </c>
      <c r="BE153" s="53">
        <f t="shared" si="29"/>
        <v>0</v>
      </c>
      <c r="BF153" s="53">
        <f t="shared" si="30"/>
        <v>0</v>
      </c>
      <c r="BG153" s="53">
        <f t="shared" si="31"/>
        <v>0</v>
      </c>
      <c r="BH153" s="53">
        <f t="shared" si="32"/>
        <v>0</v>
      </c>
      <c r="BI153" s="53">
        <f t="shared" si="33"/>
        <v>0</v>
      </c>
      <c r="BJ153" s="10" t="s">
        <v>87</v>
      </c>
      <c r="BK153" s="53">
        <f t="shared" si="34"/>
        <v>0</v>
      </c>
      <c r="BL153" s="10" t="s">
        <v>232</v>
      </c>
      <c r="BM153" s="10" t="s">
        <v>783</v>
      </c>
    </row>
    <row r="154" spans="2:65" s="1" customFormat="1" ht="31.5" customHeight="1">
      <c r="B154" s="72"/>
      <c r="C154" s="101" t="s">
        <v>234</v>
      </c>
      <c r="D154" s="101" t="s">
        <v>176</v>
      </c>
      <c r="E154" s="102"/>
      <c r="F154" s="322" t="s">
        <v>784</v>
      </c>
      <c r="G154" s="322"/>
      <c r="H154" s="322"/>
      <c r="I154" s="322"/>
      <c r="J154" s="103" t="s">
        <v>219</v>
      </c>
      <c r="K154" s="104">
        <v>851.23</v>
      </c>
      <c r="L154" s="323">
        <v>0</v>
      </c>
      <c r="M154" s="323"/>
      <c r="N154" s="324">
        <f t="shared" si="25"/>
        <v>0</v>
      </c>
      <c r="O154" s="324"/>
      <c r="P154" s="324"/>
      <c r="Q154" s="324"/>
      <c r="R154" s="75"/>
      <c r="T154" s="106" t="s">
        <v>5</v>
      </c>
      <c r="U154" s="27" t="s">
        <v>42</v>
      </c>
      <c r="V154" s="23"/>
      <c r="W154" s="107">
        <f t="shared" si="26"/>
        <v>0</v>
      </c>
      <c r="X154" s="107">
        <v>0</v>
      </c>
      <c r="Y154" s="107">
        <f t="shared" si="27"/>
        <v>0</v>
      </c>
      <c r="Z154" s="107">
        <v>0</v>
      </c>
      <c r="AA154" s="108">
        <f t="shared" si="28"/>
        <v>0</v>
      </c>
      <c r="AR154" s="10" t="s">
        <v>232</v>
      </c>
      <c r="AT154" s="10" t="s">
        <v>176</v>
      </c>
      <c r="AU154" s="10" t="s">
        <v>87</v>
      </c>
      <c r="AY154" s="10" t="s">
        <v>174</v>
      </c>
      <c r="BE154" s="53">
        <f t="shared" si="29"/>
        <v>0</v>
      </c>
      <c r="BF154" s="53">
        <f t="shared" si="30"/>
        <v>0</v>
      </c>
      <c r="BG154" s="53">
        <f t="shared" si="31"/>
        <v>0</v>
      </c>
      <c r="BH154" s="53">
        <f t="shared" si="32"/>
        <v>0</v>
      </c>
      <c r="BI154" s="53">
        <f t="shared" si="33"/>
        <v>0</v>
      </c>
      <c r="BJ154" s="10" t="s">
        <v>87</v>
      </c>
      <c r="BK154" s="53">
        <f t="shared" si="34"/>
        <v>0</v>
      </c>
      <c r="BL154" s="10" t="s">
        <v>232</v>
      </c>
      <c r="BM154" s="10" t="s">
        <v>785</v>
      </c>
    </row>
    <row r="155" spans="2:65" s="1" customFormat="1" ht="31.5" customHeight="1">
      <c r="B155" s="72"/>
      <c r="C155" s="101" t="s">
        <v>578</v>
      </c>
      <c r="D155" s="101" t="s">
        <v>176</v>
      </c>
      <c r="E155" s="102"/>
      <c r="F155" s="322" t="s">
        <v>786</v>
      </c>
      <c r="G155" s="322"/>
      <c r="H155" s="322"/>
      <c r="I155" s="322"/>
      <c r="J155" s="103" t="s">
        <v>729</v>
      </c>
      <c r="K155" s="105">
        <v>0</v>
      </c>
      <c r="L155" s="323">
        <v>0</v>
      </c>
      <c r="M155" s="323"/>
      <c r="N155" s="324">
        <f t="shared" si="25"/>
        <v>0</v>
      </c>
      <c r="O155" s="324"/>
      <c r="P155" s="324"/>
      <c r="Q155" s="324"/>
      <c r="R155" s="75"/>
      <c r="T155" s="106" t="s">
        <v>5</v>
      </c>
      <c r="U155" s="27" t="s">
        <v>42</v>
      </c>
      <c r="V155" s="23"/>
      <c r="W155" s="107">
        <f t="shared" si="26"/>
        <v>0</v>
      </c>
      <c r="X155" s="107">
        <v>0</v>
      </c>
      <c r="Y155" s="107">
        <f t="shared" si="27"/>
        <v>0</v>
      </c>
      <c r="Z155" s="107">
        <v>0</v>
      </c>
      <c r="AA155" s="108">
        <f t="shared" si="28"/>
        <v>0</v>
      </c>
      <c r="AR155" s="10" t="s">
        <v>232</v>
      </c>
      <c r="AT155" s="10" t="s">
        <v>176</v>
      </c>
      <c r="AU155" s="10" t="s">
        <v>87</v>
      </c>
      <c r="AY155" s="10" t="s">
        <v>174</v>
      </c>
      <c r="BE155" s="53">
        <f t="shared" si="29"/>
        <v>0</v>
      </c>
      <c r="BF155" s="53">
        <f t="shared" si="30"/>
        <v>0</v>
      </c>
      <c r="BG155" s="53">
        <f t="shared" si="31"/>
        <v>0</v>
      </c>
      <c r="BH155" s="53">
        <f t="shared" si="32"/>
        <v>0</v>
      </c>
      <c r="BI155" s="53">
        <f t="shared" si="33"/>
        <v>0</v>
      </c>
      <c r="BJ155" s="10" t="s">
        <v>87</v>
      </c>
      <c r="BK155" s="53">
        <f t="shared" si="34"/>
        <v>0</v>
      </c>
      <c r="BL155" s="10" t="s">
        <v>232</v>
      </c>
      <c r="BM155" s="10" t="s">
        <v>787</v>
      </c>
    </row>
    <row r="156" spans="2:65" s="5" customFormat="1" ht="29.85" customHeight="1">
      <c r="B156" s="90"/>
      <c r="C156" s="91"/>
      <c r="D156" s="100" t="s">
        <v>735</v>
      </c>
      <c r="E156" s="100"/>
      <c r="F156" s="100"/>
      <c r="G156" s="100"/>
      <c r="H156" s="100"/>
      <c r="I156" s="100"/>
      <c r="J156" s="100"/>
      <c r="K156" s="100"/>
      <c r="L156" s="100"/>
      <c r="M156" s="100"/>
      <c r="N156" s="329">
        <f>BK156</f>
        <v>0</v>
      </c>
      <c r="O156" s="330"/>
      <c r="P156" s="330"/>
      <c r="Q156" s="330"/>
      <c r="R156" s="93"/>
      <c r="T156" s="94"/>
      <c r="U156" s="91"/>
      <c r="V156" s="91"/>
      <c r="W156" s="95">
        <f>SUM(W157:W181)</f>
        <v>0</v>
      </c>
      <c r="X156" s="91"/>
      <c r="Y156" s="95">
        <f>SUM(Y157:Y181)</f>
        <v>6.986500000000001E-2</v>
      </c>
      <c r="Z156" s="91"/>
      <c r="AA156" s="96">
        <f>SUM(AA157:AA181)</f>
        <v>0</v>
      </c>
      <c r="AR156" s="97" t="s">
        <v>82</v>
      </c>
      <c r="AT156" s="98" t="s">
        <v>74</v>
      </c>
      <c r="AU156" s="98" t="s">
        <v>82</v>
      </c>
      <c r="AY156" s="97" t="s">
        <v>174</v>
      </c>
      <c r="BK156" s="99">
        <f>SUM(BK157:BK181)</f>
        <v>0</v>
      </c>
    </row>
    <row r="157" spans="2:65" s="1" customFormat="1" ht="22.5" customHeight="1">
      <c r="B157" s="72"/>
      <c r="C157" s="101" t="s">
        <v>10</v>
      </c>
      <c r="D157" s="101" t="s">
        <v>176</v>
      </c>
      <c r="E157" s="102"/>
      <c r="F157" s="322" t="s">
        <v>788</v>
      </c>
      <c r="G157" s="322"/>
      <c r="H157" s="322"/>
      <c r="I157" s="322"/>
      <c r="J157" s="103" t="s">
        <v>223</v>
      </c>
      <c r="K157" s="104">
        <v>10</v>
      </c>
      <c r="L157" s="323">
        <v>0</v>
      </c>
      <c r="M157" s="323"/>
      <c r="N157" s="324">
        <f t="shared" ref="N157:N181" si="35">ROUND(L157*K157,2)</f>
        <v>0</v>
      </c>
      <c r="O157" s="324"/>
      <c r="P157" s="324"/>
      <c r="Q157" s="324"/>
      <c r="R157" s="75"/>
      <c r="T157" s="106" t="s">
        <v>5</v>
      </c>
      <c r="U157" s="27" t="s">
        <v>42</v>
      </c>
      <c r="V157" s="23"/>
      <c r="W157" s="107">
        <f t="shared" ref="W157:W181" si="36">V157*K157</f>
        <v>0</v>
      </c>
      <c r="X157" s="107">
        <v>3.0000000000000001E-5</v>
      </c>
      <c r="Y157" s="107">
        <f t="shared" ref="Y157:Y181" si="37">X157*K157</f>
        <v>3.0000000000000003E-4</v>
      </c>
      <c r="Z157" s="107">
        <v>0</v>
      </c>
      <c r="AA157" s="108">
        <f t="shared" ref="AA157:AA181" si="38">Z157*K157</f>
        <v>0</v>
      </c>
      <c r="AR157" s="10" t="s">
        <v>232</v>
      </c>
      <c r="AT157" s="10" t="s">
        <v>176</v>
      </c>
      <c r="AU157" s="10" t="s">
        <v>87</v>
      </c>
      <c r="AY157" s="10" t="s">
        <v>174</v>
      </c>
      <c r="BE157" s="53">
        <f t="shared" ref="BE157:BE181" si="39">IF(U157="základná",N157,0)</f>
        <v>0</v>
      </c>
      <c r="BF157" s="53">
        <f t="shared" ref="BF157:BF181" si="40">IF(U157="znížená",N157,0)</f>
        <v>0</v>
      </c>
      <c r="BG157" s="53">
        <f t="shared" ref="BG157:BG181" si="41">IF(U157="zákl. prenesená",N157,0)</f>
        <v>0</v>
      </c>
      <c r="BH157" s="53">
        <f t="shared" ref="BH157:BH181" si="42">IF(U157="zníž. prenesená",N157,0)</f>
        <v>0</v>
      </c>
      <c r="BI157" s="53">
        <f t="shared" ref="BI157:BI181" si="43">IF(U157="nulová",N157,0)</f>
        <v>0</v>
      </c>
      <c r="BJ157" s="10" t="s">
        <v>87</v>
      </c>
      <c r="BK157" s="53">
        <f t="shared" ref="BK157:BK181" si="44">ROUND(L157*K157,2)</f>
        <v>0</v>
      </c>
      <c r="BL157" s="10" t="s">
        <v>232</v>
      </c>
      <c r="BM157" s="10" t="s">
        <v>789</v>
      </c>
    </row>
    <row r="158" spans="2:65" s="1" customFormat="1" ht="31.5" customHeight="1">
      <c r="B158" s="72"/>
      <c r="C158" s="110" t="s">
        <v>243</v>
      </c>
      <c r="D158" s="110" t="s">
        <v>226</v>
      </c>
      <c r="E158" s="111"/>
      <c r="F158" s="334" t="s">
        <v>1072</v>
      </c>
      <c r="G158" s="334"/>
      <c r="H158" s="334"/>
      <c r="I158" s="334"/>
      <c r="J158" s="112" t="s">
        <v>223</v>
      </c>
      <c r="K158" s="113">
        <v>10</v>
      </c>
      <c r="L158" s="335">
        <v>0</v>
      </c>
      <c r="M158" s="335"/>
      <c r="N158" s="336">
        <f t="shared" si="35"/>
        <v>0</v>
      </c>
      <c r="O158" s="324"/>
      <c r="P158" s="324"/>
      <c r="Q158" s="324"/>
      <c r="R158" s="75"/>
      <c r="T158" s="106" t="s">
        <v>5</v>
      </c>
      <c r="U158" s="27" t="s">
        <v>42</v>
      </c>
      <c r="V158" s="23"/>
      <c r="W158" s="107">
        <f t="shared" si="36"/>
        <v>0</v>
      </c>
      <c r="X158" s="107">
        <v>4.8000000000000001E-5</v>
      </c>
      <c r="Y158" s="107">
        <f t="shared" si="37"/>
        <v>4.8000000000000001E-4</v>
      </c>
      <c r="Z158" s="107">
        <v>0</v>
      </c>
      <c r="AA158" s="108">
        <f t="shared" si="38"/>
        <v>0</v>
      </c>
      <c r="AR158" s="10" t="s">
        <v>263</v>
      </c>
      <c r="AT158" s="10" t="s">
        <v>226</v>
      </c>
      <c r="AU158" s="10" t="s">
        <v>87</v>
      </c>
      <c r="AY158" s="10" t="s">
        <v>174</v>
      </c>
      <c r="BE158" s="53">
        <f t="shared" si="39"/>
        <v>0</v>
      </c>
      <c r="BF158" s="53">
        <f t="shared" si="40"/>
        <v>0</v>
      </c>
      <c r="BG158" s="53">
        <f t="shared" si="41"/>
        <v>0</v>
      </c>
      <c r="BH158" s="53">
        <f t="shared" si="42"/>
        <v>0</v>
      </c>
      <c r="BI158" s="53">
        <f t="shared" si="43"/>
        <v>0</v>
      </c>
      <c r="BJ158" s="10" t="s">
        <v>87</v>
      </c>
      <c r="BK158" s="53">
        <f t="shared" si="44"/>
        <v>0</v>
      </c>
      <c r="BL158" s="10" t="s">
        <v>232</v>
      </c>
      <c r="BM158" s="10" t="s">
        <v>790</v>
      </c>
    </row>
    <row r="159" spans="2:65" s="1" customFormat="1" ht="22.5" customHeight="1">
      <c r="B159" s="72"/>
      <c r="C159" s="101" t="s">
        <v>246</v>
      </c>
      <c r="D159" s="101" t="s">
        <v>176</v>
      </c>
      <c r="E159" s="102"/>
      <c r="F159" s="322" t="s">
        <v>791</v>
      </c>
      <c r="G159" s="322"/>
      <c r="H159" s="322"/>
      <c r="I159" s="322"/>
      <c r="J159" s="103" t="s">
        <v>223</v>
      </c>
      <c r="K159" s="104">
        <v>7</v>
      </c>
      <c r="L159" s="323">
        <v>0</v>
      </c>
      <c r="M159" s="323"/>
      <c r="N159" s="324">
        <f t="shared" si="35"/>
        <v>0</v>
      </c>
      <c r="O159" s="324"/>
      <c r="P159" s="324"/>
      <c r="Q159" s="324"/>
      <c r="R159" s="75"/>
      <c r="T159" s="106" t="s">
        <v>5</v>
      </c>
      <c r="U159" s="27" t="s">
        <v>42</v>
      </c>
      <c r="V159" s="23"/>
      <c r="W159" s="107">
        <f t="shared" si="36"/>
        <v>0</v>
      </c>
      <c r="X159" s="107">
        <v>2.0000000000000002E-5</v>
      </c>
      <c r="Y159" s="107">
        <f t="shared" si="37"/>
        <v>1.4000000000000001E-4</v>
      </c>
      <c r="Z159" s="107">
        <v>0</v>
      </c>
      <c r="AA159" s="108">
        <f t="shared" si="38"/>
        <v>0</v>
      </c>
      <c r="AR159" s="10" t="s">
        <v>232</v>
      </c>
      <c r="AT159" s="10" t="s">
        <v>176</v>
      </c>
      <c r="AU159" s="10" t="s">
        <v>87</v>
      </c>
      <c r="AY159" s="10" t="s">
        <v>174</v>
      </c>
      <c r="BE159" s="53">
        <f t="shared" si="39"/>
        <v>0</v>
      </c>
      <c r="BF159" s="53">
        <f t="shared" si="40"/>
        <v>0</v>
      </c>
      <c r="BG159" s="53">
        <f t="shared" si="41"/>
        <v>0</v>
      </c>
      <c r="BH159" s="53">
        <f t="shared" si="42"/>
        <v>0</v>
      </c>
      <c r="BI159" s="53">
        <f t="shared" si="43"/>
        <v>0</v>
      </c>
      <c r="BJ159" s="10" t="s">
        <v>87</v>
      </c>
      <c r="BK159" s="53">
        <f t="shared" si="44"/>
        <v>0</v>
      </c>
      <c r="BL159" s="10" t="s">
        <v>232</v>
      </c>
      <c r="BM159" s="10" t="s">
        <v>792</v>
      </c>
    </row>
    <row r="160" spans="2:65" s="1" customFormat="1" ht="22.5" customHeight="1">
      <c r="B160" s="72"/>
      <c r="C160" s="110" t="s">
        <v>793</v>
      </c>
      <c r="D160" s="110" t="s">
        <v>226</v>
      </c>
      <c r="E160" s="111"/>
      <c r="F160" s="334" t="s">
        <v>794</v>
      </c>
      <c r="G160" s="334"/>
      <c r="H160" s="334"/>
      <c r="I160" s="334"/>
      <c r="J160" s="112" t="s">
        <v>223</v>
      </c>
      <c r="K160" s="113">
        <v>6</v>
      </c>
      <c r="L160" s="335">
        <v>0</v>
      </c>
      <c r="M160" s="335"/>
      <c r="N160" s="336">
        <f t="shared" si="35"/>
        <v>0</v>
      </c>
      <c r="O160" s="324"/>
      <c r="P160" s="324"/>
      <c r="Q160" s="324"/>
      <c r="R160" s="75"/>
      <c r="T160" s="106" t="s">
        <v>5</v>
      </c>
      <c r="U160" s="27" t="s">
        <v>42</v>
      </c>
      <c r="V160" s="23"/>
      <c r="W160" s="107">
        <f t="shared" si="36"/>
        <v>0</v>
      </c>
      <c r="X160" s="107">
        <v>1.2999999999999999E-3</v>
      </c>
      <c r="Y160" s="107">
        <f t="shared" si="37"/>
        <v>7.7999999999999996E-3</v>
      </c>
      <c r="Z160" s="107">
        <v>0</v>
      </c>
      <c r="AA160" s="108">
        <f t="shared" si="38"/>
        <v>0</v>
      </c>
      <c r="AR160" s="10" t="s">
        <v>263</v>
      </c>
      <c r="AT160" s="10" t="s">
        <v>226</v>
      </c>
      <c r="AU160" s="10" t="s">
        <v>87</v>
      </c>
      <c r="AY160" s="10" t="s">
        <v>174</v>
      </c>
      <c r="BE160" s="53">
        <f t="shared" si="39"/>
        <v>0</v>
      </c>
      <c r="BF160" s="53">
        <f t="shared" si="40"/>
        <v>0</v>
      </c>
      <c r="BG160" s="53">
        <f t="shared" si="41"/>
        <v>0</v>
      </c>
      <c r="BH160" s="53">
        <f t="shared" si="42"/>
        <v>0</v>
      </c>
      <c r="BI160" s="53">
        <f t="shared" si="43"/>
        <v>0</v>
      </c>
      <c r="BJ160" s="10" t="s">
        <v>87</v>
      </c>
      <c r="BK160" s="53">
        <f t="shared" si="44"/>
        <v>0</v>
      </c>
      <c r="BL160" s="10" t="s">
        <v>232</v>
      </c>
      <c r="BM160" s="10" t="s">
        <v>795</v>
      </c>
    </row>
    <row r="161" spans="2:65" s="1" customFormat="1" ht="31.5" customHeight="1">
      <c r="B161" s="72"/>
      <c r="C161" s="110" t="s">
        <v>249</v>
      </c>
      <c r="D161" s="110" t="s">
        <v>226</v>
      </c>
      <c r="E161" s="111"/>
      <c r="F161" s="334" t="s">
        <v>796</v>
      </c>
      <c r="G161" s="334"/>
      <c r="H161" s="334"/>
      <c r="I161" s="334"/>
      <c r="J161" s="112" t="s">
        <v>223</v>
      </c>
      <c r="K161" s="113">
        <v>1</v>
      </c>
      <c r="L161" s="335">
        <v>0</v>
      </c>
      <c r="M161" s="335"/>
      <c r="N161" s="336">
        <f t="shared" si="35"/>
        <v>0</v>
      </c>
      <c r="O161" s="324"/>
      <c r="P161" s="324"/>
      <c r="Q161" s="324"/>
      <c r="R161" s="75"/>
      <c r="T161" s="106" t="s">
        <v>5</v>
      </c>
      <c r="U161" s="27" t="s">
        <v>42</v>
      </c>
      <c r="V161" s="23"/>
      <c r="W161" s="107">
        <f t="shared" si="36"/>
        <v>0</v>
      </c>
      <c r="X161" s="107">
        <v>1.7000000000000001E-4</v>
      </c>
      <c r="Y161" s="107">
        <f t="shared" si="37"/>
        <v>1.7000000000000001E-4</v>
      </c>
      <c r="Z161" s="107">
        <v>0</v>
      </c>
      <c r="AA161" s="108">
        <f t="shared" si="38"/>
        <v>0</v>
      </c>
      <c r="AR161" s="10" t="s">
        <v>263</v>
      </c>
      <c r="AT161" s="10" t="s">
        <v>226</v>
      </c>
      <c r="AU161" s="10" t="s">
        <v>87</v>
      </c>
      <c r="AY161" s="10" t="s">
        <v>174</v>
      </c>
      <c r="BE161" s="53">
        <f t="shared" si="39"/>
        <v>0</v>
      </c>
      <c r="BF161" s="53">
        <f t="shared" si="40"/>
        <v>0</v>
      </c>
      <c r="BG161" s="53">
        <f t="shared" si="41"/>
        <v>0</v>
      </c>
      <c r="BH161" s="53">
        <f t="shared" si="42"/>
        <v>0</v>
      </c>
      <c r="BI161" s="53">
        <f t="shared" si="43"/>
        <v>0</v>
      </c>
      <c r="BJ161" s="10" t="s">
        <v>87</v>
      </c>
      <c r="BK161" s="53">
        <f t="shared" si="44"/>
        <v>0</v>
      </c>
      <c r="BL161" s="10" t="s">
        <v>232</v>
      </c>
      <c r="BM161" s="10" t="s">
        <v>797</v>
      </c>
    </row>
    <row r="162" spans="2:65" s="1" customFormat="1" ht="22.5" customHeight="1">
      <c r="B162" s="72"/>
      <c r="C162" s="101" t="s">
        <v>265</v>
      </c>
      <c r="D162" s="101" t="s">
        <v>176</v>
      </c>
      <c r="E162" s="102"/>
      <c r="F162" s="322" t="s">
        <v>798</v>
      </c>
      <c r="G162" s="322"/>
      <c r="H162" s="322"/>
      <c r="I162" s="322"/>
      <c r="J162" s="103" t="s">
        <v>223</v>
      </c>
      <c r="K162" s="104">
        <v>12</v>
      </c>
      <c r="L162" s="323">
        <v>0</v>
      </c>
      <c r="M162" s="323"/>
      <c r="N162" s="324">
        <f t="shared" si="35"/>
        <v>0</v>
      </c>
      <c r="O162" s="324"/>
      <c r="P162" s="324"/>
      <c r="Q162" s="324"/>
      <c r="R162" s="75"/>
      <c r="T162" s="106" t="s">
        <v>5</v>
      </c>
      <c r="U162" s="27" t="s">
        <v>42</v>
      </c>
      <c r="V162" s="23"/>
      <c r="W162" s="107">
        <f t="shared" si="36"/>
        <v>0</v>
      </c>
      <c r="X162" s="107">
        <v>0</v>
      </c>
      <c r="Y162" s="107">
        <f t="shared" si="37"/>
        <v>0</v>
      </c>
      <c r="Z162" s="107">
        <v>0</v>
      </c>
      <c r="AA162" s="108">
        <f t="shared" si="38"/>
        <v>0</v>
      </c>
      <c r="AR162" s="10" t="s">
        <v>232</v>
      </c>
      <c r="AT162" s="10" t="s">
        <v>176</v>
      </c>
      <c r="AU162" s="10" t="s">
        <v>87</v>
      </c>
      <c r="AY162" s="10" t="s">
        <v>174</v>
      </c>
      <c r="BE162" s="53">
        <f t="shared" si="39"/>
        <v>0</v>
      </c>
      <c r="BF162" s="53">
        <f t="shared" si="40"/>
        <v>0</v>
      </c>
      <c r="BG162" s="53">
        <f t="shared" si="41"/>
        <v>0</v>
      </c>
      <c r="BH162" s="53">
        <f t="shared" si="42"/>
        <v>0</v>
      </c>
      <c r="BI162" s="53">
        <f t="shared" si="43"/>
        <v>0</v>
      </c>
      <c r="BJ162" s="10" t="s">
        <v>87</v>
      </c>
      <c r="BK162" s="53">
        <f t="shared" si="44"/>
        <v>0</v>
      </c>
      <c r="BL162" s="10" t="s">
        <v>232</v>
      </c>
      <c r="BM162" s="10" t="s">
        <v>799</v>
      </c>
    </row>
    <row r="163" spans="2:65" s="1" customFormat="1" ht="22.5" customHeight="1">
      <c r="B163" s="72"/>
      <c r="C163" s="110" t="s">
        <v>320</v>
      </c>
      <c r="D163" s="110" t="s">
        <v>226</v>
      </c>
      <c r="E163" s="111"/>
      <c r="F163" s="334" t="s">
        <v>800</v>
      </c>
      <c r="G163" s="334"/>
      <c r="H163" s="334"/>
      <c r="I163" s="334"/>
      <c r="J163" s="112" t="s">
        <v>223</v>
      </c>
      <c r="K163" s="113">
        <v>12</v>
      </c>
      <c r="L163" s="335">
        <v>0</v>
      </c>
      <c r="M163" s="335"/>
      <c r="N163" s="336">
        <f t="shared" si="35"/>
        <v>0</v>
      </c>
      <c r="O163" s="324"/>
      <c r="P163" s="324"/>
      <c r="Q163" s="324"/>
      <c r="R163" s="75"/>
      <c r="T163" s="106" t="s">
        <v>5</v>
      </c>
      <c r="U163" s="27" t="s">
        <v>42</v>
      </c>
      <c r="V163" s="23"/>
      <c r="W163" s="107">
        <f t="shared" si="36"/>
        <v>0</v>
      </c>
      <c r="X163" s="107">
        <v>1.4599999999999999E-3</v>
      </c>
      <c r="Y163" s="107">
        <f t="shared" si="37"/>
        <v>1.7520000000000001E-2</v>
      </c>
      <c r="Z163" s="107">
        <v>0</v>
      </c>
      <c r="AA163" s="108">
        <f t="shared" si="38"/>
        <v>0</v>
      </c>
      <c r="AR163" s="10" t="s">
        <v>263</v>
      </c>
      <c r="AT163" s="10" t="s">
        <v>226</v>
      </c>
      <c r="AU163" s="10" t="s">
        <v>87</v>
      </c>
      <c r="AY163" s="10" t="s">
        <v>174</v>
      </c>
      <c r="BE163" s="53">
        <f t="shared" si="39"/>
        <v>0</v>
      </c>
      <c r="BF163" s="53">
        <f t="shared" si="40"/>
        <v>0</v>
      </c>
      <c r="BG163" s="53">
        <f t="shared" si="41"/>
        <v>0</v>
      </c>
      <c r="BH163" s="53">
        <f t="shared" si="42"/>
        <v>0</v>
      </c>
      <c r="BI163" s="53">
        <f t="shared" si="43"/>
        <v>0</v>
      </c>
      <c r="BJ163" s="10" t="s">
        <v>87</v>
      </c>
      <c r="BK163" s="53">
        <f t="shared" si="44"/>
        <v>0</v>
      </c>
      <c r="BL163" s="10" t="s">
        <v>232</v>
      </c>
      <c r="BM163" s="10" t="s">
        <v>801</v>
      </c>
    </row>
    <row r="164" spans="2:65" s="1" customFormat="1" ht="22.5" customHeight="1">
      <c r="B164" s="72"/>
      <c r="C164" s="101" t="s">
        <v>802</v>
      </c>
      <c r="D164" s="101" t="s">
        <v>176</v>
      </c>
      <c r="E164" s="102"/>
      <c r="F164" s="322" t="s">
        <v>803</v>
      </c>
      <c r="G164" s="322"/>
      <c r="H164" s="322"/>
      <c r="I164" s="322"/>
      <c r="J164" s="103" t="s">
        <v>223</v>
      </c>
      <c r="K164" s="104">
        <v>1</v>
      </c>
      <c r="L164" s="323">
        <v>0</v>
      </c>
      <c r="M164" s="323"/>
      <c r="N164" s="324">
        <f t="shared" si="35"/>
        <v>0</v>
      </c>
      <c r="O164" s="324"/>
      <c r="P164" s="324"/>
      <c r="Q164" s="324"/>
      <c r="R164" s="75"/>
      <c r="T164" s="106" t="s">
        <v>5</v>
      </c>
      <c r="U164" s="27" t="s">
        <v>42</v>
      </c>
      <c r="V164" s="23"/>
      <c r="W164" s="107">
        <f t="shared" si="36"/>
        <v>0</v>
      </c>
      <c r="X164" s="107">
        <v>5.0000000000000002E-5</v>
      </c>
      <c r="Y164" s="107">
        <f t="shared" si="37"/>
        <v>5.0000000000000002E-5</v>
      </c>
      <c r="Z164" s="107">
        <v>0</v>
      </c>
      <c r="AA164" s="108">
        <f t="shared" si="38"/>
        <v>0</v>
      </c>
      <c r="AR164" s="10" t="s">
        <v>232</v>
      </c>
      <c r="AT164" s="10" t="s">
        <v>176</v>
      </c>
      <c r="AU164" s="10" t="s">
        <v>87</v>
      </c>
      <c r="AY164" s="10" t="s">
        <v>174</v>
      </c>
      <c r="BE164" s="53">
        <f t="shared" si="39"/>
        <v>0</v>
      </c>
      <c r="BF164" s="53">
        <f t="shared" si="40"/>
        <v>0</v>
      </c>
      <c r="BG164" s="53">
        <f t="shared" si="41"/>
        <v>0</v>
      </c>
      <c r="BH164" s="53">
        <f t="shared" si="42"/>
        <v>0</v>
      </c>
      <c r="BI164" s="53">
        <f t="shared" si="43"/>
        <v>0</v>
      </c>
      <c r="BJ164" s="10" t="s">
        <v>87</v>
      </c>
      <c r="BK164" s="53">
        <f t="shared" si="44"/>
        <v>0</v>
      </c>
      <c r="BL164" s="10" t="s">
        <v>232</v>
      </c>
      <c r="BM164" s="10" t="s">
        <v>804</v>
      </c>
    </row>
    <row r="165" spans="2:65" s="1" customFormat="1" ht="31.5" customHeight="1">
      <c r="B165" s="72"/>
      <c r="C165" s="110" t="s">
        <v>805</v>
      </c>
      <c r="D165" s="110" t="s">
        <v>226</v>
      </c>
      <c r="E165" s="111"/>
      <c r="F165" s="334" t="s">
        <v>1073</v>
      </c>
      <c r="G165" s="334"/>
      <c r="H165" s="334"/>
      <c r="I165" s="334"/>
      <c r="J165" s="112" t="s">
        <v>223</v>
      </c>
      <c r="K165" s="113">
        <v>1</v>
      </c>
      <c r="L165" s="335">
        <v>0</v>
      </c>
      <c r="M165" s="335"/>
      <c r="N165" s="336">
        <f t="shared" si="35"/>
        <v>0</v>
      </c>
      <c r="O165" s="324"/>
      <c r="P165" s="324"/>
      <c r="Q165" s="324"/>
      <c r="R165" s="75"/>
      <c r="T165" s="106" t="s">
        <v>5</v>
      </c>
      <c r="U165" s="27" t="s">
        <v>42</v>
      </c>
      <c r="V165" s="23"/>
      <c r="W165" s="107">
        <f t="shared" si="36"/>
        <v>0</v>
      </c>
      <c r="X165" s="107">
        <v>8.25E-4</v>
      </c>
      <c r="Y165" s="107">
        <f t="shared" si="37"/>
        <v>8.25E-4</v>
      </c>
      <c r="Z165" s="107">
        <v>0</v>
      </c>
      <c r="AA165" s="108">
        <f t="shared" si="38"/>
        <v>0</v>
      </c>
      <c r="AR165" s="10" t="s">
        <v>263</v>
      </c>
      <c r="AT165" s="10" t="s">
        <v>226</v>
      </c>
      <c r="AU165" s="10" t="s">
        <v>87</v>
      </c>
      <c r="AY165" s="10" t="s">
        <v>174</v>
      </c>
      <c r="BE165" s="53">
        <f t="shared" si="39"/>
        <v>0</v>
      </c>
      <c r="BF165" s="53">
        <f t="shared" si="40"/>
        <v>0</v>
      </c>
      <c r="BG165" s="53">
        <f t="shared" si="41"/>
        <v>0</v>
      </c>
      <c r="BH165" s="53">
        <f t="shared" si="42"/>
        <v>0</v>
      </c>
      <c r="BI165" s="53">
        <f t="shared" si="43"/>
        <v>0</v>
      </c>
      <c r="BJ165" s="10" t="s">
        <v>87</v>
      </c>
      <c r="BK165" s="53">
        <f t="shared" si="44"/>
        <v>0</v>
      </c>
      <c r="BL165" s="10" t="s">
        <v>232</v>
      </c>
      <c r="BM165" s="10" t="s">
        <v>806</v>
      </c>
    </row>
    <row r="166" spans="2:65" s="1" customFormat="1" ht="22.5" customHeight="1">
      <c r="B166" s="72"/>
      <c r="C166" s="101" t="s">
        <v>807</v>
      </c>
      <c r="D166" s="101" t="s">
        <v>176</v>
      </c>
      <c r="E166" s="102"/>
      <c r="F166" s="322" t="s">
        <v>808</v>
      </c>
      <c r="G166" s="322"/>
      <c r="H166" s="322"/>
      <c r="I166" s="322"/>
      <c r="J166" s="103" t="s">
        <v>223</v>
      </c>
      <c r="K166" s="104">
        <v>1</v>
      </c>
      <c r="L166" s="323">
        <v>0</v>
      </c>
      <c r="M166" s="323"/>
      <c r="N166" s="324">
        <f t="shared" si="35"/>
        <v>0</v>
      </c>
      <c r="O166" s="324"/>
      <c r="P166" s="324"/>
      <c r="Q166" s="324"/>
      <c r="R166" s="75"/>
      <c r="T166" s="106" t="s">
        <v>5</v>
      </c>
      <c r="U166" s="27" t="s">
        <v>42</v>
      </c>
      <c r="V166" s="23"/>
      <c r="W166" s="107">
        <f t="shared" si="36"/>
        <v>0</v>
      </c>
      <c r="X166" s="107">
        <v>6.0000000000000002E-5</v>
      </c>
      <c r="Y166" s="107">
        <f t="shared" si="37"/>
        <v>6.0000000000000002E-5</v>
      </c>
      <c r="Z166" s="107">
        <v>0</v>
      </c>
      <c r="AA166" s="108">
        <f t="shared" si="38"/>
        <v>0</v>
      </c>
      <c r="AR166" s="10" t="s">
        <v>232</v>
      </c>
      <c r="AT166" s="10" t="s">
        <v>176</v>
      </c>
      <c r="AU166" s="10" t="s">
        <v>87</v>
      </c>
      <c r="AY166" s="10" t="s">
        <v>174</v>
      </c>
      <c r="BE166" s="53">
        <f t="shared" si="39"/>
        <v>0</v>
      </c>
      <c r="BF166" s="53">
        <f t="shared" si="40"/>
        <v>0</v>
      </c>
      <c r="BG166" s="53">
        <f t="shared" si="41"/>
        <v>0</v>
      </c>
      <c r="BH166" s="53">
        <f t="shared" si="42"/>
        <v>0</v>
      </c>
      <c r="BI166" s="53">
        <f t="shared" si="43"/>
        <v>0</v>
      </c>
      <c r="BJ166" s="10" t="s">
        <v>87</v>
      </c>
      <c r="BK166" s="53">
        <f t="shared" si="44"/>
        <v>0</v>
      </c>
      <c r="BL166" s="10" t="s">
        <v>232</v>
      </c>
      <c r="BM166" s="10" t="s">
        <v>809</v>
      </c>
    </row>
    <row r="167" spans="2:65" s="1" customFormat="1" ht="31.5" customHeight="1">
      <c r="B167" s="72"/>
      <c r="C167" s="110" t="s">
        <v>810</v>
      </c>
      <c r="D167" s="110" t="s">
        <v>226</v>
      </c>
      <c r="E167" s="111"/>
      <c r="F167" s="334" t="s">
        <v>1074</v>
      </c>
      <c r="G167" s="334"/>
      <c r="H167" s="334"/>
      <c r="I167" s="334"/>
      <c r="J167" s="112" t="s">
        <v>223</v>
      </c>
      <c r="K167" s="113">
        <v>1</v>
      </c>
      <c r="L167" s="335">
        <v>0</v>
      </c>
      <c r="M167" s="335"/>
      <c r="N167" s="336">
        <f t="shared" si="35"/>
        <v>0</v>
      </c>
      <c r="O167" s="324"/>
      <c r="P167" s="324"/>
      <c r="Q167" s="324"/>
      <c r="R167" s="75"/>
      <c r="T167" s="106" t="s">
        <v>5</v>
      </c>
      <c r="U167" s="27" t="s">
        <v>42</v>
      </c>
      <c r="V167" s="23"/>
      <c r="W167" s="107">
        <f t="shared" si="36"/>
        <v>0</v>
      </c>
      <c r="X167" s="107">
        <v>3.5000000000000001E-3</v>
      </c>
      <c r="Y167" s="107">
        <f t="shared" si="37"/>
        <v>3.5000000000000001E-3</v>
      </c>
      <c r="Z167" s="107">
        <v>0</v>
      </c>
      <c r="AA167" s="108">
        <f t="shared" si="38"/>
        <v>0</v>
      </c>
      <c r="AR167" s="10" t="s">
        <v>263</v>
      </c>
      <c r="AT167" s="10" t="s">
        <v>226</v>
      </c>
      <c r="AU167" s="10" t="s">
        <v>87</v>
      </c>
      <c r="AY167" s="10" t="s">
        <v>174</v>
      </c>
      <c r="BE167" s="53">
        <f t="shared" si="39"/>
        <v>0</v>
      </c>
      <c r="BF167" s="53">
        <f t="shared" si="40"/>
        <v>0</v>
      </c>
      <c r="BG167" s="53">
        <f t="shared" si="41"/>
        <v>0</v>
      </c>
      <c r="BH167" s="53">
        <f t="shared" si="42"/>
        <v>0</v>
      </c>
      <c r="BI167" s="53">
        <f t="shared" si="43"/>
        <v>0</v>
      </c>
      <c r="BJ167" s="10" t="s">
        <v>87</v>
      </c>
      <c r="BK167" s="53">
        <f t="shared" si="44"/>
        <v>0</v>
      </c>
      <c r="BL167" s="10" t="s">
        <v>232</v>
      </c>
      <c r="BM167" s="10" t="s">
        <v>811</v>
      </c>
    </row>
    <row r="168" spans="2:65" s="1" customFormat="1" ht="31.5" customHeight="1">
      <c r="B168" s="72"/>
      <c r="C168" s="101" t="s">
        <v>276</v>
      </c>
      <c r="D168" s="101" t="s">
        <v>176</v>
      </c>
      <c r="E168" s="102"/>
      <c r="F168" s="322" t="s">
        <v>812</v>
      </c>
      <c r="G168" s="322"/>
      <c r="H168" s="322"/>
      <c r="I168" s="322"/>
      <c r="J168" s="103" t="s">
        <v>223</v>
      </c>
      <c r="K168" s="104">
        <v>8</v>
      </c>
      <c r="L168" s="323">
        <v>0</v>
      </c>
      <c r="M168" s="323"/>
      <c r="N168" s="324">
        <f t="shared" si="35"/>
        <v>0</v>
      </c>
      <c r="O168" s="324"/>
      <c r="P168" s="324"/>
      <c r="Q168" s="324"/>
      <c r="R168" s="75"/>
      <c r="T168" s="106" t="s">
        <v>5</v>
      </c>
      <c r="U168" s="27" t="s">
        <v>42</v>
      </c>
      <c r="V168" s="23"/>
      <c r="W168" s="107">
        <f t="shared" si="36"/>
        <v>0</v>
      </c>
      <c r="X168" s="107">
        <v>0</v>
      </c>
      <c r="Y168" s="107">
        <f t="shared" si="37"/>
        <v>0</v>
      </c>
      <c r="Z168" s="107">
        <v>0</v>
      </c>
      <c r="AA168" s="108">
        <f t="shared" si="38"/>
        <v>0</v>
      </c>
      <c r="AR168" s="10" t="s">
        <v>232</v>
      </c>
      <c r="AT168" s="10" t="s">
        <v>176</v>
      </c>
      <c r="AU168" s="10" t="s">
        <v>87</v>
      </c>
      <c r="AY168" s="10" t="s">
        <v>174</v>
      </c>
      <c r="BE168" s="53">
        <f t="shared" si="39"/>
        <v>0</v>
      </c>
      <c r="BF168" s="53">
        <f t="shared" si="40"/>
        <v>0</v>
      </c>
      <c r="BG168" s="53">
        <f t="shared" si="41"/>
        <v>0</v>
      </c>
      <c r="BH168" s="53">
        <f t="shared" si="42"/>
        <v>0</v>
      </c>
      <c r="BI168" s="53">
        <f t="shared" si="43"/>
        <v>0</v>
      </c>
      <c r="BJ168" s="10" t="s">
        <v>87</v>
      </c>
      <c r="BK168" s="53">
        <f t="shared" si="44"/>
        <v>0</v>
      </c>
      <c r="BL168" s="10" t="s">
        <v>232</v>
      </c>
      <c r="BM168" s="10" t="s">
        <v>813</v>
      </c>
    </row>
    <row r="169" spans="2:65" s="1" customFormat="1" ht="22.5" customHeight="1">
      <c r="B169" s="72"/>
      <c r="C169" s="101" t="s">
        <v>689</v>
      </c>
      <c r="D169" s="101" t="s">
        <v>176</v>
      </c>
      <c r="E169" s="102"/>
      <c r="F169" s="322" t="s">
        <v>814</v>
      </c>
      <c r="G169" s="322"/>
      <c r="H169" s="322"/>
      <c r="I169" s="322"/>
      <c r="J169" s="103" t="s">
        <v>223</v>
      </c>
      <c r="K169" s="104">
        <v>1</v>
      </c>
      <c r="L169" s="323">
        <v>0</v>
      </c>
      <c r="M169" s="323"/>
      <c r="N169" s="324">
        <f t="shared" si="35"/>
        <v>0</v>
      </c>
      <c r="O169" s="324"/>
      <c r="P169" s="324"/>
      <c r="Q169" s="324"/>
      <c r="R169" s="75"/>
      <c r="T169" s="106" t="s">
        <v>5</v>
      </c>
      <c r="U169" s="27" t="s">
        <v>42</v>
      </c>
      <c r="V169" s="23"/>
      <c r="W169" s="107">
        <f t="shared" si="36"/>
        <v>0</v>
      </c>
      <c r="X169" s="107">
        <v>4.0000000000000003E-5</v>
      </c>
      <c r="Y169" s="107">
        <f t="shared" si="37"/>
        <v>4.0000000000000003E-5</v>
      </c>
      <c r="Z169" s="107">
        <v>0</v>
      </c>
      <c r="AA169" s="108">
        <f t="shared" si="38"/>
        <v>0</v>
      </c>
      <c r="AR169" s="10" t="s">
        <v>232</v>
      </c>
      <c r="AT169" s="10" t="s">
        <v>176</v>
      </c>
      <c r="AU169" s="10" t="s">
        <v>87</v>
      </c>
      <c r="AY169" s="10" t="s">
        <v>174</v>
      </c>
      <c r="BE169" s="53">
        <f t="shared" si="39"/>
        <v>0</v>
      </c>
      <c r="BF169" s="53">
        <f t="shared" si="40"/>
        <v>0</v>
      </c>
      <c r="BG169" s="53">
        <f t="shared" si="41"/>
        <v>0</v>
      </c>
      <c r="BH169" s="53">
        <f t="shared" si="42"/>
        <v>0</v>
      </c>
      <c r="BI169" s="53">
        <f t="shared" si="43"/>
        <v>0</v>
      </c>
      <c r="BJ169" s="10" t="s">
        <v>87</v>
      </c>
      <c r="BK169" s="53">
        <f t="shared" si="44"/>
        <v>0</v>
      </c>
      <c r="BL169" s="10" t="s">
        <v>232</v>
      </c>
      <c r="BM169" s="10" t="s">
        <v>815</v>
      </c>
    </row>
    <row r="170" spans="2:65" s="1" customFormat="1" ht="22.5" customHeight="1">
      <c r="B170" s="72"/>
      <c r="C170" s="110" t="s">
        <v>816</v>
      </c>
      <c r="D170" s="110" t="s">
        <v>226</v>
      </c>
      <c r="E170" s="111"/>
      <c r="F170" s="334" t="s">
        <v>1075</v>
      </c>
      <c r="G170" s="334"/>
      <c r="H170" s="334"/>
      <c r="I170" s="334"/>
      <c r="J170" s="112" t="s">
        <v>223</v>
      </c>
      <c r="K170" s="113">
        <v>1</v>
      </c>
      <c r="L170" s="335">
        <v>0</v>
      </c>
      <c r="M170" s="335"/>
      <c r="N170" s="336">
        <f t="shared" si="35"/>
        <v>0</v>
      </c>
      <c r="O170" s="324"/>
      <c r="P170" s="324"/>
      <c r="Q170" s="324"/>
      <c r="R170" s="75"/>
      <c r="T170" s="106" t="s">
        <v>5</v>
      </c>
      <c r="U170" s="27" t="s">
        <v>42</v>
      </c>
      <c r="V170" s="23"/>
      <c r="W170" s="107">
        <f t="shared" si="36"/>
        <v>0</v>
      </c>
      <c r="X170" s="107">
        <v>7.9100000000000004E-3</v>
      </c>
      <c r="Y170" s="107">
        <f t="shared" si="37"/>
        <v>7.9100000000000004E-3</v>
      </c>
      <c r="Z170" s="107">
        <v>0</v>
      </c>
      <c r="AA170" s="108">
        <f t="shared" si="38"/>
        <v>0</v>
      </c>
      <c r="AR170" s="10" t="s">
        <v>263</v>
      </c>
      <c r="AT170" s="10" t="s">
        <v>226</v>
      </c>
      <c r="AU170" s="10" t="s">
        <v>87</v>
      </c>
      <c r="AY170" s="10" t="s">
        <v>174</v>
      </c>
      <c r="BE170" s="53">
        <f t="shared" si="39"/>
        <v>0</v>
      </c>
      <c r="BF170" s="53">
        <f t="shared" si="40"/>
        <v>0</v>
      </c>
      <c r="BG170" s="53">
        <f t="shared" si="41"/>
        <v>0</v>
      </c>
      <c r="BH170" s="53">
        <f t="shared" si="42"/>
        <v>0</v>
      </c>
      <c r="BI170" s="53">
        <f t="shared" si="43"/>
        <v>0</v>
      </c>
      <c r="BJ170" s="10" t="s">
        <v>87</v>
      </c>
      <c r="BK170" s="53">
        <f t="shared" si="44"/>
        <v>0</v>
      </c>
      <c r="BL170" s="10" t="s">
        <v>232</v>
      </c>
      <c r="BM170" s="10" t="s">
        <v>817</v>
      </c>
    </row>
    <row r="171" spans="2:65" s="1" customFormat="1" ht="22.5" customHeight="1">
      <c r="B171" s="72"/>
      <c r="C171" s="101" t="s">
        <v>818</v>
      </c>
      <c r="D171" s="101" t="s">
        <v>176</v>
      </c>
      <c r="E171" s="102"/>
      <c r="F171" s="322" t="s">
        <v>819</v>
      </c>
      <c r="G171" s="322"/>
      <c r="H171" s="322"/>
      <c r="I171" s="322"/>
      <c r="J171" s="103" t="s">
        <v>223</v>
      </c>
      <c r="K171" s="104">
        <v>1</v>
      </c>
      <c r="L171" s="323">
        <v>0</v>
      </c>
      <c r="M171" s="323"/>
      <c r="N171" s="324">
        <f t="shared" si="35"/>
        <v>0</v>
      </c>
      <c r="O171" s="324"/>
      <c r="P171" s="324"/>
      <c r="Q171" s="324"/>
      <c r="R171" s="75"/>
      <c r="T171" s="106" t="s">
        <v>5</v>
      </c>
      <c r="U171" s="27" t="s">
        <v>42</v>
      </c>
      <c r="V171" s="23"/>
      <c r="W171" s="107">
        <f t="shared" si="36"/>
        <v>0</v>
      </c>
      <c r="X171" s="107">
        <v>5.0000000000000002E-5</v>
      </c>
      <c r="Y171" s="107">
        <f t="shared" si="37"/>
        <v>5.0000000000000002E-5</v>
      </c>
      <c r="Z171" s="107">
        <v>0</v>
      </c>
      <c r="AA171" s="108">
        <f t="shared" si="38"/>
        <v>0</v>
      </c>
      <c r="AR171" s="10" t="s">
        <v>232</v>
      </c>
      <c r="AT171" s="10" t="s">
        <v>176</v>
      </c>
      <c r="AU171" s="10" t="s">
        <v>87</v>
      </c>
      <c r="AY171" s="10" t="s">
        <v>174</v>
      </c>
      <c r="BE171" s="53">
        <f t="shared" si="39"/>
        <v>0</v>
      </c>
      <c r="BF171" s="53">
        <f t="shared" si="40"/>
        <v>0</v>
      </c>
      <c r="BG171" s="53">
        <f t="shared" si="41"/>
        <v>0</v>
      </c>
      <c r="BH171" s="53">
        <f t="shared" si="42"/>
        <v>0</v>
      </c>
      <c r="BI171" s="53">
        <f t="shared" si="43"/>
        <v>0</v>
      </c>
      <c r="BJ171" s="10" t="s">
        <v>87</v>
      </c>
      <c r="BK171" s="53">
        <f t="shared" si="44"/>
        <v>0</v>
      </c>
      <c r="BL171" s="10" t="s">
        <v>232</v>
      </c>
      <c r="BM171" s="10" t="s">
        <v>820</v>
      </c>
    </row>
    <row r="172" spans="2:65" s="1" customFormat="1" ht="22.5" customHeight="1">
      <c r="B172" s="72"/>
      <c r="C172" s="110" t="s">
        <v>821</v>
      </c>
      <c r="D172" s="110" t="s">
        <v>226</v>
      </c>
      <c r="E172" s="111"/>
      <c r="F172" s="334" t="s">
        <v>822</v>
      </c>
      <c r="G172" s="334"/>
      <c r="H172" s="334"/>
      <c r="I172" s="334"/>
      <c r="J172" s="112" t="s">
        <v>223</v>
      </c>
      <c r="K172" s="113">
        <v>1</v>
      </c>
      <c r="L172" s="335">
        <v>0</v>
      </c>
      <c r="M172" s="335"/>
      <c r="N172" s="336">
        <f t="shared" si="35"/>
        <v>0</v>
      </c>
      <c r="O172" s="324"/>
      <c r="P172" s="324"/>
      <c r="Q172" s="324"/>
      <c r="R172" s="75"/>
      <c r="T172" s="106" t="s">
        <v>5</v>
      </c>
      <c r="U172" s="27" t="s">
        <v>42</v>
      </c>
      <c r="V172" s="23"/>
      <c r="W172" s="107">
        <f t="shared" si="36"/>
        <v>0</v>
      </c>
      <c r="X172" s="107">
        <v>1.0330000000000001E-2</v>
      </c>
      <c r="Y172" s="107">
        <f t="shared" si="37"/>
        <v>1.0330000000000001E-2</v>
      </c>
      <c r="Z172" s="107">
        <v>0</v>
      </c>
      <c r="AA172" s="108">
        <f t="shared" si="38"/>
        <v>0</v>
      </c>
      <c r="AR172" s="10" t="s">
        <v>263</v>
      </c>
      <c r="AT172" s="10" t="s">
        <v>226</v>
      </c>
      <c r="AU172" s="10" t="s">
        <v>87</v>
      </c>
      <c r="AY172" s="10" t="s">
        <v>174</v>
      </c>
      <c r="BE172" s="53">
        <f t="shared" si="39"/>
        <v>0</v>
      </c>
      <c r="BF172" s="53">
        <f t="shared" si="40"/>
        <v>0</v>
      </c>
      <c r="BG172" s="53">
        <f t="shared" si="41"/>
        <v>0</v>
      </c>
      <c r="BH172" s="53">
        <f t="shared" si="42"/>
        <v>0</v>
      </c>
      <c r="BI172" s="53">
        <f t="shared" si="43"/>
        <v>0</v>
      </c>
      <c r="BJ172" s="10" t="s">
        <v>87</v>
      </c>
      <c r="BK172" s="53">
        <f t="shared" si="44"/>
        <v>0</v>
      </c>
      <c r="BL172" s="10" t="s">
        <v>232</v>
      </c>
      <c r="BM172" s="10" t="s">
        <v>823</v>
      </c>
    </row>
    <row r="173" spans="2:65" s="1" customFormat="1" ht="22.5" customHeight="1">
      <c r="B173" s="72"/>
      <c r="C173" s="101" t="s">
        <v>824</v>
      </c>
      <c r="D173" s="101" t="s">
        <v>176</v>
      </c>
      <c r="E173" s="102"/>
      <c r="F173" s="322" t="s">
        <v>825</v>
      </c>
      <c r="G173" s="322"/>
      <c r="H173" s="322"/>
      <c r="I173" s="322"/>
      <c r="J173" s="103" t="s">
        <v>223</v>
      </c>
      <c r="K173" s="104">
        <v>1</v>
      </c>
      <c r="L173" s="323">
        <v>0</v>
      </c>
      <c r="M173" s="323"/>
      <c r="N173" s="324">
        <f t="shared" si="35"/>
        <v>0</v>
      </c>
      <c r="O173" s="324"/>
      <c r="P173" s="324"/>
      <c r="Q173" s="324"/>
      <c r="R173" s="75"/>
      <c r="T173" s="106" t="s">
        <v>5</v>
      </c>
      <c r="U173" s="27" t="s">
        <v>42</v>
      </c>
      <c r="V173" s="23"/>
      <c r="W173" s="107">
        <f t="shared" si="36"/>
        <v>0</v>
      </c>
      <c r="X173" s="107">
        <v>6.0000000000000002E-5</v>
      </c>
      <c r="Y173" s="107">
        <f t="shared" si="37"/>
        <v>6.0000000000000002E-5</v>
      </c>
      <c r="Z173" s="107">
        <v>0</v>
      </c>
      <c r="AA173" s="108">
        <f t="shared" si="38"/>
        <v>0</v>
      </c>
      <c r="AR173" s="10" t="s">
        <v>232</v>
      </c>
      <c r="AT173" s="10" t="s">
        <v>176</v>
      </c>
      <c r="AU173" s="10" t="s">
        <v>87</v>
      </c>
      <c r="AY173" s="10" t="s">
        <v>174</v>
      </c>
      <c r="BE173" s="53">
        <f t="shared" si="39"/>
        <v>0</v>
      </c>
      <c r="BF173" s="53">
        <f t="shared" si="40"/>
        <v>0</v>
      </c>
      <c r="BG173" s="53">
        <f t="shared" si="41"/>
        <v>0</v>
      </c>
      <c r="BH173" s="53">
        <f t="shared" si="42"/>
        <v>0</v>
      </c>
      <c r="BI173" s="53">
        <f t="shared" si="43"/>
        <v>0</v>
      </c>
      <c r="BJ173" s="10" t="s">
        <v>87</v>
      </c>
      <c r="BK173" s="53">
        <f t="shared" si="44"/>
        <v>0</v>
      </c>
      <c r="BL173" s="10" t="s">
        <v>232</v>
      </c>
      <c r="BM173" s="10" t="s">
        <v>826</v>
      </c>
    </row>
    <row r="174" spans="2:65" s="1" customFormat="1" ht="22.5" customHeight="1">
      <c r="B174" s="72"/>
      <c r="C174" s="110" t="s">
        <v>827</v>
      </c>
      <c r="D174" s="110" t="s">
        <v>226</v>
      </c>
      <c r="E174" s="111"/>
      <c r="F174" s="334" t="s">
        <v>828</v>
      </c>
      <c r="G174" s="334"/>
      <c r="H174" s="334"/>
      <c r="I174" s="334"/>
      <c r="J174" s="112" t="s">
        <v>223</v>
      </c>
      <c r="K174" s="113">
        <v>1</v>
      </c>
      <c r="L174" s="335">
        <v>0</v>
      </c>
      <c r="M174" s="335"/>
      <c r="N174" s="336">
        <f t="shared" si="35"/>
        <v>0</v>
      </c>
      <c r="O174" s="324"/>
      <c r="P174" s="324"/>
      <c r="Q174" s="324"/>
      <c r="R174" s="75"/>
      <c r="T174" s="106" t="s">
        <v>5</v>
      </c>
      <c r="U174" s="27" t="s">
        <v>42</v>
      </c>
      <c r="V174" s="23"/>
      <c r="W174" s="107">
        <f t="shared" si="36"/>
        <v>0</v>
      </c>
      <c r="X174" s="107">
        <v>1.8270000000000002E-2</v>
      </c>
      <c r="Y174" s="107">
        <f t="shared" si="37"/>
        <v>1.8270000000000002E-2</v>
      </c>
      <c r="Z174" s="107">
        <v>0</v>
      </c>
      <c r="AA174" s="108">
        <f t="shared" si="38"/>
        <v>0</v>
      </c>
      <c r="AR174" s="10" t="s">
        <v>263</v>
      </c>
      <c r="AT174" s="10" t="s">
        <v>226</v>
      </c>
      <c r="AU174" s="10" t="s">
        <v>87</v>
      </c>
      <c r="AY174" s="10" t="s">
        <v>174</v>
      </c>
      <c r="BE174" s="53">
        <f t="shared" si="39"/>
        <v>0</v>
      </c>
      <c r="BF174" s="53">
        <f t="shared" si="40"/>
        <v>0</v>
      </c>
      <c r="BG174" s="53">
        <f t="shared" si="41"/>
        <v>0</v>
      </c>
      <c r="BH174" s="53">
        <f t="shared" si="42"/>
        <v>0</v>
      </c>
      <c r="BI174" s="53">
        <f t="shared" si="43"/>
        <v>0</v>
      </c>
      <c r="BJ174" s="10" t="s">
        <v>87</v>
      </c>
      <c r="BK174" s="53">
        <f t="shared" si="44"/>
        <v>0</v>
      </c>
      <c r="BL174" s="10" t="s">
        <v>232</v>
      </c>
      <c r="BM174" s="10" t="s">
        <v>829</v>
      </c>
    </row>
    <row r="175" spans="2:65" s="1" customFormat="1" ht="31.5" customHeight="1">
      <c r="B175" s="72"/>
      <c r="C175" s="101" t="s">
        <v>830</v>
      </c>
      <c r="D175" s="101" t="s">
        <v>176</v>
      </c>
      <c r="E175" s="102"/>
      <c r="F175" s="322" t="s">
        <v>831</v>
      </c>
      <c r="G175" s="322"/>
      <c r="H175" s="322"/>
      <c r="I175" s="322"/>
      <c r="J175" s="103" t="s">
        <v>223</v>
      </c>
      <c r="K175" s="104">
        <v>2</v>
      </c>
      <c r="L175" s="323">
        <v>0</v>
      </c>
      <c r="M175" s="323"/>
      <c r="N175" s="324">
        <f t="shared" si="35"/>
        <v>0</v>
      </c>
      <c r="O175" s="324"/>
      <c r="P175" s="324"/>
      <c r="Q175" s="324"/>
      <c r="R175" s="75"/>
      <c r="T175" s="106" t="s">
        <v>5</v>
      </c>
      <c r="U175" s="27" t="s">
        <v>42</v>
      </c>
      <c r="V175" s="23"/>
      <c r="W175" s="107">
        <f t="shared" si="36"/>
        <v>0</v>
      </c>
      <c r="X175" s="107">
        <v>3.0000000000000001E-5</v>
      </c>
      <c r="Y175" s="107">
        <f t="shared" si="37"/>
        <v>6.0000000000000002E-5</v>
      </c>
      <c r="Z175" s="107">
        <v>0</v>
      </c>
      <c r="AA175" s="108">
        <f t="shared" si="38"/>
        <v>0</v>
      </c>
      <c r="AR175" s="10" t="s">
        <v>179</v>
      </c>
      <c r="AT175" s="10" t="s">
        <v>176</v>
      </c>
      <c r="AU175" s="10" t="s">
        <v>87</v>
      </c>
      <c r="AY175" s="10" t="s">
        <v>174</v>
      </c>
      <c r="BE175" s="53">
        <f t="shared" si="39"/>
        <v>0</v>
      </c>
      <c r="BF175" s="53">
        <f t="shared" si="40"/>
        <v>0</v>
      </c>
      <c r="BG175" s="53">
        <f t="shared" si="41"/>
        <v>0</v>
      </c>
      <c r="BH175" s="53">
        <f t="shared" si="42"/>
        <v>0</v>
      </c>
      <c r="BI175" s="53">
        <f t="shared" si="43"/>
        <v>0</v>
      </c>
      <c r="BJ175" s="10" t="s">
        <v>87</v>
      </c>
      <c r="BK175" s="53">
        <f t="shared" si="44"/>
        <v>0</v>
      </c>
      <c r="BL175" s="10" t="s">
        <v>179</v>
      </c>
      <c r="BM175" s="10" t="s">
        <v>832</v>
      </c>
    </row>
    <row r="176" spans="2:65" s="1" customFormat="1" ht="31.5" customHeight="1">
      <c r="B176" s="72"/>
      <c r="C176" s="110" t="s">
        <v>833</v>
      </c>
      <c r="D176" s="110" t="s">
        <v>226</v>
      </c>
      <c r="E176" s="111"/>
      <c r="F176" s="334" t="s">
        <v>834</v>
      </c>
      <c r="G176" s="334"/>
      <c r="H176" s="334"/>
      <c r="I176" s="334"/>
      <c r="J176" s="112" t="s">
        <v>223</v>
      </c>
      <c r="K176" s="113">
        <v>2</v>
      </c>
      <c r="L176" s="335">
        <v>0</v>
      </c>
      <c r="M176" s="335"/>
      <c r="N176" s="336">
        <f t="shared" si="35"/>
        <v>0</v>
      </c>
      <c r="O176" s="324"/>
      <c r="P176" s="324"/>
      <c r="Q176" s="324"/>
      <c r="R176" s="75"/>
      <c r="T176" s="106" t="s">
        <v>5</v>
      </c>
      <c r="U176" s="27" t="s">
        <v>42</v>
      </c>
      <c r="V176" s="23"/>
      <c r="W176" s="107">
        <f t="shared" si="36"/>
        <v>0</v>
      </c>
      <c r="X176" s="107">
        <v>1.15E-3</v>
      </c>
      <c r="Y176" s="107">
        <f t="shared" si="37"/>
        <v>2.3E-3</v>
      </c>
      <c r="Z176" s="107">
        <v>0</v>
      </c>
      <c r="AA176" s="108">
        <f t="shared" si="38"/>
        <v>0</v>
      </c>
      <c r="AR176" s="10" t="s">
        <v>194</v>
      </c>
      <c r="AT176" s="10" t="s">
        <v>226</v>
      </c>
      <c r="AU176" s="10" t="s">
        <v>87</v>
      </c>
      <c r="AY176" s="10" t="s">
        <v>174</v>
      </c>
      <c r="BE176" s="53">
        <f t="shared" si="39"/>
        <v>0</v>
      </c>
      <c r="BF176" s="53">
        <f t="shared" si="40"/>
        <v>0</v>
      </c>
      <c r="BG176" s="53">
        <f t="shared" si="41"/>
        <v>0</v>
      </c>
      <c r="BH176" s="53">
        <f t="shared" si="42"/>
        <v>0</v>
      </c>
      <c r="BI176" s="53">
        <f t="shared" si="43"/>
        <v>0</v>
      </c>
      <c r="BJ176" s="10" t="s">
        <v>87</v>
      </c>
      <c r="BK176" s="53">
        <f t="shared" si="44"/>
        <v>0</v>
      </c>
      <c r="BL176" s="10" t="s">
        <v>179</v>
      </c>
      <c r="BM176" s="10" t="s">
        <v>835</v>
      </c>
    </row>
    <row r="177" spans="2:65" s="1" customFormat="1" ht="31.5" customHeight="1">
      <c r="B177" s="72"/>
      <c r="C177" s="101" t="s">
        <v>291</v>
      </c>
      <c r="D177" s="101" t="s">
        <v>176</v>
      </c>
      <c r="E177" s="102"/>
      <c r="F177" s="322" t="s">
        <v>836</v>
      </c>
      <c r="G177" s="322"/>
      <c r="H177" s="322"/>
      <c r="I177" s="322"/>
      <c r="J177" s="103" t="s">
        <v>223</v>
      </c>
      <c r="K177" s="104">
        <v>6</v>
      </c>
      <c r="L177" s="323">
        <v>0</v>
      </c>
      <c r="M177" s="323"/>
      <c r="N177" s="324">
        <f t="shared" si="35"/>
        <v>0</v>
      </c>
      <c r="O177" s="324"/>
      <c r="P177" s="324"/>
      <c r="Q177" s="324"/>
      <c r="R177" s="75"/>
      <c r="T177" s="106" t="s">
        <v>5</v>
      </c>
      <c r="U177" s="27" t="s">
        <v>42</v>
      </c>
      <c r="V177" s="23"/>
      <c r="W177" s="107">
        <f t="shared" si="36"/>
        <v>0</v>
      </c>
      <c r="X177" s="107">
        <v>0</v>
      </c>
      <c r="Y177" s="107">
        <f t="shared" si="37"/>
        <v>0</v>
      </c>
      <c r="Z177" s="107">
        <v>0</v>
      </c>
      <c r="AA177" s="108">
        <f t="shared" si="38"/>
        <v>0</v>
      </c>
      <c r="AR177" s="10" t="s">
        <v>232</v>
      </c>
      <c r="AT177" s="10" t="s">
        <v>176</v>
      </c>
      <c r="AU177" s="10" t="s">
        <v>87</v>
      </c>
      <c r="AY177" s="10" t="s">
        <v>174</v>
      </c>
      <c r="BE177" s="53">
        <f t="shared" si="39"/>
        <v>0</v>
      </c>
      <c r="BF177" s="53">
        <f t="shared" si="40"/>
        <v>0</v>
      </c>
      <c r="BG177" s="53">
        <f t="shared" si="41"/>
        <v>0</v>
      </c>
      <c r="BH177" s="53">
        <f t="shared" si="42"/>
        <v>0</v>
      </c>
      <c r="BI177" s="53">
        <f t="shared" si="43"/>
        <v>0</v>
      </c>
      <c r="BJ177" s="10" t="s">
        <v>87</v>
      </c>
      <c r="BK177" s="53">
        <f t="shared" si="44"/>
        <v>0</v>
      </c>
      <c r="BL177" s="10" t="s">
        <v>232</v>
      </c>
      <c r="BM177" s="10" t="s">
        <v>837</v>
      </c>
    </row>
    <row r="178" spans="2:65" s="1" customFormat="1" ht="22.5" customHeight="1">
      <c r="B178" s="72"/>
      <c r="C178" s="110" t="s">
        <v>295</v>
      </c>
      <c r="D178" s="110" t="s">
        <v>226</v>
      </c>
      <c r="E178" s="111"/>
      <c r="F178" s="334" t="s">
        <v>838</v>
      </c>
      <c r="G178" s="334"/>
      <c r="H178" s="334"/>
      <c r="I178" s="334"/>
      <c r="J178" s="112" t="s">
        <v>223</v>
      </c>
      <c r="K178" s="113">
        <v>6</v>
      </c>
      <c r="L178" s="335">
        <v>0</v>
      </c>
      <c r="M178" s="335"/>
      <c r="N178" s="336">
        <f t="shared" si="35"/>
        <v>0</v>
      </c>
      <c r="O178" s="324"/>
      <c r="P178" s="324"/>
      <c r="Q178" s="324"/>
      <c r="R178" s="75"/>
      <c r="T178" s="106" t="s">
        <v>5</v>
      </c>
      <c r="U178" s="27" t="s">
        <v>42</v>
      </c>
      <c r="V178" s="23"/>
      <c r="W178" s="107">
        <f t="shared" si="36"/>
        <v>0</v>
      </c>
      <c r="X178" s="107">
        <v>0</v>
      </c>
      <c r="Y178" s="107">
        <f t="shared" si="37"/>
        <v>0</v>
      </c>
      <c r="Z178" s="107">
        <v>0</v>
      </c>
      <c r="AA178" s="108">
        <f t="shared" si="38"/>
        <v>0</v>
      </c>
      <c r="AR178" s="10" t="s">
        <v>263</v>
      </c>
      <c r="AT178" s="10" t="s">
        <v>226</v>
      </c>
      <c r="AU178" s="10" t="s">
        <v>87</v>
      </c>
      <c r="AY178" s="10" t="s">
        <v>174</v>
      </c>
      <c r="BE178" s="53">
        <f t="shared" si="39"/>
        <v>0</v>
      </c>
      <c r="BF178" s="53">
        <f t="shared" si="40"/>
        <v>0</v>
      </c>
      <c r="BG178" s="53">
        <f t="shared" si="41"/>
        <v>0</v>
      </c>
      <c r="BH178" s="53">
        <f t="shared" si="42"/>
        <v>0</v>
      </c>
      <c r="BI178" s="53">
        <f t="shared" si="43"/>
        <v>0</v>
      </c>
      <c r="BJ178" s="10" t="s">
        <v>87</v>
      </c>
      <c r="BK178" s="53">
        <f t="shared" si="44"/>
        <v>0</v>
      </c>
      <c r="BL178" s="10" t="s">
        <v>232</v>
      </c>
      <c r="BM178" s="10" t="s">
        <v>839</v>
      </c>
    </row>
    <row r="179" spans="2:65" s="1" customFormat="1" ht="22.5" customHeight="1">
      <c r="B179" s="72"/>
      <c r="C179" s="101" t="s">
        <v>288</v>
      </c>
      <c r="D179" s="101" t="s">
        <v>176</v>
      </c>
      <c r="E179" s="102"/>
      <c r="F179" s="322" t="s">
        <v>840</v>
      </c>
      <c r="G179" s="322"/>
      <c r="H179" s="322"/>
      <c r="I179" s="322"/>
      <c r="J179" s="103" t="s">
        <v>223</v>
      </c>
      <c r="K179" s="104">
        <v>6</v>
      </c>
      <c r="L179" s="323">
        <v>0</v>
      </c>
      <c r="M179" s="323"/>
      <c r="N179" s="324">
        <f t="shared" si="35"/>
        <v>0</v>
      </c>
      <c r="O179" s="324"/>
      <c r="P179" s="324"/>
      <c r="Q179" s="324"/>
      <c r="R179" s="75"/>
      <c r="T179" s="106" t="s">
        <v>5</v>
      </c>
      <c r="U179" s="27" t="s">
        <v>42</v>
      </c>
      <c r="V179" s="23"/>
      <c r="W179" s="107">
        <f t="shared" si="36"/>
        <v>0</v>
      </c>
      <c r="X179" s="107">
        <v>0</v>
      </c>
      <c r="Y179" s="107">
        <f t="shared" si="37"/>
        <v>0</v>
      </c>
      <c r="Z179" s="107">
        <v>0</v>
      </c>
      <c r="AA179" s="108">
        <f t="shared" si="38"/>
        <v>0</v>
      </c>
      <c r="AR179" s="10" t="s">
        <v>232</v>
      </c>
      <c r="AT179" s="10" t="s">
        <v>176</v>
      </c>
      <c r="AU179" s="10" t="s">
        <v>87</v>
      </c>
      <c r="AY179" s="10" t="s">
        <v>174</v>
      </c>
      <c r="BE179" s="53">
        <f t="shared" si="39"/>
        <v>0</v>
      </c>
      <c r="BF179" s="53">
        <f t="shared" si="40"/>
        <v>0</v>
      </c>
      <c r="BG179" s="53">
        <f t="shared" si="41"/>
        <v>0</v>
      </c>
      <c r="BH179" s="53">
        <f t="shared" si="42"/>
        <v>0</v>
      </c>
      <c r="BI179" s="53">
        <f t="shared" si="43"/>
        <v>0</v>
      </c>
      <c r="BJ179" s="10" t="s">
        <v>87</v>
      </c>
      <c r="BK179" s="53">
        <f t="shared" si="44"/>
        <v>0</v>
      </c>
      <c r="BL179" s="10" t="s">
        <v>232</v>
      </c>
      <c r="BM179" s="10" t="s">
        <v>841</v>
      </c>
    </row>
    <row r="180" spans="2:65" s="1" customFormat="1" ht="22.5" customHeight="1">
      <c r="B180" s="72"/>
      <c r="C180" s="110" t="s">
        <v>273</v>
      </c>
      <c r="D180" s="110" t="s">
        <v>226</v>
      </c>
      <c r="E180" s="111"/>
      <c r="F180" s="334" t="s">
        <v>842</v>
      </c>
      <c r="G180" s="334"/>
      <c r="H180" s="334"/>
      <c r="I180" s="334"/>
      <c r="J180" s="112" t="s">
        <v>223</v>
      </c>
      <c r="K180" s="113">
        <v>6</v>
      </c>
      <c r="L180" s="335">
        <v>0</v>
      </c>
      <c r="M180" s="335"/>
      <c r="N180" s="336">
        <f t="shared" si="35"/>
        <v>0</v>
      </c>
      <c r="O180" s="324"/>
      <c r="P180" s="324"/>
      <c r="Q180" s="324"/>
      <c r="R180" s="75"/>
      <c r="T180" s="106" t="s">
        <v>5</v>
      </c>
      <c r="U180" s="27" t="s">
        <v>42</v>
      </c>
      <c r="V180" s="23"/>
      <c r="W180" s="107">
        <f t="shared" si="36"/>
        <v>0</v>
      </c>
      <c r="X180" s="107">
        <v>0</v>
      </c>
      <c r="Y180" s="107">
        <f t="shared" si="37"/>
        <v>0</v>
      </c>
      <c r="Z180" s="107">
        <v>0</v>
      </c>
      <c r="AA180" s="108">
        <f t="shared" si="38"/>
        <v>0</v>
      </c>
      <c r="AR180" s="10" t="s">
        <v>263</v>
      </c>
      <c r="AT180" s="10" t="s">
        <v>226</v>
      </c>
      <c r="AU180" s="10" t="s">
        <v>87</v>
      </c>
      <c r="AY180" s="10" t="s">
        <v>174</v>
      </c>
      <c r="BE180" s="53">
        <f t="shared" si="39"/>
        <v>0</v>
      </c>
      <c r="BF180" s="53">
        <f t="shared" si="40"/>
        <v>0</v>
      </c>
      <c r="BG180" s="53">
        <f t="shared" si="41"/>
        <v>0</v>
      </c>
      <c r="BH180" s="53">
        <f t="shared" si="42"/>
        <v>0</v>
      </c>
      <c r="BI180" s="53">
        <f t="shared" si="43"/>
        <v>0</v>
      </c>
      <c r="BJ180" s="10" t="s">
        <v>87</v>
      </c>
      <c r="BK180" s="53">
        <f t="shared" si="44"/>
        <v>0</v>
      </c>
      <c r="BL180" s="10" t="s">
        <v>232</v>
      </c>
      <c r="BM180" s="10" t="s">
        <v>843</v>
      </c>
    </row>
    <row r="181" spans="2:65" s="1" customFormat="1" ht="31.5" customHeight="1">
      <c r="B181" s="72"/>
      <c r="C181" s="101" t="s">
        <v>844</v>
      </c>
      <c r="D181" s="101" t="s">
        <v>176</v>
      </c>
      <c r="E181" s="102"/>
      <c r="F181" s="322" t="s">
        <v>845</v>
      </c>
      <c r="G181" s="322"/>
      <c r="H181" s="322"/>
      <c r="I181" s="322"/>
      <c r="J181" s="103" t="s">
        <v>729</v>
      </c>
      <c r="K181" s="105">
        <v>0</v>
      </c>
      <c r="L181" s="323">
        <v>0</v>
      </c>
      <c r="M181" s="323"/>
      <c r="N181" s="324">
        <f t="shared" si="35"/>
        <v>0</v>
      </c>
      <c r="O181" s="324"/>
      <c r="P181" s="324"/>
      <c r="Q181" s="324"/>
      <c r="R181" s="75"/>
      <c r="T181" s="106" t="s">
        <v>5</v>
      </c>
      <c r="U181" s="27" t="s">
        <v>42</v>
      </c>
      <c r="V181" s="23"/>
      <c r="W181" s="107">
        <f t="shared" si="36"/>
        <v>0</v>
      </c>
      <c r="X181" s="107">
        <v>0</v>
      </c>
      <c r="Y181" s="107">
        <f t="shared" si="37"/>
        <v>0</v>
      </c>
      <c r="Z181" s="107">
        <v>0</v>
      </c>
      <c r="AA181" s="108">
        <f t="shared" si="38"/>
        <v>0</v>
      </c>
      <c r="AR181" s="10" t="s">
        <v>232</v>
      </c>
      <c r="AT181" s="10" t="s">
        <v>176</v>
      </c>
      <c r="AU181" s="10" t="s">
        <v>87</v>
      </c>
      <c r="AY181" s="10" t="s">
        <v>174</v>
      </c>
      <c r="BE181" s="53">
        <f t="shared" si="39"/>
        <v>0</v>
      </c>
      <c r="BF181" s="53">
        <f t="shared" si="40"/>
        <v>0</v>
      </c>
      <c r="BG181" s="53">
        <f t="shared" si="41"/>
        <v>0</v>
      </c>
      <c r="BH181" s="53">
        <f t="shared" si="42"/>
        <v>0</v>
      </c>
      <c r="BI181" s="53">
        <f t="shared" si="43"/>
        <v>0</v>
      </c>
      <c r="BJ181" s="10" t="s">
        <v>87</v>
      </c>
      <c r="BK181" s="53">
        <f t="shared" si="44"/>
        <v>0</v>
      </c>
      <c r="BL181" s="10" t="s">
        <v>232</v>
      </c>
      <c r="BM181" s="10" t="s">
        <v>846</v>
      </c>
    </row>
    <row r="182" spans="2:65" s="5" customFormat="1" ht="29.85" customHeight="1">
      <c r="B182" s="90"/>
      <c r="C182" s="91"/>
      <c r="D182" s="100" t="s">
        <v>736</v>
      </c>
      <c r="E182" s="100"/>
      <c r="F182" s="100"/>
      <c r="G182" s="100"/>
      <c r="H182" s="100"/>
      <c r="I182" s="100"/>
      <c r="J182" s="100"/>
      <c r="K182" s="100"/>
      <c r="L182" s="100"/>
      <c r="M182" s="100"/>
      <c r="N182" s="329">
        <f>BK182</f>
        <v>0</v>
      </c>
      <c r="O182" s="330"/>
      <c r="P182" s="330"/>
      <c r="Q182" s="330"/>
      <c r="R182" s="93"/>
      <c r="T182" s="94"/>
      <c r="U182" s="91"/>
      <c r="V182" s="91"/>
      <c r="W182" s="95">
        <f>SUM(W183:W216)</f>
        <v>0</v>
      </c>
      <c r="X182" s="91"/>
      <c r="Y182" s="95">
        <f>SUM(Y183:Y216)</f>
        <v>1.4800799999999998</v>
      </c>
      <c r="Z182" s="91"/>
      <c r="AA182" s="96">
        <f>SUM(AA183:AA216)</f>
        <v>0</v>
      </c>
      <c r="AR182" s="97" t="s">
        <v>87</v>
      </c>
      <c r="AT182" s="98" t="s">
        <v>74</v>
      </c>
      <c r="AU182" s="98" t="s">
        <v>82</v>
      </c>
      <c r="AY182" s="97" t="s">
        <v>174</v>
      </c>
      <c r="BK182" s="99">
        <f>SUM(BK183:BK216)</f>
        <v>0</v>
      </c>
    </row>
    <row r="183" spans="2:65" s="1" customFormat="1" ht="44.25" customHeight="1">
      <c r="B183" s="72"/>
      <c r="C183" s="101" t="s">
        <v>847</v>
      </c>
      <c r="D183" s="101" t="s">
        <v>176</v>
      </c>
      <c r="E183" s="102"/>
      <c r="F183" s="322" t="s">
        <v>848</v>
      </c>
      <c r="G183" s="322"/>
      <c r="H183" s="322"/>
      <c r="I183" s="322"/>
      <c r="J183" s="103" t="s">
        <v>223</v>
      </c>
      <c r="K183" s="104">
        <v>1</v>
      </c>
      <c r="L183" s="323">
        <v>0</v>
      </c>
      <c r="M183" s="323"/>
      <c r="N183" s="324">
        <f>ROUND(L183*K183,2)</f>
        <v>0</v>
      </c>
      <c r="O183" s="324"/>
      <c r="P183" s="324"/>
      <c r="Q183" s="324"/>
      <c r="R183" s="75"/>
      <c r="T183" s="106" t="s">
        <v>5</v>
      </c>
      <c r="U183" s="27" t="s">
        <v>42</v>
      </c>
      <c r="V183" s="23"/>
      <c r="W183" s="107">
        <f>V183*K183</f>
        <v>0</v>
      </c>
      <c r="X183" s="107">
        <v>0</v>
      </c>
      <c r="Y183" s="107">
        <f>X183*K183</f>
        <v>0</v>
      </c>
      <c r="Z183" s="107">
        <v>0</v>
      </c>
      <c r="AA183" s="108">
        <f>Z183*K183</f>
        <v>0</v>
      </c>
      <c r="AR183" s="10" t="s">
        <v>232</v>
      </c>
      <c r="AT183" s="10" t="s">
        <v>176</v>
      </c>
      <c r="AU183" s="10" t="s">
        <v>87</v>
      </c>
      <c r="AY183" s="10" t="s">
        <v>174</v>
      </c>
      <c r="BE183" s="53">
        <f>IF(U183="základná",N183,0)</f>
        <v>0</v>
      </c>
      <c r="BF183" s="53">
        <f>IF(U183="znížená",N183,0)</f>
        <v>0</v>
      </c>
      <c r="BG183" s="53">
        <f>IF(U183="zákl. prenesená",N183,0)</f>
        <v>0</v>
      </c>
      <c r="BH183" s="53">
        <f>IF(U183="zníž. prenesená",N183,0)</f>
        <v>0</v>
      </c>
      <c r="BI183" s="53">
        <f>IF(U183="nulová",N183,0)</f>
        <v>0</v>
      </c>
      <c r="BJ183" s="10" t="s">
        <v>87</v>
      </c>
      <c r="BK183" s="53">
        <f>ROUND(L183*K183,2)</f>
        <v>0</v>
      </c>
      <c r="BL183" s="10" t="s">
        <v>232</v>
      </c>
      <c r="BM183" s="10" t="s">
        <v>849</v>
      </c>
    </row>
    <row r="184" spans="2:65" s="1" customFormat="1" ht="31.5" customHeight="1">
      <c r="B184" s="72"/>
      <c r="C184" s="110" t="s">
        <v>850</v>
      </c>
      <c r="D184" s="110" t="s">
        <v>226</v>
      </c>
      <c r="E184" s="111"/>
      <c r="F184" s="334" t="s">
        <v>851</v>
      </c>
      <c r="G184" s="334"/>
      <c r="H184" s="334"/>
      <c r="I184" s="334"/>
      <c r="J184" s="112" t="s">
        <v>223</v>
      </c>
      <c r="K184" s="113">
        <v>1</v>
      </c>
      <c r="L184" s="335">
        <v>0</v>
      </c>
      <c r="M184" s="335"/>
      <c r="N184" s="336">
        <f>ROUND(L184*K184,2)</f>
        <v>0</v>
      </c>
      <c r="O184" s="324"/>
      <c r="P184" s="324"/>
      <c r="Q184" s="324"/>
      <c r="R184" s="75"/>
      <c r="T184" s="106" t="s">
        <v>5</v>
      </c>
      <c r="U184" s="27" t="s">
        <v>42</v>
      </c>
      <c r="V184" s="23"/>
      <c r="W184" s="107">
        <f>V184*K184</f>
        <v>0</v>
      </c>
      <c r="X184" s="107">
        <v>1.1000000000000001</v>
      </c>
      <c r="Y184" s="107">
        <f>X184*K184</f>
        <v>1.1000000000000001</v>
      </c>
      <c r="Z184" s="107">
        <v>0</v>
      </c>
      <c r="AA184" s="108">
        <f>Z184*K184</f>
        <v>0</v>
      </c>
      <c r="AR184" s="10" t="s">
        <v>263</v>
      </c>
      <c r="AT184" s="10" t="s">
        <v>226</v>
      </c>
      <c r="AU184" s="10" t="s">
        <v>87</v>
      </c>
      <c r="AY184" s="10" t="s">
        <v>174</v>
      </c>
      <c r="BE184" s="53">
        <f>IF(U184="základná",N184,0)</f>
        <v>0</v>
      </c>
      <c r="BF184" s="53">
        <f>IF(U184="znížená",N184,0)</f>
        <v>0</v>
      </c>
      <c r="BG184" s="53">
        <f>IF(U184="zákl. prenesená",N184,0)</f>
        <v>0</v>
      </c>
      <c r="BH184" s="53">
        <f>IF(U184="zníž. prenesená",N184,0)</f>
        <v>0</v>
      </c>
      <c r="BI184" s="53">
        <f>IF(U184="nulová",N184,0)</f>
        <v>0</v>
      </c>
      <c r="BJ184" s="10" t="s">
        <v>87</v>
      </c>
      <c r="BK184" s="53">
        <f>ROUND(L184*K184,2)</f>
        <v>0</v>
      </c>
      <c r="BL184" s="10" t="s">
        <v>232</v>
      </c>
      <c r="BM184" s="10" t="s">
        <v>852</v>
      </c>
    </row>
    <row r="185" spans="2:65" s="1" customFormat="1" ht="234" customHeight="1">
      <c r="B185" s="22"/>
      <c r="C185" s="23"/>
      <c r="D185" s="23"/>
      <c r="E185" s="23"/>
      <c r="F185" s="331" t="s">
        <v>853</v>
      </c>
      <c r="G185" s="332"/>
      <c r="H185" s="332"/>
      <c r="I185" s="332"/>
      <c r="J185" s="23"/>
      <c r="K185" s="23"/>
      <c r="L185" s="23"/>
      <c r="M185" s="23"/>
      <c r="N185" s="23"/>
      <c r="O185" s="23"/>
      <c r="P185" s="23"/>
      <c r="Q185" s="23"/>
      <c r="R185" s="24"/>
      <c r="T185" s="109"/>
      <c r="U185" s="23"/>
      <c r="V185" s="23"/>
      <c r="W185" s="23"/>
      <c r="X185" s="23"/>
      <c r="Y185" s="23"/>
      <c r="Z185" s="23"/>
      <c r="AA185" s="44"/>
      <c r="AT185" s="10" t="s">
        <v>185</v>
      </c>
      <c r="AU185" s="10" t="s">
        <v>87</v>
      </c>
    </row>
    <row r="186" spans="2:65" s="1" customFormat="1" ht="31.5" customHeight="1">
      <c r="B186" s="72"/>
      <c r="C186" s="101" t="s">
        <v>854</v>
      </c>
      <c r="D186" s="101" t="s">
        <v>176</v>
      </c>
      <c r="E186" s="102"/>
      <c r="F186" s="322" t="s">
        <v>855</v>
      </c>
      <c r="G186" s="322"/>
      <c r="H186" s="322"/>
      <c r="I186" s="322"/>
      <c r="J186" s="103" t="s">
        <v>223</v>
      </c>
      <c r="K186" s="104">
        <v>1</v>
      </c>
      <c r="L186" s="323">
        <v>0</v>
      </c>
      <c r="M186" s="323"/>
      <c r="N186" s="324">
        <f t="shared" ref="N186:N191" si="45">ROUND(L186*K186,2)</f>
        <v>0</v>
      </c>
      <c r="O186" s="324"/>
      <c r="P186" s="324"/>
      <c r="Q186" s="324"/>
      <c r="R186" s="75"/>
      <c r="T186" s="106" t="s">
        <v>5</v>
      </c>
      <c r="U186" s="27" t="s">
        <v>42</v>
      </c>
      <c r="V186" s="23"/>
      <c r="W186" s="107">
        <f t="shared" ref="W186:W191" si="46">V186*K186</f>
        <v>0</v>
      </c>
      <c r="X186" s="107">
        <v>0</v>
      </c>
      <c r="Y186" s="107">
        <f t="shared" ref="Y186:Y191" si="47">X186*K186</f>
        <v>0</v>
      </c>
      <c r="Z186" s="107">
        <v>0</v>
      </c>
      <c r="AA186" s="108">
        <f t="shared" ref="AA186:AA191" si="48">Z186*K186</f>
        <v>0</v>
      </c>
      <c r="AR186" s="10" t="s">
        <v>179</v>
      </c>
      <c r="AT186" s="10" t="s">
        <v>176</v>
      </c>
      <c r="AU186" s="10" t="s">
        <v>87</v>
      </c>
      <c r="AY186" s="10" t="s">
        <v>174</v>
      </c>
      <c r="BE186" s="53">
        <f t="shared" ref="BE186:BE191" si="49">IF(U186="základná",N186,0)</f>
        <v>0</v>
      </c>
      <c r="BF186" s="53">
        <f t="shared" ref="BF186:BF191" si="50">IF(U186="znížená",N186,0)</f>
        <v>0</v>
      </c>
      <c r="BG186" s="53">
        <f t="shared" ref="BG186:BG191" si="51">IF(U186="zákl. prenesená",N186,0)</f>
        <v>0</v>
      </c>
      <c r="BH186" s="53">
        <f t="shared" ref="BH186:BH191" si="52">IF(U186="zníž. prenesená",N186,0)</f>
        <v>0</v>
      </c>
      <c r="BI186" s="53">
        <f t="shared" ref="BI186:BI191" si="53">IF(U186="nulová",N186,0)</f>
        <v>0</v>
      </c>
      <c r="BJ186" s="10" t="s">
        <v>87</v>
      </c>
      <c r="BK186" s="53">
        <f t="shared" ref="BK186:BK191" si="54">ROUND(L186*K186,2)</f>
        <v>0</v>
      </c>
      <c r="BL186" s="10" t="s">
        <v>179</v>
      </c>
      <c r="BM186" s="10" t="s">
        <v>856</v>
      </c>
    </row>
    <row r="187" spans="2:65" s="1" customFormat="1" ht="22.5" customHeight="1">
      <c r="B187" s="72"/>
      <c r="C187" s="110" t="s">
        <v>857</v>
      </c>
      <c r="D187" s="110" t="s">
        <v>226</v>
      </c>
      <c r="E187" s="111"/>
      <c r="F187" s="334" t="s">
        <v>858</v>
      </c>
      <c r="G187" s="334"/>
      <c r="H187" s="334"/>
      <c r="I187" s="334"/>
      <c r="J187" s="112" t="s">
        <v>223</v>
      </c>
      <c r="K187" s="113">
        <v>1</v>
      </c>
      <c r="L187" s="335">
        <v>0</v>
      </c>
      <c r="M187" s="335"/>
      <c r="N187" s="336">
        <f t="shared" si="45"/>
        <v>0</v>
      </c>
      <c r="O187" s="324"/>
      <c r="P187" s="324"/>
      <c r="Q187" s="324"/>
      <c r="R187" s="75"/>
      <c r="T187" s="106" t="s">
        <v>5</v>
      </c>
      <c r="U187" s="27" t="s">
        <v>42</v>
      </c>
      <c r="V187" s="23"/>
      <c r="W187" s="107">
        <f t="shared" si="46"/>
        <v>0</v>
      </c>
      <c r="X187" s="107">
        <v>0.105</v>
      </c>
      <c r="Y187" s="107">
        <f t="shared" si="47"/>
        <v>0.105</v>
      </c>
      <c r="Z187" s="107">
        <v>0</v>
      </c>
      <c r="AA187" s="108">
        <f t="shared" si="48"/>
        <v>0</v>
      </c>
      <c r="AR187" s="10" t="s">
        <v>194</v>
      </c>
      <c r="AT187" s="10" t="s">
        <v>226</v>
      </c>
      <c r="AU187" s="10" t="s">
        <v>87</v>
      </c>
      <c r="AY187" s="10" t="s">
        <v>174</v>
      </c>
      <c r="BE187" s="53">
        <f t="shared" si="49"/>
        <v>0</v>
      </c>
      <c r="BF187" s="53">
        <f t="shared" si="50"/>
        <v>0</v>
      </c>
      <c r="BG187" s="53">
        <f t="shared" si="51"/>
        <v>0</v>
      </c>
      <c r="BH187" s="53">
        <f t="shared" si="52"/>
        <v>0</v>
      </c>
      <c r="BI187" s="53">
        <f t="shared" si="53"/>
        <v>0</v>
      </c>
      <c r="BJ187" s="10" t="s">
        <v>87</v>
      </c>
      <c r="BK187" s="53">
        <f t="shared" si="54"/>
        <v>0</v>
      </c>
      <c r="BL187" s="10" t="s">
        <v>179</v>
      </c>
      <c r="BM187" s="10" t="s">
        <v>859</v>
      </c>
    </row>
    <row r="188" spans="2:65" s="1" customFormat="1" ht="22.5" customHeight="1">
      <c r="B188" s="72"/>
      <c r="C188" s="101" t="s">
        <v>682</v>
      </c>
      <c r="D188" s="101" t="s">
        <v>176</v>
      </c>
      <c r="E188" s="102"/>
      <c r="F188" s="322" t="s">
        <v>860</v>
      </c>
      <c r="G188" s="322"/>
      <c r="H188" s="322"/>
      <c r="I188" s="322"/>
      <c r="J188" s="103" t="s">
        <v>719</v>
      </c>
      <c r="K188" s="104">
        <v>1</v>
      </c>
      <c r="L188" s="323">
        <v>0</v>
      </c>
      <c r="M188" s="323"/>
      <c r="N188" s="324">
        <f t="shared" si="45"/>
        <v>0</v>
      </c>
      <c r="O188" s="324"/>
      <c r="P188" s="324"/>
      <c r="Q188" s="324"/>
      <c r="R188" s="75"/>
      <c r="T188" s="106" t="s">
        <v>5</v>
      </c>
      <c r="U188" s="27" t="s">
        <v>42</v>
      </c>
      <c r="V188" s="23"/>
      <c r="W188" s="107">
        <f t="shared" si="46"/>
        <v>0</v>
      </c>
      <c r="X188" s="107">
        <v>0</v>
      </c>
      <c r="Y188" s="107">
        <f t="shared" si="47"/>
        <v>0</v>
      </c>
      <c r="Z188" s="107">
        <v>0</v>
      </c>
      <c r="AA188" s="108">
        <f t="shared" si="48"/>
        <v>0</v>
      </c>
      <c r="AR188" s="10" t="s">
        <v>232</v>
      </c>
      <c r="AT188" s="10" t="s">
        <v>176</v>
      </c>
      <c r="AU188" s="10" t="s">
        <v>87</v>
      </c>
      <c r="AY188" s="10" t="s">
        <v>174</v>
      </c>
      <c r="BE188" s="53">
        <f t="shared" si="49"/>
        <v>0</v>
      </c>
      <c r="BF188" s="53">
        <f t="shared" si="50"/>
        <v>0</v>
      </c>
      <c r="BG188" s="53">
        <f t="shared" si="51"/>
        <v>0</v>
      </c>
      <c r="BH188" s="53">
        <f t="shared" si="52"/>
        <v>0</v>
      </c>
      <c r="BI188" s="53">
        <f t="shared" si="53"/>
        <v>0</v>
      </c>
      <c r="BJ188" s="10" t="s">
        <v>87</v>
      </c>
      <c r="BK188" s="53">
        <f t="shared" si="54"/>
        <v>0</v>
      </c>
      <c r="BL188" s="10" t="s">
        <v>232</v>
      </c>
      <c r="BM188" s="10" t="s">
        <v>861</v>
      </c>
    </row>
    <row r="189" spans="2:65" s="1" customFormat="1" ht="22.5" customHeight="1">
      <c r="B189" s="72"/>
      <c r="C189" s="110" t="s">
        <v>608</v>
      </c>
      <c r="D189" s="110" t="s">
        <v>226</v>
      </c>
      <c r="E189" s="111"/>
      <c r="F189" s="334" t="s">
        <v>1076</v>
      </c>
      <c r="G189" s="334"/>
      <c r="H189" s="334"/>
      <c r="I189" s="334"/>
      <c r="J189" s="112" t="s">
        <v>223</v>
      </c>
      <c r="K189" s="113">
        <v>1</v>
      </c>
      <c r="L189" s="335">
        <v>0</v>
      </c>
      <c r="M189" s="335"/>
      <c r="N189" s="336">
        <f t="shared" si="45"/>
        <v>0</v>
      </c>
      <c r="O189" s="324"/>
      <c r="P189" s="324"/>
      <c r="Q189" s="324"/>
      <c r="R189" s="75"/>
      <c r="T189" s="106" t="s">
        <v>5</v>
      </c>
      <c r="U189" s="27" t="s">
        <v>42</v>
      </c>
      <c r="V189" s="23"/>
      <c r="W189" s="107">
        <f t="shared" si="46"/>
        <v>0</v>
      </c>
      <c r="X189" s="107">
        <v>0.08</v>
      </c>
      <c r="Y189" s="107">
        <f t="shared" si="47"/>
        <v>0.08</v>
      </c>
      <c r="Z189" s="107">
        <v>0</v>
      </c>
      <c r="AA189" s="108">
        <f t="shared" si="48"/>
        <v>0</v>
      </c>
      <c r="AR189" s="10" t="s">
        <v>263</v>
      </c>
      <c r="AT189" s="10" t="s">
        <v>226</v>
      </c>
      <c r="AU189" s="10" t="s">
        <v>87</v>
      </c>
      <c r="AY189" s="10" t="s">
        <v>174</v>
      </c>
      <c r="BE189" s="53">
        <f t="shared" si="49"/>
        <v>0</v>
      </c>
      <c r="BF189" s="53">
        <f t="shared" si="50"/>
        <v>0</v>
      </c>
      <c r="BG189" s="53">
        <f t="shared" si="51"/>
        <v>0</v>
      </c>
      <c r="BH189" s="53">
        <f t="shared" si="52"/>
        <v>0</v>
      </c>
      <c r="BI189" s="53">
        <f t="shared" si="53"/>
        <v>0</v>
      </c>
      <c r="BJ189" s="10" t="s">
        <v>87</v>
      </c>
      <c r="BK189" s="53">
        <f t="shared" si="54"/>
        <v>0</v>
      </c>
      <c r="BL189" s="10" t="s">
        <v>232</v>
      </c>
      <c r="BM189" s="10" t="s">
        <v>862</v>
      </c>
    </row>
    <row r="190" spans="2:65" s="1" customFormat="1" ht="31.5" customHeight="1">
      <c r="B190" s="72"/>
      <c r="C190" s="101" t="s">
        <v>863</v>
      </c>
      <c r="D190" s="101" t="s">
        <v>176</v>
      </c>
      <c r="E190" s="102"/>
      <c r="F190" s="322" t="s">
        <v>864</v>
      </c>
      <c r="G190" s="322"/>
      <c r="H190" s="322"/>
      <c r="I190" s="322"/>
      <c r="J190" s="103" t="s">
        <v>223</v>
      </c>
      <c r="K190" s="104">
        <v>1</v>
      </c>
      <c r="L190" s="323">
        <v>0</v>
      </c>
      <c r="M190" s="323"/>
      <c r="N190" s="324">
        <f t="shared" si="45"/>
        <v>0</v>
      </c>
      <c r="O190" s="324"/>
      <c r="P190" s="324"/>
      <c r="Q190" s="324"/>
      <c r="R190" s="75"/>
      <c r="T190" s="106" t="s">
        <v>5</v>
      </c>
      <c r="U190" s="27" t="s">
        <v>42</v>
      </c>
      <c r="V190" s="23"/>
      <c r="W190" s="107">
        <f t="shared" si="46"/>
        <v>0</v>
      </c>
      <c r="X190" s="107">
        <v>0</v>
      </c>
      <c r="Y190" s="107">
        <f t="shared" si="47"/>
        <v>0</v>
      </c>
      <c r="Z190" s="107">
        <v>0</v>
      </c>
      <c r="AA190" s="108">
        <f t="shared" si="48"/>
        <v>0</v>
      </c>
      <c r="AR190" s="10" t="s">
        <v>232</v>
      </c>
      <c r="AT190" s="10" t="s">
        <v>176</v>
      </c>
      <c r="AU190" s="10" t="s">
        <v>87</v>
      </c>
      <c r="AY190" s="10" t="s">
        <v>174</v>
      </c>
      <c r="BE190" s="53">
        <f t="shared" si="49"/>
        <v>0</v>
      </c>
      <c r="BF190" s="53">
        <f t="shared" si="50"/>
        <v>0</v>
      </c>
      <c r="BG190" s="53">
        <f t="shared" si="51"/>
        <v>0</v>
      </c>
      <c r="BH190" s="53">
        <f t="shared" si="52"/>
        <v>0</v>
      </c>
      <c r="BI190" s="53">
        <f t="shared" si="53"/>
        <v>0</v>
      </c>
      <c r="BJ190" s="10" t="s">
        <v>87</v>
      </c>
      <c r="BK190" s="53">
        <f t="shared" si="54"/>
        <v>0</v>
      </c>
      <c r="BL190" s="10" t="s">
        <v>232</v>
      </c>
      <c r="BM190" s="10" t="s">
        <v>865</v>
      </c>
    </row>
    <row r="191" spans="2:65" s="1" customFormat="1" ht="31.5" customHeight="1">
      <c r="B191" s="72"/>
      <c r="C191" s="110" t="s">
        <v>866</v>
      </c>
      <c r="D191" s="110" t="s">
        <v>226</v>
      </c>
      <c r="E191" s="111"/>
      <c r="F191" s="334" t="s">
        <v>867</v>
      </c>
      <c r="G191" s="334"/>
      <c r="H191" s="334"/>
      <c r="I191" s="334"/>
      <c r="J191" s="112" t="s">
        <v>223</v>
      </c>
      <c r="K191" s="113">
        <v>1</v>
      </c>
      <c r="L191" s="335">
        <v>0</v>
      </c>
      <c r="M191" s="335"/>
      <c r="N191" s="336">
        <f t="shared" si="45"/>
        <v>0</v>
      </c>
      <c r="O191" s="324"/>
      <c r="P191" s="324"/>
      <c r="Q191" s="324"/>
      <c r="R191" s="75"/>
      <c r="T191" s="106" t="s">
        <v>5</v>
      </c>
      <c r="U191" s="27" t="s">
        <v>42</v>
      </c>
      <c r="V191" s="23"/>
      <c r="W191" s="107">
        <f t="shared" si="46"/>
        <v>0</v>
      </c>
      <c r="X191" s="107">
        <v>2.5000000000000001E-3</v>
      </c>
      <c r="Y191" s="107">
        <f t="shared" si="47"/>
        <v>2.5000000000000001E-3</v>
      </c>
      <c r="Z191" s="107">
        <v>0</v>
      </c>
      <c r="AA191" s="108">
        <f t="shared" si="48"/>
        <v>0</v>
      </c>
      <c r="AR191" s="10" t="s">
        <v>263</v>
      </c>
      <c r="AT191" s="10" t="s">
        <v>226</v>
      </c>
      <c r="AU191" s="10" t="s">
        <v>87</v>
      </c>
      <c r="AY191" s="10" t="s">
        <v>174</v>
      </c>
      <c r="BE191" s="53">
        <f t="shared" si="49"/>
        <v>0</v>
      </c>
      <c r="BF191" s="53">
        <f t="shared" si="50"/>
        <v>0</v>
      </c>
      <c r="BG191" s="53">
        <f t="shared" si="51"/>
        <v>0</v>
      </c>
      <c r="BH191" s="53">
        <f t="shared" si="52"/>
        <v>0</v>
      </c>
      <c r="BI191" s="53">
        <f t="shared" si="53"/>
        <v>0</v>
      </c>
      <c r="BJ191" s="10" t="s">
        <v>87</v>
      </c>
      <c r="BK191" s="53">
        <f t="shared" si="54"/>
        <v>0</v>
      </c>
      <c r="BL191" s="10" t="s">
        <v>232</v>
      </c>
      <c r="BM191" s="10" t="s">
        <v>868</v>
      </c>
    </row>
    <row r="192" spans="2:65" s="1" customFormat="1" ht="30" customHeight="1">
      <c r="B192" s="22"/>
      <c r="C192" s="23"/>
      <c r="D192" s="23"/>
      <c r="E192" s="23"/>
      <c r="F192" s="331" t="s">
        <v>869</v>
      </c>
      <c r="G192" s="332"/>
      <c r="H192" s="332"/>
      <c r="I192" s="332"/>
      <c r="J192" s="23"/>
      <c r="K192" s="23"/>
      <c r="L192" s="23"/>
      <c r="M192" s="23"/>
      <c r="N192" s="23"/>
      <c r="O192" s="23"/>
      <c r="P192" s="23"/>
      <c r="Q192" s="23"/>
      <c r="R192" s="24"/>
      <c r="T192" s="109"/>
      <c r="U192" s="23"/>
      <c r="V192" s="23"/>
      <c r="W192" s="23"/>
      <c r="X192" s="23"/>
      <c r="Y192" s="23"/>
      <c r="Z192" s="23"/>
      <c r="AA192" s="44"/>
      <c r="AT192" s="10" t="s">
        <v>185</v>
      </c>
      <c r="AU192" s="10" t="s">
        <v>87</v>
      </c>
    </row>
    <row r="193" spans="2:65" s="1" customFormat="1" ht="22.5" customHeight="1">
      <c r="B193" s="72"/>
      <c r="C193" s="101" t="s">
        <v>589</v>
      </c>
      <c r="D193" s="101" t="s">
        <v>176</v>
      </c>
      <c r="E193" s="102"/>
      <c r="F193" s="322" t="s">
        <v>870</v>
      </c>
      <c r="G193" s="322"/>
      <c r="H193" s="322"/>
      <c r="I193" s="322"/>
      <c r="J193" s="103" t="s">
        <v>223</v>
      </c>
      <c r="K193" s="104">
        <v>1</v>
      </c>
      <c r="L193" s="323">
        <v>0</v>
      </c>
      <c r="M193" s="323"/>
      <c r="N193" s="324">
        <f t="shared" ref="N193:N200" si="55">ROUND(L193*K193,2)</f>
        <v>0</v>
      </c>
      <c r="O193" s="324"/>
      <c r="P193" s="324"/>
      <c r="Q193" s="324"/>
      <c r="R193" s="75"/>
      <c r="T193" s="106" t="s">
        <v>5</v>
      </c>
      <c r="U193" s="27" t="s">
        <v>42</v>
      </c>
      <c r="V193" s="23"/>
      <c r="W193" s="107">
        <f t="shared" ref="W193:W200" si="56">V193*K193</f>
        <v>0</v>
      </c>
      <c r="X193" s="107">
        <v>2.0600000000000002E-3</v>
      </c>
      <c r="Y193" s="107">
        <f t="shared" ref="Y193:Y200" si="57">X193*K193</f>
        <v>2.0600000000000002E-3</v>
      </c>
      <c r="Z193" s="107">
        <v>0</v>
      </c>
      <c r="AA193" s="108">
        <f t="shared" ref="AA193:AA200" si="58">Z193*K193</f>
        <v>0</v>
      </c>
      <c r="AR193" s="10" t="s">
        <v>232</v>
      </c>
      <c r="AT193" s="10" t="s">
        <v>176</v>
      </c>
      <c r="AU193" s="10" t="s">
        <v>87</v>
      </c>
      <c r="AY193" s="10" t="s">
        <v>174</v>
      </c>
      <c r="BE193" s="53">
        <f t="shared" ref="BE193:BE200" si="59">IF(U193="základná",N193,0)</f>
        <v>0</v>
      </c>
      <c r="BF193" s="53">
        <f t="shared" ref="BF193:BF200" si="60">IF(U193="znížená",N193,0)</f>
        <v>0</v>
      </c>
      <c r="BG193" s="53">
        <f t="shared" ref="BG193:BG200" si="61">IF(U193="zákl. prenesená",N193,0)</f>
        <v>0</v>
      </c>
      <c r="BH193" s="53">
        <f t="shared" ref="BH193:BH200" si="62">IF(U193="zníž. prenesená",N193,0)</f>
        <v>0</v>
      </c>
      <c r="BI193" s="53">
        <f t="shared" ref="BI193:BI200" si="63">IF(U193="nulová",N193,0)</f>
        <v>0</v>
      </c>
      <c r="BJ193" s="10" t="s">
        <v>87</v>
      </c>
      <c r="BK193" s="53">
        <f t="shared" ref="BK193:BK200" si="64">ROUND(L193*K193,2)</f>
        <v>0</v>
      </c>
      <c r="BL193" s="10" t="s">
        <v>232</v>
      </c>
      <c r="BM193" s="10" t="s">
        <v>871</v>
      </c>
    </row>
    <row r="194" spans="2:65" s="1" customFormat="1" ht="31.5" customHeight="1">
      <c r="B194" s="72"/>
      <c r="C194" s="110" t="s">
        <v>872</v>
      </c>
      <c r="D194" s="110" t="s">
        <v>226</v>
      </c>
      <c r="E194" s="111"/>
      <c r="F194" s="334" t="s">
        <v>873</v>
      </c>
      <c r="G194" s="334"/>
      <c r="H194" s="334"/>
      <c r="I194" s="334"/>
      <c r="J194" s="112" t="s">
        <v>223</v>
      </c>
      <c r="K194" s="113">
        <v>1</v>
      </c>
      <c r="L194" s="335">
        <v>0</v>
      </c>
      <c r="M194" s="335"/>
      <c r="N194" s="336">
        <f t="shared" si="55"/>
        <v>0</v>
      </c>
      <c r="O194" s="324"/>
      <c r="P194" s="324"/>
      <c r="Q194" s="324"/>
      <c r="R194" s="75"/>
      <c r="T194" s="106" t="s">
        <v>5</v>
      </c>
      <c r="U194" s="27" t="s">
        <v>42</v>
      </c>
      <c r="V194" s="23"/>
      <c r="W194" s="107">
        <f t="shared" si="56"/>
        <v>0</v>
      </c>
      <c r="X194" s="107">
        <v>0.01</v>
      </c>
      <c r="Y194" s="107">
        <f t="shared" si="57"/>
        <v>0.01</v>
      </c>
      <c r="Z194" s="107">
        <v>0</v>
      </c>
      <c r="AA194" s="108">
        <f t="shared" si="58"/>
        <v>0</v>
      </c>
      <c r="AR194" s="10" t="s">
        <v>263</v>
      </c>
      <c r="AT194" s="10" t="s">
        <v>226</v>
      </c>
      <c r="AU194" s="10" t="s">
        <v>87</v>
      </c>
      <c r="AY194" s="10" t="s">
        <v>174</v>
      </c>
      <c r="BE194" s="53">
        <f t="shared" si="59"/>
        <v>0</v>
      </c>
      <c r="BF194" s="53">
        <f t="shared" si="60"/>
        <v>0</v>
      </c>
      <c r="BG194" s="53">
        <f t="shared" si="61"/>
        <v>0</v>
      </c>
      <c r="BH194" s="53">
        <f t="shared" si="62"/>
        <v>0</v>
      </c>
      <c r="BI194" s="53">
        <f t="shared" si="63"/>
        <v>0</v>
      </c>
      <c r="BJ194" s="10" t="s">
        <v>87</v>
      </c>
      <c r="BK194" s="53">
        <f t="shared" si="64"/>
        <v>0</v>
      </c>
      <c r="BL194" s="10" t="s">
        <v>232</v>
      </c>
      <c r="BM194" s="10" t="s">
        <v>874</v>
      </c>
    </row>
    <row r="195" spans="2:65" s="1" customFormat="1" ht="22.5" customHeight="1">
      <c r="B195" s="72"/>
      <c r="C195" s="110" t="s">
        <v>592</v>
      </c>
      <c r="D195" s="110" t="s">
        <v>226</v>
      </c>
      <c r="E195" s="111"/>
      <c r="F195" s="334" t="s">
        <v>875</v>
      </c>
      <c r="G195" s="334"/>
      <c r="H195" s="334"/>
      <c r="I195" s="334"/>
      <c r="J195" s="112" t="s">
        <v>223</v>
      </c>
      <c r="K195" s="113">
        <v>1</v>
      </c>
      <c r="L195" s="335">
        <v>0</v>
      </c>
      <c r="M195" s="335"/>
      <c r="N195" s="336">
        <f t="shared" si="55"/>
        <v>0</v>
      </c>
      <c r="O195" s="324"/>
      <c r="P195" s="324"/>
      <c r="Q195" s="324"/>
      <c r="R195" s="75"/>
      <c r="T195" s="106" t="s">
        <v>5</v>
      </c>
      <c r="U195" s="27" t="s">
        <v>42</v>
      </c>
      <c r="V195" s="23"/>
      <c r="W195" s="107">
        <f t="shared" si="56"/>
        <v>0</v>
      </c>
      <c r="X195" s="107">
        <v>2.8800000000000002E-3</v>
      </c>
      <c r="Y195" s="107">
        <f t="shared" si="57"/>
        <v>2.8800000000000002E-3</v>
      </c>
      <c r="Z195" s="107">
        <v>0</v>
      </c>
      <c r="AA195" s="108">
        <f t="shared" si="58"/>
        <v>0</v>
      </c>
      <c r="AR195" s="10" t="s">
        <v>263</v>
      </c>
      <c r="AT195" s="10" t="s">
        <v>226</v>
      </c>
      <c r="AU195" s="10" t="s">
        <v>87</v>
      </c>
      <c r="AY195" s="10" t="s">
        <v>174</v>
      </c>
      <c r="BE195" s="53">
        <f t="shared" si="59"/>
        <v>0</v>
      </c>
      <c r="BF195" s="53">
        <f t="shared" si="60"/>
        <v>0</v>
      </c>
      <c r="BG195" s="53">
        <f t="shared" si="61"/>
        <v>0</v>
      </c>
      <c r="BH195" s="53">
        <f t="shared" si="62"/>
        <v>0</v>
      </c>
      <c r="BI195" s="53">
        <f t="shared" si="63"/>
        <v>0</v>
      </c>
      <c r="BJ195" s="10" t="s">
        <v>87</v>
      </c>
      <c r="BK195" s="53">
        <f t="shared" si="64"/>
        <v>0</v>
      </c>
      <c r="BL195" s="10" t="s">
        <v>232</v>
      </c>
      <c r="BM195" s="10" t="s">
        <v>876</v>
      </c>
    </row>
    <row r="196" spans="2:65" s="1" customFormat="1" ht="31.5" customHeight="1">
      <c r="B196" s="72"/>
      <c r="C196" s="110" t="s">
        <v>877</v>
      </c>
      <c r="D196" s="110" t="s">
        <v>226</v>
      </c>
      <c r="E196" s="111"/>
      <c r="F196" s="334" t="s">
        <v>878</v>
      </c>
      <c r="G196" s="334"/>
      <c r="H196" s="334"/>
      <c r="I196" s="334"/>
      <c r="J196" s="112" t="s">
        <v>223</v>
      </c>
      <c r="K196" s="113">
        <v>1</v>
      </c>
      <c r="L196" s="335">
        <v>0</v>
      </c>
      <c r="M196" s="335"/>
      <c r="N196" s="336">
        <f t="shared" si="55"/>
        <v>0</v>
      </c>
      <c r="O196" s="324"/>
      <c r="P196" s="324"/>
      <c r="Q196" s="324"/>
      <c r="R196" s="75"/>
      <c r="T196" s="106" t="s">
        <v>5</v>
      </c>
      <c r="U196" s="27" t="s">
        <v>42</v>
      </c>
      <c r="V196" s="23"/>
      <c r="W196" s="107">
        <f t="shared" si="56"/>
        <v>0</v>
      </c>
      <c r="X196" s="107">
        <v>0</v>
      </c>
      <c r="Y196" s="107">
        <f t="shared" si="57"/>
        <v>0</v>
      </c>
      <c r="Z196" s="107">
        <v>0</v>
      </c>
      <c r="AA196" s="108">
        <f t="shared" si="58"/>
        <v>0</v>
      </c>
      <c r="AR196" s="10" t="s">
        <v>263</v>
      </c>
      <c r="AT196" s="10" t="s">
        <v>226</v>
      </c>
      <c r="AU196" s="10" t="s">
        <v>87</v>
      </c>
      <c r="AY196" s="10" t="s">
        <v>174</v>
      </c>
      <c r="BE196" s="53">
        <f t="shared" si="59"/>
        <v>0</v>
      </c>
      <c r="BF196" s="53">
        <f t="shared" si="60"/>
        <v>0</v>
      </c>
      <c r="BG196" s="53">
        <f t="shared" si="61"/>
        <v>0</v>
      </c>
      <c r="BH196" s="53">
        <f t="shared" si="62"/>
        <v>0</v>
      </c>
      <c r="BI196" s="53">
        <f t="shared" si="63"/>
        <v>0</v>
      </c>
      <c r="BJ196" s="10" t="s">
        <v>87</v>
      </c>
      <c r="BK196" s="53">
        <f t="shared" si="64"/>
        <v>0</v>
      </c>
      <c r="BL196" s="10" t="s">
        <v>232</v>
      </c>
      <c r="BM196" s="10" t="s">
        <v>879</v>
      </c>
    </row>
    <row r="197" spans="2:65" s="1" customFormat="1" ht="31.5" customHeight="1">
      <c r="B197" s="72"/>
      <c r="C197" s="101" t="s">
        <v>880</v>
      </c>
      <c r="D197" s="101" t="s">
        <v>176</v>
      </c>
      <c r="E197" s="102"/>
      <c r="F197" s="322" t="s">
        <v>881</v>
      </c>
      <c r="G197" s="322"/>
      <c r="H197" s="322"/>
      <c r="I197" s="322"/>
      <c r="J197" s="103" t="s">
        <v>223</v>
      </c>
      <c r="K197" s="104">
        <v>1</v>
      </c>
      <c r="L197" s="323">
        <v>0</v>
      </c>
      <c r="M197" s="323"/>
      <c r="N197" s="324">
        <f t="shared" si="55"/>
        <v>0</v>
      </c>
      <c r="O197" s="324"/>
      <c r="P197" s="324"/>
      <c r="Q197" s="324"/>
      <c r="R197" s="75"/>
      <c r="T197" s="106" t="s">
        <v>5</v>
      </c>
      <c r="U197" s="27" t="s">
        <v>42</v>
      </c>
      <c r="V197" s="23"/>
      <c r="W197" s="107">
        <f t="shared" si="56"/>
        <v>0</v>
      </c>
      <c r="X197" s="107">
        <v>0</v>
      </c>
      <c r="Y197" s="107">
        <f t="shared" si="57"/>
        <v>0</v>
      </c>
      <c r="Z197" s="107">
        <v>0</v>
      </c>
      <c r="AA197" s="108">
        <f t="shared" si="58"/>
        <v>0</v>
      </c>
      <c r="AR197" s="10" t="s">
        <v>232</v>
      </c>
      <c r="AT197" s="10" t="s">
        <v>176</v>
      </c>
      <c r="AU197" s="10" t="s">
        <v>87</v>
      </c>
      <c r="AY197" s="10" t="s">
        <v>174</v>
      </c>
      <c r="BE197" s="53">
        <f t="shared" si="59"/>
        <v>0</v>
      </c>
      <c r="BF197" s="53">
        <f t="shared" si="60"/>
        <v>0</v>
      </c>
      <c r="BG197" s="53">
        <f t="shared" si="61"/>
        <v>0</v>
      </c>
      <c r="BH197" s="53">
        <f t="shared" si="62"/>
        <v>0</v>
      </c>
      <c r="BI197" s="53">
        <f t="shared" si="63"/>
        <v>0</v>
      </c>
      <c r="BJ197" s="10" t="s">
        <v>87</v>
      </c>
      <c r="BK197" s="53">
        <f t="shared" si="64"/>
        <v>0</v>
      </c>
      <c r="BL197" s="10" t="s">
        <v>232</v>
      </c>
      <c r="BM197" s="10" t="s">
        <v>882</v>
      </c>
    </row>
    <row r="198" spans="2:65" s="1" customFormat="1" ht="22.5" customHeight="1">
      <c r="B198" s="72"/>
      <c r="C198" s="110" t="s">
        <v>596</v>
      </c>
      <c r="D198" s="110" t="s">
        <v>226</v>
      </c>
      <c r="E198" s="111"/>
      <c r="F198" s="334" t="s">
        <v>883</v>
      </c>
      <c r="G198" s="334"/>
      <c r="H198" s="334"/>
      <c r="I198" s="334"/>
      <c r="J198" s="112" t="s">
        <v>223</v>
      </c>
      <c r="K198" s="113">
        <v>1</v>
      </c>
      <c r="L198" s="335">
        <v>0</v>
      </c>
      <c r="M198" s="335"/>
      <c r="N198" s="336">
        <f t="shared" si="55"/>
        <v>0</v>
      </c>
      <c r="O198" s="324"/>
      <c r="P198" s="324"/>
      <c r="Q198" s="324"/>
      <c r="R198" s="75"/>
      <c r="T198" s="106" t="s">
        <v>5</v>
      </c>
      <c r="U198" s="27" t="s">
        <v>42</v>
      </c>
      <c r="V198" s="23"/>
      <c r="W198" s="107">
        <f t="shared" si="56"/>
        <v>0</v>
      </c>
      <c r="X198" s="107">
        <v>0.151</v>
      </c>
      <c r="Y198" s="107">
        <f t="shared" si="57"/>
        <v>0.151</v>
      </c>
      <c r="Z198" s="107">
        <v>0</v>
      </c>
      <c r="AA198" s="108">
        <f t="shared" si="58"/>
        <v>0</v>
      </c>
      <c r="AR198" s="10" t="s">
        <v>263</v>
      </c>
      <c r="AT198" s="10" t="s">
        <v>226</v>
      </c>
      <c r="AU198" s="10" t="s">
        <v>87</v>
      </c>
      <c r="AY198" s="10" t="s">
        <v>174</v>
      </c>
      <c r="BE198" s="53">
        <f t="shared" si="59"/>
        <v>0</v>
      </c>
      <c r="BF198" s="53">
        <f t="shared" si="60"/>
        <v>0</v>
      </c>
      <c r="BG198" s="53">
        <f t="shared" si="61"/>
        <v>0</v>
      </c>
      <c r="BH198" s="53">
        <f t="shared" si="62"/>
        <v>0</v>
      </c>
      <c r="BI198" s="53">
        <f t="shared" si="63"/>
        <v>0</v>
      </c>
      <c r="BJ198" s="10" t="s">
        <v>87</v>
      </c>
      <c r="BK198" s="53">
        <f t="shared" si="64"/>
        <v>0</v>
      </c>
      <c r="BL198" s="10" t="s">
        <v>232</v>
      </c>
      <c r="BM198" s="10" t="s">
        <v>884</v>
      </c>
    </row>
    <row r="199" spans="2:65" s="1" customFormat="1" ht="22.5" customHeight="1">
      <c r="B199" s="72"/>
      <c r="C199" s="101" t="s">
        <v>885</v>
      </c>
      <c r="D199" s="101" t="s">
        <v>176</v>
      </c>
      <c r="E199" s="102"/>
      <c r="F199" s="322" t="s">
        <v>886</v>
      </c>
      <c r="G199" s="322"/>
      <c r="H199" s="322"/>
      <c r="I199" s="322"/>
      <c r="J199" s="103" t="s">
        <v>223</v>
      </c>
      <c r="K199" s="104">
        <v>1</v>
      </c>
      <c r="L199" s="323">
        <v>0</v>
      </c>
      <c r="M199" s="323"/>
      <c r="N199" s="324">
        <f t="shared" si="55"/>
        <v>0</v>
      </c>
      <c r="O199" s="324"/>
      <c r="P199" s="324"/>
      <c r="Q199" s="324"/>
      <c r="R199" s="75"/>
      <c r="T199" s="106" t="s">
        <v>5</v>
      </c>
      <c r="U199" s="27" t="s">
        <v>42</v>
      </c>
      <c r="V199" s="23"/>
      <c r="W199" s="107">
        <f t="shared" si="56"/>
        <v>0</v>
      </c>
      <c r="X199" s="107">
        <v>0</v>
      </c>
      <c r="Y199" s="107">
        <f t="shared" si="57"/>
        <v>0</v>
      </c>
      <c r="Z199" s="107">
        <v>0</v>
      </c>
      <c r="AA199" s="108">
        <f t="shared" si="58"/>
        <v>0</v>
      </c>
      <c r="AR199" s="10" t="s">
        <v>232</v>
      </c>
      <c r="AT199" s="10" t="s">
        <v>176</v>
      </c>
      <c r="AU199" s="10" t="s">
        <v>87</v>
      </c>
      <c r="AY199" s="10" t="s">
        <v>174</v>
      </c>
      <c r="BE199" s="53">
        <f t="shared" si="59"/>
        <v>0</v>
      </c>
      <c r="BF199" s="53">
        <f t="shared" si="60"/>
        <v>0</v>
      </c>
      <c r="BG199" s="53">
        <f t="shared" si="61"/>
        <v>0</v>
      </c>
      <c r="BH199" s="53">
        <f t="shared" si="62"/>
        <v>0</v>
      </c>
      <c r="BI199" s="53">
        <f t="shared" si="63"/>
        <v>0</v>
      </c>
      <c r="BJ199" s="10" t="s">
        <v>87</v>
      </c>
      <c r="BK199" s="53">
        <f t="shared" si="64"/>
        <v>0</v>
      </c>
      <c r="BL199" s="10" t="s">
        <v>232</v>
      </c>
      <c r="BM199" s="10" t="s">
        <v>887</v>
      </c>
    </row>
    <row r="200" spans="2:65" s="1" customFormat="1" ht="22.5" customHeight="1">
      <c r="B200" s="72"/>
      <c r="C200" s="110" t="s">
        <v>609</v>
      </c>
      <c r="D200" s="110" t="s">
        <v>226</v>
      </c>
      <c r="E200" s="111"/>
      <c r="F200" s="334" t="s">
        <v>888</v>
      </c>
      <c r="G200" s="334"/>
      <c r="H200" s="334"/>
      <c r="I200" s="334"/>
      <c r="J200" s="112" t="s">
        <v>223</v>
      </c>
      <c r="K200" s="113">
        <v>2</v>
      </c>
      <c r="L200" s="335">
        <v>0</v>
      </c>
      <c r="M200" s="335"/>
      <c r="N200" s="336">
        <f t="shared" si="55"/>
        <v>0</v>
      </c>
      <c r="O200" s="324"/>
      <c r="P200" s="324"/>
      <c r="Q200" s="324"/>
      <c r="R200" s="75"/>
      <c r="T200" s="106" t="s">
        <v>5</v>
      </c>
      <c r="U200" s="27" t="s">
        <v>42</v>
      </c>
      <c r="V200" s="23"/>
      <c r="W200" s="107">
        <f t="shared" si="56"/>
        <v>0</v>
      </c>
      <c r="X200" s="107">
        <v>2.8800000000000002E-3</v>
      </c>
      <c r="Y200" s="107">
        <f t="shared" si="57"/>
        <v>5.7600000000000004E-3</v>
      </c>
      <c r="Z200" s="107">
        <v>0</v>
      </c>
      <c r="AA200" s="108">
        <f t="shared" si="58"/>
        <v>0</v>
      </c>
      <c r="AR200" s="10" t="s">
        <v>263</v>
      </c>
      <c r="AT200" s="10" t="s">
        <v>226</v>
      </c>
      <c r="AU200" s="10" t="s">
        <v>87</v>
      </c>
      <c r="AY200" s="10" t="s">
        <v>174</v>
      </c>
      <c r="BE200" s="53">
        <f t="shared" si="59"/>
        <v>0</v>
      </c>
      <c r="BF200" s="53">
        <f t="shared" si="60"/>
        <v>0</v>
      </c>
      <c r="BG200" s="53">
        <f t="shared" si="61"/>
        <v>0</v>
      </c>
      <c r="BH200" s="53">
        <f t="shared" si="62"/>
        <v>0</v>
      </c>
      <c r="BI200" s="53">
        <f t="shared" si="63"/>
        <v>0</v>
      </c>
      <c r="BJ200" s="10" t="s">
        <v>87</v>
      </c>
      <c r="BK200" s="53">
        <f t="shared" si="64"/>
        <v>0</v>
      </c>
      <c r="BL200" s="10" t="s">
        <v>232</v>
      </c>
      <c r="BM200" s="10" t="s">
        <v>889</v>
      </c>
    </row>
    <row r="201" spans="2:65" s="1" customFormat="1" ht="78" customHeight="1">
      <c r="B201" s="22"/>
      <c r="C201" s="23"/>
      <c r="D201" s="23"/>
      <c r="E201" s="23"/>
      <c r="F201" s="331" t="s">
        <v>1077</v>
      </c>
      <c r="G201" s="332"/>
      <c r="H201" s="332"/>
      <c r="I201" s="332"/>
      <c r="J201" s="23"/>
      <c r="K201" s="23"/>
      <c r="L201" s="23"/>
      <c r="M201" s="23"/>
      <c r="N201" s="23"/>
      <c r="O201" s="23"/>
      <c r="P201" s="23"/>
      <c r="Q201" s="23"/>
      <c r="R201" s="24"/>
      <c r="T201" s="109"/>
      <c r="U201" s="23"/>
      <c r="V201" s="23"/>
      <c r="W201" s="23"/>
      <c r="X201" s="23"/>
      <c r="Y201" s="23"/>
      <c r="Z201" s="23"/>
      <c r="AA201" s="44"/>
      <c r="AT201" s="10" t="s">
        <v>185</v>
      </c>
      <c r="AU201" s="10" t="s">
        <v>87</v>
      </c>
    </row>
    <row r="202" spans="2:65" s="1" customFormat="1" ht="22.5" customHeight="1">
      <c r="B202" s="72"/>
      <c r="C202" s="110" t="s">
        <v>697</v>
      </c>
      <c r="D202" s="110" t="s">
        <v>226</v>
      </c>
      <c r="E202" s="111"/>
      <c r="F202" s="334" t="s">
        <v>875</v>
      </c>
      <c r="G202" s="334"/>
      <c r="H202" s="334"/>
      <c r="I202" s="334"/>
      <c r="J202" s="112" t="s">
        <v>223</v>
      </c>
      <c r="K202" s="113">
        <v>1</v>
      </c>
      <c r="L202" s="335">
        <v>0</v>
      </c>
      <c r="M202" s="335"/>
      <c r="N202" s="336">
        <f>ROUND(L202*K202,2)</f>
        <v>0</v>
      </c>
      <c r="O202" s="324"/>
      <c r="P202" s="324"/>
      <c r="Q202" s="324"/>
      <c r="R202" s="75"/>
      <c r="T202" s="106" t="s">
        <v>5</v>
      </c>
      <c r="U202" s="27" t="s">
        <v>42</v>
      </c>
      <c r="V202" s="23"/>
      <c r="W202" s="107">
        <f>V202*K202</f>
        <v>0</v>
      </c>
      <c r="X202" s="107">
        <v>2.8800000000000002E-3</v>
      </c>
      <c r="Y202" s="107">
        <f>X202*K202</f>
        <v>2.8800000000000002E-3</v>
      </c>
      <c r="Z202" s="107">
        <v>0</v>
      </c>
      <c r="AA202" s="108">
        <f>Z202*K202</f>
        <v>0</v>
      </c>
      <c r="AR202" s="10" t="s">
        <v>263</v>
      </c>
      <c r="AT202" s="10" t="s">
        <v>226</v>
      </c>
      <c r="AU202" s="10" t="s">
        <v>87</v>
      </c>
      <c r="AY202" s="10" t="s">
        <v>174</v>
      </c>
      <c r="BE202" s="53">
        <f>IF(U202="základná",N202,0)</f>
        <v>0</v>
      </c>
      <c r="BF202" s="53">
        <f>IF(U202="znížená",N202,0)</f>
        <v>0</v>
      </c>
      <c r="BG202" s="53">
        <f>IF(U202="zákl. prenesená",N202,0)</f>
        <v>0</v>
      </c>
      <c r="BH202" s="53">
        <f>IF(U202="zníž. prenesená",N202,0)</f>
        <v>0</v>
      </c>
      <c r="BI202" s="53">
        <f>IF(U202="nulová",N202,0)</f>
        <v>0</v>
      </c>
      <c r="BJ202" s="10" t="s">
        <v>87</v>
      </c>
      <c r="BK202" s="53">
        <f>ROUND(L202*K202,2)</f>
        <v>0</v>
      </c>
      <c r="BL202" s="10" t="s">
        <v>232</v>
      </c>
      <c r="BM202" s="10" t="s">
        <v>890</v>
      </c>
    </row>
    <row r="203" spans="2:65" s="1" customFormat="1" ht="90" customHeight="1">
      <c r="B203" s="22"/>
      <c r="C203" s="23"/>
      <c r="D203" s="23"/>
      <c r="E203" s="23"/>
      <c r="F203" s="331" t="s">
        <v>891</v>
      </c>
      <c r="G203" s="332"/>
      <c r="H203" s="332"/>
      <c r="I203" s="332"/>
      <c r="J203" s="23"/>
      <c r="K203" s="23"/>
      <c r="L203" s="23"/>
      <c r="M203" s="23"/>
      <c r="N203" s="23"/>
      <c r="O203" s="23"/>
      <c r="P203" s="23"/>
      <c r="Q203" s="23"/>
      <c r="R203" s="24"/>
      <c r="T203" s="109"/>
      <c r="U203" s="23"/>
      <c r="V203" s="23"/>
      <c r="W203" s="23"/>
      <c r="X203" s="23"/>
      <c r="Y203" s="23"/>
      <c r="Z203" s="23"/>
      <c r="AA203" s="44"/>
      <c r="AT203" s="10" t="s">
        <v>185</v>
      </c>
      <c r="AU203" s="10" t="s">
        <v>87</v>
      </c>
    </row>
    <row r="204" spans="2:65" s="1" customFormat="1" ht="22.5" customHeight="1">
      <c r="B204" s="72"/>
      <c r="C204" s="101" t="s">
        <v>610</v>
      </c>
      <c r="D204" s="101" t="s">
        <v>176</v>
      </c>
      <c r="E204" s="102"/>
      <c r="F204" s="322" t="s">
        <v>892</v>
      </c>
      <c r="G204" s="322"/>
      <c r="H204" s="322"/>
      <c r="I204" s="322"/>
      <c r="J204" s="103" t="s">
        <v>223</v>
      </c>
      <c r="K204" s="104">
        <v>1</v>
      </c>
      <c r="L204" s="323">
        <v>0</v>
      </c>
      <c r="M204" s="323"/>
      <c r="N204" s="324">
        <f>ROUND(L204*K204,2)</f>
        <v>0</v>
      </c>
      <c r="O204" s="324"/>
      <c r="P204" s="324"/>
      <c r="Q204" s="324"/>
      <c r="R204" s="75"/>
      <c r="T204" s="106" t="s">
        <v>5</v>
      </c>
      <c r="U204" s="27" t="s">
        <v>42</v>
      </c>
      <c r="V204" s="23"/>
      <c r="W204" s="107">
        <f>V204*K204</f>
        <v>0</v>
      </c>
      <c r="X204" s="107">
        <v>0</v>
      </c>
      <c r="Y204" s="107">
        <f>X204*K204</f>
        <v>0</v>
      </c>
      <c r="Z204" s="107">
        <v>0</v>
      </c>
      <c r="AA204" s="108">
        <f>Z204*K204</f>
        <v>0</v>
      </c>
      <c r="AR204" s="10" t="s">
        <v>232</v>
      </c>
      <c r="AT204" s="10" t="s">
        <v>176</v>
      </c>
      <c r="AU204" s="10" t="s">
        <v>87</v>
      </c>
      <c r="AY204" s="10" t="s">
        <v>174</v>
      </c>
      <c r="BE204" s="53">
        <f>IF(U204="základná",N204,0)</f>
        <v>0</v>
      </c>
      <c r="BF204" s="53">
        <f>IF(U204="znížená",N204,0)</f>
        <v>0</v>
      </c>
      <c r="BG204" s="53">
        <f>IF(U204="zákl. prenesená",N204,0)</f>
        <v>0</v>
      </c>
      <c r="BH204" s="53">
        <f>IF(U204="zníž. prenesená",N204,0)</f>
        <v>0</v>
      </c>
      <c r="BI204" s="53">
        <f>IF(U204="nulová",N204,0)</f>
        <v>0</v>
      </c>
      <c r="BJ204" s="10" t="s">
        <v>87</v>
      </c>
      <c r="BK204" s="53">
        <f>ROUND(L204*K204,2)</f>
        <v>0</v>
      </c>
      <c r="BL204" s="10" t="s">
        <v>232</v>
      </c>
      <c r="BM204" s="10" t="s">
        <v>893</v>
      </c>
    </row>
    <row r="205" spans="2:65" s="1" customFormat="1" ht="22.5" customHeight="1">
      <c r="B205" s="72"/>
      <c r="C205" s="110" t="s">
        <v>894</v>
      </c>
      <c r="D205" s="110" t="s">
        <v>226</v>
      </c>
      <c r="E205" s="111"/>
      <c r="F205" s="334" t="s">
        <v>1078</v>
      </c>
      <c r="G205" s="334"/>
      <c r="H205" s="334"/>
      <c r="I205" s="334"/>
      <c r="J205" s="112" t="s">
        <v>223</v>
      </c>
      <c r="K205" s="113">
        <v>1</v>
      </c>
      <c r="L205" s="335">
        <v>0</v>
      </c>
      <c r="M205" s="335"/>
      <c r="N205" s="336">
        <f>ROUND(L205*K205,2)</f>
        <v>0</v>
      </c>
      <c r="O205" s="324"/>
      <c r="P205" s="324"/>
      <c r="Q205" s="324"/>
      <c r="R205" s="75"/>
      <c r="T205" s="106" t="s">
        <v>5</v>
      </c>
      <c r="U205" s="27" t="s">
        <v>42</v>
      </c>
      <c r="V205" s="23"/>
      <c r="W205" s="107">
        <f>V205*K205</f>
        <v>0</v>
      </c>
      <c r="X205" s="107">
        <v>1.4999999999999999E-2</v>
      </c>
      <c r="Y205" s="107">
        <f>X205*K205</f>
        <v>1.4999999999999999E-2</v>
      </c>
      <c r="Z205" s="107">
        <v>0</v>
      </c>
      <c r="AA205" s="108">
        <f>Z205*K205</f>
        <v>0</v>
      </c>
      <c r="AR205" s="10" t="s">
        <v>263</v>
      </c>
      <c r="AT205" s="10" t="s">
        <v>226</v>
      </c>
      <c r="AU205" s="10" t="s">
        <v>87</v>
      </c>
      <c r="AY205" s="10" t="s">
        <v>174</v>
      </c>
      <c r="BE205" s="53">
        <f>IF(U205="základná",N205,0)</f>
        <v>0</v>
      </c>
      <c r="BF205" s="53">
        <f>IF(U205="znížená",N205,0)</f>
        <v>0</v>
      </c>
      <c r="BG205" s="53">
        <f>IF(U205="zákl. prenesená",N205,0)</f>
        <v>0</v>
      </c>
      <c r="BH205" s="53">
        <f>IF(U205="zníž. prenesená",N205,0)</f>
        <v>0</v>
      </c>
      <c r="BI205" s="53">
        <f>IF(U205="nulová",N205,0)</f>
        <v>0</v>
      </c>
      <c r="BJ205" s="10" t="s">
        <v>87</v>
      </c>
      <c r="BK205" s="53">
        <f>ROUND(L205*K205,2)</f>
        <v>0</v>
      </c>
      <c r="BL205" s="10" t="s">
        <v>232</v>
      </c>
      <c r="BM205" s="10" t="s">
        <v>895</v>
      </c>
    </row>
    <row r="206" spans="2:65" s="1" customFormat="1" ht="66" customHeight="1">
      <c r="B206" s="22"/>
      <c r="C206" s="23"/>
      <c r="D206" s="23"/>
      <c r="E206" s="23"/>
      <c r="F206" s="331" t="s">
        <v>1079</v>
      </c>
      <c r="G206" s="332"/>
      <c r="H206" s="332"/>
      <c r="I206" s="332"/>
      <c r="J206" s="23"/>
      <c r="K206" s="23"/>
      <c r="L206" s="23"/>
      <c r="M206" s="23"/>
      <c r="N206" s="23"/>
      <c r="O206" s="23"/>
      <c r="P206" s="23"/>
      <c r="Q206" s="23"/>
      <c r="R206" s="24"/>
      <c r="T206" s="109"/>
      <c r="U206" s="23"/>
      <c r="V206" s="23"/>
      <c r="W206" s="23"/>
      <c r="X206" s="23"/>
      <c r="Y206" s="23"/>
      <c r="Z206" s="23"/>
      <c r="AA206" s="44"/>
      <c r="AT206" s="10" t="s">
        <v>185</v>
      </c>
      <c r="AU206" s="10" t="s">
        <v>87</v>
      </c>
    </row>
    <row r="207" spans="2:65" s="1" customFormat="1" ht="22.5" customHeight="1">
      <c r="B207" s="72"/>
      <c r="C207" s="101" t="s">
        <v>896</v>
      </c>
      <c r="D207" s="101" t="s">
        <v>176</v>
      </c>
      <c r="E207" s="102"/>
      <c r="F207" s="322" t="s">
        <v>897</v>
      </c>
      <c r="G207" s="322"/>
      <c r="H207" s="322"/>
      <c r="I207" s="322"/>
      <c r="J207" s="103" t="s">
        <v>223</v>
      </c>
      <c r="K207" s="104">
        <v>1</v>
      </c>
      <c r="L207" s="323">
        <v>0</v>
      </c>
      <c r="M207" s="323"/>
      <c r="N207" s="324">
        <f t="shared" ref="N207:N214" si="65">ROUND(L207*K207,2)</f>
        <v>0</v>
      </c>
      <c r="O207" s="324"/>
      <c r="P207" s="324"/>
      <c r="Q207" s="324"/>
      <c r="R207" s="75"/>
      <c r="T207" s="106" t="s">
        <v>5</v>
      </c>
      <c r="U207" s="27" t="s">
        <v>42</v>
      </c>
      <c r="V207" s="23"/>
      <c r="W207" s="107">
        <f t="shared" ref="W207:W214" si="66">V207*K207</f>
        <v>0</v>
      </c>
      <c r="X207" s="107">
        <v>0</v>
      </c>
      <c r="Y207" s="107">
        <f t="shared" ref="Y207:Y214" si="67">X207*K207</f>
        <v>0</v>
      </c>
      <c r="Z207" s="107">
        <v>0</v>
      </c>
      <c r="AA207" s="108">
        <f t="shared" ref="AA207:AA214" si="68">Z207*K207</f>
        <v>0</v>
      </c>
      <c r="AR207" s="10" t="s">
        <v>232</v>
      </c>
      <c r="AT207" s="10" t="s">
        <v>176</v>
      </c>
      <c r="AU207" s="10" t="s">
        <v>87</v>
      </c>
      <c r="AY207" s="10" t="s">
        <v>174</v>
      </c>
      <c r="BE207" s="53">
        <f t="shared" ref="BE207:BE214" si="69">IF(U207="základná",N207,0)</f>
        <v>0</v>
      </c>
      <c r="BF207" s="53">
        <f t="shared" ref="BF207:BF214" si="70">IF(U207="znížená",N207,0)</f>
        <v>0</v>
      </c>
      <c r="BG207" s="53">
        <f t="shared" ref="BG207:BG214" si="71">IF(U207="zákl. prenesená",N207,0)</f>
        <v>0</v>
      </c>
      <c r="BH207" s="53">
        <f t="shared" ref="BH207:BH214" si="72">IF(U207="zníž. prenesená",N207,0)</f>
        <v>0</v>
      </c>
      <c r="BI207" s="53">
        <f t="shared" ref="BI207:BI214" si="73">IF(U207="nulová",N207,0)</f>
        <v>0</v>
      </c>
      <c r="BJ207" s="10" t="s">
        <v>87</v>
      </c>
      <c r="BK207" s="53">
        <f t="shared" ref="BK207:BK214" si="74">ROUND(L207*K207,2)</f>
        <v>0</v>
      </c>
      <c r="BL207" s="10" t="s">
        <v>232</v>
      </c>
      <c r="BM207" s="10" t="s">
        <v>898</v>
      </c>
    </row>
    <row r="208" spans="2:65" s="1" customFormat="1" ht="22.5" customHeight="1">
      <c r="B208" s="72"/>
      <c r="C208" s="110" t="s">
        <v>699</v>
      </c>
      <c r="D208" s="110" t="s">
        <v>226</v>
      </c>
      <c r="E208" s="111"/>
      <c r="F208" s="334" t="s">
        <v>899</v>
      </c>
      <c r="G208" s="334"/>
      <c r="H208" s="334"/>
      <c r="I208" s="334"/>
      <c r="J208" s="112" t="s">
        <v>223</v>
      </c>
      <c r="K208" s="113">
        <v>1</v>
      </c>
      <c r="L208" s="335">
        <v>0</v>
      </c>
      <c r="M208" s="335"/>
      <c r="N208" s="336">
        <f t="shared" si="65"/>
        <v>0</v>
      </c>
      <c r="O208" s="324"/>
      <c r="P208" s="324"/>
      <c r="Q208" s="324"/>
      <c r="R208" s="75"/>
      <c r="T208" s="106" t="s">
        <v>5</v>
      </c>
      <c r="U208" s="27" t="s">
        <v>42</v>
      </c>
      <c r="V208" s="23"/>
      <c r="W208" s="107">
        <f t="shared" si="66"/>
        <v>0</v>
      </c>
      <c r="X208" s="107">
        <v>0</v>
      </c>
      <c r="Y208" s="107">
        <f t="shared" si="67"/>
        <v>0</v>
      </c>
      <c r="Z208" s="107">
        <v>0</v>
      </c>
      <c r="AA208" s="108">
        <f t="shared" si="68"/>
        <v>0</v>
      </c>
      <c r="AR208" s="10" t="s">
        <v>263</v>
      </c>
      <c r="AT208" s="10" t="s">
        <v>226</v>
      </c>
      <c r="AU208" s="10" t="s">
        <v>87</v>
      </c>
      <c r="AY208" s="10" t="s">
        <v>174</v>
      </c>
      <c r="BE208" s="53">
        <f t="shared" si="69"/>
        <v>0</v>
      </c>
      <c r="BF208" s="53">
        <f t="shared" si="70"/>
        <v>0</v>
      </c>
      <c r="BG208" s="53">
        <f t="shared" si="71"/>
        <v>0</v>
      </c>
      <c r="BH208" s="53">
        <f t="shared" si="72"/>
        <v>0</v>
      </c>
      <c r="BI208" s="53">
        <f t="shared" si="73"/>
        <v>0</v>
      </c>
      <c r="BJ208" s="10" t="s">
        <v>87</v>
      </c>
      <c r="BK208" s="53">
        <f t="shared" si="74"/>
        <v>0</v>
      </c>
      <c r="BL208" s="10" t="s">
        <v>232</v>
      </c>
      <c r="BM208" s="10" t="s">
        <v>900</v>
      </c>
    </row>
    <row r="209" spans="2:65" s="1" customFormat="1" ht="22.5" customHeight="1">
      <c r="B209" s="72"/>
      <c r="C209" s="110" t="s">
        <v>901</v>
      </c>
      <c r="D209" s="110" t="s">
        <v>226</v>
      </c>
      <c r="E209" s="111"/>
      <c r="F209" s="334" t="s">
        <v>902</v>
      </c>
      <c r="G209" s="334"/>
      <c r="H209" s="334"/>
      <c r="I209" s="334"/>
      <c r="J209" s="112" t="s">
        <v>223</v>
      </c>
      <c r="K209" s="113">
        <v>1</v>
      </c>
      <c r="L209" s="335">
        <v>0</v>
      </c>
      <c r="M209" s="335"/>
      <c r="N209" s="336">
        <f t="shared" si="65"/>
        <v>0</v>
      </c>
      <c r="O209" s="324"/>
      <c r="P209" s="324"/>
      <c r="Q209" s="324"/>
      <c r="R209" s="75"/>
      <c r="T209" s="106" t="s">
        <v>5</v>
      </c>
      <c r="U209" s="27" t="s">
        <v>42</v>
      </c>
      <c r="V209" s="23"/>
      <c r="W209" s="107">
        <f t="shared" si="66"/>
        <v>0</v>
      </c>
      <c r="X209" s="107">
        <v>0</v>
      </c>
      <c r="Y209" s="107">
        <f t="shared" si="67"/>
        <v>0</v>
      </c>
      <c r="Z209" s="107">
        <v>0</v>
      </c>
      <c r="AA209" s="108">
        <f t="shared" si="68"/>
        <v>0</v>
      </c>
      <c r="AR209" s="10" t="s">
        <v>263</v>
      </c>
      <c r="AT209" s="10" t="s">
        <v>226</v>
      </c>
      <c r="AU209" s="10" t="s">
        <v>87</v>
      </c>
      <c r="AY209" s="10" t="s">
        <v>174</v>
      </c>
      <c r="BE209" s="53">
        <f t="shared" si="69"/>
        <v>0</v>
      </c>
      <c r="BF209" s="53">
        <f t="shared" si="70"/>
        <v>0</v>
      </c>
      <c r="BG209" s="53">
        <f t="shared" si="71"/>
        <v>0</v>
      </c>
      <c r="BH209" s="53">
        <f t="shared" si="72"/>
        <v>0</v>
      </c>
      <c r="BI209" s="53">
        <f t="shared" si="73"/>
        <v>0</v>
      </c>
      <c r="BJ209" s="10" t="s">
        <v>87</v>
      </c>
      <c r="BK209" s="53">
        <f t="shared" si="74"/>
        <v>0</v>
      </c>
      <c r="BL209" s="10" t="s">
        <v>232</v>
      </c>
      <c r="BM209" s="10" t="s">
        <v>903</v>
      </c>
    </row>
    <row r="210" spans="2:65" s="1" customFormat="1" ht="22.5" customHeight="1">
      <c r="B210" s="72"/>
      <c r="C210" s="101" t="s">
        <v>654</v>
      </c>
      <c r="D210" s="101" t="s">
        <v>176</v>
      </c>
      <c r="E210" s="102"/>
      <c r="F210" s="322" t="s">
        <v>904</v>
      </c>
      <c r="G210" s="322"/>
      <c r="H210" s="322"/>
      <c r="I210" s="322"/>
      <c r="J210" s="103" t="s">
        <v>223</v>
      </c>
      <c r="K210" s="104">
        <v>1</v>
      </c>
      <c r="L210" s="323">
        <v>0</v>
      </c>
      <c r="M210" s="323"/>
      <c r="N210" s="324">
        <f t="shared" si="65"/>
        <v>0</v>
      </c>
      <c r="O210" s="324"/>
      <c r="P210" s="324"/>
      <c r="Q210" s="324"/>
      <c r="R210" s="75"/>
      <c r="T210" s="106" t="s">
        <v>5</v>
      </c>
      <c r="U210" s="27" t="s">
        <v>42</v>
      </c>
      <c r="V210" s="23"/>
      <c r="W210" s="107">
        <f t="shared" si="66"/>
        <v>0</v>
      </c>
      <c r="X210" s="107">
        <v>0</v>
      </c>
      <c r="Y210" s="107">
        <f t="shared" si="67"/>
        <v>0</v>
      </c>
      <c r="Z210" s="107">
        <v>0</v>
      </c>
      <c r="AA210" s="108">
        <f t="shared" si="68"/>
        <v>0</v>
      </c>
      <c r="AR210" s="10" t="s">
        <v>232</v>
      </c>
      <c r="AT210" s="10" t="s">
        <v>176</v>
      </c>
      <c r="AU210" s="10" t="s">
        <v>87</v>
      </c>
      <c r="AY210" s="10" t="s">
        <v>174</v>
      </c>
      <c r="BE210" s="53">
        <f t="shared" si="69"/>
        <v>0</v>
      </c>
      <c r="BF210" s="53">
        <f t="shared" si="70"/>
        <v>0</v>
      </c>
      <c r="BG210" s="53">
        <f t="shared" si="71"/>
        <v>0</v>
      </c>
      <c r="BH210" s="53">
        <f t="shared" si="72"/>
        <v>0</v>
      </c>
      <c r="BI210" s="53">
        <f t="shared" si="73"/>
        <v>0</v>
      </c>
      <c r="BJ210" s="10" t="s">
        <v>87</v>
      </c>
      <c r="BK210" s="53">
        <f t="shared" si="74"/>
        <v>0</v>
      </c>
      <c r="BL210" s="10" t="s">
        <v>232</v>
      </c>
      <c r="BM210" s="10" t="s">
        <v>905</v>
      </c>
    </row>
    <row r="211" spans="2:65" s="1" customFormat="1" ht="22.5" customHeight="1">
      <c r="B211" s="72"/>
      <c r="C211" s="110" t="s">
        <v>624</v>
      </c>
      <c r="D211" s="110" t="s">
        <v>226</v>
      </c>
      <c r="E211" s="111"/>
      <c r="F211" s="334" t="s">
        <v>906</v>
      </c>
      <c r="G211" s="334"/>
      <c r="H211" s="334"/>
      <c r="I211" s="334"/>
      <c r="J211" s="112" t="s">
        <v>223</v>
      </c>
      <c r="K211" s="113">
        <v>1</v>
      </c>
      <c r="L211" s="335">
        <v>0</v>
      </c>
      <c r="M211" s="335"/>
      <c r="N211" s="336">
        <f t="shared" si="65"/>
        <v>0</v>
      </c>
      <c r="O211" s="324"/>
      <c r="P211" s="324"/>
      <c r="Q211" s="324"/>
      <c r="R211" s="75"/>
      <c r="T211" s="106" t="s">
        <v>5</v>
      </c>
      <c r="U211" s="27" t="s">
        <v>42</v>
      </c>
      <c r="V211" s="23"/>
      <c r="W211" s="107">
        <f t="shared" si="66"/>
        <v>0</v>
      </c>
      <c r="X211" s="107">
        <v>3.0000000000000001E-3</v>
      </c>
      <c r="Y211" s="107">
        <f t="shared" si="67"/>
        <v>3.0000000000000001E-3</v>
      </c>
      <c r="Z211" s="107">
        <v>0</v>
      </c>
      <c r="AA211" s="108">
        <f t="shared" si="68"/>
        <v>0</v>
      </c>
      <c r="AR211" s="10" t="s">
        <v>263</v>
      </c>
      <c r="AT211" s="10" t="s">
        <v>226</v>
      </c>
      <c r="AU211" s="10" t="s">
        <v>87</v>
      </c>
      <c r="AY211" s="10" t="s">
        <v>174</v>
      </c>
      <c r="BE211" s="53">
        <f t="shared" si="69"/>
        <v>0</v>
      </c>
      <c r="BF211" s="53">
        <f t="shared" si="70"/>
        <v>0</v>
      </c>
      <c r="BG211" s="53">
        <f t="shared" si="71"/>
        <v>0</v>
      </c>
      <c r="BH211" s="53">
        <f t="shared" si="72"/>
        <v>0</v>
      </c>
      <c r="BI211" s="53">
        <f t="shared" si="73"/>
        <v>0</v>
      </c>
      <c r="BJ211" s="10" t="s">
        <v>87</v>
      </c>
      <c r="BK211" s="53">
        <f t="shared" si="74"/>
        <v>0</v>
      </c>
      <c r="BL211" s="10" t="s">
        <v>232</v>
      </c>
      <c r="BM211" s="10" t="s">
        <v>907</v>
      </c>
    </row>
    <row r="212" spans="2:65" s="1" customFormat="1" ht="22.5" customHeight="1">
      <c r="B212" s="72"/>
      <c r="C212" s="110" t="s">
        <v>908</v>
      </c>
      <c r="D212" s="110" t="s">
        <v>226</v>
      </c>
      <c r="E212" s="111"/>
      <c r="F212" s="334" t="s">
        <v>909</v>
      </c>
      <c r="G212" s="334"/>
      <c r="H212" s="334"/>
      <c r="I212" s="334"/>
      <c r="J212" s="112" t="s">
        <v>223</v>
      </c>
      <c r="K212" s="113">
        <v>1</v>
      </c>
      <c r="L212" s="335">
        <v>0</v>
      </c>
      <c r="M212" s="335"/>
      <c r="N212" s="336">
        <f t="shared" si="65"/>
        <v>0</v>
      </c>
      <c r="O212" s="324"/>
      <c r="P212" s="324"/>
      <c r="Q212" s="324"/>
      <c r="R212" s="75"/>
      <c r="T212" s="106" t="s">
        <v>5</v>
      </c>
      <c r="U212" s="27" t="s">
        <v>42</v>
      </c>
      <c r="V212" s="23"/>
      <c r="W212" s="107">
        <f t="shared" si="66"/>
        <v>0</v>
      </c>
      <c r="X212" s="107">
        <v>0</v>
      </c>
      <c r="Y212" s="107">
        <f t="shared" si="67"/>
        <v>0</v>
      </c>
      <c r="Z212" s="107">
        <v>0</v>
      </c>
      <c r="AA212" s="108">
        <f t="shared" si="68"/>
        <v>0</v>
      </c>
      <c r="AR212" s="10" t="s">
        <v>263</v>
      </c>
      <c r="AT212" s="10" t="s">
        <v>226</v>
      </c>
      <c r="AU212" s="10" t="s">
        <v>87</v>
      </c>
      <c r="AY212" s="10" t="s">
        <v>174</v>
      </c>
      <c r="BE212" s="53">
        <f t="shared" si="69"/>
        <v>0</v>
      </c>
      <c r="BF212" s="53">
        <f t="shared" si="70"/>
        <v>0</v>
      </c>
      <c r="BG212" s="53">
        <f t="shared" si="71"/>
        <v>0</v>
      </c>
      <c r="BH212" s="53">
        <f t="shared" si="72"/>
        <v>0</v>
      </c>
      <c r="BI212" s="53">
        <f t="shared" si="73"/>
        <v>0</v>
      </c>
      <c r="BJ212" s="10" t="s">
        <v>87</v>
      </c>
      <c r="BK212" s="53">
        <f t="shared" si="74"/>
        <v>0</v>
      </c>
      <c r="BL212" s="10" t="s">
        <v>232</v>
      </c>
      <c r="BM212" s="10" t="s">
        <v>910</v>
      </c>
    </row>
    <row r="213" spans="2:65" s="1" customFormat="1" ht="22.5" customHeight="1">
      <c r="B213" s="72"/>
      <c r="C213" s="101" t="s">
        <v>691</v>
      </c>
      <c r="D213" s="101" t="s">
        <v>176</v>
      </c>
      <c r="E213" s="102"/>
      <c r="F213" s="322" t="s">
        <v>911</v>
      </c>
      <c r="G213" s="322"/>
      <c r="H213" s="322"/>
      <c r="I213" s="322"/>
      <c r="J213" s="103" t="s">
        <v>223</v>
      </c>
      <c r="K213" s="104">
        <v>1</v>
      </c>
      <c r="L213" s="323">
        <v>0</v>
      </c>
      <c r="M213" s="323"/>
      <c r="N213" s="324">
        <f t="shared" si="65"/>
        <v>0</v>
      </c>
      <c r="O213" s="324"/>
      <c r="P213" s="324"/>
      <c r="Q213" s="324"/>
      <c r="R213" s="75"/>
      <c r="T213" s="106" t="s">
        <v>5</v>
      </c>
      <c r="U213" s="27" t="s">
        <v>42</v>
      </c>
      <c r="V213" s="23"/>
      <c r="W213" s="107">
        <f t="shared" si="66"/>
        <v>0</v>
      </c>
      <c r="X213" s="107">
        <v>0</v>
      </c>
      <c r="Y213" s="107">
        <f t="shared" si="67"/>
        <v>0</v>
      </c>
      <c r="Z213" s="107">
        <v>0</v>
      </c>
      <c r="AA213" s="108">
        <f t="shared" si="68"/>
        <v>0</v>
      </c>
      <c r="AR213" s="10" t="s">
        <v>232</v>
      </c>
      <c r="AT213" s="10" t="s">
        <v>176</v>
      </c>
      <c r="AU213" s="10" t="s">
        <v>87</v>
      </c>
      <c r="AY213" s="10" t="s">
        <v>174</v>
      </c>
      <c r="BE213" s="53">
        <f t="shared" si="69"/>
        <v>0</v>
      </c>
      <c r="BF213" s="53">
        <f t="shared" si="70"/>
        <v>0</v>
      </c>
      <c r="BG213" s="53">
        <f t="shared" si="71"/>
        <v>0</v>
      </c>
      <c r="BH213" s="53">
        <f t="shared" si="72"/>
        <v>0</v>
      </c>
      <c r="BI213" s="53">
        <f t="shared" si="73"/>
        <v>0</v>
      </c>
      <c r="BJ213" s="10" t="s">
        <v>87</v>
      </c>
      <c r="BK213" s="53">
        <f t="shared" si="74"/>
        <v>0</v>
      </c>
      <c r="BL213" s="10" t="s">
        <v>232</v>
      </c>
      <c r="BM213" s="10" t="s">
        <v>912</v>
      </c>
    </row>
    <row r="214" spans="2:65" s="1" customFormat="1" ht="22.5" customHeight="1">
      <c r="B214" s="72"/>
      <c r="C214" s="101" t="s">
        <v>625</v>
      </c>
      <c r="D214" s="101" t="s">
        <v>176</v>
      </c>
      <c r="E214" s="102"/>
      <c r="F214" s="322" t="s">
        <v>913</v>
      </c>
      <c r="G214" s="322"/>
      <c r="H214" s="322"/>
      <c r="I214" s="322"/>
      <c r="J214" s="103" t="s">
        <v>223</v>
      </c>
      <c r="K214" s="104">
        <v>1</v>
      </c>
      <c r="L214" s="323">
        <v>0</v>
      </c>
      <c r="M214" s="323"/>
      <c r="N214" s="324">
        <f t="shared" si="65"/>
        <v>0</v>
      </c>
      <c r="O214" s="324"/>
      <c r="P214" s="324"/>
      <c r="Q214" s="324"/>
      <c r="R214" s="75"/>
      <c r="T214" s="106" t="s">
        <v>5</v>
      </c>
      <c r="U214" s="27" t="s">
        <v>42</v>
      </c>
      <c r="V214" s="23"/>
      <c r="W214" s="107">
        <f t="shared" si="66"/>
        <v>0</v>
      </c>
      <c r="X214" s="107">
        <v>0</v>
      </c>
      <c r="Y214" s="107">
        <f t="shared" si="67"/>
        <v>0</v>
      </c>
      <c r="Z214" s="107">
        <v>0</v>
      </c>
      <c r="AA214" s="108">
        <f t="shared" si="68"/>
        <v>0</v>
      </c>
      <c r="AR214" s="10" t="s">
        <v>232</v>
      </c>
      <c r="AT214" s="10" t="s">
        <v>176</v>
      </c>
      <c r="AU214" s="10" t="s">
        <v>87</v>
      </c>
      <c r="AY214" s="10" t="s">
        <v>174</v>
      </c>
      <c r="BE214" s="53">
        <f t="shared" si="69"/>
        <v>0</v>
      </c>
      <c r="BF214" s="53">
        <f t="shared" si="70"/>
        <v>0</v>
      </c>
      <c r="BG214" s="53">
        <f t="shared" si="71"/>
        <v>0</v>
      </c>
      <c r="BH214" s="53">
        <f t="shared" si="72"/>
        <v>0</v>
      </c>
      <c r="BI214" s="53">
        <f t="shared" si="73"/>
        <v>0</v>
      </c>
      <c r="BJ214" s="10" t="s">
        <v>87</v>
      </c>
      <c r="BK214" s="53">
        <f t="shared" si="74"/>
        <v>0</v>
      </c>
      <c r="BL214" s="10" t="s">
        <v>232</v>
      </c>
      <c r="BM214" s="10" t="s">
        <v>914</v>
      </c>
    </row>
    <row r="215" spans="2:65" s="1" customFormat="1" ht="42" customHeight="1">
      <c r="B215" s="22"/>
      <c r="C215" s="23"/>
      <c r="D215" s="23"/>
      <c r="E215" s="23"/>
      <c r="F215" s="331" t="s">
        <v>915</v>
      </c>
      <c r="G215" s="332"/>
      <c r="H215" s="332"/>
      <c r="I215" s="332"/>
      <c r="J215" s="23"/>
      <c r="K215" s="23"/>
      <c r="L215" s="23"/>
      <c r="M215" s="23"/>
      <c r="N215" s="23"/>
      <c r="O215" s="23"/>
      <c r="P215" s="23"/>
      <c r="Q215" s="23"/>
      <c r="R215" s="24"/>
      <c r="T215" s="109"/>
      <c r="U215" s="23"/>
      <c r="V215" s="23"/>
      <c r="W215" s="23"/>
      <c r="X215" s="23"/>
      <c r="Y215" s="23"/>
      <c r="Z215" s="23"/>
      <c r="AA215" s="44"/>
      <c r="AT215" s="10" t="s">
        <v>185</v>
      </c>
      <c r="AU215" s="10" t="s">
        <v>87</v>
      </c>
    </row>
    <row r="216" spans="2:65" s="1" customFormat="1" ht="31.5" customHeight="1">
      <c r="B216" s="72"/>
      <c r="C216" s="101" t="s">
        <v>916</v>
      </c>
      <c r="D216" s="101" t="s">
        <v>176</v>
      </c>
      <c r="E216" s="102"/>
      <c r="F216" s="322" t="s">
        <v>917</v>
      </c>
      <c r="G216" s="322"/>
      <c r="H216" s="322"/>
      <c r="I216" s="322"/>
      <c r="J216" s="103" t="s">
        <v>729</v>
      </c>
      <c r="K216" s="105">
        <v>0</v>
      </c>
      <c r="L216" s="323">
        <v>0</v>
      </c>
      <c r="M216" s="323"/>
      <c r="N216" s="324">
        <f>ROUND(L216*K216,2)</f>
        <v>0</v>
      </c>
      <c r="O216" s="324"/>
      <c r="P216" s="324"/>
      <c r="Q216" s="324"/>
      <c r="R216" s="75"/>
      <c r="T216" s="106" t="s">
        <v>5</v>
      </c>
      <c r="U216" s="27" t="s">
        <v>42</v>
      </c>
      <c r="V216" s="23"/>
      <c r="W216" s="107">
        <f>V216*K216</f>
        <v>0</v>
      </c>
      <c r="X216" s="107">
        <v>0</v>
      </c>
      <c r="Y216" s="107">
        <f>X216*K216</f>
        <v>0</v>
      </c>
      <c r="Z216" s="107">
        <v>0</v>
      </c>
      <c r="AA216" s="108">
        <f>Z216*K216</f>
        <v>0</v>
      </c>
      <c r="AR216" s="10" t="s">
        <v>232</v>
      </c>
      <c r="AT216" s="10" t="s">
        <v>176</v>
      </c>
      <c r="AU216" s="10" t="s">
        <v>87</v>
      </c>
      <c r="AY216" s="10" t="s">
        <v>174</v>
      </c>
      <c r="BE216" s="53">
        <f>IF(U216="základná",N216,0)</f>
        <v>0</v>
      </c>
      <c r="BF216" s="53">
        <f>IF(U216="znížená",N216,0)</f>
        <v>0</v>
      </c>
      <c r="BG216" s="53">
        <f>IF(U216="zákl. prenesená",N216,0)</f>
        <v>0</v>
      </c>
      <c r="BH216" s="53">
        <f>IF(U216="zníž. prenesená",N216,0)</f>
        <v>0</v>
      </c>
      <c r="BI216" s="53">
        <f>IF(U216="nulová",N216,0)</f>
        <v>0</v>
      </c>
      <c r="BJ216" s="10" t="s">
        <v>87</v>
      </c>
      <c r="BK216" s="53">
        <f>ROUND(L216*K216,2)</f>
        <v>0</v>
      </c>
      <c r="BL216" s="10" t="s">
        <v>232</v>
      </c>
      <c r="BM216" s="10" t="s">
        <v>918</v>
      </c>
    </row>
    <row r="217" spans="2:65" s="5" customFormat="1" ht="29.85" customHeight="1">
      <c r="B217" s="90"/>
      <c r="C217" s="91"/>
      <c r="D217" s="100" t="s">
        <v>737</v>
      </c>
      <c r="E217" s="100"/>
      <c r="F217" s="100"/>
      <c r="G217" s="100"/>
      <c r="H217" s="100"/>
      <c r="I217" s="100"/>
      <c r="J217" s="100"/>
      <c r="K217" s="100"/>
      <c r="L217" s="100"/>
      <c r="M217" s="100"/>
      <c r="N217" s="329">
        <f>BK217</f>
        <v>0</v>
      </c>
      <c r="O217" s="330"/>
      <c r="P217" s="330"/>
      <c r="Q217" s="330"/>
      <c r="R217" s="93"/>
      <c r="T217" s="94"/>
      <c r="U217" s="91"/>
      <c r="V217" s="91"/>
      <c r="W217" s="95">
        <f>SUM(W218:W256)</f>
        <v>0</v>
      </c>
      <c r="X217" s="91"/>
      <c r="Y217" s="95">
        <f>SUM(Y218:Y256)</f>
        <v>1.3255139999999999</v>
      </c>
      <c r="Z217" s="91"/>
      <c r="AA217" s="96">
        <f>SUM(AA218:AA256)</f>
        <v>1.4</v>
      </c>
      <c r="AR217" s="97" t="s">
        <v>87</v>
      </c>
      <c r="AT217" s="98" t="s">
        <v>74</v>
      </c>
      <c r="AU217" s="98" t="s">
        <v>82</v>
      </c>
      <c r="AY217" s="97" t="s">
        <v>174</v>
      </c>
      <c r="BK217" s="99">
        <f>SUM(BK218:BK256)</f>
        <v>0</v>
      </c>
    </row>
    <row r="218" spans="2:65" s="1" customFormat="1" ht="22.5" customHeight="1">
      <c r="B218" s="72"/>
      <c r="C218" s="101" t="s">
        <v>919</v>
      </c>
      <c r="D218" s="101" t="s">
        <v>176</v>
      </c>
      <c r="E218" s="102"/>
      <c r="F218" s="322" t="s">
        <v>920</v>
      </c>
      <c r="G218" s="322"/>
      <c r="H218" s="322"/>
      <c r="I218" s="322"/>
      <c r="J218" s="103" t="s">
        <v>223</v>
      </c>
      <c r="K218" s="104">
        <v>24</v>
      </c>
      <c r="L218" s="323">
        <v>0</v>
      </c>
      <c r="M218" s="323"/>
      <c r="N218" s="324">
        <f t="shared" ref="N218:N256" si="75">ROUND(L218*K218,2)</f>
        <v>0</v>
      </c>
      <c r="O218" s="324"/>
      <c r="P218" s="324"/>
      <c r="Q218" s="324"/>
      <c r="R218" s="75"/>
      <c r="T218" s="106" t="s">
        <v>5</v>
      </c>
      <c r="U218" s="27" t="s">
        <v>42</v>
      </c>
      <c r="V218" s="23"/>
      <c r="W218" s="107">
        <f t="shared" ref="W218:W256" si="76">V218*K218</f>
        <v>0</v>
      </c>
      <c r="X218" s="107">
        <v>0</v>
      </c>
      <c r="Y218" s="107">
        <f t="shared" ref="Y218:Y256" si="77">X218*K218</f>
        <v>0</v>
      </c>
      <c r="Z218" s="107">
        <v>0</v>
      </c>
      <c r="AA218" s="108">
        <f t="shared" ref="AA218:AA256" si="78">Z218*K218</f>
        <v>0</v>
      </c>
      <c r="AR218" s="10" t="s">
        <v>232</v>
      </c>
      <c r="AT218" s="10" t="s">
        <v>176</v>
      </c>
      <c r="AU218" s="10" t="s">
        <v>87</v>
      </c>
      <c r="AY218" s="10" t="s">
        <v>174</v>
      </c>
      <c r="BE218" s="53">
        <f t="shared" ref="BE218:BE256" si="79">IF(U218="základná",N218,0)</f>
        <v>0</v>
      </c>
      <c r="BF218" s="53">
        <f t="shared" ref="BF218:BF256" si="80">IF(U218="znížená",N218,0)</f>
        <v>0</v>
      </c>
      <c r="BG218" s="53">
        <f t="shared" ref="BG218:BG256" si="81">IF(U218="zákl. prenesená",N218,0)</f>
        <v>0</v>
      </c>
      <c r="BH218" s="53">
        <f t="shared" ref="BH218:BH256" si="82">IF(U218="zníž. prenesená",N218,0)</f>
        <v>0</v>
      </c>
      <c r="BI218" s="53">
        <f t="shared" ref="BI218:BI256" si="83">IF(U218="nulová",N218,0)</f>
        <v>0</v>
      </c>
      <c r="BJ218" s="10" t="s">
        <v>87</v>
      </c>
      <c r="BK218" s="53">
        <f t="shared" ref="BK218:BK256" si="84">ROUND(L218*K218,2)</f>
        <v>0</v>
      </c>
      <c r="BL218" s="10" t="s">
        <v>232</v>
      </c>
      <c r="BM218" s="10" t="s">
        <v>921</v>
      </c>
    </row>
    <row r="219" spans="2:65" s="1" customFormat="1" ht="31.5" customHeight="1">
      <c r="B219" s="72"/>
      <c r="C219" s="110" t="s">
        <v>568</v>
      </c>
      <c r="D219" s="110" t="s">
        <v>226</v>
      </c>
      <c r="E219" s="111"/>
      <c r="F219" s="334" t="s">
        <v>1080</v>
      </c>
      <c r="G219" s="334"/>
      <c r="H219" s="334"/>
      <c r="I219" s="334"/>
      <c r="J219" s="112" t="s">
        <v>223</v>
      </c>
      <c r="K219" s="113">
        <v>24</v>
      </c>
      <c r="L219" s="335">
        <v>0</v>
      </c>
      <c r="M219" s="335"/>
      <c r="N219" s="336">
        <f t="shared" si="75"/>
        <v>0</v>
      </c>
      <c r="O219" s="324"/>
      <c r="P219" s="324"/>
      <c r="Q219" s="324"/>
      <c r="R219" s="75"/>
      <c r="T219" s="106" t="s">
        <v>5</v>
      </c>
      <c r="U219" s="27" t="s">
        <v>42</v>
      </c>
      <c r="V219" s="23"/>
      <c r="W219" s="107">
        <f t="shared" si="76"/>
        <v>0</v>
      </c>
      <c r="X219" s="107">
        <v>0</v>
      </c>
      <c r="Y219" s="107">
        <f t="shared" si="77"/>
        <v>0</v>
      </c>
      <c r="Z219" s="107">
        <v>0</v>
      </c>
      <c r="AA219" s="108">
        <f t="shared" si="78"/>
        <v>0</v>
      </c>
      <c r="AR219" s="10" t="s">
        <v>263</v>
      </c>
      <c r="AT219" s="10" t="s">
        <v>226</v>
      </c>
      <c r="AU219" s="10" t="s">
        <v>87</v>
      </c>
      <c r="AY219" s="10" t="s">
        <v>174</v>
      </c>
      <c r="BE219" s="53">
        <f t="shared" si="79"/>
        <v>0</v>
      </c>
      <c r="BF219" s="53">
        <f t="shared" si="80"/>
        <v>0</v>
      </c>
      <c r="BG219" s="53">
        <f t="shared" si="81"/>
        <v>0</v>
      </c>
      <c r="BH219" s="53">
        <f t="shared" si="82"/>
        <v>0</v>
      </c>
      <c r="BI219" s="53">
        <f t="shared" si="83"/>
        <v>0</v>
      </c>
      <c r="BJ219" s="10" t="s">
        <v>87</v>
      </c>
      <c r="BK219" s="53">
        <f t="shared" si="84"/>
        <v>0</v>
      </c>
      <c r="BL219" s="10" t="s">
        <v>232</v>
      </c>
      <c r="BM219" s="10" t="s">
        <v>922</v>
      </c>
    </row>
    <row r="220" spans="2:65" s="1" customFormat="1" ht="31.5" customHeight="1">
      <c r="B220" s="72"/>
      <c r="C220" s="101" t="s">
        <v>570</v>
      </c>
      <c r="D220" s="101" t="s">
        <v>176</v>
      </c>
      <c r="E220" s="102"/>
      <c r="F220" s="322" t="s">
        <v>923</v>
      </c>
      <c r="G220" s="322"/>
      <c r="H220" s="322"/>
      <c r="I220" s="322"/>
      <c r="J220" s="103" t="s">
        <v>223</v>
      </c>
      <c r="K220" s="104">
        <v>24</v>
      </c>
      <c r="L220" s="323">
        <v>0</v>
      </c>
      <c r="M220" s="323"/>
      <c r="N220" s="324">
        <f t="shared" si="75"/>
        <v>0</v>
      </c>
      <c r="O220" s="324"/>
      <c r="P220" s="324"/>
      <c r="Q220" s="324"/>
      <c r="R220" s="75"/>
      <c r="T220" s="106" t="s">
        <v>5</v>
      </c>
      <c r="U220" s="27" t="s">
        <v>42</v>
      </c>
      <c r="V220" s="23"/>
      <c r="W220" s="107">
        <f t="shared" si="76"/>
        <v>0</v>
      </c>
      <c r="X220" s="107">
        <v>1.5100000000000001E-4</v>
      </c>
      <c r="Y220" s="107">
        <f t="shared" si="77"/>
        <v>3.6240000000000005E-3</v>
      </c>
      <c r="Z220" s="107">
        <v>0</v>
      </c>
      <c r="AA220" s="108">
        <f t="shared" si="78"/>
        <v>0</v>
      </c>
      <c r="AR220" s="10" t="s">
        <v>232</v>
      </c>
      <c r="AT220" s="10" t="s">
        <v>176</v>
      </c>
      <c r="AU220" s="10" t="s">
        <v>87</v>
      </c>
      <c r="AY220" s="10" t="s">
        <v>174</v>
      </c>
      <c r="BE220" s="53">
        <f t="shared" si="79"/>
        <v>0</v>
      </c>
      <c r="BF220" s="53">
        <f t="shared" si="80"/>
        <v>0</v>
      </c>
      <c r="BG220" s="53">
        <f t="shared" si="81"/>
        <v>0</v>
      </c>
      <c r="BH220" s="53">
        <f t="shared" si="82"/>
        <v>0</v>
      </c>
      <c r="BI220" s="53">
        <f t="shared" si="83"/>
        <v>0</v>
      </c>
      <c r="BJ220" s="10" t="s">
        <v>87</v>
      </c>
      <c r="BK220" s="53">
        <f t="shared" si="84"/>
        <v>0</v>
      </c>
      <c r="BL220" s="10" t="s">
        <v>232</v>
      </c>
      <c r="BM220" s="10" t="s">
        <v>924</v>
      </c>
    </row>
    <row r="221" spans="2:65" s="1" customFormat="1" ht="22.5" customHeight="1">
      <c r="B221" s="72"/>
      <c r="C221" s="110" t="s">
        <v>572</v>
      </c>
      <c r="D221" s="110" t="s">
        <v>226</v>
      </c>
      <c r="E221" s="111"/>
      <c r="F221" s="334" t="s">
        <v>925</v>
      </c>
      <c r="G221" s="334"/>
      <c r="H221" s="334"/>
      <c r="I221" s="334"/>
      <c r="J221" s="112" t="s">
        <v>223</v>
      </c>
      <c r="K221" s="113">
        <v>24</v>
      </c>
      <c r="L221" s="335">
        <v>0</v>
      </c>
      <c r="M221" s="335"/>
      <c r="N221" s="336">
        <f t="shared" si="75"/>
        <v>0</v>
      </c>
      <c r="O221" s="324"/>
      <c r="P221" s="324"/>
      <c r="Q221" s="324"/>
      <c r="R221" s="75"/>
      <c r="T221" s="106" t="s">
        <v>5</v>
      </c>
      <c r="U221" s="27" t="s">
        <v>42</v>
      </c>
      <c r="V221" s="23"/>
      <c r="W221" s="107">
        <f t="shared" si="76"/>
        <v>0</v>
      </c>
      <c r="X221" s="107">
        <v>0</v>
      </c>
      <c r="Y221" s="107">
        <f t="shared" si="77"/>
        <v>0</v>
      </c>
      <c r="Z221" s="107">
        <v>0</v>
      </c>
      <c r="AA221" s="108">
        <f t="shared" si="78"/>
        <v>0</v>
      </c>
      <c r="AR221" s="10" t="s">
        <v>263</v>
      </c>
      <c r="AT221" s="10" t="s">
        <v>226</v>
      </c>
      <c r="AU221" s="10" t="s">
        <v>87</v>
      </c>
      <c r="AY221" s="10" t="s">
        <v>174</v>
      </c>
      <c r="BE221" s="53">
        <f t="shared" si="79"/>
        <v>0</v>
      </c>
      <c r="BF221" s="53">
        <f t="shared" si="80"/>
        <v>0</v>
      </c>
      <c r="BG221" s="53">
        <f t="shared" si="81"/>
        <v>0</v>
      </c>
      <c r="BH221" s="53">
        <f t="shared" si="82"/>
        <v>0</v>
      </c>
      <c r="BI221" s="53">
        <f t="shared" si="83"/>
        <v>0</v>
      </c>
      <c r="BJ221" s="10" t="s">
        <v>87</v>
      </c>
      <c r="BK221" s="53">
        <f t="shared" si="84"/>
        <v>0</v>
      </c>
      <c r="BL221" s="10" t="s">
        <v>232</v>
      </c>
      <c r="BM221" s="10" t="s">
        <v>926</v>
      </c>
    </row>
    <row r="222" spans="2:65" s="1" customFormat="1" ht="31.5" customHeight="1">
      <c r="B222" s="72"/>
      <c r="C222" s="101" t="s">
        <v>574</v>
      </c>
      <c r="D222" s="101" t="s">
        <v>176</v>
      </c>
      <c r="E222" s="102"/>
      <c r="F222" s="322" t="s">
        <v>927</v>
      </c>
      <c r="G222" s="322"/>
      <c r="H222" s="322"/>
      <c r="I222" s="322"/>
      <c r="J222" s="103" t="s">
        <v>719</v>
      </c>
      <c r="K222" s="104">
        <v>24</v>
      </c>
      <c r="L222" s="323">
        <v>0</v>
      </c>
      <c r="M222" s="323"/>
      <c r="N222" s="324">
        <f t="shared" si="75"/>
        <v>0</v>
      </c>
      <c r="O222" s="324"/>
      <c r="P222" s="324"/>
      <c r="Q222" s="324"/>
      <c r="R222" s="75"/>
      <c r="T222" s="106" t="s">
        <v>5</v>
      </c>
      <c r="U222" s="27" t="s">
        <v>42</v>
      </c>
      <c r="V222" s="23"/>
      <c r="W222" s="107">
        <f t="shared" si="76"/>
        <v>0</v>
      </c>
      <c r="X222" s="107">
        <v>0</v>
      </c>
      <c r="Y222" s="107">
        <f t="shared" si="77"/>
        <v>0</v>
      </c>
      <c r="Z222" s="107">
        <v>0</v>
      </c>
      <c r="AA222" s="108">
        <f t="shared" si="78"/>
        <v>0</v>
      </c>
      <c r="AR222" s="10" t="s">
        <v>232</v>
      </c>
      <c r="AT222" s="10" t="s">
        <v>176</v>
      </c>
      <c r="AU222" s="10" t="s">
        <v>87</v>
      </c>
      <c r="AY222" s="10" t="s">
        <v>174</v>
      </c>
      <c r="BE222" s="53">
        <f t="shared" si="79"/>
        <v>0</v>
      </c>
      <c r="BF222" s="53">
        <f t="shared" si="80"/>
        <v>0</v>
      </c>
      <c r="BG222" s="53">
        <f t="shared" si="81"/>
        <v>0</v>
      </c>
      <c r="BH222" s="53">
        <f t="shared" si="82"/>
        <v>0</v>
      </c>
      <c r="BI222" s="53">
        <f t="shared" si="83"/>
        <v>0</v>
      </c>
      <c r="BJ222" s="10" t="s">
        <v>87</v>
      </c>
      <c r="BK222" s="53">
        <f t="shared" si="84"/>
        <v>0</v>
      </c>
      <c r="BL222" s="10" t="s">
        <v>232</v>
      </c>
      <c r="BM222" s="10" t="s">
        <v>928</v>
      </c>
    </row>
    <row r="223" spans="2:65" s="1" customFormat="1" ht="22.5" customHeight="1">
      <c r="B223" s="72"/>
      <c r="C223" s="110" t="s">
        <v>575</v>
      </c>
      <c r="D223" s="110" t="s">
        <v>226</v>
      </c>
      <c r="E223" s="111"/>
      <c r="F223" s="334" t="s">
        <v>929</v>
      </c>
      <c r="G223" s="334"/>
      <c r="H223" s="334"/>
      <c r="I223" s="334"/>
      <c r="J223" s="112" t="s">
        <v>223</v>
      </c>
      <c r="K223" s="113">
        <v>24</v>
      </c>
      <c r="L223" s="335">
        <v>0</v>
      </c>
      <c r="M223" s="335"/>
      <c r="N223" s="336">
        <f t="shared" si="75"/>
        <v>0</v>
      </c>
      <c r="O223" s="324"/>
      <c r="P223" s="324"/>
      <c r="Q223" s="324"/>
      <c r="R223" s="75"/>
      <c r="T223" s="106" t="s">
        <v>5</v>
      </c>
      <c r="U223" s="27" t="s">
        <v>42</v>
      </c>
      <c r="V223" s="23"/>
      <c r="W223" s="107">
        <f t="shared" si="76"/>
        <v>0</v>
      </c>
      <c r="X223" s="107">
        <v>0</v>
      </c>
      <c r="Y223" s="107">
        <f t="shared" si="77"/>
        <v>0</v>
      </c>
      <c r="Z223" s="107">
        <v>0</v>
      </c>
      <c r="AA223" s="108">
        <f t="shared" si="78"/>
        <v>0</v>
      </c>
      <c r="AR223" s="10" t="s">
        <v>263</v>
      </c>
      <c r="AT223" s="10" t="s">
        <v>226</v>
      </c>
      <c r="AU223" s="10" t="s">
        <v>87</v>
      </c>
      <c r="AY223" s="10" t="s">
        <v>174</v>
      </c>
      <c r="BE223" s="53">
        <f t="shared" si="79"/>
        <v>0</v>
      </c>
      <c r="BF223" s="53">
        <f t="shared" si="80"/>
        <v>0</v>
      </c>
      <c r="BG223" s="53">
        <f t="shared" si="81"/>
        <v>0</v>
      </c>
      <c r="BH223" s="53">
        <f t="shared" si="82"/>
        <v>0</v>
      </c>
      <c r="BI223" s="53">
        <f t="shared" si="83"/>
        <v>0</v>
      </c>
      <c r="BJ223" s="10" t="s">
        <v>87</v>
      </c>
      <c r="BK223" s="53">
        <f t="shared" si="84"/>
        <v>0</v>
      </c>
      <c r="BL223" s="10" t="s">
        <v>232</v>
      </c>
      <c r="BM223" s="10" t="s">
        <v>930</v>
      </c>
    </row>
    <row r="224" spans="2:65" s="1" customFormat="1" ht="22.5" customHeight="1">
      <c r="B224" s="72"/>
      <c r="C224" s="101" t="s">
        <v>577</v>
      </c>
      <c r="D224" s="101" t="s">
        <v>176</v>
      </c>
      <c r="E224" s="102"/>
      <c r="F224" s="322" t="s">
        <v>931</v>
      </c>
      <c r="G224" s="322"/>
      <c r="H224" s="322"/>
      <c r="I224" s="322"/>
      <c r="J224" s="103" t="s">
        <v>720</v>
      </c>
      <c r="K224" s="104">
        <v>1</v>
      </c>
      <c r="L224" s="323">
        <v>0</v>
      </c>
      <c r="M224" s="323"/>
      <c r="N224" s="324">
        <f t="shared" si="75"/>
        <v>0</v>
      </c>
      <c r="O224" s="324"/>
      <c r="P224" s="324"/>
      <c r="Q224" s="324"/>
      <c r="R224" s="75"/>
      <c r="T224" s="106" t="s">
        <v>5</v>
      </c>
      <c r="U224" s="27" t="s">
        <v>42</v>
      </c>
      <c r="V224" s="23"/>
      <c r="W224" s="107">
        <f t="shared" si="76"/>
        <v>0</v>
      </c>
      <c r="X224" s="107">
        <v>1E-4</v>
      </c>
      <c r="Y224" s="107">
        <f t="shared" si="77"/>
        <v>1E-4</v>
      </c>
      <c r="Z224" s="107">
        <v>1.4</v>
      </c>
      <c r="AA224" s="108">
        <f t="shared" si="78"/>
        <v>1.4</v>
      </c>
      <c r="AR224" s="10" t="s">
        <v>232</v>
      </c>
      <c r="AT224" s="10" t="s">
        <v>176</v>
      </c>
      <c r="AU224" s="10" t="s">
        <v>87</v>
      </c>
      <c r="AY224" s="10" t="s">
        <v>174</v>
      </c>
      <c r="BE224" s="53">
        <f t="shared" si="79"/>
        <v>0</v>
      </c>
      <c r="BF224" s="53">
        <f t="shared" si="80"/>
        <v>0</v>
      </c>
      <c r="BG224" s="53">
        <f t="shared" si="81"/>
        <v>0</v>
      </c>
      <c r="BH224" s="53">
        <f t="shared" si="82"/>
        <v>0</v>
      </c>
      <c r="BI224" s="53">
        <f t="shared" si="83"/>
        <v>0</v>
      </c>
      <c r="BJ224" s="10" t="s">
        <v>87</v>
      </c>
      <c r="BK224" s="53">
        <f t="shared" si="84"/>
        <v>0</v>
      </c>
      <c r="BL224" s="10" t="s">
        <v>232</v>
      </c>
      <c r="BM224" s="10" t="s">
        <v>932</v>
      </c>
    </row>
    <row r="225" spans="2:65" s="1" customFormat="1" ht="31.5" customHeight="1">
      <c r="B225" s="72"/>
      <c r="C225" s="101" t="s">
        <v>549</v>
      </c>
      <c r="D225" s="101" t="s">
        <v>176</v>
      </c>
      <c r="E225" s="102"/>
      <c r="F225" s="322" t="s">
        <v>933</v>
      </c>
      <c r="G225" s="322"/>
      <c r="H225" s="322"/>
      <c r="I225" s="322"/>
      <c r="J225" s="103" t="s">
        <v>223</v>
      </c>
      <c r="K225" s="104">
        <v>2</v>
      </c>
      <c r="L225" s="323">
        <v>0</v>
      </c>
      <c r="M225" s="323"/>
      <c r="N225" s="324">
        <f t="shared" si="75"/>
        <v>0</v>
      </c>
      <c r="O225" s="324"/>
      <c r="P225" s="324"/>
      <c r="Q225" s="324"/>
      <c r="R225" s="75"/>
      <c r="T225" s="106" t="s">
        <v>5</v>
      </c>
      <c r="U225" s="27" t="s">
        <v>42</v>
      </c>
      <c r="V225" s="23"/>
      <c r="W225" s="107">
        <f t="shared" si="76"/>
        <v>0</v>
      </c>
      <c r="X225" s="107">
        <v>2.0000000000000002E-5</v>
      </c>
      <c r="Y225" s="107">
        <f t="shared" si="77"/>
        <v>4.0000000000000003E-5</v>
      </c>
      <c r="Z225" s="107">
        <v>0</v>
      </c>
      <c r="AA225" s="108">
        <f t="shared" si="78"/>
        <v>0</v>
      </c>
      <c r="AR225" s="10" t="s">
        <v>232</v>
      </c>
      <c r="AT225" s="10" t="s">
        <v>176</v>
      </c>
      <c r="AU225" s="10" t="s">
        <v>87</v>
      </c>
      <c r="AY225" s="10" t="s">
        <v>174</v>
      </c>
      <c r="BE225" s="53">
        <f t="shared" si="79"/>
        <v>0</v>
      </c>
      <c r="BF225" s="53">
        <f t="shared" si="80"/>
        <v>0</v>
      </c>
      <c r="BG225" s="53">
        <f t="shared" si="81"/>
        <v>0</v>
      </c>
      <c r="BH225" s="53">
        <f t="shared" si="82"/>
        <v>0</v>
      </c>
      <c r="BI225" s="53">
        <f t="shared" si="83"/>
        <v>0</v>
      </c>
      <c r="BJ225" s="10" t="s">
        <v>87</v>
      </c>
      <c r="BK225" s="53">
        <f t="shared" si="84"/>
        <v>0</v>
      </c>
      <c r="BL225" s="10" t="s">
        <v>232</v>
      </c>
      <c r="BM225" s="10" t="s">
        <v>934</v>
      </c>
    </row>
    <row r="226" spans="2:65" s="1" customFormat="1" ht="31.5" customHeight="1">
      <c r="B226" s="72"/>
      <c r="C226" s="110" t="s">
        <v>551</v>
      </c>
      <c r="D226" s="110" t="s">
        <v>226</v>
      </c>
      <c r="E226" s="111"/>
      <c r="F226" s="334" t="s">
        <v>1081</v>
      </c>
      <c r="G226" s="334"/>
      <c r="H226" s="334"/>
      <c r="I226" s="334"/>
      <c r="J226" s="112" t="s">
        <v>223</v>
      </c>
      <c r="K226" s="113">
        <v>2</v>
      </c>
      <c r="L226" s="335">
        <v>0</v>
      </c>
      <c r="M226" s="335"/>
      <c r="N226" s="336">
        <f t="shared" si="75"/>
        <v>0</v>
      </c>
      <c r="O226" s="324"/>
      <c r="P226" s="324"/>
      <c r="Q226" s="324"/>
      <c r="R226" s="75"/>
      <c r="T226" s="106" t="s">
        <v>5</v>
      </c>
      <c r="U226" s="27" t="s">
        <v>42</v>
      </c>
      <c r="V226" s="23"/>
      <c r="W226" s="107">
        <f t="shared" si="76"/>
        <v>0</v>
      </c>
      <c r="X226" s="107">
        <v>1.7489999999999999E-2</v>
      </c>
      <c r="Y226" s="107">
        <f t="shared" si="77"/>
        <v>3.4979999999999997E-2</v>
      </c>
      <c r="Z226" s="107">
        <v>0</v>
      </c>
      <c r="AA226" s="108">
        <f t="shared" si="78"/>
        <v>0</v>
      </c>
      <c r="AR226" s="10" t="s">
        <v>263</v>
      </c>
      <c r="AT226" s="10" t="s">
        <v>226</v>
      </c>
      <c r="AU226" s="10" t="s">
        <v>87</v>
      </c>
      <c r="AY226" s="10" t="s">
        <v>174</v>
      </c>
      <c r="BE226" s="53">
        <f t="shared" si="79"/>
        <v>0</v>
      </c>
      <c r="BF226" s="53">
        <f t="shared" si="80"/>
        <v>0</v>
      </c>
      <c r="BG226" s="53">
        <f t="shared" si="81"/>
        <v>0</v>
      </c>
      <c r="BH226" s="53">
        <f t="shared" si="82"/>
        <v>0</v>
      </c>
      <c r="BI226" s="53">
        <f t="shared" si="83"/>
        <v>0</v>
      </c>
      <c r="BJ226" s="10" t="s">
        <v>87</v>
      </c>
      <c r="BK226" s="53">
        <f t="shared" si="84"/>
        <v>0</v>
      </c>
      <c r="BL226" s="10" t="s">
        <v>232</v>
      </c>
      <c r="BM226" s="10" t="s">
        <v>935</v>
      </c>
    </row>
    <row r="227" spans="2:65" s="1" customFormat="1" ht="31.5" customHeight="1">
      <c r="B227" s="72"/>
      <c r="C227" s="101" t="s">
        <v>552</v>
      </c>
      <c r="D227" s="101" t="s">
        <v>176</v>
      </c>
      <c r="E227" s="102"/>
      <c r="F227" s="322" t="s">
        <v>936</v>
      </c>
      <c r="G227" s="322"/>
      <c r="H227" s="322"/>
      <c r="I227" s="322"/>
      <c r="J227" s="103" t="s">
        <v>223</v>
      </c>
      <c r="K227" s="104">
        <v>2</v>
      </c>
      <c r="L227" s="323">
        <v>0</v>
      </c>
      <c r="M227" s="323"/>
      <c r="N227" s="324">
        <f t="shared" si="75"/>
        <v>0</v>
      </c>
      <c r="O227" s="324"/>
      <c r="P227" s="324"/>
      <c r="Q227" s="324"/>
      <c r="R227" s="75"/>
      <c r="T227" s="106" t="s">
        <v>5</v>
      </c>
      <c r="U227" s="27" t="s">
        <v>42</v>
      </c>
      <c r="V227" s="23"/>
      <c r="W227" s="107">
        <f t="shared" si="76"/>
        <v>0</v>
      </c>
      <c r="X227" s="107">
        <v>2.0000000000000002E-5</v>
      </c>
      <c r="Y227" s="107">
        <f t="shared" si="77"/>
        <v>4.0000000000000003E-5</v>
      </c>
      <c r="Z227" s="107">
        <v>0</v>
      </c>
      <c r="AA227" s="108">
        <f t="shared" si="78"/>
        <v>0</v>
      </c>
      <c r="AR227" s="10" t="s">
        <v>232</v>
      </c>
      <c r="AT227" s="10" t="s">
        <v>176</v>
      </c>
      <c r="AU227" s="10" t="s">
        <v>87</v>
      </c>
      <c r="AY227" s="10" t="s">
        <v>174</v>
      </c>
      <c r="BE227" s="53">
        <f t="shared" si="79"/>
        <v>0</v>
      </c>
      <c r="BF227" s="53">
        <f t="shared" si="80"/>
        <v>0</v>
      </c>
      <c r="BG227" s="53">
        <f t="shared" si="81"/>
        <v>0</v>
      </c>
      <c r="BH227" s="53">
        <f t="shared" si="82"/>
        <v>0</v>
      </c>
      <c r="BI227" s="53">
        <f t="shared" si="83"/>
        <v>0</v>
      </c>
      <c r="BJ227" s="10" t="s">
        <v>87</v>
      </c>
      <c r="BK227" s="53">
        <f t="shared" si="84"/>
        <v>0</v>
      </c>
      <c r="BL227" s="10" t="s">
        <v>232</v>
      </c>
      <c r="BM227" s="10" t="s">
        <v>937</v>
      </c>
    </row>
    <row r="228" spans="2:65" s="1" customFormat="1" ht="31.5" customHeight="1">
      <c r="B228" s="72"/>
      <c r="C228" s="110" t="s">
        <v>554</v>
      </c>
      <c r="D228" s="110" t="s">
        <v>226</v>
      </c>
      <c r="E228" s="111"/>
      <c r="F228" s="334" t="s">
        <v>1082</v>
      </c>
      <c r="G228" s="334"/>
      <c r="H228" s="334"/>
      <c r="I228" s="334"/>
      <c r="J228" s="112" t="s">
        <v>223</v>
      </c>
      <c r="K228" s="113">
        <v>2</v>
      </c>
      <c r="L228" s="335">
        <v>0</v>
      </c>
      <c r="M228" s="335"/>
      <c r="N228" s="336">
        <f t="shared" si="75"/>
        <v>0</v>
      </c>
      <c r="O228" s="324"/>
      <c r="P228" s="324"/>
      <c r="Q228" s="324"/>
      <c r="R228" s="75"/>
      <c r="T228" s="106" t="s">
        <v>5</v>
      </c>
      <c r="U228" s="27" t="s">
        <v>42</v>
      </c>
      <c r="V228" s="23"/>
      <c r="W228" s="107">
        <f t="shared" si="76"/>
        <v>0</v>
      </c>
      <c r="X228" s="107">
        <v>2.547E-2</v>
      </c>
      <c r="Y228" s="107">
        <f t="shared" si="77"/>
        <v>5.0939999999999999E-2</v>
      </c>
      <c r="Z228" s="107">
        <v>0</v>
      </c>
      <c r="AA228" s="108">
        <f t="shared" si="78"/>
        <v>0</v>
      </c>
      <c r="AR228" s="10" t="s">
        <v>263</v>
      </c>
      <c r="AT228" s="10" t="s">
        <v>226</v>
      </c>
      <c r="AU228" s="10" t="s">
        <v>87</v>
      </c>
      <c r="AY228" s="10" t="s">
        <v>174</v>
      </c>
      <c r="BE228" s="53">
        <f t="shared" si="79"/>
        <v>0</v>
      </c>
      <c r="BF228" s="53">
        <f t="shared" si="80"/>
        <v>0</v>
      </c>
      <c r="BG228" s="53">
        <f t="shared" si="81"/>
        <v>0</v>
      </c>
      <c r="BH228" s="53">
        <f t="shared" si="82"/>
        <v>0</v>
      </c>
      <c r="BI228" s="53">
        <f t="shared" si="83"/>
        <v>0</v>
      </c>
      <c r="BJ228" s="10" t="s">
        <v>87</v>
      </c>
      <c r="BK228" s="53">
        <f t="shared" si="84"/>
        <v>0</v>
      </c>
      <c r="BL228" s="10" t="s">
        <v>232</v>
      </c>
      <c r="BM228" s="10" t="s">
        <v>938</v>
      </c>
    </row>
    <row r="229" spans="2:65" s="1" customFormat="1" ht="31.5" customHeight="1">
      <c r="B229" s="72"/>
      <c r="C229" s="101" t="s">
        <v>555</v>
      </c>
      <c r="D229" s="101" t="s">
        <v>176</v>
      </c>
      <c r="E229" s="102"/>
      <c r="F229" s="322" t="s">
        <v>939</v>
      </c>
      <c r="G229" s="322"/>
      <c r="H229" s="322"/>
      <c r="I229" s="322"/>
      <c r="J229" s="103" t="s">
        <v>223</v>
      </c>
      <c r="K229" s="104">
        <v>3</v>
      </c>
      <c r="L229" s="323">
        <v>0</v>
      </c>
      <c r="M229" s="323"/>
      <c r="N229" s="324">
        <f t="shared" si="75"/>
        <v>0</v>
      </c>
      <c r="O229" s="324"/>
      <c r="P229" s="324"/>
      <c r="Q229" s="324"/>
      <c r="R229" s="75"/>
      <c r="T229" s="106" t="s">
        <v>5</v>
      </c>
      <c r="U229" s="27" t="s">
        <v>42</v>
      </c>
      <c r="V229" s="23"/>
      <c r="W229" s="107">
        <f t="shared" si="76"/>
        <v>0</v>
      </c>
      <c r="X229" s="107">
        <v>2.0000000000000002E-5</v>
      </c>
      <c r="Y229" s="107">
        <f t="shared" si="77"/>
        <v>6.0000000000000008E-5</v>
      </c>
      <c r="Z229" s="107">
        <v>0</v>
      </c>
      <c r="AA229" s="108">
        <f t="shared" si="78"/>
        <v>0</v>
      </c>
      <c r="AR229" s="10" t="s">
        <v>232</v>
      </c>
      <c r="AT229" s="10" t="s">
        <v>176</v>
      </c>
      <c r="AU229" s="10" t="s">
        <v>87</v>
      </c>
      <c r="AY229" s="10" t="s">
        <v>174</v>
      </c>
      <c r="BE229" s="53">
        <f t="shared" si="79"/>
        <v>0</v>
      </c>
      <c r="BF229" s="53">
        <f t="shared" si="80"/>
        <v>0</v>
      </c>
      <c r="BG229" s="53">
        <f t="shared" si="81"/>
        <v>0</v>
      </c>
      <c r="BH229" s="53">
        <f t="shared" si="82"/>
        <v>0</v>
      </c>
      <c r="BI229" s="53">
        <f t="shared" si="83"/>
        <v>0</v>
      </c>
      <c r="BJ229" s="10" t="s">
        <v>87</v>
      </c>
      <c r="BK229" s="53">
        <f t="shared" si="84"/>
        <v>0</v>
      </c>
      <c r="BL229" s="10" t="s">
        <v>232</v>
      </c>
      <c r="BM229" s="10" t="s">
        <v>940</v>
      </c>
    </row>
    <row r="230" spans="2:65" s="1" customFormat="1" ht="31.5" customHeight="1">
      <c r="B230" s="72"/>
      <c r="C230" s="110" t="s">
        <v>556</v>
      </c>
      <c r="D230" s="110" t="s">
        <v>226</v>
      </c>
      <c r="E230" s="111"/>
      <c r="F230" s="334" t="s">
        <v>1083</v>
      </c>
      <c r="G230" s="334"/>
      <c r="H230" s="334"/>
      <c r="I230" s="334"/>
      <c r="J230" s="112" t="s">
        <v>223</v>
      </c>
      <c r="K230" s="113">
        <v>3</v>
      </c>
      <c r="L230" s="335">
        <v>0</v>
      </c>
      <c r="M230" s="335"/>
      <c r="N230" s="336">
        <f t="shared" si="75"/>
        <v>0</v>
      </c>
      <c r="O230" s="324"/>
      <c r="P230" s="324"/>
      <c r="Q230" s="324"/>
      <c r="R230" s="75"/>
      <c r="T230" s="106" t="s">
        <v>5</v>
      </c>
      <c r="U230" s="27" t="s">
        <v>42</v>
      </c>
      <c r="V230" s="23"/>
      <c r="W230" s="107">
        <f t="shared" si="76"/>
        <v>0</v>
      </c>
      <c r="X230" s="107">
        <v>3.3619999999999997E-2</v>
      </c>
      <c r="Y230" s="107">
        <f t="shared" si="77"/>
        <v>0.10085999999999999</v>
      </c>
      <c r="Z230" s="107">
        <v>0</v>
      </c>
      <c r="AA230" s="108">
        <f t="shared" si="78"/>
        <v>0</v>
      </c>
      <c r="AR230" s="10" t="s">
        <v>263</v>
      </c>
      <c r="AT230" s="10" t="s">
        <v>226</v>
      </c>
      <c r="AU230" s="10" t="s">
        <v>87</v>
      </c>
      <c r="AY230" s="10" t="s">
        <v>174</v>
      </c>
      <c r="BE230" s="53">
        <f t="shared" si="79"/>
        <v>0</v>
      </c>
      <c r="BF230" s="53">
        <f t="shared" si="80"/>
        <v>0</v>
      </c>
      <c r="BG230" s="53">
        <f t="shared" si="81"/>
        <v>0</v>
      </c>
      <c r="BH230" s="53">
        <f t="shared" si="82"/>
        <v>0</v>
      </c>
      <c r="BI230" s="53">
        <f t="shared" si="83"/>
        <v>0</v>
      </c>
      <c r="BJ230" s="10" t="s">
        <v>87</v>
      </c>
      <c r="BK230" s="53">
        <f t="shared" si="84"/>
        <v>0</v>
      </c>
      <c r="BL230" s="10" t="s">
        <v>232</v>
      </c>
      <c r="BM230" s="10" t="s">
        <v>941</v>
      </c>
    </row>
    <row r="231" spans="2:65" s="1" customFormat="1" ht="31.5" customHeight="1">
      <c r="B231" s="72"/>
      <c r="C231" s="101" t="s">
        <v>557</v>
      </c>
      <c r="D231" s="101" t="s">
        <v>176</v>
      </c>
      <c r="E231" s="102"/>
      <c r="F231" s="322" t="s">
        <v>942</v>
      </c>
      <c r="G231" s="322"/>
      <c r="H231" s="322"/>
      <c r="I231" s="322"/>
      <c r="J231" s="103" t="s">
        <v>223</v>
      </c>
      <c r="K231" s="104">
        <v>3</v>
      </c>
      <c r="L231" s="323">
        <v>0</v>
      </c>
      <c r="M231" s="323"/>
      <c r="N231" s="324">
        <f t="shared" si="75"/>
        <v>0</v>
      </c>
      <c r="O231" s="324"/>
      <c r="P231" s="324"/>
      <c r="Q231" s="324"/>
      <c r="R231" s="75"/>
      <c r="T231" s="106" t="s">
        <v>5</v>
      </c>
      <c r="U231" s="27" t="s">
        <v>42</v>
      </c>
      <c r="V231" s="23"/>
      <c r="W231" s="107">
        <f t="shared" si="76"/>
        <v>0</v>
      </c>
      <c r="X231" s="107">
        <v>2.0000000000000002E-5</v>
      </c>
      <c r="Y231" s="107">
        <f t="shared" si="77"/>
        <v>6.0000000000000008E-5</v>
      </c>
      <c r="Z231" s="107">
        <v>0</v>
      </c>
      <c r="AA231" s="108">
        <f t="shared" si="78"/>
        <v>0</v>
      </c>
      <c r="AR231" s="10" t="s">
        <v>232</v>
      </c>
      <c r="AT231" s="10" t="s">
        <v>176</v>
      </c>
      <c r="AU231" s="10" t="s">
        <v>87</v>
      </c>
      <c r="AY231" s="10" t="s">
        <v>174</v>
      </c>
      <c r="BE231" s="53">
        <f t="shared" si="79"/>
        <v>0</v>
      </c>
      <c r="BF231" s="53">
        <f t="shared" si="80"/>
        <v>0</v>
      </c>
      <c r="BG231" s="53">
        <f t="shared" si="81"/>
        <v>0</v>
      </c>
      <c r="BH231" s="53">
        <f t="shared" si="82"/>
        <v>0</v>
      </c>
      <c r="BI231" s="53">
        <f t="shared" si="83"/>
        <v>0</v>
      </c>
      <c r="BJ231" s="10" t="s">
        <v>87</v>
      </c>
      <c r="BK231" s="53">
        <f t="shared" si="84"/>
        <v>0</v>
      </c>
      <c r="BL231" s="10" t="s">
        <v>232</v>
      </c>
      <c r="BM231" s="10" t="s">
        <v>943</v>
      </c>
    </row>
    <row r="232" spans="2:65" s="1" customFormat="1" ht="31.5" customHeight="1">
      <c r="B232" s="72"/>
      <c r="C232" s="110" t="s">
        <v>558</v>
      </c>
      <c r="D232" s="110" t="s">
        <v>226</v>
      </c>
      <c r="E232" s="111"/>
      <c r="F232" s="334" t="s">
        <v>1084</v>
      </c>
      <c r="G232" s="334"/>
      <c r="H232" s="334"/>
      <c r="I232" s="334"/>
      <c r="J232" s="112" t="s">
        <v>223</v>
      </c>
      <c r="K232" s="113">
        <v>3</v>
      </c>
      <c r="L232" s="335">
        <v>0</v>
      </c>
      <c r="M232" s="335"/>
      <c r="N232" s="336">
        <f t="shared" si="75"/>
        <v>0</v>
      </c>
      <c r="O232" s="324"/>
      <c r="P232" s="324"/>
      <c r="Q232" s="324"/>
      <c r="R232" s="75"/>
      <c r="T232" s="106" t="s">
        <v>5</v>
      </c>
      <c r="U232" s="27" t="s">
        <v>42</v>
      </c>
      <c r="V232" s="23"/>
      <c r="W232" s="107">
        <f t="shared" si="76"/>
        <v>0</v>
      </c>
      <c r="X232" s="107">
        <v>2.6020000000000001E-2</v>
      </c>
      <c r="Y232" s="107">
        <f t="shared" si="77"/>
        <v>7.8060000000000004E-2</v>
      </c>
      <c r="Z232" s="107">
        <v>0</v>
      </c>
      <c r="AA232" s="108">
        <f t="shared" si="78"/>
        <v>0</v>
      </c>
      <c r="AR232" s="10" t="s">
        <v>263</v>
      </c>
      <c r="AT232" s="10" t="s">
        <v>226</v>
      </c>
      <c r="AU232" s="10" t="s">
        <v>87</v>
      </c>
      <c r="AY232" s="10" t="s">
        <v>174</v>
      </c>
      <c r="BE232" s="53">
        <f t="shared" si="79"/>
        <v>0</v>
      </c>
      <c r="BF232" s="53">
        <f t="shared" si="80"/>
        <v>0</v>
      </c>
      <c r="BG232" s="53">
        <f t="shared" si="81"/>
        <v>0</v>
      </c>
      <c r="BH232" s="53">
        <f t="shared" si="82"/>
        <v>0</v>
      </c>
      <c r="BI232" s="53">
        <f t="shared" si="83"/>
        <v>0</v>
      </c>
      <c r="BJ232" s="10" t="s">
        <v>87</v>
      </c>
      <c r="BK232" s="53">
        <f t="shared" si="84"/>
        <v>0</v>
      </c>
      <c r="BL232" s="10" t="s">
        <v>232</v>
      </c>
      <c r="BM232" s="10" t="s">
        <v>944</v>
      </c>
    </row>
    <row r="233" spans="2:65" s="1" customFormat="1" ht="44.25" customHeight="1">
      <c r="B233" s="72"/>
      <c r="C233" s="101" t="s">
        <v>560</v>
      </c>
      <c r="D233" s="101" t="s">
        <v>176</v>
      </c>
      <c r="E233" s="102"/>
      <c r="F233" s="322" t="s">
        <v>945</v>
      </c>
      <c r="G233" s="322"/>
      <c r="H233" s="322"/>
      <c r="I233" s="322"/>
      <c r="J233" s="103" t="s">
        <v>223</v>
      </c>
      <c r="K233" s="104">
        <v>2</v>
      </c>
      <c r="L233" s="323">
        <v>0</v>
      </c>
      <c r="M233" s="323"/>
      <c r="N233" s="324">
        <f t="shared" si="75"/>
        <v>0</v>
      </c>
      <c r="O233" s="324"/>
      <c r="P233" s="324"/>
      <c r="Q233" s="324"/>
      <c r="R233" s="75"/>
      <c r="T233" s="106" t="s">
        <v>5</v>
      </c>
      <c r="U233" s="27" t="s">
        <v>42</v>
      </c>
      <c r="V233" s="23"/>
      <c r="W233" s="107">
        <f t="shared" si="76"/>
        <v>0</v>
      </c>
      <c r="X233" s="107">
        <v>2.0000000000000002E-5</v>
      </c>
      <c r="Y233" s="107">
        <f t="shared" si="77"/>
        <v>4.0000000000000003E-5</v>
      </c>
      <c r="Z233" s="107">
        <v>0</v>
      </c>
      <c r="AA233" s="108">
        <f t="shared" si="78"/>
        <v>0</v>
      </c>
      <c r="AR233" s="10" t="s">
        <v>232</v>
      </c>
      <c r="AT233" s="10" t="s">
        <v>176</v>
      </c>
      <c r="AU233" s="10" t="s">
        <v>87</v>
      </c>
      <c r="AY233" s="10" t="s">
        <v>174</v>
      </c>
      <c r="BE233" s="53">
        <f t="shared" si="79"/>
        <v>0</v>
      </c>
      <c r="BF233" s="53">
        <f t="shared" si="80"/>
        <v>0</v>
      </c>
      <c r="BG233" s="53">
        <f t="shared" si="81"/>
        <v>0</v>
      </c>
      <c r="BH233" s="53">
        <f t="shared" si="82"/>
        <v>0</v>
      </c>
      <c r="BI233" s="53">
        <f t="shared" si="83"/>
        <v>0</v>
      </c>
      <c r="BJ233" s="10" t="s">
        <v>87</v>
      </c>
      <c r="BK233" s="53">
        <f t="shared" si="84"/>
        <v>0</v>
      </c>
      <c r="BL233" s="10" t="s">
        <v>232</v>
      </c>
      <c r="BM233" s="10" t="s">
        <v>946</v>
      </c>
    </row>
    <row r="234" spans="2:65" s="1" customFormat="1" ht="31.5" customHeight="1">
      <c r="B234" s="72"/>
      <c r="C234" s="110" t="s">
        <v>562</v>
      </c>
      <c r="D234" s="110" t="s">
        <v>226</v>
      </c>
      <c r="E234" s="111"/>
      <c r="F234" s="334" t="s">
        <v>1085</v>
      </c>
      <c r="G234" s="334"/>
      <c r="H234" s="334"/>
      <c r="I234" s="334"/>
      <c r="J234" s="112" t="s">
        <v>223</v>
      </c>
      <c r="K234" s="113">
        <v>2</v>
      </c>
      <c r="L234" s="335">
        <v>0</v>
      </c>
      <c r="M234" s="335"/>
      <c r="N234" s="336">
        <f t="shared" si="75"/>
        <v>0</v>
      </c>
      <c r="O234" s="324"/>
      <c r="P234" s="324"/>
      <c r="Q234" s="324"/>
      <c r="R234" s="75"/>
      <c r="T234" s="106" t="s">
        <v>5</v>
      </c>
      <c r="U234" s="27" t="s">
        <v>42</v>
      </c>
      <c r="V234" s="23"/>
      <c r="W234" s="107">
        <f t="shared" si="76"/>
        <v>0</v>
      </c>
      <c r="X234" s="107">
        <v>3.9129999999999998E-2</v>
      </c>
      <c r="Y234" s="107">
        <f t="shared" si="77"/>
        <v>7.8259999999999996E-2</v>
      </c>
      <c r="Z234" s="107">
        <v>0</v>
      </c>
      <c r="AA234" s="108">
        <f t="shared" si="78"/>
        <v>0</v>
      </c>
      <c r="AR234" s="10" t="s">
        <v>263</v>
      </c>
      <c r="AT234" s="10" t="s">
        <v>226</v>
      </c>
      <c r="AU234" s="10" t="s">
        <v>87</v>
      </c>
      <c r="AY234" s="10" t="s">
        <v>174</v>
      </c>
      <c r="BE234" s="53">
        <f t="shared" si="79"/>
        <v>0</v>
      </c>
      <c r="BF234" s="53">
        <f t="shared" si="80"/>
        <v>0</v>
      </c>
      <c r="BG234" s="53">
        <f t="shared" si="81"/>
        <v>0</v>
      </c>
      <c r="BH234" s="53">
        <f t="shared" si="82"/>
        <v>0</v>
      </c>
      <c r="BI234" s="53">
        <f t="shared" si="83"/>
        <v>0</v>
      </c>
      <c r="BJ234" s="10" t="s">
        <v>87</v>
      </c>
      <c r="BK234" s="53">
        <f t="shared" si="84"/>
        <v>0</v>
      </c>
      <c r="BL234" s="10" t="s">
        <v>232</v>
      </c>
      <c r="BM234" s="10" t="s">
        <v>947</v>
      </c>
    </row>
    <row r="235" spans="2:65" s="1" customFormat="1" ht="44.25" customHeight="1">
      <c r="B235" s="72"/>
      <c r="C235" s="101" t="s">
        <v>563</v>
      </c>
      <c r="D235" s="101" t="s">
        <v>176</v>
      </c>
      <c r="E235" s="102"/>
      <c r="F235" s="322" t="s">
        <v>948</v>
      </c>
      <c r="G235" s="322"/>
      <c r="H235" s="322"/>
      <c r="I235" s="322"/>
      <c r="J235" s="103" t="s">
        <v>223</v>
      </c>
      <c r="K235" s="104">
        <v>1</v>
      </c>
      <c r="L235" s="323">
        <v>0</v>
      </c>
      <c r="M235" s="323"/>
      <c r="N235" s="324">
        <f t="shared" si="75"/>
        <v>0</v>
      </c>
      <c r="O235" s="324"/>
      <c r="P235" s="324"/>
      <c r="Q235" s="324"/>
      <c r="R235" s="75"/>
      <c r="T235" s="106" t="s">
        <v>5</v>
      </c>
      <c r="U235" s="27" t="s">
        <v>42</v>
      </c>
      <c r="V235" s="23"/>
      <c r="W235" s="107">
        <f t="shared" si="76"/>
        <v>0</v>
      </c>
      <c r="X235" s="107">
        <v>2.0000000000000002E-5</v>
      </c>
      <c r="Y235" s="107">
        <f t="shared" si="77"/>
        <v>2.0000000000000002E-5</v>
      </c>
      <c r="Z235" s="107">
        <v>0</v>
      </c>
      <c r="AA235" s="108">
        <f t="shared" si="78"/>
        <v>0</v>
      </c>
      <c r="AR235" s="10" t="s">
        <v>232</v>
      </c>
      <c r="AT235" s="10" t="s">
        <v>176</v>
      </c>
      <c r="AU235" s="10" t="s">
        <v>87</v>
      </c>
      <c r="AY235" s="10" t="s">
        <v>174</v>
      </c>
      <c r="BE235" s="53">
        <f t="shared" si="79"/>
        <v>0</v>
      </c>
      <c r="BF235" s="53">
        <f t="shared" si="80"/>
        <v>0</v>
      </c>
      <c r="BG235" s="53">
        <f t="shared" si="81"/>
        <v>0</v>
      </c>
      <c r="BH235" s="53">
        <f t="shared" si="82"/>
        <v>0</v>
      </c>
      <c r="BI235" s="53">
        <f t="shared" si="83"/>
        <v>0</v>
      </c>
      <c r="BJ235" s="10" t="s">
        <v>87</v>
      </c>
      <c r="BK235" s="53">
        <f t="shared" si="84"/>
        <v>0</v>
      </c>
      <c r="BL235" s="10" t="s">
        <v>232</v>
      </c>
      <c r="BM235" s="10" t="s">
        <v>949</v>
      </c>
    </row>
    <row r="236" spans="2:65" s="1" customFormat="1" ht="31.5" customHeight="1">
      <c r="B236" s="72"/>
      <c r="C236" s="110" t="s">
        <v>950</v>
      </c>
      <c r="D236" s="110" t="s">
        <v>226</v>
      </c>
      <c r="E236" s="111"/>
      <c r="F236" s="334" t="s">
        <v>1086</v>
      </c>
      <c r="G236" s="334"/>
      <c r="H236" s="334"/>
      <c r="I236" s="334"/>
      <c r="J236" s="112" t="s">
        <v>223</v>
      </c>
      <c r="K236" s="113">
        <v>1</v>
      </c>
      <c r="L236" s="335">
        <v>0</v>
      </c>
      <c r="M236" s="335"/>
      <c r="N236" s="336">
        <f t="shared" si="75"/>
        <v>0</v>
      </c>
      <c r="O236" s="324"/>
      <c r="P236" s="324"/>
      <c r="Q236" s="324"/>
      <c r="R236" s="75"/>
      <c r="T236" s="106" t="s">
        <v>5</v>
      </c>
      <c r="U236" s="27" t="s">
        <v>42</v>
      </c>
      <c r="V236" s="23"/>
      <c r="W236" s="107">
        <f t="shared" si="76"/>
        <v>0</v>
      </c>
      <c r="X236" s="107">
        <v>5.1860000000000003E-2</v>
      </c>
      <c r="Y236" s="107">
        <f t="shared" si="77"/>
        <v>5.1860000000000003E-2</v>
      </c>
      <c r="Z236" s="107">
        <v>0</v>
      </c>
      <c r="AA236" s="108">
        <f t="shared" si="78"/>
        <v>0</v>
      </c>
      <c r="AR236" s="10" t="s">
        <v>263</v>
      </c>
      <c r="AT236" s="10" t="s">
        <v>226</v>
      </c>
      <c r="AU236" s="10" t="s">
        <v>87</v>
      </c>
      <c r="AY236" s="10" t="s">
        <v>174</v>
      </c>
      <c r="BE236" s="53">
        <f t="shared" si="79"/>
        <v>0</v>
      </c>
      <c r="BF236" s="53">
        <f t="shared" si="80"/>
        <v>0</v>
      </c>
      <c r="BG236" s="53">
        <f t="shared" si="81"/>
        <v>0</v>
      </c>
      <c r="BH236" s="53">
        <f t="shared" si="82"/>
        <v>0</v>
      </c>
      <c r="BI236" s="53">
        <f t="shared" si="83"/>
        <v>0</v>
      </c>
      <c r="BJ236" s="10" t="s">
        <v>87</v>
      </c>
      <c r="BK236" s="53">
        <f t="shared" si="84"/>
        <v>0</v>
      </c>
      <c r="BL236" s="10" t="s">
        <v>232</v>
      </c>
      <c r="BM236" s="10" t="s">
        <v>951</v>
      </c>
    </row>
    <row r="237" spans="2:65" s="1" customFormat="1" ht="44.25" customHeight="1">
      <c r="B237" s="72"/>
      <c r="C237" s="101" t="s">
        <v>641</v>
      </c>
      <c r="D237" s="101" t="s">
        <v>176</v>
      </c>
      <c r="E237" s="102"/>
      <c r="F237" s="322" t="s">
        <v>952</v>
      </c>
      <c r="G237" s="322"/>
      <c r="H237" s="322"/>
      <c r="I237" s="322"/>
      <c r="J237" s="103" t="s">
        <v>223</v>
      </c>
      <c r="K237" s="104">
        <v>9</v>
      </c>
      <c r="L237" s="323">
        <v>0</v>
      </c>
      <c r="M237" s="323"/>
      <c r="N237" s="324">
        <f t="shared" si="75"/>
        <v>0</v>
      </c>
      <c r="O237" s="324"/>
      <c r="P237" s="324"/>
      <c r="Q237" s="324"/>
      <c r="R237" s="75"/>
      <c r="T237" s="106" t="s">
        <v>5</v>
      </c>
      <c r="U237" s="27" t="s">
        <v>42</v>
      </c>
      <c r="V237" s="23"/>
      <c r="W237" s="107">
        <f t="shared" si="76"/>
        <v>0</v>
      </c>
      <c r="X237" s="107">
        <v>2.0000000000000002E-5</v>
      </c>
      <c r="Y237" s="107">
        <f t="shared" si="77"/>
        <v>1.8000000000000001E-4</v>
      </c>
      <c r="Z237" s="107">
        <v>0</v>
      </c>
      <c r="AA237" s="108">
        <f t="shared" si="78"/>
        <v>0</v>
      </c>
      <c r="AR237" s="10" t="s">
        <v>232</v>
      </c>
      <c r="AT237" s="10" t="s">
        <v>176</v>
      </c>
      <c r="AU237" s="10" t="s">
        <v>87</v>
      </c>
      <c r="AY237" s="10" t="s">
        <v>174</v>
      </c>
      <c r="BE237" s="53">
        <f t="shared" si="79"/>
        <v>0</v>
      </c>
      <c r="BF237" s="53">
        <f t="shared" si="80"/>
        <v>0</v>
      </c>
      <c r="BG237" s="53">
        <f t="shared" si="81"/>
        <v>0</v>
      </c>
      <c r="BH237" s="53">
        <f t="shared" si="82"/>
        <v>0</v>
      </c>
      <c r="BI237" s="53">
        <f t="shared" si="83"/>
        <v>0</v>
      </c>
      <c r="BJ237" s="10" t="s">
        <v>87</v>
      </c>
      <c r="BK237" s="53">
        <f t="shared" si="84"/>
        <v>0</v>
      </c>
      <c r="BL237" s="10" t="s">
        <v>232</v>
      </c>
      <c r="BM237" s="10" t="s">
        <v>953</v>
      </c>
    </row>
    <row r="238" spans="2:65" s="1" customFormat="1" ht="31.5" customHeight="1">
      <c r="B238" s="72"/>
      <c r="C238" s="110" t="s">
        <v>954</v>
      </c>
      <c r="D238" s="110" t="s">
        <v>226</v>
      </c>
      <c r="E238" s="111"/>
      <c r="F238" s="334" t="s">
        <v>1087</v>
      </c>
      <c r="G238" s="334"/>
      <c r="H238" s="334"/>
      <c r="I238" s="334"/>
      <c r="J238" s="112" t="s">
        <v>223</v>
      </c>
      <c r="K238" s="113">
        <v>1</v>
      </c>
      <c r="L238" s="335">
        <v>0</v>
      </c>
      <c r="M238" s="335"/>
      <c r="N238" s="336">
        <f t="shared" si="75"/>
        <v>0</v>
      </c>
      <c r="O238" s="324"/>
      <c r="P238" s="324"/>
      <c r="Q238" s="324"/>
      <c r="R238" s="75"/>
      <c r="T238" s="106" t="s">
        <v>5</v>
      </c>
      <c r="U238" s="27" t="s">
        <v>42</v>
      </c>
      <c r="V238" s="23"/>
      <c r="W238" s="107">
        <f t="shared" si="76"/>
        <v>0</v>
      </c>
      <c r="X238" s="107">
        <v>6.4119999999999996E-2</v>
      </c>
      <c r="Y238" s="107">
        <f t="shared" si="77"/>
        <v>6.4119999999999996E-2</v>
      </c>
      <c r="Z238" s="107">
        <v>0</v>
      </c>
      <c r="AA238" s="108">
        <f t="shared" si="78"/>
        <v>0</v>
      </c>
      <c r="AR238" s="10" t="s">
        <v>263</v>
      </c>
      <c r="AT238" s="10" t="s">
        <v>226</v>
      </c>
      <c r="AU238" s="10" t="s">
        <v>87</v>
      </c>
      <c r="AY238" s="10" t="s">
        <v>174</v>
      </c>
      <c r="BE238" s="53">
        <f t="shared" si="79"/>
        <v>0</v>
      </c>
      <c r="BF238" s="53">
        <f t="shared" si="80"/>
        <v>0</v>
      </c>
      <c r="BG238" s="53">
        <f t="shared" si="81"/>
        <v>0</v>
      </c>
      <c r="BH238" s="53">
        <f t="shared" si="82"/>
        <v>0</v>
      </c>
      <c r="BI238" s="53">
        <f t="shared" si="83"/>
        <v>0</v>
      </c>
      <c r="BJ238" s="10" t="s">
        <v>87</v>
      </c>
      <c r="BK238" s="53">
        <f t="shared" si="84"/>
        <v>0</v>
      </c>
      <c r="BL238" s="10" t="s">
        <v>232</v>
      </c>
      <c r="BM238" s="10" t="s">
        <v>955</v>
      </c>
    </row>
    <row r="239" spans="2:65" s="1" customFormat="1" ht="31.5" customHeight="1">
      <c r="B239" s="72"/>
      <c r="C239" s="110" t="s">
        <v>643</v>
      </c>
      <c r="D239" s="110" t="s">
        <v>226</v>
      </c>
      <c r="E239" s="111"/>
      <c r="F239" s="334" t="s">
        <v>1088</v>
      </c>
      <c r="G239" s="334"/>
      <c r="H239" s="334"/>
      <c r="I239" s="334"/>
      <c r="J239" s="112" t="s">
        <v>223</v>
      </c>
      <c r="K239" s="113">
        <v>8</v>
      </c>
      <c r="L239" s="335">
        <v>0</v>
      </c>
      <c r="M239" s="335"/>
      <c r="N239" s="336">
        <f t="shared" si="75"/>
        <v>0</v>
      </c>
      <c r="O239" s="324"/>
      <c r="P239" s="324"/>
      <c r="Q239" s="324"/>
      <c r="R239" s="75"/>
      <c r="T239" s="106" t="s">
        <v>5</v>
      </c>
      <c r="U239" s="27" t="s">
        <v>42</v>
      </c>
      <c r="V239" s="23"/>
      <c r="W239" s="107">
        <f t="shared" si="76"/>
        <v>0</v>
      </c>
      <c r="X239" s="107">
        <v>7.4149999999999994E-2</v>
      </c>
      <c r="Y239" s="107">
        <f t="shared" si="77"/>
        <v>0.59319999999999995</v>
      </c>
      <c r="Z239" s="107">
        <v>0</v>
      </c>
      <c r="AA239" s="108">
        <f t="shared" si="78"/>
        <v>0</v>
      </c>
      <c r="AR239" s="10" t="s">
        <v>263</v>
      </c>
      <c r="AT239" s="10" t="s">
        <v>226</v>
      </c>
      <c r="AU239" s="10" t="s">
        <v>87</v>
      </c>
      <c r="AY239" s="10" t="s">
        <v>174</v>
      </c>
      <c r="BE239" s="53">
        <f t="shared" si="79"/>
        <v>0</v>
      </c>
      <c r="BF239" s="53">
        <f t="shared" si="80"/>
        <v>0</v>
      </c>
      <c r="BG239" s="53">
        <f t="shared" si="81"/>
        <v>0</v>
      </c>
      <c r="BH239" s="53">
        <f t="shared" si="82"/>
        <v>0</v>
      </c>
      <c r="BI239" s="53">
        <f t="shared" si="83"/>
        <v>0</v>
      </c>
      <c r="BJ239" s="10" t="s">
        <v>87</v>
      </c>
      <c r="BK239" s="53">
        <f t="shared" si="84"/>
        <v>0</v>
      </c>
      <c r="BL239" s="10" t="s">
        <v>232</v>
      </c>
      <c r="BM239" s="10" t="s">
        <v>956</v>
      </c>
    </row>
    <row r="240" spans="2:65" s="1" customFormat="1" ht="31.5" customHeight="1">
      <c r="B240" s="72"/>
      <c r="C240" s="101" t="s">
        <v>957</v>
      </c>
      <c r="D240" s="101" t="s">
        <v>176</v>
      </c>
      <c r="E240" s="102"/>
      <c r="F240" s="322" t="s">
        <v>958</v>
      </c>
      <c r="G240" s="322"/>
      <c r="H240" s="322"/>
      <c r="I240" s="322"/>
      <c r="J240" s="103" t="s">
        <v>223</v>
      </c>
      <c r="K240" s="104">
        <v>2</v>
      </c>
      <c r="L240" s="323">
        <v>0</v>
      </c>
      <c r="M240" s="323"/>
      <c r="N240" s="324">
        <f t="shared" si="75"/>
        <v>0</v>
      </c>
      <c r="O240" s="324"/>
      <c r="P240" s="324"/>
      <c r="Q240" s="324"/>
      <c r="R240" s="75"/>
      <c r="T240" s="106" t="s">
        <v>5</v>
      </c>
      <c r="U240" s="27" t="s">
        <v>42</v>
      </c>
      <c r="V240" s="23"/>
      <c r="W240" s="107">
        <f t="shared" si="76"/>
        <v>0</v>
      </c>
      <c r="X240" s="107">
        <v>2.0000000000000002E-5</v>
      </c>
      <c r="Y240" s="107">
        <f t="shared" si="77"/>
        <v>4.0000000000000003E-5</v>
      </c>
      <c r="Z240" s="107">
        <v>0</v>
      </c>
      <c r="AA240" s="108">
        <f t="shared" si="78"/>
        <v>0</v>
      </c>
      <c r="AR240" s="10" t="s">
        <v>232</v>
      </c>
      <c r="AT240" s="10" t="s">
        <v>176</v>
      </c>
      <c r="AU240" s="10" t="s">
        <v>87</v>
      </c>
      <c r="AY240" s="10" t="s">
        <v>174</v>
      </c>
      <c r="BE240" s="53">
        <f t="shared" si="79"/>
        <v>0</v>
      </c>
      <c r="BF240" s="53">
        <f t="shared" si="80"/>
        <v>0</v>
      </c>
      <c r="BG240" s="53">
        <f t="shared" si="81"/>
        <v>0</v>
      </c>
      <c r="BH240" s="53">
        <f t="shared" si="82"/>
        <v>0</v>
      </c>
      <c r="BI240" s="53">
        <f t="shared" si="83"/>
        <v>0</v>
      </c>
      <c r="BJ240" s="10" t="s">
        <v>87</v>
      </c>
      <c r="BK240" s="53">
        <f t="shared" si="84"/>
        <v>0</v>
      </c>
      <c r="BL240" s="10" t="s">
        <v>232</v>
      </c>
      <c r="BM240" s="10" t="s">
        <v>959</v>
      </c>
    </row>
    <row r="241" spans="2:65" s="1" customFormat="1" ht="31.5" customHeight="1">
      <c r="B241" s="72"/>
      <c r="C241" s="110" t="s">
        <v>645</v>
      </c>
      <c r="D241" s="110" t="s">
        <v>226</v>
      </c>
      <c r="E241" s="111"/>
      <c r="F241" s="334" t="s">
        <v>1089</v>
      </c>
      <c r="G241" s="334"/>
      <c r="H241" s="334"/>
      <c r="I241" s="334"/>
      <c r="J241" s="112" t="s">
        <v>223</v>
      </c>
      <c r="K241" s="113">
        <v>2</v>
      </c>
      <c r="L241" s="335">
        <v>0</v>
      </c>
      <c r="M241" s="335"/>
      <c r="N241" s="336">
        <f t="shared" si="75"/>
        <v>0</v>
      </c>
      <c r="O241" s="324"/>
      <c r="P241" s="324"/>
      <c r="Q241" s="324"/>
      <c r="R241" s="75"/>
      <c r="T241" s="106" t="s">
        <v>5</v>
      </c>
      <c r="U241" s="27" t="s">
        <v>42</v>
      </c>
      <c r="V241" s="23"/>
      <c r="W241" s="107">
        <f t="shared" si="76"/>
        <v>0</v>
      </c>
      <c r="X241" s="107">
        <v>0.10958</v>
      </c>
      <c r="Y241" s="107">
        <f t="shared" si="77"/>
        <v>0.21915999999999999</v>
      </c>
      <c r="Z241" s="107">
        <v>0</v>
      </c>
      <c r="AA241" s="108">
        <f t="shared" si="78"/>
        <v>0</v>
      </c>
      <c r="AR241" s="10" t="s">
        <v>263</v>
      </c>
      <c r="AT241" s="10" t="s">
        <v>226</v>
      </c>
      <c r="AU241" s="10" t="s">
        <v>87</v>
      </c>
      <c r="AY241" s="10" t="s">
        <v>174</v>
      </c>
      <c r="BE241" s="53">
        <f t="shared" si="79"/>
        <v>0</v>
      </c>
      <c r="BF241" s="53">
        <f t="shared" si="80"/>
        <v>0</v>
      </c>
      <c r="BG241" s="53">
        <f t="shared" si="81"/>
        <v>0</v>
      </c>
      <c r="BH241" s="53">
        <f t="shared" si="82"/>
        <v>0</v>
      </c>
      <c r="BI241" s="53">
        <f t="shared" si="83"/>
        <v>0</v>
      </c>
      <c r="BJ241" s="10" t="s">
        <v>87</v>
      </c>
      <c r="BK241" s="53">
        <f t="shared" si="84"/>
        <v>0</v>
      </c>
      <c r="BL241" s="10" t="s">
        <v>232</v>
      </c>
      <c r="BM241" s="10" t="s">
        <v>960</v>
      </c>
    </row>
    <row r="242" spans="2:65" s="1" customFormat="1" ht="31.5" customHeight="1">
      <c r="B242" s="72"/>
      <c r="C242" s="101" t="s">
        <v>564</v>
      </c>
      <c r="D242" s="101" t="s">
        <v>176</v>
      </c>
      <c r="E242" s="102"/>
      <c r="F242" s="322" t="s">
        <v>961</v>
      </c>
      <c r="G242" s="322"/>
      <c r="H242" s="322"/>
      <c r="I242" s="322"/>
      <c r="J242" s="103" t="s">
        <v>223</v>
      </c>
      <c r="K242" s="104">
        <v>24</v>
      </c>
      <c r="L242" s="323">
        <v>0</v>
      </c>
      <c r="M242" s="323"/>
      <c r="N242" s="324">
        <f t="shared" si="75"/>
        <v>0</v>
      </c>
      <c r="O242" s="324"/>
      <c r="P242" s="324"/>
      <c r="Q242" s="324"/>
      <c r="R242" s="75"/>
      <c r="T242" s="106" t="s">
        <v>5</v>
      </c>
      <c r="U242" s="27" t="s">
        <v>42</v>
      </c>
      <c r="V242" s="23"/>
      <c r="W242" s="107">
        <f t="shared" si="76"/>
        <v>0</v>
      </c>
      <c r="X242" s="107">
        <v>0</v>
      </c>
      <c r="Y242" s="107">
        <f t="shared" si="77"/>
        <v>0</v>
      </c>
      <c r="Z242" s="107">
        <v>0</v>
      </c>
      <c r="AA242" s="108">
        <f t="shared" si="78"/>
        <v>0</v>
      </c>
      <c r="AR242" s="10" t="s">
        <v>232</v>
      </c>
      <c r="AT242" s="10" t="s">
        <v>176</v>
      </c>
      <c r="AU242" s="10" t="s">
        <v>87</v>
      </c>
      <c r="AY242" s="10" t="s">
        <v>174</v>
      </c>
      <c r="BE242" s="53">
        <f t="shared" si="79"/>
        <v>0</v>
      </c>
      <c r="BF242" s="53">
        <f t="shared" si="80"/>
        <v>0</v>
      </c>
      <c r="BG242" s="53">
        <f t="shared" si="81"/>
        <v>0</v>
      </c>
      <c r="BH242" s="53">
        <f t="shared" si="82"/>
        <v>0</v>
      </c>
      <c r="BI242" s="53">
        <f t="shared" si="83"/>
        <v>0</v>
      </c>
      <c r="BJ242" s="10" t="s">
        <v>87</v>
      </c>
      <c r="BK242" s="53">
        <f t="shared" si="84"/>
        <v>0</v>
      </c>
      <c r="BL242" s="10" t="s">
        <v>232</v>
      </c>
      <c r="BM242" s="10" t="s">
        <v>962</v>
      </c>
    </row>
    <row r="243" spans="2:65" s="1" customFormat="1" ht="31.5" customHeight="1">
      <c r="B243" s="72"/>
      <c r="C243" s="101" t="s">
        <v>600</v>
      </c>
      <c r="D243" s="101" t="s">
        <v>176</v>
      </c>
      <c r="E243" s="102"/>
      <c r="F243" s="322" t="s">
        <v>963</v>
      </c>
      <c r="G243" s="322"/>
      <c r="H243" s="322"/>
      <c r="I243" s="322"/>
      <c r="J243" s="103" t="s">
        <v>223</v>
      </c>
      <c r="K243" s="104">
        <v>1</v>
      </c>
      <c r="L243" s="323">
        <v>0</v>
      </c>
      <c r="M243" s="323"/>
      <c r="N243" s="324">
        <f t="shared" si="75"/>
        <v>0</v>
      </c>
      <c r="O243" s="324"/>
      <c r="P243" s="324"/>
      <c r="Q243" s="324"/>
      <c r="R243" s="75"/>
      <c r="T243" s="106" t="s">
        <v>5</v>
      </c>
      <c r="U243" s="27" t="s">
        <v>42</v>
      </c>
      <c r="V243" s="23"/>
      <c r="W243" s="107">
        <f t="shared" si="76"/>
        <v>0</v>
      </c>
      <c r="X243" s="107">
        <v>9.0000000000000006E-5</v>
      </c>
      <c r="Y243" s="107">
        <f t="shared" si="77"/>
        <v>9.0000000000000006E-5</v>
      </c>
      <c r="Z243" s="107">
        <v>0</v>
      </c>
      <c r="AA243" s="108">
        <f t="shared" si="78"/>
        <v>0</v>
      </c>
      <c r="AR243" s="10" t="s">
        <v>232</v>
      </c>
      <c r="AT243" s="10" t="s">
        <v>176</v>
      </c>
      <c r="AU243" s="10" t="s">
        <v>87</v>
      </c>
      <c r="AY243" s="10" t="s">
        <v>174</v>
      </c>
      <c r="BE243" s="53">
        <f t="shared" si="79"/>
        <v>0</v>
      </c>
      <c r="BF243" s="53">
        <f t="shared" si="80"/>
        <v>0</v>
      </c>
      <c r="BG243" s="53">
        <f t="shared" si="81"/>
        <v>0</v>
      </c>
      <c r="BH243" s="53">
        <f t="shared" si="82"/>
        <v>0</v>
      </c>
      <c r="BI243" s="53">
        <f t="shared" si="83"/>
        <v>0</v>
      </c>
      <c r="BJ243" s="10" t="s">
        <v>87</v>
      </c>
      <c r="BK243" s="53">
        <f t="shared" si="84"/>
        <v>0</v>
      </c>
      <c r="BL243" s="10" t="s">
        <v>232</v>
      </c>
      <c r="BM243" s="10" t="s">
        <v>964</v>
      </c>
    </row>
    <row r="244" spans="2:65" s="1" customFormat="1" ht="31.5" customHeight="1">
      <c r="B244" s="72"/>
      <c r="C244" s="110" t="s">
        <v>656</v>
      </c>
      <c r="D244" s="110" t="s">
        <v>226</v>
      </c>
      <c r="E244" s="111"/>
      <c r="F244" s="334" t="s">
        <v>965</v>
      </c>
      <c r="G244" s="334"/>
      <c r="H244" s="334"/>
      <c r="I244" s="334"/>
      <c r="J244" s="112" t="s">
        <v>223</v>
      </c>
      <c r="K244" s="113">
        <v>1</v>
      </c>
      <c r="L244" s="335">
        <v>0</v>
      </c>
      <c r="M244" s="335"/>
      <c r="N244" s="336">
        <f t="shared" si="75"/>
        <v>0</v>
      </c>
      <c r="O244" s="324"/>
      <c r="P244" s="324"/>
      <c r="Q244" s="324"/>
      <c r="R244" s="75"/>
      <c r="T244" s="106" t="s">
        <v>5</v>
      </c>
      <c r="U244" s="27" t="s">
        <v>42</v>
      </c>
      <c r="V244" s="23"/>
      <c r="W244" s="107">
        <f t="shared" si="76"/>
        <v>0</v>
      </c>
      <c r="X244" s="107">
        <v>3.46E-3</v>
      </c>
      <c r="Y244" s="107">
        <f t="shared" si="77"/>
        <v>3.46E-3</v>
      </c>
      <c r="Z244" s="107">
        <v>0</v>
      </c>
      <c r="AA244" s="108">
        <f t="shared" si="78"/>
        <v>0</v>
      </c>
      <c r="AR244" s="10" t="s">
        <v>263</v>
      </c>
      <c r="AT244" s="10" t="s">
        <v>226</v>
      </c>
      <c r="AU244" s="10" t="s">
        <v>87</v>
      </c>
      <c r="AY244" s="10" t="s">
        <v>174</v>
      </c>
      <c r="BE244" s="53">
        <f t="shared" si="79"/>
        <v>0</v>
      </c>
      <c r="BF244" s="53">
        <f t="shared" si="80"/>
        <v>0</v>
      </c>
      <c r="BG244" s="53">
        <f t="shared" si="81"/>
        <v>0</v>
      </c>
      <c r="BH244" s="53">
        <f t="shared" si="82"/>
        <v>0</v>
      </c>
      <c r="BI244" s="53">
        <f t="shared" si="83"/>
        <v>0</v>
      </c>
      <c r="BJ244" s="10" t="s">
        <v>87</v>
      </c>
      <c r="BK244" s="53">
        <f t="shared" si="84"/>
        <v>0</v>
      </c>
      <c r="BL244" s="10" t="s">
        <v>232</v>
      </c>
      <c r="BM244" s="10" t="s">
        <v>966</v>
      </c>
    </row>
    <row r="245" spans="2:65" s="1" customFormat="1" ht="31.5" customHeight="1">
      <c r="B245" s="72"/>
      <c r="C245" s="101" t="s">
        <v>585</v>
      </c>
      <c r="D245" s="101" t="s">
        <v>176</v>
      </c>
      <c r="E245" s="102"/>
      <c r="F245" s="322" t="s">
        <v>967</v>
      </c>
      <c r="G245" s="322"/>
      <c r="H245" s="322"/>
      <c r="I245" s="322"/>
      <c r="J245" s="103" t="s">
        <v>223</v>
      </c>
      <c r="K245" s="104">
        <v>1</v>
      </c>
      <c r="L245" s="323">
        <v>0</v>
      </c>
      <c r="M245" s="323"/>
      <c r="N245" s="324">
        <f t="shared" si="75"/>
        <v>0</v>
      </c>
      <c r="O245" s="324"/>
      <c r="P245" s="324"/>
      <c r="Q245" s="324"/>
      <c r="R245" s="75"/>
      <c r="T245" s="106" t="s">
        <v>5</v>
      </c>
      <c r="U245" s="27" t="s">
        <v>42</v>
      </c>
      <c r="V245" s="23"/>
      <c r="W245" s="107">
        <f t="shared" si="76"/>
        <v>0</v>
      </c>
      <c r="X245" s="107">
        <v>9.0000000000000006E-5</v>
      </c>
      <c r="Y245" s="107">
        <f t="shared" si="77"/>
        <v>9.0000000000000006E-5</v>
      </c>
      <c r="Z245" s="107">
        <v>0</v>
      </c>
      <c r="AA245" s="108">
        <f t="shared" si="78"/>
        <v>0</v>
      </c>
      <c r="AR245" s="10" t="s">
        <v>232</v>
      </c>
      <c r="AT245" s="10" t="s">
        <v>176</v>
      </c>
      <c r="AU245" s="10" t="s">
        <v>87</v>
      </c>
      <c r="AY245" s="10" t="s">
        <v>174</v>
      </c>
      <c r="BE245" s="53">
        <f t="shared" si="79"/>
        <v>0</v>
      </c>
      <c r="BF245" s="53">
        <f t="shared" si="80"/>
        <v>0</v>
      </c>
      <c r="BG245" s="53">
        <f t="shared" si="81"/>
        <v>0</v>
      </c>
      <c r="BH245" s="53">
        <f t="shared" si="82"/>
        <v>0</v>
      </c>
      <c r="BI245" s="53">
        <f t="shared" si="83"/>
        <v>0</v>
      </c>
      <c r="BJ245" s="10" t="s">
        <v>87</v>
      </c>
      <c r="BK245" s="53">
        <f t="shared" si="84"/>
        <v>0</v>
      </c>
      <c r="BL245" s="10" t="s">
        <v>232</v>
      </c>
      <c r="BM245" s="10" t="s">
        <v>968</v>
      </c>
    </row>
    <row r="246" spans="2:65" s="1" customFormat="1" ht="31.5" customHeight="1">
      <c r="B246" s="72"/>
      <c r="C246" s="110" t="s">
        <v>587</v>
      </c>
      <c r="D246" s="110" t="s">
        <v>226</v>
      </c>
      <c r="E246" s="111"/>
      <c r="F246" s="334" t="s">
        <v>969</v>
      </c>
      <c r="G246" s="334"/>
      <c r="H246" s="334"/>
      <c r="I246" s="334"/>
      <c r="J246" s="112" t="s">
        <v>223</v>
      </c>
      <c r="K246" s="113">
        <v>1</v>
      </c>
      <c r="L246" s="335">
        <v>0</v>
      </c>
      <c r="M246" s="335"/>
      <c r="N246" s="336">
        <f t="shared" si="75"/>
        <v>0</v>
      </c>
      <c r="O246" s="324"/>
      <c r="P246" s="324"/>
      <c r="Q246" s="324"/>
      <c r="R246" s="75"/>
      <c r="T246" s="106" t="s">
        <v>5</v>
      </c>
      <c r="U246" s="27" t="s">
        <v>42</v>
      </c>
      <c r="V246" s="23"/>
      <c r="W246" s="107">
        <f t="shared" si="76"/>
        <v>0</v>
      </c>
      <c r="X246" s="107">
        <v>4.9300000000000004E-3</v>
      </c>
      <c r="Y246" s="107">
        <f t="shared" si="77"/>
        <v>4.9300000000000004E-3</v>
      </c>
      <c r="Z246" s="107">
        <v>0</v>
      </c>
      <c r="AA246" s="108">
        <f t="shared" si="78"/>
        <v>0</v>
      </c>
      <c r="AR246" s="10" t="s">
        <v>263</v>
      </c>
      <c r="AT246" s="10" t="s">
        <v>226</v>
      </c>
      <c r="AU246" s="10" t="s">
        <v>87</v>
      </c>
      <c r="AY246" s="10" t="s">
        <v>174</v>
      </c>
      <c r="BE246" s="53">
        <f t="shared" si="79"/>
        <v>0</v>
      </c>
      <c r="BF246" s="53">
        <f t="shared" si="80"/>
        <v>0</v>
      </c>
      <c r="BG246" s="53">
        <f t="shared" si="81"/>
        <v>0</v>
      </c>
      <c r="BH246" s="53">
        <f t="shared" si="82"/>
        <v>0</v>
      </c>
      <c r="BI246" s="53">
        <f t="shared" si="83"/>
        <v>0</v>
      </c>
      <c r="BJ246" s="10" t="s">
        <v>87</v>
      </c>
      <c r="BK246" s="53">
        <f t="shared" si="84"/>
        <v>0</v>
      </c>
      <c r="BL246" s="10" t="s">
        <v>232</v>
      </c>
      <c r="BM246" s="10" t="s">
        <v>970</v>
      </c>
    </row>
    <row r="247" spans="2:65" s="1" customFormat="1" ht="31.5" customHeight="1">
      <c r="B247" s="72"/>
      <c r="C247" s="101" t="s">
        <v>971</v>
      </c>
      <c r="D247" s="101" t="s">
        <v>176</v>
      </c>
      <c r="E247" s="102"/>
      <c r="F247" s="322" t="s">
        <v>972</v>
      </c>
      <c r="G247" s="322"/>
      <c r="H247" s="322"/>
      <c r="I247" s="322"/>
      <c r="J247" s="103" t="s">
        <v>223</v>
      </c>
      <c r="K247" s="104">
        <v>1</v>
      </c>
      <c r="L247" s="323">
        <v>0</v>
      </c>
      <c r="M247" s="323"/>
      <c r="N247" s="324">
        <f t="shared" si="75"/>
        <v>0</v>
      </c>
      <c r="O247" s="324"/>
      <c r="P247" s="324"/>
      <c r="Q247" s="324"/>
      <c r="R247" s="75"/>
      <c r="T247" s="106" t="s">
        <v>5</v>
      </c>
      <c r="U247" s="27" t="s">
        <v>42</v>
      </c>
      <c r="V247" s="23"/>
      <c r="W247" s="107">
        <f t="shared" si="76"/>
        <v>0</v>
      </c>
      <c r="X247" s="107">
        <v>9.0000000000000006E-5</v>
      </c>
      <c r="Y247" s="107">
        <f t="shared" si="77"/>
        <v>9.0000000000000006E-5</v>
      </c>
      <c r="Z247" s="107">
        <v>0</v>
      </c>
      <c r="AA247" s="108">
        <f t="shared" si="78"/>
        <v>0</v>
      </c>
      <c r="AR247" s="10" t="s">
        <v>232</v>
      </c>
      <c r="AT247" s="10" t="s">
        <v>176</v>
      </c>
      <c r="AU247" s="10" t="s">
        <v>87</v>
      </c>
      <c r="AY247" s="10" t="s">
        <v>174</v>
      </c>
      <c r="BE247" s="53">
        <f t="shared" si="79"/>
        <v>0</v>
      </c>
      <c r="BF247" s="53">
        <f t="shared" si="80"/>
        <v>0</v>
      </c>
      <c r="BG247" s="53">
        <f t="shared" si="81"/>
        <v>0</v>
      </c>
      <c r="BH247" s="53">
        <f t="shared" si="82"/>
        <v>0</v>
      </c>
      <c r="BI247" s="53">
        <f t="shared" si="83"/>
        <v>0</v>
      </c>
      <c r="BJ247" s="10" t="s">
        <v>87</v>
      </c>
      <c r="BK247" s="53">
        <f t="shared" si="84"/>
        <v>0</v>
      </c>
      <c r="BL247" s="10" t="s">
        <v>232</v>
      </c>
      <c r="BM247" s="10" t="s">
        <v>973</v>
      </c>
    </row>
    <row r="248" spans="2:65" s="1" customFormat="1" ht="31.5" customHeight="1">
      <c r="B248" s="72"/>
      <c r="C248" s="110" t="s">
        <v>659</v>
      </c>
      <c r="D248" s="110" t="s">
        <v>226</v>
      </c>
      <c r="E248" s="111"/>
      <c r="F248" s="334" t="s">
        <v>974</v>
      </c>
      <c r="G248" s="334"/>
      <c r="H248" s="334"/>
      <c r="I248" s="334"/>
      <c r="J248" s="112" t="s">
        <v>223</v>
      </c>
      <c r="K248" s="113">
        <v>1</v>
      </c>
      <c r="L248" s="335">
        <v>0</v>
      </c>
      <c r="M248" s="335"/>
      <c r="N248" s="336">
        <f t="shared" si="75"/>
        <v>0</v>
      </c>
      <c r="O248" s="324"/>
      <c r="P248" s="324"/>
      <c r="Q248" s="324"/>
      <c r="R248" s="75"/>
      <c r="T248" s="106" t="s">
        <v>5</v>
      </c>
      <c r="U248" s="27" t="s">
        <v>42</v>
      </c>
      <c r="V248" s="23"/>
      <c r="W248" s="107">
        <f t="shared" si="76"/>
        <v>0</v>
      </c>
      <c r="X248" s="107">
        <v>6.1399999999999996E-3</v>
      </c>
      <c r="Y248" s="107">
        <f t="shared" si="77"/>
        <v>6.1399999999999996E-3</v>
      </c>
      <c r="Z248" s="107">
        <v>0</v>
      </c>
      <c r="AA248" s="108">
        <f t="shared" si="78"/>
        <v>0</v>
      </c>
      <c r="AR248" s="10" t="s">
        <v>263</v>
      </c>
      <c r="AT248" s="10" t="s">
        <v>226</v>
      </c>
      <c r="AU248" s="10" t="s">
        <v>87</v>
      </c>
      <c r="AY248" s="10" t="s">
        <v>174</v>
      </c>
      <c r="BE248" s="53">
        <f t="shared" si="79"/>
        <v>0</v>
      </c>
      <c r="BF248" s="53">
        <f t="shared" si="80"/>
        <v>0</v>
      </c>
      <c r="BG248" s="53">
        <f t="shared" si="81"/>
        <v>0</v>
      </c>
      <c r="BH248" s="53">
        <f t="shared" si="82"/>
        <v>0</v>
      </c>
      <c r="BI248" s="53">
        <f t="shared" si="83"/>
        <v>0</v>
      </c>
      <c r="BJ248" s="10" t="s">
        <v>87</v>
      </c>
      <c r="BK248" s="53">
        <f t="shared" si="84"/>
        <v>0</v>
      </c>
      <c r="BL248" s="10" t="s">
        <v>232</v>
      </c>
      <c r="BM248" s="10" t="s">
        <v>975</v>
      </c>
    </row>
    <row r="249" spans="2:65" s="1" customFormat="1" ht="31.5" customHeight="1">
      <c r="B249" s="72"/>
      <c r="C249" s="110" t="s">
        <v>590</v>
      </c>
      <c r="D249" s="110" t="s">
        <v>226</v>
      </c>
      <c r="E249" s="111"/>
      <c r="F249" s="334" t="s">
        <v>976</v>
      </c>
      <c r="G249" s="334"/>
      <c r="H249" s="334"/>
      <c r="I249" s="334"/>
      <c r="J249" s="112" t="s">
        <v>977</v>
      </c>
      <c r="K249" s="113">
        <v>3</v>
      </c>
      <c r="L249" s="335">
        <v>0</v>
      </c>
      <c r="M249" s="335"/>
      <c r="N249" s="336">
        <f t="shared" si="75"/>
        <v>0</v>
      </c>
      <c r="O249" s="324"/>
      <c r="P249" s="324"/>
      <c r="Q249" s="324"/>
      <c r="R249" s="75"/>
      <c r="T249" s="106" t="s">
        <v>5</v>
      </c>
      <c r="U249" s="27" t="s">
        <v>42</v>
      </c>
      <c r="V249" s="23"/>
      <c r="W249" s="107">
        <f t="shared" si="76"/>
        <v>0</v>
      </c>
      <c r="X249" s="107">
        <v>1.8E-3</v>
      </c>
      <c r="Y249" s="107">
        <f t="shared" si="77"/>
        <v>5.4000000000000003E-3</v>
      </c>
      <c r="Z249" s="107">
        <v>0</v>
      </c>
      <c r="AA249" s="108">
        <f t="shared" si="78"/>
        <v>0</v>
      </c>
      <c r="AR249" s="10" t="s">
        <v>263</v>
      </c>
      <c r="AT249" s="10" t="s">
        <v>226</v>
      </c>
      <c r="AU249" s="10" t="s">
        <v>87</v>
      </c>
      <c r="AY249" s="10" t="s">
        <v>174</v>
      </c>
      <c r="BE249" s="53">
        <f t="shared" si="79"/>
        <v>0</v>
      </c>
      <c r="BF249" s="53">
        <f t="shared" si="80"/>
        <v>0</v>
      </c>
      <c r="BG249" s="53">
        <f t="shared" si="81"/>
        <v>0</v>
      </c>
      <c r="BH249" s="53">
        <f t="shared" si="82"/>
        <v>0</v>
      </c>
      <c r="BI249" s="53">
        <f t="shared" si="83"/>
        <v>0</v>
      </c>
      <c r="BJ249" s="10" t="s">
        <v>87</v>
      </c>
      <c r="BK249" s="53">
        <f t="shared" si="84"/>
        <v>0</v>
      </c>
      <c r="BL249" s="10" t="s">
        <v>232</v>
      </c>
      <c r="BM249" s="10" t="s">
        <v>978</v>
      </c>
    </row>
    <row r="250" spans="2:65" s="1" customFormat="1" ht="31.5" customHeight="1">
      <c r="B250" s="72"/>
      <c r="C250" s="101" t="s">
        <v>660</v>
      </c>
      <c r="D250" s="101" t="s">
        <v>176</v>
      </c>
      <c r="E250" s="102"/>
      <c r="F250" s="322" t="s">
        <v>979</v>
      </c>
      <c r="G250" s="322"/>
      <c r="H250" s="322"/>
      <c r="I250" s="322"/>
      <c r="J250" s="103" t="s">
        <v>223</v>
      </c>
      <c r="K250" s="104">
        <v>1</v>
      </c>
      <c r="L250" s="323">
        <v>0</v>
      </c>
      <c r="M250" s="323"/>
      <c r="N250" s="324">
        <f t="shared" si="75"/>
        <v>0</v>
      </c>
      <c r="O250" s="324"/>
      <c r="P250" s="324"/>
      <c r="Q250" s="324"/>
      <c r="R250" s="75"/>
      <c r="T250" s="106" t="s">
        <v>5</v>
      </c>
      <c r="U250" s="27" t="s">
        <v>42</v>
      </c>
      <c r="V250" s="23"/>
      <c r="W250" s="107">
        <f t="shared" si="76"/>
        <v>0</v>
      </c>
      <c r="X250" s="107">
        <v>0</v>
      </c>
      <c r="Y250" s="107">
        <f t="shared" si="77"/>
        <v>0</v>
      </c>
      <c r="Z250" s="107">
        <v>0</v>
      </c>
      <c r="AA250" s="108">
        <f t="shared" si="78"/>
        <v>0</v>
      </c>
      <c r="AR250" s="10" t="s">
        <v>232</v>
      </c>
      <c r="AT250" s="10" t="s">
        <v>176</v>
      </c>
      <c r="AU250" s="10" t="s">
        <v>87</v>
      </c>
      <c r="AY250" s="10" t="s">
        <v>174</v>
      </c>
      <c r="BE250" s="53">
        <f t="shared" si="79"/>
        <v>0</v>
      </c>
      <c r="BF250" s="53">
        <f t="shared" si="80"/>
        <v>0</v>
      </c>
      <c r="BG250" s="53">
        <f t="shared" si="81"/>
        <v>0</v>
      </c>
      <c r="BH250" s="53">
        <f t="shared" si="82"/>
        <v>0</v>
      </c>
      <c r="BI250" s="53">
        <f t="shared" si="83"/>
        <v>0</v>
      </c>
      <c r="BJ250" s="10" t="s">
        <v>87</v>
      </c>
      <c r="BK250" s="53">
        <f t="shared" si="84"/>
        <v>0</v>
      </c>
      <c r="BL250" s="10" t="s">
        <v>232</v>
      </c>
      <c r="BM250" s="10" t="s">
        <v>980</v>
      </c>
    </row>
    <row r="251" spans="2:65" s="1" customFormat="1" ht="22.5" customHeight="1">
      <c r="B251" s="72"/>
      <c r="C251" s="110" t="s">
        <v>981</v>
      </c>
      <c r="D251" s="110" t="s">
        <v>226</v>
      </c>
      <c r="E251" s="111"/>
      <c r="F251" s="334" t="s">
        <v>982</v>
      </c>
      <c r="G251" s="334"/>
      <c r="H251" s="334"/>
      <c r="I251" s="334"/>
      <c r="J251" s="112" t="s">
        <v>223</v>
      </c>
      <c r="K251" s="113">
        <v>1</v>
      </c>
      <c r="L251" s="335">
        <v>0</v>
      </c>
      <c r="M251" s="335"/>
      <c r="N251" s="336">
        <f t="shared" si="75"/>
        <v>0</v>
      </c>
      <c r="O251" s="324"/>
      <c r="P251" s="324"/>
      <c r="Q251" s="324"/>
      <c r="R251" s="75"/>
      <c r="T251" s="106" t="s">
        <v>5</v>
      </c>
      <c r="U251" s="27" t="s">
        <v>42</v>
      </c>
      <c r="V251" s="23"/>
      <c r="W251" s="107">
        <f t="shared" si="76"/>
        <v>0</v>
      </c>
      <c r="X251" s="107">
        <v>8.1200000000000005E-3</v>
      </c>
      <c r="Y251" s="107">
        <f t="shared" si="77"/>
        <v>8.1200000000000005E-3</v>
      </c>
      <c r="Z251" s="107">
        <v>0</v>
      </c>
      <c r="AA251" s="108">
        <f t="shared" si="78"/>
        <v>0</v>
      </c>
      <c r="AR251" s="10" t="s">
        <v>263</v>
      </c>
      <c r="AT251" s="10" t="s">
        <v>226</v>
      </c>
      <c r="AU251" s="10" t="s">
        <v>87</v>
      </c>
      <c r="AY251" s="10" t="s">
        <v>174</v>
      </c>
      <c r="BE251" s="53">
        <f t="shared" si="79"/>
        <v>0</v>
      </c>
      <c r="BF251" s="53">
        <f t="shared" si="80"/>
        <v>0</v>
      </c>
      <c r="BG251" s="53">
        <f t="shared" si="81"/>
        <v>0</v>
      </c>
      <c r="BH251" s="53">
        <f t="shared" si="82"/>
        <v>0</v>
      </c>
      <c r="BI251" s="53">
        <f t="shared" si="83"/>
        <v>0</v>
      </c>
      <c r="BJ251" s="10" t="s">
        <v>87</v>
      </c>
      <c r="BK251" s="53">
        <f t="shared" si="84"/>
        <v>0</v>
      </c>
      <c r="BL251" s="10" t="s">
        <v>232</v>
      </c>
      <c r="BM251" s="10" t="s">
        <v>983</v>
      </c>
    </row>
    <row r="252" spans="2:65" s="1" customFormat="1" ht="31.5" customHeight="1">
      <c r="B252" s="72"/>
      <c r="C252" s="101" t="s">
        <v>663</v>
      </c>
      <c r="D252" s="101" t="s">
        <v>176</v>
      </c>
      <c r="E252" s="102"/>
      <c r="F252" s="322" t="s">
        <v>984</v>
      </c>
      <c r="G252" s="322"/>
      <c r="H252" s="322"/>
      <c r="I252" s="322"/>
      <c r="J252" s="103" t="s">
        <v>223</v>
      </c>
      <c r="K252" s="104">
        <v>1</v>
      </c>
      <c r="L252" s="323">
        <v>0</v>
      </c>
      <c r="M252" s="323"/>
      <c r="N252" s="324">
        <f t="shared" si="75"/>
        <v>0</v>
      </c>
      <c r="O252" s="324"/>
      <c r="P252" s="324"/>
      <c r="Q252" s="324"/>
      <c r="R252" s="75"/>
      <c r="T252" s="106" t="s">
        <v>5</v>
      </c>
      <c r="U252" s="27" t="s">
        <v>42</v>
      </c>
      <c r="V252" s="23"/>
      <c r="W252" s="107">
        <f t="shared" si="76"/>
        <v>0</v>
      </c>
      <c r="X252" s="107">
        <v>0</v>
      </c>
      <c r="Y252" s="107">
        <f t="shared" si="77"/>
        <v>0</v>
      </c>
      <c r="Z252" s="107">
        <v>0</v>
      </c>
      <c r="AA252" s="108">
        <f t="shared" si="78"/>
        <v>0</v>
      </c>
      <c r="AR252" s="10" t="s">
        <v>232</v>
      </c>
      <c r="AT252" s="10" t="s">
        <v>176</v>
      </c>
      <c r="AU252" s="10" t="s">
        <v>87</v>
      </c>
      <c r="AY252" s="10" t="s">
        <v>174</v>
      </c>
      <c r="BE252" s="53">
        <f t="shared" si="79"/>
        <v>0</v>
      </c>
      <c r="BF252" s="53">
        <f t="shared" si="80"/>
        <v>0</v>
      </c>
      <c r="BG252" s="53">
        <f t="shared" si="81"/>
        <v>0</v>
      </c>
      <c r="BH252" s="53">
        <f t="shared" si="82"/>
        <v>0</v>
      </c>
      <c r="BI252" s="53">
        <f t="shared" si="83"/>
        <v>0</v>
      </c>
      <c r="BJ252" s="10" t="s">
        <v>87</v>
      </c>
      <c r="BK252" s="53">
        <f t="shared" si="84"/>
        <v>0</v>
      </c>
      <c r="BL252" s="10" t="s">
        <v>232</v>
      </c>
      <c r="BM252" s="10" t="s">
        <v>985</v>
      </c>
    </row>
    <row r="253" spans="2:65" s="1" customFormat="1" ht="22.5" customHeight="1">
      <c r="B253" s="72"/>
      <c r="C253" s="110" t="s">
        <v>986</v>
      </c>
      <c r="D253" s="110" t="s">
        <v>226</v>
      </c>
      <c r="E253" s="111"/>
      <c r="F253" s="334" t="s">
        <v>987</v>
      </c>
      <c r="G253" s="334"/>
      <c r="H253" s="334"/>
      <c r="I253" s="334"/>
      <c r="J253" s="112" t="s">
        <v>223</v>
      </c>
      <c r="K253" s="113">
        <v>1</v>
      </c>
      <c r="L253" s="335">
        <v>0</v>
      </c>
      <c r="M253" s="335"/>
      <c r="N253" s="336">
        <f t="shared" si="75"/>
        <v>0</v>
      </c>
      <c r="O253" s="324"/>
      <c r="P253" s="324"/>
      <c r="Q253" s="324"/>
      <c r="R253" s="75"/>
      <c r="T253" s="106" t="s">
        <v>5</v>
      </c>
      <c r="U253" s="27" t="s">
        <v>42</v>
      </c>
      <c r="V253" s="23"/>
      <c r="W253" s="107">
        <f t="shared" si="76"/>
        <v>0</v>
      </c>
      <c r="X253" s="107">
        <v>9.3399999999999993E-3</v>
      </c>
      <c r="Y253" s="107">
        <f t="shared" si="77"/>
        <v>9.3399999999999993E-3</v>
      </c>
      <c r="Z253" s="107">
        <v>0</v>
      </c>
      <c r="AA253" s="108">
        <f t="shared" si="78"/>
        <v>0</v>
      </c>
      <c r="AR253" s="10" t="s">
        <v>263</v>
      </c>
      <c r="AT253" s="10" t="s">
        <v>226</v>
      </c>
      <c r="AU253" s="10" t="s">
        <v>87</v>
      </c>
      <c r="AY253" s="10" t="s">
        <v>174</v>
      </c>
      <c r="BE253" s="53">
        <f t="shared" si="79"/>
        <v>0</v>
      </c>
      <c r="BF253" s="53">
        <f t="shared" si="80"/>
        <v>0</v>
      </c>
      <c r="BG253" s="53">
        <f t="shared" si="81"/>
        <v>0</v>
      </c>
      <c r="BH253" s="53">
        <f t="shared" si="82"/>
        <v>0</v>
      </c>
      <c r="BI253" s="53">
        <f t="shared" si="83"/>
        <v>0</v>
      </c>
      <c r="BJ253" s="10" t="s">
        <v>87</v>
      </c>
      <c r="BK253" s="53">
        <f t="shared" si="84"/>
        <v>0</v>
      </c>
      <c r="BL253" s="10" t="s">
        <v>232</v>
      </c>
      <c r="BM253" s="10" t="s">
        <v>988</v>
      </c>
    </row>
    <row r="254" spans="2:65" s="1" customFormat="1" ht="31.5" customHeight="1">
      <c r="B254" s="72"/>
      <c r="C254" s="101" t="s">
        <v>664</v>
      </c>
      <c r="D254" s="101" t="s">
        <v>176</v>
      </c>
      <c r="E254" s="102"/>
      <c r="F254" s="322" t="s">
        <v>989</v>
      </c>
      <c r="G254" s="322"/>
      <c r="H254" s="322"/>
      <c r="I254" s="322"/>
      <c r="J254" s="103" t="s">
        <v>223</v>
      </c>
      <c r="K254" s="104">
        <v>1</v>
      </c>
      <c r="L254" s="323">
        <v>0</v>
      </c>
      <c r="M254" s="323"/>
      <c r="N254" s="324">
        <f t="shared" si="75"/>
        <v>0</v>
      </c>
      <c r="O254" s="324"/>
      <c r="P254" s="324"/>
      <c r="Q254" s="324"/>
      <c r="R254" s="75"/>
      <c r="T254" s="106" t="s">
        <v>5</v>
      </c>
      <c r="U254" s="27" t="s">
        <v>42</v>
      </c>
      <c r="V254" s="23"/>
      <c r="W254" s="107">
        <f t="shared" si="76"/>
        <v>0</v>
      </c>
      <c r="X254" s="107">
        <v>0</v>
      </c>
      <c r="Y254" s="107">
        <f t="shared" si="77"/>
        <v>0</v>
      </c>
      <c r="Z254" s="107">
        <v>0</v>
      </c>
      <c r="AA254" s="108">
        <f t="shared" si="78"/>
        <v>0</v>
      </c>
      <c r="AR254" s="10" t="s">
        <v>232</v>
      </c>
      <c r="AT254" s="10" t="s">
        <v>176</v>
      </c>
      <c r="AU254" s="10" t="s">
        <v>87</v>
      </c>
      <c r="AY254" s="10" t="s">
        <v>174</v>
      </c>
      <c r="BE254" s="53">
        <f t="shared" si="79"/>
        <v>0</v>
      </c>
      <c r="BF254" s="53">
        <f t="shared" si="80"/>
        <v>0</v>
      </c>
      <c r="BG254" s="53">
        <f t="shared" si="81"/>
        <v>0</v>
      </c>
      <c r="BH254" s="53">
        <f t="shared" si="82"/>
        <v>0</v>
      </c>
      <c r="BI254" s="53">
        <f t="shared" si="83"/>
        <v>0</v>
      </c>
      <c r="BJ254" s="10" t="s">
        <v>87</v>
      </c>
      <c r="BK254" s="53">
        <f t="shared" si="84"/>
        <v>0</v>
      </c>
      <c r="BL254" s="10" t="s">
        <v>232</v>
      </c>
      <c r="BM254" s="10" t="s">
        <v>990</v>
      </c>
    </row>
    <row r="255" spans="2:65" s="1" customFormat="1" ht="22.5" customHeight="1">
      <c r="B255" s="72"/>
      <c r="C255" s="110" t="s">
        <v>991</v>
      </c>
      <c r="D255" s="110" t="s">
        <v>226</v>
      </c>
      <c r="E255" s="111"/>
      <c r="F255" s="334" t="s">
        <v>992</v>
      </c>
      <c r="G255" s="334"/>
      <c r="H255" s="334"/>
      <c r="I255" s="334"/>
      <c r="J255" s="112" t="s">
        <v>223</v>
      </c>
      <c r="K255" s="113">
        <v>1</v>
      </c>
      <c r="L255" s="335">
        <v>0</v>
      </c>
      <c r="M255" s="335"/>
      <c r="N255" s="336">
        <f t="shared" si="75"/>
        <v>0</v>
      </c>
      <c r="O255" s="324"/>
      <c r="P255" s="324"/>
      <c r="Q255" s="324"/>
      <c r="R255" s="75"/>
      <c r="T255" s="106" t="s">
        <v>5</v>
      </c>
      <c r="U255" s="27" t="s">
        <v>42</v>
      </c>
      <c r="V255" s="23"/>
      <c r="W255" s="107">
        <f t="shared" si="76"/>
        <v>0</v>
      </c>
      <c r="X255" s="107">
        <v>1.221E-2</v>
      </c>
      <c r="Y255" s="107">
        <f t="shared" si="77"/>
        <v>1.221E-2</v>
      </c>
      <c r="Z255" s="107">
        <v>0</v>
      </c>
      <c r="AA255" s="108">
        <f t="shared" si="78"/>
        <v>0</v>
      </c>
      <c r="AR255" s="10" t="s">
        <v>263</v>
      </c>
      <c r="AT255" s="10" t="s">
        <v>226</v>
      </c>
      <c r="AU255" s="10" t="s">
        <v>87</v>
      </c>
      <c r="AY255" s="10" t="s">
        <v>174</v>
      </c>
      <c r="BE255" s="53">
        <f t="shared" si="79"/>
        <v>0</v>
      </c>
      <c r="BF255" s="53">
        <f t="shared" si="80"/>
        <v>0</v>
      </c>
      <c r="BG255" s="53">
        <f t="shared" si="81"/>
        <v>0</v>
      </c>
      <c r="BH255" s="53">
        <f t="shared" si="82"/>
        <v>0</v>
      </c>
      <c r="BI255" s="53">
        <f t="shared" si="83"/>
        <v>0</v>
      </c>
      <c r="BJ255" s="10" t="s">
        <v>87</v>
      </c>
      <c r="BK255" s="53">
        <f t="shared" si="84"/>
        <v>0</v>
      </c>
      <c r="BL255" s="10" t="s">
        <v>232</v>
      </c>
      <c r="BM255" s="10" t="s">
        <v>993</v>
      </c>
    </row>
    <row r="256" spans="2:65" s="1" customFormat="1" ht="31.5" customHeight="1">
      <c r="B256" s="72"/>
      <c r="C256" s="101" t="s">
        <v>565</v>
      </c>
      <c r="D256" s="101" t="s">
        <v>176</v>
      </c>
      <c r="E256" s="102"/>
      <c r="F256" s="322" t="s">
        <v>994</v>
      </c>
      <c r="G256" s="322"/>
      <c r="H256" s="322"/>
      <c r="I256" s="322"/>
      <c r="J256" s="103" t="s">
        <v>239</v>
      </c>
      <c r="K256" s="104">
        <v>1.33</v>
      </c>
      <c r="L256" s="323">
        <v>0</v>
      </c>
      <c r="M256" s="323"/>
      <c r="N256" s="324">
        <f t="shared" si="75"/>
        <v>0</v>
      </c>
      <c r="O256" s="324"/>
      <c r="P256" s="324"/>
      <c r="Q256" s="324"/>
      <c r="R256" s="75"/>
      <c r="T256" s="106" t="s">
        <v>5</v>
      </c>
      <c r="U256" s="27" t="s">
        <v>42</v>
      </c>
      <c r="V256" s="23"/>
      <c r="W256" s="107">
        <f t="shared" si="76"/>
        <v>0</v>
      </c>
      <c r="X256" s="107">
        <v>0</v>
      </c>
      <c r="Y256" s="107">
        <f t="shared" si="77"/>
        <v>0</v>
      </c>
      <c r="Z256" s="107">
        <v>0</v>
      </c>
      <c r="AA256" s="108">
        <f t="shared" si="78"/>
        <v>0</v>
      </c>
      <c r="AR256" s="10" t="s">
        <v>232</v>
      </c>
      <c r="AT256" s="10" t="s">
        <v>176</v>
      </c>
      <c r="AU256" s="10" t="s">
        <v>87</v>
      </c>
      <c r="AY256" s="10" t="s">
        <v>174</v>
      </c>
      <c r="BE256" s="53">
        <f t="shared" si="79"/>
        <v>0</v>
      </c>
      <c r="BF256" s="53">
        <f t="shared" si="80"/>
        <v>0</v>
      </c>
      <c r="BG256" s="53">
        <f t="shared" si="81"/>
        <v>0</v>
      </c>
      <c r="BH256" s="53">
        <f t="shared" si="82"/>
        <v>0</v>
      </c>
      <c r="BI256" s="53">
        <f t="shared" si="83"/>
        <v>0</v>
      </c>
      <c r="BJ256" s="10" t="s">
        <v>87</v>
      </c>
      <c r="BK256" s="53">
        <f t="shared" si="84"/>
        <v>0</v>
      </c>
      <c r="BL256" s="10" t="s">
        <v>232</v>
      </c>
      <c r="BM256" s="10" t="s">
        <v>995</v>
      </c>
    </row>
    <row r="257" spans="2:65" s="5" customFormat="1" ht="37.35" customHeight="1">
      <c r="B257" s="90"/>
      <c r="C257" s="91"/>
      <c r="D257" s="92" t="s">
        <v>738</v>
      </c>
      <c r="E257" s="92"/>
      <c r="F257" s="92"/>
      <c r="G257" s="92"/>
      <c r="H257" s="92"/>
      <c r="I257" s="92"/>
      <c r="J257" s="92"/>
      <c r="K257" s="92"/>
      <c r="L257" s="92"/>
      <c r="M257" s="92"/>
      <c r="N257" s="339">
        <f>BK257</f>
        <v>0</v>
      </c>
      <c r="O257" s="340"/>
      <c r="P257" s="340"/>
      <c r="Q257" s="340"/>
      <c r="R257" s="93"/>
      <c r="T257" s="94"/>
      <c r="U257" s="91"/>
      <c r="V257" s="91"/>
      <c r="W257" s="95">
        <f>SUM(W258:W262)</f>
        <v>0</v>
      </c>
      <c r="X257" s="91"/>
      <c r="Y257" s="95">
        <f>SUM(Y258:Y262)</f>
        <v>0</v>
      </c>
      <c r="Z257" s="91"/>
      <c r="AA257" s="96">
        <f>SUM(AA258:AA262)</f>
        <v>0</v>
      </c>
      <c r="AR257" s="97" t="s">
        <v>179</v>
      </c>
      <c r="AT257" s="98" t="s">
        <v>74</v>
      </c>
      <c r="AU257" s="98" t="s">
        <v>75</v>
      </c>
      <c r="AY257" s="97" t="s">
        <v>174</v>
      </c>
      <c r="BK257" s="99">
        <f>SUM(BK258:BK262)</f>
        <v>0</v>
      </c>
    </row>
    <row r="258" spans="2:65" s="1" customFormat="1" ht="22.5" customHeight="1">
      <c r="B258" s="72"/>
      <c r="C258" s="101" t="s">
        <v>631</v>
      </c>
      <c r="D258" s="101" t="s">
        <v>176</v>
      </c>
      <c r="E258" s="102"/>
      <c r="F258" s="322" t="s">
        <v>996</v>
      </c>
      <c r="G258" s="322"/>
      <c r="H258" s="322"/>
      <c r="I258" s="322"/>
      <c r="J258" s="103" t="s">
        <v>684</v>
      </c>
      <c r="K258" s="104">
        <v>72</v>
      </c>
      <c r="L258" s="323">
        <v>0</v>
      </c>
      <c r="M258" s="323"/>
      <c r="N258" s="324">
        <f>ROUND(L258*K258,2)</f>
        <v>0</v>
      </c>
      <c r="O258" s="324"/>
      <c r="P258" s="324"/>
      <c r="Q258" s="324"/>
      <c r="R258" s="75"/>
      <c r="T258" s="106" t="s">
        <v>5</v>
      </c>
      <c r="U258" s="27" t="s">
        <v>42</v>
      </c>
      <c r="V258" s="23"/>
      <c r="W258" s="107">
        <f>V258*K258</f>
        <v>0</v>
      </c>
      <c r="X258" s="107">
        <v>0</v>
      </c>
      <c r="Y258" s="107">
        <f>X258*K258</f>
        <v>0</v>
      </c>
      <c r="Z258" s="107">
        <v>0</v>
      </c>
      <c r="AA258" s="108">
        <f>Z258*K258</f>
        <v>0</v>
      </c>
      <c r="AR258" s="10" t="s">
        <v>688</v>
      </c>
      <c r="AT258" s="10" t="s">
        <v>176</v>
      </c>
      <c r="AU258" s="10" t="s">
        <v>82</v>
      </c>
      <c r="AY258" s="10" t="s">
        <v>174</v>
      </c>
      <c r="BE258" s="53">
        <f>IF(U258="základná",N258,0)</f>
        <v>0</v>
      </c>
      <c r="BF258" s="53">
        <f>IF(U258="znížená",N258,0)</f>
        <v>0</v>
      </c>
      <c r="BG258" s="53">
        <f>IF(U258="zákl. prenesená",N258,0)</f>
        <v>0</v>
      </c>
      <c r="BH258" s="53">
        <f>IF(U258="zníž. prenesená",N258,0)</f>
        <v>0</v>
      </c>
      <c r="BI258" s="53">
        <f>IF(U258="nulová",N258,0)</f>
        <v>0</v>
      </c>
      <c r="BJ258" s="10" t="s">
        <v>87</v>
      </c>
      <c r="BK258" s="53">
        <f>ROUND(L258*K258,2)</f>
        <v>0</v>
      </c>
      <c r="BL258" s="10" t="s">
        <v>688</v>
      </c>
      <c r="BM258" s="10" t="s">
        <v>997</v>
      </c>
    </row>
    <row r="259" spans="2:65" s="1" customFormat="1" ht="22.5" customHeight="1">
      <c r="B259" s="72"/>
      <c r="C259" s="101" t="s">
        <v>669</v>
      </c>
      <c r="D259" s="101" t="s">
        <v>176</v>
      </c>
      <c r="E259" s="102"/>
      <c r="F259" s="322" t="s">
        <v>998</v>
      </c>
      <c r="G259" s="322"/>
      <c r="H259" s="322"/>
      <c r="I259" s="322"/>
      <c r="J259" s="103" t="s">
        <v>684</v>
      </c>
      <c r="K259" s="104">
        <v>10</v>
      </c>
      <c r="L259" s="323">
        <v>0</v>
      </c>
      <c r="M259" s="323"/>
      <c r="N259" s="324">
        <f>ROUND(L259*K259,2)</f>
        <v>0</v>
      </c>
      <c r="O259" s="324"/>
      <c r="P259" s="324"/>
      <c r="Q259" s="324"/>
      <c r="R259" s="75"/>
      <c r="T259" s="106" t="s">
        <v>5</v>
      </c>
      <c r="U259" s="27" t="s">
        <v>42</v>
      </c>
      <c r="V259" s="23"/>
      <c r="W259" s="107">
        <f>V259*K259</f>
        <v>0</v>
      </c>
      <c r="X259" s="107">
        <v>0</v>
      </c>
      <c r="Y259" s="107">
        <f>X259*K259</f>
        <v>0</v>
      </c>
      <c r="Z259" s="107">
        <v>0</v>
      </c>
      <c r="AA259" s="108">
        <f>Z259*K259</f>
        <v>0</v>
      </c>
      <c r="AR259" s="10" t="s">
        <v>688</v>
      </c>
      <c r="AT259" s="10" t="s">
        <v>176</v>
      </c>
      <c r="AU259" s="10" t="s">
        <v>82</v>
      </c>
      <c r="AY259" s="10" t="s">
        <v>174</v>
      </c>
      <c r="BE259" s="53">
        <f>IF(U259="základná",N259,0)</f>
        <v>0</v>
      </c>
      <c r="BF259" s="53">
        <f>IF(U259="znížená",N259,0)</f>
        <v>0</v>
      </c>
      <c r="BG259" s="53">
        <f>IF(U259="zákl. prenesená",N259,0)</f>
        <v>0</v>
      </c>
      <c r="BH259" s="53">
        <f>IF(U259="zníž. prenesená",N259,0)</f>
        <v>0</v>
      </c>
      <c r="BI259" s="53">
        <f>IF(U259="nulová",N259,0)</f>
        <v>0</v>
      </c>
      <c r="BJ259" s="10" t="s">
        <v>87</v>
      </c>
      <c r="BK259" s="53">
        <f>ROUND(L259*K259,2)</f>
        <v>0</v>
      </c>
      <c r="BL259" s="10" t="s">
        <v>688</v>
      </c>
      <c r="BM259" s="10" t="s">
        <v>999</v>
      </c>
    </row>
    <row r="260" spans="2:65" s="1" customFormat="1" ht="22.5" customHeight="1">
      <c r="B260" s="72"/>
      <c r="C260" s="101" t="s">
        <v>543</v>
      </c>
      <c r="D260" s="101" t="s">
        <v>176</v>
      </c>
      <c r="E260" s="102"/>
      <c r="F260" s="322" t="s">
        <v>1000</v>
      </c>
      <c r="G260" s="322"/>
      <c r="H260" s="322"/>
      <c r="I260" s="322"/>
      <c r="J260" s="103" t="s">
        <v>720</v>
      </c>
      <c r="K260" s="104">
        <v>1</v>
      </c>
      <c r="L260" s="323">
        <v>0</v>
      </c>
      <c r="M260" s="323"/>
      <c r="N260" s="324">
        <f>ROUND(L260*K260,2)</f>
        <v>0</v>
      </c>
      <c r="O260" s="324"/>
      <c r="P260" s="324"/>
      <c r="Q260" s="324"/>
      <c r="R260" s="75"/>
      <c r="T260" s="106" t="s">
        <v>5</v>
      </c>
      <c r="U260" s="27" t="s">
        <v>42</v>
      </c>
      <c r="V260" s="23"/>
      <c r="W260" s="107">
        <f>V260*K260</f>
        <v>0</v>
      </c>
      <c r="X260" s="107">
        <v>0</v>
      </c>
      <c r="Y260" s="107">
        <f>X260*K260</f>
        <v>0</v>
      </c>
      <c r="Z260" s="107">
        <v>0</v>
      </c>
      <c r="AA260" s="108">
        <f>Z260*K260</f>
        <v>0</v>
      </c>
      <c r="AR260" s="10" t="s">
        <v>688</v>
      </c>
      <c r="AT260" s="10" t="s">
        <v>176</v>
      </c>
      <c r="AU260" s="10" t="s">
        <v>82</v>
      </c>
      <c r="AY260" s="10" t="s">
        <v>174</v>
      </c>
      <c r="BE260" s="53">
        <f>IF(U260="základná",N260,0)</f>
        <v>0</v>
      </c>
      <c r="BF260" s="53">
        <f>IF(U260="znížená",N260,0)</f>
        <v>0</v>
      </c>
      <c r="BG260" s="53">
        <f>IF(U260="zákl. prenesená",N260,0)</f>
        <v>0</v>
      </c>
      <c r="BH260" s="53">
        <f>IF(U260="zníž. prenesená",N260,0)</f>
        <v>0</v>
      </c>
      <c r="BI260" s="53">
        <f>IF(U260="nulová",N260,0)</f>
        <v>0</v>
      </c>
      <c r="BJ260" s="10" t="s">
        <v>87</v>
      </c>
      <c r="BK260" s="53">
        <f>ROUND(L260*K260,2)</f>
        <v>0</v>
      </c>
      <c r="BL260" s="10" t="s">
        <v>688</v>
      </c>
      <c r="BM260" s="10" t="s">
        <v>1001</v>
      </c>
    </row>
    <row r="261" spans="2:65" s="1" customFormat="1" ht="22.5" customHeight="1">
      <c r="B261" s="72"/>
      <c r="C261" s="101" t="s">
        <v>545</v>
      </c>
      <c r="D261" s="101" t="s">
        <v>176</v>
      </c>
      <c r="E261" s="102"/>
      <c r="F261" s="322" t="s">
        <v>1002</v>
      </c>
      <c r="G261" s="322"/>
      <c r="H261" s="322"/>
      <c r="I261" s="322"/>
      <c r="J261" s="103" t="s">
        <v>720</v>
      </c>
      <c r="K261" s="104">
        <v>1</v>
      </c>
      <c r="L261" s="323">
        <v>0</v>
      </c>
      <c r="M261" s="323"/>
      <c r="N261" s="324">
        <f>ROUND(L261*K261,2)</f>
        <v>0</v>
      </c>
      <c r="O261" s="324"/>
      <c r="P261" s="324"/>
      <c r="Q261" s="324"/>
      <c r="R261" s="75"/>
      <c r="T261" s="106" t="s">
        <v>5</v>
      </c>
      <c r="U261" s="27" t="s">
        <v>42</v>
      </c>
      <c r="V261" s="23"/>
      <c r="W261" s="107">
        <f>V261*K261</f>
        <v>0</v>
      </c>
      <c r="X261" s="107">
        <v>0</v>
      </c>
      <c r="Y261" s="107">
        <f>X261*K261</f>
        <v>0</v>
      </c>
      <c r="Z261" s="107">
        <v>0</v>
      </c>
      <c r="AA261" s="108">
        <f>Z261*K261</f>
        <v>0</v>
      </c>
      <c r="AR261" s="10" t="s">
        <v>688</v>
      </c>
      <c r="AT261" s="10" t="s">
        <v>176</v>
      </c>
      <c r="AU261" s="10" t="s">
        <v>82</v>
      </c>
      <c r="AY261" s="10" t="s">
        <v>174</v>
      </c>
      <c r="BE261" s="53">
        <f>IF(U261="základná",N261,0)</f>
        <v>0</v>
      </c>
      <c r="BF261" s="53">
        <f>IF(U261="znížená",N261,0)</f>
        <v>0</v>
      </c>
      <c r="BG261" s="53">
        <f>IF(U261="zákl. prenesená",N261,0)</f>
        <v>0</v>
      </c>
      <c r="BH261" s="53">
        <f>IF(U261="zníž. prenesená",N261,0)</f>
        <v>0</v>
      </c>
      <c r="BI261" s="53">
        <f>IF(U261="nulová",N261,0)</f>
        <v>0</v>
      </c>
      <c r="BJ261" s="10" t="s">
        <v>87</v>
      </c>
      <c r="BK261" s="53">
        <f>ROUND(L261*K261,2)</f>
        <v>0</v>
      </c>
      <c r="BL261" s="10" t="s">
        <v>688</v>
      </c>
      <c r="BM261" s="10" t="s">
        <v>1003</v>
      </c>
    </row>
    <row r="262" spans="2:65" s="1" customFormat="1" ht="22.5" customHeight="1">
      <c r="B262" s="72"/>
      <c r="C262" s="101" t="s">
        <v>547</v>
      </c>
      <c r="D262" s="101" t="s">
        <v>176</v>
      </c>
      <c r="E262" s="102"/>
      <c r="F262" s="322" t="s">
        <v>1004</v>
      </c>
      <c r="G262" s="322"/>
      <c r="H262" s="322"/>
      <c r="I262" s="322"/>
      <c r="J262" s="103" t="s">
        <v>720</v>
      </c>
      <c r="K262" s="104">
        <v>1</v>
      </c>
      <c r="L262" s="323">
        <v>0</v>
      </c>
      <c r="M262" s="323"/>
      <c r="N262" s="324">
        <f>ROUND(L262*K262,2)</f>
        <v>0</v>
      </c>
      <c r="O262" s="324"/>
      <c r="P262" s="324"/>
      <c r="Q262" s="324"/>
      <c r="R262" s="75"/>
      <c r="T262" s="106" t="s">
        <v>5</v>
      </c>
      <c r="U262" s="27" t="s">
        <v>42</v>
      </c>
      <c r="V262" s="23"/>
      <c r="W262" s="107">
        <f>V262*K262</f>
        <v>0</v>
      </c>
      <c r="X262" s="107">
        <v>0</v>
      </c>
      <c r="Y262" s="107">
        <f>X262*K262</f>
        <v>0</v>
      </c>
      <c r="Z262" s="107">
        <v>0</v>
      </c>
      <c r="AA262" s="108">
        <f>Z262*K262</f>
        <v>0</v>
      </c>
      <c r="AR262" s="10" t="s">
        <v>688</v>
      </c>
      <c r="AT262" s="10" t="s">
        <v>176</v>
      </c>
      <c r="AU262" s="10" t="s">
        <v>82</v>
      </c>
      <c r="AY262" s="10" t="s">
        <v>174</v>
      </c>
      <c r="BE262" s="53">
        <f>IF(U262="základná",N262,0)</f>
        <v>0</v>
      </c>
      <c r="BF262" s="53">
        <f>IF(U262="znížená",N262,0)</f>
        <v>0</v>
      </c>
      <c r="BG262" s="53">
        <f>IF(U262="zákl. prenesená",N262,0)</f>
        <v>0</v>
      </c>
      <c r="BH262" s="53">
        <f>IF(U262="zníž. prenesená",N262,0)</f>
        <v>0</v>
      </c>
      <c r="BI262" s="53">
        <f>IF(U262="nulová",N262,0)</f>
        <v>0</v>
      </c>
      <c r="BJ262" s="10" t="s">
        <v>87</v>
      </c>
      <c r="BK262" s="53">
        <f>ROUND(L262*K262,2)</f>
        <v>0</v>
      </c>
      <c r="BL262" s="10" t="s">
        <v>688</v>
      </c>
      <c r="BM262" s="10" t="s">
        <v>1005</v>
      </c>
    </row>
    <row r="263" spans="2:65" s="1" customFormat="1" ht="49.9" customHeight="1">
      <c r="B263" s="22"/>
      <c r="C263" s="23"/>
      <c r="D263" s="92" t="s">
        <v>328</v>
      </c>
      <c r="E263" s="23"/>
      <c r="F263" s="23"/>
      <c r="G263" s="23"/>
      <c r="H263" s="23"/>
      <c r="I263" s="23"/>
      <c r="J263" s="23"/>
      <c r="K263" s="23"/>
      <c r="L263" s="23"/>
      <c r="M263" s="23"/>
      <c r="N263" s="339">
        <f>BK263</f>
        <v>0</v>
      </c>
      <c r="O263" s="340"/>
      <c r="P263" s="340"/>
      <c r="Q263" s="340"/>
      <c r="R263" s="24"/>
      <c r="T263" s="109"/>
      <c r="U263" s="23"/>
      <c r="V263" s="23"/>
      <c r="W263" s="23"/>
      <c r="X263" s="23"/>
      <c r="Y263" s="23"/>
      <c r="Z263" s="23"/>
      <c r="AA263" s="44"/>
      <c r="AT263" s="10" t="s">
        <v>74</v>
      </c>
      <c r="AU263" s="10" t="s">
        <v>75</v>
      </c>
      <c r="AY263" s="10" t="s">
        <v>329</v>
      </c>
      <c r="BK263" s="53">
        <f>SUM(BK264:BK265)</f>
        <v>0</v>
      </c>
    </row>
    <row r="264" spans="2:65" s="1" customFormat="1" ht="22.35" customHeight="1">
      <c r="B264" s="22"/>
      <c r="C264" s="114" t="s">
        <v>5</v>
      </c>
      <c r="D264" s="114" t="s">
        <v>176</v>
      </c>
      <c r="E264" s="115" t="s">
        <v>5</v>
      </c>
      <c r="F264" s="337" t="s">
        <v>5</v>
      </c>
      <c r="G264" s="337"/>
      <c r="H264" s="337"/>
      <c r="I264" s="337"/>
      <c r="J264" s="116" t="s">
        <v>5</v>
      </c>
      <c r="K264" s="105"/>
      <c r="L264" s="323"/>
      <c r="M264" s="338"/>
      <c r="N264" s="338">
        <f>BK264</f>
        <v>0</v>
      </c>
      <c r="O264" s="338"/>
      <c r="P264" s="338"/>
      <c r="Q264" s="338"/>
      <c r="R264" s="24"/>
      <c r="T264" s="106" t="s">
        <v>5</v>
      </c>
      <c r="U264" s="117" t="s">
        <v>42</v>
      </c>
      <c r="V264" s="23"/>
      <c r="W264" s="23"/>
      <c r="X264" s="23"/>
      <c r="Y264" s="23"/>
      <c r="Z264" s="23"/>
      <c r="AA264" s="44"/>
      <c r="AT264" s="10" t="s">
        <v>329</v>
      </c>
      <c r="AU264" s="10" t="s">
        <v>82</v>
      </c>
      <c r="AY264" s="10" t="s">
        <v>329</v>
      </c>
      <c r="BE264" s="53">
        <f>IF(U264="základná",N264,0)</f>
        <v>0</v>
      </c>
      <c r="BF264" s="53">
        <f>IF(U264="znížená",N264,0)</f>
        <v>0</v>
      </c>
      <c r="BG264" s="53">
        <f>IF(U264="zákl. prenesená",N264,0)</f>
        <v>0</v>
      </c>
      <c r="BH264" s="53">
        <f>IF(U264="zníž. prenesená",N264,0)</f>
        <v>0</v>
      </c>
      <c r="BI264" s="53">
        <f>IF(U264="nulová",N264,0)</f>
        <v>0</v>
      </c>
      <c r="BJ264" s="10" t="s">
        <v>87</v>
      </c>
      <c r="BK264" s="53">
        <f>L264*K264</f>
        <v>0</v>
      </c>
    </row>
    <row r="265" spans="2:65" s="1" customFormat="1" ht="22.35" customHeight="1">
      <c r="B265" s="22"/>
      <c r="C265" s="114" t="s">
        <v>5</v>
      </c>
      <c r="D265" s="114" t="s">
        <v>176</v>
      </c>
      <c r="E265" s="115" t="s">
        <v>5</v>
      </c>
      <c r="F265" s="337" t="s">
        <v>5</v>
      </c>
      <c r="G265" s="337"/>
      <c r="H265" s="337"/>
      <c r="I265" s="337"/>
      <c r="J265" s="116" t="s">
        <v>5</v>
      </c>
      <c r="K265" s="105"/>
      <c r="L265" s="323"/>
      <c r="M265" s="338"/>
      <c r="N265" s="338">
        <f>BK265</f>
        <v>0</v>
      </c>
      <c r="O265" s="338"/>
      <c r="P265" s="338"/>
      <c r="Q265" s="338"/>
      <c r="R265" s="24"/>
      <c r="T265" s="106" t="s">
        <v>5</v>
      </c>
      <c r="U265" s="117" t="s">
        <v>42</v>
      </c>
      <c r="V265" s="34"/>
      <c r="W265" s="34"/>
      <c r="X265" s="34"/>
      <c r="Y265" s="34"/>
      <c r="Z265" s="34"/>
      <c r="AA265" s="36"/>
      <c r="AT265" s="10" t="s">
        <v>329</v>
      </c>
      <c r="AU265" s="10" t="s">
        <v>82</v>
      </c>
      <c r="AY265" s="10" t="s">
        <v>329</v>
      </c>
      <c r="BE265" s="53">
        <f>IF(U265="základná",N265,0)</f>
        <v>0</v>
      </c>
      <c r="BF265" s="53">
        <f>IF(U265="znížená",N265,0)</f>
        <v>0</v>
      </c>
      <c r="BG265" s="53">
        <f>IF(U265="zákl. prenesená",N265,0)</f>
        <v>0</v>
      </c>
      <c r="BH265" s="53">
        <f>IF(U265="zníž. prenesená",N265,0)</f>
        <v>0</v>
      </c>
      <c r="BI265" s="53">
        <f>IF(U265="nulová",N265,0)</f>
        <v>0</v>
      </c>
      <c r="BJ265" s="10" t="s">
        <v>87</v>
      </c>
      <c r="BK265" s="53">
        <f>L265*K265</f>
        <v>0</v>
      </c>
    </row>
    <row r="266" spans="2:65" s="1" customFormat="1" ht="6.95" customHeight="1">
      <c r="B266" s="37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9"/>
    </row>
  </sheetData>
  <mergeCells count="457">
    <mergeCell ref="H1:K1"/>
    <mergeCell ref="S2:AC2"/>
    <mergeCell ref="F265:I265"/>
    <mergeCell ref="L265:M265"/>
    <mergeCell ref="N265:Q265"/>
    <mergeCell ref="N126:Q126"/>
    <mergeCell ref="N127:Q127"/>
    <mergeCell ref="N128:Q128"/>
    <mergeCell ref="N135:Q135"/>
    <mergeCell ref="N136:Q136"/>
    <mergeCell ref="N145:Q145"/>
    <mergeCell ref="N148:Q148"/>
    <mergeCell ref="N156:Q156"/>
    <mergeCell ref="N182:Q182"/>
    <mergeCell ref="N217:Q217"/>
    <mergeCell ref="N257:Q257"/>
    <mergeCell ref="N263:Q263"/>
    <mergeCell ref="F261:I261"/>
    <mergeCell ref="L261:M261"/>
    <mergeCell ref="N261:Q261"/>
    <mergeCell ref="F262:I262"/>
    <mergeCell ref="L262:M262"/>
    <mergeCell ref="N262:Q262"/>
    <mergeCell ref="F264:I264"/>
    <mergeCell ref="L264:M264"/>
    <mergeCell ref="N264:Q264"/>
    <mergeCell ref="F258:I258"/>
    <mergeCell ref="L258:M258"/>
    <mergeCell ref="N258:Q258"/>
    <mergeCell ref="F259:I259"/>
    <mergeCell ref="L259:M259"/>
    <mergeCell ref="N259:Q259"/>
    <mergeCell ref="F260:I260"/>
    <mergeCell ref="L260:M260"/>
    <mergeCell ref="N260:Q260"/>
    <mergeCell ref="F254:I254"/>
    <mergeCell ref="L254:M254"/>
    <mergeCell ref="N254:Q254"/>
    <mergeCell ref="F255:I255"/>
    <mergeCell ref="L255:M255"/>
    <mergeCell ref="N255:Q255"/>
    <mergeCell ref="F256:I256"/>
    <mergeCell ref="L256:M256"/>
    <mergeCell ref="N256:Q256"/>
    <mergeCell ref="F251:I251"/>
    <mergeCell ref="L251:M251"/>
    <mergeCell ref="N251:Q251"/>
    <mergeCell ref="F252:I252"/>
    <mergeCell ref="L252:M252"/>
    <mergeCell ref="N252:Q252"/>
    <mergeCell ref="F253:I253"/>
    <mergeCell ref="L253:M253"/>
    <mergeCell ref="N253:Q253"/>
    <mergeCell ref="F248:I248"/>
    <mergeCell ref="L248:M248"/>
    <mergeCell ref="N248:Q248"/>
    <mergeCell ref="F249:I249"/>
    <mergeCell ref="L249:M249"/>
    <mergeCell ref="N249:Q249"/>
    <mergeCell ref="F250:I250"/>
    <mergeCell ref="L250:M250"/>
    <mergeCell ref="N250:Q250"/>
    <mergeCell ref="F245:I245"/>
    <mergeCell ref="L245:M245"/>
    <mergeCell ref="N245:Q245"/>
    <mergeCell ref="F246:I246"/>
    <mergeCell ref="L246:M246"/>
    <mergeCell ref="N246:Q246"/>
    <mergeCell ref="F247:I247"/>
    <mergeCell ref="L247:M247"/>
    <mergeCell ref="N247:Q247"/>
    <mergeCell ref="F242:I242"/>
    <mergeCell ref="L242:M242"/>
    <mergeCell ref="N242:Q242"/>
    <mergeCell ref="F243:I243"/>
    <mergeCell ref="L243:M243"/>
    <mergeCell ref="N243:Q243"/>
    <mergeCell ref="F244:I244"/>
    <mergeCell ref="L244:M244"/>
    <mergeCell ref="N244:Q244"/>
    <mergeCell ref="F239:I239"/>
    <mergeCell ref="L239:M239"/>
    <mergeCell ref="N239:Q239"/>
    <mergeCell ref="F240:I240"/>
    <mergeCell ref="L240:M240"/>
    <mergeCell ref="N240:Q240"/>
    <mergeCell ref="F241:I241"/>
    <mergeCell ref="L241:M241"/>
    <mergeCell ref="N241:Q241"/>
    <mergeCell ref="F236:I236"/>
    <mergeCell ref="L236:M236"/>
    <mergeCell ref="N236:Q236"/>
    <mergeCell ref="F237:I237"/>
    <mergeCell ref="L237:M237"/>
    <mergeCell ref="N237:Q237"/>
    <mergeCell ref="F238:I238"/>
    <mergeCell ref="L238:M238"/>
    <mergeCell ref="N238:Q238"/>
    <mergeCell ref="F233:I233"/>
    <mergeCell ref="L233:M233"/>
    <mergeCell ref="N233:Q233"/>
    <mergeCell ref="F234:I234"/>
    <mergeCell ref="L234:M234"/>
    <mergeCell ref="N234:Q234"/>
    <mergeCell ref="F235:I235"/>
    <mergeCell ref="L235:M235"/>
    <mergeCell ref="N235:Q235"/>
    <mergeCell ref="F230:I230"/>
    <mergeCell ref="L230:M230"/>
    <mergeCell ref="N230:Q230"/>
    <mergeCell ref="F231:I231"/>
    <mergeCell ref="L231:M231"/>
    <mergeCell ref="N231:Q231"/>
    <mergeCell ref="F232:I232"/>
    <mergeCell ref="L232:M232"/>
    <mergeCell ref="N232:Q232"/>
    <mergeCell ref="F227:I227"/>
    <mergeCell ref="L227:M227"/>
    <mergeCell ref="N227:Q227"/>
    <mergeCell ref="F228:I228"/>
    <mergeCell ref="L228:M228"/>
    <mergeCell ref="N228:Q228"/>
    <mergeCell ref="F229:I229"/>
    <mergeCell ref="L229:M229"/>
    <mergeCell ref="N229:Q229"/>
    <mergeCell ref="F224:I224"/>
    <mergeCell ref="L224:M224"/>
    <mergeCell ref="N224:Q224"/>
    <mergeCell ref="F225:I225"/>
    <mergeCell ref="L225:M225"/>
    <mergeCell ref="N225:Q225"/>
    <mergeCell ref="F226:I226"/>
    <mergeCell ref="L226:M226"/>
    <mergeCell ref="N226:Q226"/>
    <mergeCell ref="F221:I221"/>
    <mergeCell ref="L221:M221"/>
    <mergeCell ref="N221:Q221"/>
    <mergeCell ref="F222:I222"/>
    <mergeCell ref="L222:M222"/>
    <mergeCell ref="N222:Q222"/>
    <mergeCell ref="F223:I223"/>
    <mergeCell ref="L223:M223"/>
    <mergeCell ref="N223:Q223"/>
    <mergeCell ref="F218:I218"/>
    <mergeCell ref="L218:M218"/>
    <mergeCell ref="N218:Q218"/>
    <mergeCell ref="F219:I219"/>
    <mergeCell ref="L219:M219"/>
    <mergeCell ref="N219:Q219"/>
    <mergeCell ref="F220:I220"/>
    <mergeCell ref="L220:M220"/>
    <mergeCell ref="N220:Q220"/>
    <mergeCell ref="F213:I213"/>
    <mergeCell ref="L213:M213"/>
    <mergeCell ref="N213:Q213"/>
    <mergeCell ref="F214:I214"/>
    <mergeCell ref="L214:M214"/>
    <mergeCell ref="N214:Q214"/>
    <mergeCell ref="F215:I215"/>
    <mergeCell ref="F216:I216"/>
    <mergeCell ref="L216:M216"/>
    <mergeCell ref="N216:Q216"/>
    <mergeCell ref="F210:I210"/>
    <mergeCell ref="L210:M210"/>
    <mergeCell ref="N210:Q210"/>
    <mergeCell ref="F211:I211"/>
    <mergeCell ref="L211:M211"/>
    <mergeCell ref="N211:Q211"/>
    <mergeCell ref="F212:I212"/>
    <mergeCell ref="L212:M212"/>
    <mergeCell ref="N212:Q212"/>
    <mergeCell ref="F206:I206"/>
    <mergeCell ref="F207:I207"/>
    <mergeCell ref="L207:M207"/>
    <mergeCell ref="N207:Q207"/>
    <mergeCell ref="F208:I208"/>
    <mergeCell ref="L208:M208"/>
    <mergeCell ref="N208:Q208"/>
    <mergeCell ref="F209:I209"/>
    <mergeCell ref="L209:M209"/>
    <mergeCell ref="N209:Q209"/>
    <mergeCell ref="F201:I201"/>
    <mergeCell ref="F202:I202"/>
    <mergeCell ref="L202:M202"/>
    <mergeCell ref="N202:Q202"/>
    <mergeCell ref="F203:I203"/>
    <mergeCell ref="F204:I204"/>
    <mergeCell ref="L204:M204"/>
    <mergeCell ref="N204:Q204"/>
    <mergeCell ref="F205:I205"/>
    <mergeCell ref="L205:M205"/>
    <mergeCell ref="N205:Q205"/>
    <mergeCell ref="F198:I198"/>
    <mergeCell ref="L198:M198"/>
    <mergeCell ref="N198:Q198"/>
    <mergeCell ref="F199:I199"/>
    <mergeCell ref="L199:M199"/>
    <mergeCell ref="N199:Q199"/>
    <mergeCell ref="F200:I200"/>
    <mergeCell ref="L200:M200"/>
    <mergeCell ref="N200:Q200"/>
    <mergeCell ref="F195:I195"/>
    <mergeCell ref="L195:M195"/>
    <mergeCell ref="N195:Q195"/>
    <mergeCell ref="F196:I196"/>
    <mergeCell ref="L196:M196"/>
    <mergeCell ref="N196:Q196"/>
    <mergeCell ref="F197:I197"/>
    <mergeCell ref="L197:M197"/>
    <mergeCell ref="N197:Q197"/>
    <mergeCell ref="F191:I191"/>
    <mergeCell ref="L191:M191"/>
    <mergeCell ref="N191:Q191"/>
    <mergeCell ref="F192:I192"/>
    <mergeCell ref="F193:I193"/>
    <mergeCell ref="L193:M193"/>
    <mergeCell ref="N193:Q193"/>
    <mergeCell ref="F194:I194"/>
    <mergeCell ref="L194:M194"/>
    <mergeCell ref="N194:Q194"/>
    <mergeCell ref="F188:I188"/>
    <mergeCell ref="L188:M188"/>
    <mergeCell ref="N188:Q188"/>
    <mergeCell ref="F189:I189"/>
    <mergeCell ref="L189:M189"/>
    <mergeCell ref="N189:Q189"/>
    <mergeCell ref="F190:I190"/>
    <mergeCell ref="L190:M190"/>
    <mergeCell ref="N190:Q190"/>
    <mergeCell ref="F184:I184"/>
    <mergeCell ref="L184:M184"/>
    <mergeCell ref="N184:Q184"/>
    <mergeCell ref="F185:I185"/>
    <mergeCell ref="F186:I186"/>
    <mergeCell ref="L186:M186"/>
    <mergeCell ref="N186:Q186"/>
    <mergeCell ref="F187:I187"/>
    <mergeCell ref="L187:M187"/>
    <mergeCell ref="N187:Q187"/>
    <mergeCell ref="F180:I180"/>
    <mergeCell ref="L180:M180"/>
    <mergeCell ref="N180:Q180"/>
    <mergeCell ref="F181:I181"/>
    <mergeCell ref="L181:M181"/>
    <mergeCell ref="N181:Q181"/>
    <mergeCell ref="F183:I183"/>
    <mergeCell ref="L183:M183"/>
    <mergeCell ref="N183:Q183"/>
    <mergeCell ref="F177:I177"/>
    <mergeCell ref="L177:M177"/>
    <mergeCell ref="N177:Q177"/>
    <mergeCell ref="F178:I178"/>
    <mergeCell ref="L178:M178"/>
    <mergeCell ref="N178:Q178"/>
    <mergeCell ref="F179:I179"/>
    <mergeCell ref="L179:M179"/>
    <mergeCell ref="N179:Q179"/>
    <mergeCell ref="F174:I174"/>
    <mergeCell ref="L174:M174"/>
    <mergeCell ref="N174:Q174"/>
    <mergeCell ref="F175:I175"/>
    <mergeCell ref="L175:M175"/>
    <mergeCell ref="N175:Q175"/>
    <mergeCell ref="F176:I176"/>
    <mergeCell ref="L176:M176"/>
    <mergeCell ref="N176:Q176"/>
    <mergeCell ref="F171:I171"/>
    <mergeCell ref="L171:M171"/>
    <mergeCell ref="N171:Q171"/>
    <mergeCell ref="F172:I172"/>
    <mergeCell ref="L172:M172"/>
    <mergeCell ref="N172:Q172"/>
    <mergeCell ref="F173:I173"/>
    <mergeCell ref="L173:M173"/>
    <mergeCell ref="N173:Q173"/>
    <mergeCell ref="F168:I168"/>
    <mergeCell ref="L168:M168"/>
    <mergeCell ref="N168:Q168"/>
    <mergeCell ref="F169:I169"/>
    <mergeCell ref="L169:M169"/>
    <mergeCell ref="N169:Q169"/>
    <mergeCell ref="F170:I170"/>
    <mergeCell ref="L170:M170"/>
    <mergeCell ref="N170:Q170"/>
    <mergeCell ref="F165:I165"/>
    <mergeCell ref="L165:M165"/>
    <mergeCell ref="N165:Q165"/>
    <mergeCell ref="F166:I166"/>
    <mergeCell ref="L166:M166"/>
    <mergeCell ref="N166:Q166"/>
    <mergeCell ref="F167:I167"/>
    <mergeCell ref="L167:M167"/>
    <mergeCell ref="N167:Q167"/>
    <mergeCell ref="F162:I162"/>
    <mergeCell ref="L162:M162"/>
    <mergeCell ref="N162:Q162"/>
    <mergeCell ref="F163:I163"/>
    <mergeCell ref="L163:M163"/>
    <mergeCell ref="N163:Q163"/>
    <mergeCell ref="F164:I164"/>
    <mergeCell ref="L164:M164"/>
    <mergeCell ref="N164:Q164"/>
    <mergeCell ref="F159:I159"/>
    <mergeCell ref="L159:M159"/>
    <mergeCell ref="N159:Q159"/>
    <mergeCell ref="F160:I160"/>
    <mergeCell ref="L160:M160"/>
    <mergeCell ref="N160:Q160"/>
    <mergeCell ref="F161:I161"/>
    <mergeCell ref="L161:M161"/>
    <mergeCell ref="N161:Q161"/>
    <mergeCell ref="F155:I155"/>
    <mergeCell ref="L155:M155"/>
    <mergeCell ref="N155:Q155"/>
    <mergeCell ref="F157:I157"/>
    <mergeCell ref="L157:M157"/>
    <mergeCell ref="N157:Q157"/>
    <mergeCell ref="F158:I158"/>
    <mergeCell ref="L158:M158"/>
    <mergeCell ref="N158:Q158"/>
    <mergeCell ref="F152:I152"/>
    <mergeCell ref="L152:M152"/>
    <mergeCell ref="N152:Q152"/>
    <mergeCell ref="F153:I153"/>
    <mergeCell ref="L153:M153"/>
    <mergeCell ref="N153:Q153"/>
    <mergeCell ref="F154:I154"/>
    <mergeCell ref="L154:M154"/>
    <mergeCell ref="N154:Q154"/>
    <mergeCell ref="F149:I149"/>
    <mergeCell ref="L149:M149"/>
    <mergeCell ref="N149:Q149"/>
    <mergeCell ref="F150:I150"/>
    <mergeCell ref="L150:M150"/>
    <mergeCell ref="N150:Q150"/>
    <mergeCell ref="F151:I151"/>
    <mergeCell ref="L151:M151"/>
    <mergeCell ref="N151:Q151"/>
    <mergeCell ref="F144:I144"/>
    <mergeCell ref="L144:M144"/>
    <mergeCell ref="N144:Q144"/>
    <mergeCell ref="F146:I146"/>
    <mergeCell ref="L146:M146"/>
    <mergeCell ref="N146:Q146"/>
    <mergeCell ref="F147:I147"/>
    <mergeCell ref="L147:M147"/>
    <mergeCell ref="N147:Q147"/>
    <mergeCell ref="F141:I141"/>
    <mergeCell ref="L141:M141"/>
    <mergeCell ref="N141:Q141"/>
    <mergeCell ref="F142:I142"/>
    <mergeCell ref="L142:M142"/>
    <mergeCell ref="N142:Q142"/>
    <mergeCell ref="F143:I143"/>
    <mergeCell ref="L143:M143"/>
    <mergeCell ref="N143:Q143"/>
    <mergeCell ref="F138:I138"/>
    <mergeCell ref="L138:M138"/>
    <mergeCell ref="N138:Q138"/>
    <mergeCell ref="F139:I139"/>
    <mergeCell ref="L139:M139"/>
    <mergeCell ref="N139:Q139"/>
    <mergeCell ref="F140:I140"/>
    <mergeCell ref="L140:M140"/>
    <mergeCell ref="N140:Q140"/>
    <mergeCell ref="F133:I133"/>
    <mergeCell ref="L133:M133"/>
    <mergeCell ref="N133:Q133"/>
    <mergeCell ref="F134:I134"/>
    <mergeCell ref="L134:M134"/>
    <mergeCell ref="N134:Q134"/>
    <mergeCell ref="F137:I137"/>
    <mergeCell ref="L137:M137"/>
    <mergeCell ref="N137:Q137"/>
    <mergeCell ref="F130:I130"/>
    <mergeCell ref="L130:M130"/>
    <mergeCell ref="N130:Q130"/>
    <mergeCell ref="F131:I131"/>
    <mergeCell ref="L131:M131"/>
    <mergeCell ref="N131:Q131"/>
    <mergeCell ref="F132:I132"/>
    <mergeCell ref="L132:M132"/>
    <mergeCell ref="N132:Q132"/>
    <mergeCell ref="M120:P120"/>
    <mergeCell ref="M122:Q122"/>
    <mergeCell ref="M123:Q123"/>
    <mergeCell ref="F125:I125"/>
    <mergeCell ref="L125:M125"/>
    <mergeCell ref="N125:Q125"/>
    <mergeCell ref="F129:I129"/>
    <mergeCell ref="L129:M129"/>
    <mergeCell ref="N129:Q129"/>
    <mergeCell ref="D105:H105"/>
    <mergeCell ref="N105:Q105"/>
    <mergeCell ref="D106:H106"/>
    <mergeCell ref="N106:Q106"/>
    <mergeCell ref="N107:Q107"/>
    <mergeCell ref="L109:Q109"/>
    <mergeCell ref="C115:Q115"/>
    <mergeCell ref="F117:P117"/>
    <mergeCell ref="F118:P118"/>
    <mergeCell ref="N98:Q98"/>
    <mergeCell ref="N99:Q99"/>
    <mergeCell ref="N101:Q101"/>
    <mergeCell ref="D102:H102"/>
    <mergeCell ref="N102:Q102"/>
    <mergeCell ref="D103:H103"/>
    <mergeCell ref="N103:Q103"/>
    <mergeCell ref="D104:H104"/>
    <mergeCell ref="N104:Q104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dataValidations count="2">
    <dataValidation type="list" allowBlank="1" showInputMessage="1" showErrorMessage="1" error="Povolené sú hodnoty K, M." sqref="D264:D266" xr:uid="{00000000-0002-0000-0800-000000000000}">
      <formula1>"K, M"</formula1>
    </dataValidation>
    <dataValidation type="list" allowBlank="1" showInputMessage="1" showErrorMessage="1" error="Povolené sú hodnoty základná, znížená, nulová." sqref="U264:U266" xr:uid="{00000000-0002-0000-0800-000001000000}">
      <formula1>"základná, znížená, nulová"</formula1>
    </dataValidation>
  </dataValidations>
  <hyperlinks>
    <hyperlink ref="F1:G1" location="C2" display="1) Krycí list rozpočtu" xr:uid="{00000000-0004-0000-0800-000000000000}"/>
    <hyperlink ref="H1:K1" location="C86" display="2) Rekapitulácia rozpočtu" xr:uid="{00000000-0004-0000-0800-000001000000}"/>
    <hyperlink ref="L1" location="C125" display="3) Rozpočet" xr:uid="{00000000-0004-0000-0800-000002000000}"/>
    <hyperlink ref="S1:T1" location="'Rekapitulácia stavby'!C2" display="Rekapitulácia stavby" xr:uid="{00000000-0004-0000-08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11</vt:i4>
      </vt:variant>
      <vt:variant>
        <vt:lpstr>Pomenované rozsahy</vt:lpstr>
      </vt:variant>
      <vt:variant>
        <vt:i4>20</vt:i4>
      </vt:variant>
    </vt:vector>
  </HeadingPairs>
  <TitlesOfParts>
    <vt:vector size="31" baseType="lpstr">
      <vt:lpstr>Rekapitulácia stavby</vt:lpstr>
      <vt:lpstr>A - Zateplenie obvodového...</vt:lpstr>
      <vt:lpstr>B - Výmena výplňových kon...</vt:lpstr>
      <vt:lpstr>C - Zateplenie strechy</vt:lpstr>
      <vt:lpstr>D - Ochraný pás sokla</vt:lpstr>
      <vt:lpstr>E - Interiér</vt:lpstr>
      <vt:lpstr>EL - Elektroinštalácia os...</vt:lpstr>
      <vt:lpstr>FVE - Fotovoltická elektr...</vt:lpstr>
      <vt:lpstr>UK - Vykurovanie</vt:lpstr>
      <vt:lpstr>VZT - Lokálna rekuperácia</vt:lpstr>
      <vt:lpstr>Hárok1</vt:lpstr>
      <vt:lpstr>'A - Zateplenie obvodového...'!Názvy_tlače</vt:lpstr>
      <vt:lpstr>'B - Výmena výplňových kon...'!Názvy_tlače</vt:lpstr>
      <vt:lpstr>'C - Zateplenie strechy'!Názvy_tlače</vt:lpstr>
      <vt:lpstr>'D - Ochraný pás sokla'!Názvy_tlače</vt:lpstr>
      <vt:lpstr>'E - Interiér'!Názvy_tlače</vt:lpstr>
      <vt:lpstr>'EL - Elektroinštalácia os...'!Názvy_tlače</vt:lpstr>
      <vt:lpstr>'FVE - Fotovoltická elektr...'!Názvy_tlače</vt:lpstr>
      <vt:lpstr>'Rekapitulácia stavby'!Názvy_tlače</vt:lpstr>
      <vt:lpstr>'UK - Vykurovanie'!Názvy_tlače</vt:lpstr>
      <vt:lpstr>'VZT - Lokálna rekuperácia'!Názvy_tlače</vt:lpstr>
      <vt:lpstr>'A - Zateplenie obvodového...'!Oblasť_tlače</vt:lpstr>
      <vt:lpstr>'B - Výmena výplňových kon...'!Oblasť_tlače</vt:lpstr>
      <vt:lpstr>'C - Zateplenie strechy'!Oblasť_tlače</vt:lpstr>
      <vt:lpstr>'D - Ochraný pás sokla'!Oblasť_tlače</vt:lpstr>
      <vt:lpstr>'E - Interiér'!Oblasť_tlače</vt:lpstr>
      <vt:lpstr>'EL - Elektroinštalácia os...'!Oblasť_tlače</vt:lpstr>
      <vt:lpstr>'FVE - Fotovoltická elektr...'!Oblasť_tlače</vt:lpstr>
      <vt:lpstr>'Rekapitulácia stavby'!Oblasť_tlače</vt:lpstr>
      <vt:lpstr>'UK - Vykurovanie'!Oblasť_tlače</vt:lpstr>
      <vt:lpstr>'VZT - Lokálna rekuperácia'!Oblasť_tlače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2019-07-12T16:40:44Z</dcterms:created>
  <dcterms:modified xsi:type="dcterms:W3CDTF">2019-07-12T16:41:14Z</dcterms:modified>
</cp:coreProperties>
</file>