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michal.tresnak\Desktop\"/>
    </mc:Choice>
  </mc:AlternateContent>
  <xr:revisionPtr revIDLastSave="0" documentId="8_{9F92265D-812B-4E75-A740-B463AC207A4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20230314 - Rekonstrukce o..." sheetId="2" r:id="rId2"/>
  </sheets>
  <definedNames>
    <definedName name="_xlnm._FilterDatabase" localSheetId="1" hidden="1">'20230314 - Rekonstrukce o...'!$C$124:$K$278</definedName>
    <definedName name="_xlnm.Print_Titles" localSheetId="1">'20230314 - Rekonstrukce o...'!$124:$124</definedName>
    <definedName name="_xlnm.Print_Titles" localSheetId="0">'Rekapitulace stavby'!$92:$92</definedName>
    <definedName name="_xlnm.Print_Area" localSheetId="1">'20230314 - Rekonstrukce o...'!$C$4:$J$76,'20230314 - Rekonstrukce o...'!$C$82:$J$106,'20230314 - Rekonstrukce o...'!$C$112:$K$278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278" i="2"/>
  <c r="BH278" i="2"/>
  <c r="BG278" i="2"/>
  <c r="BF278" i="2"/>
  <c r="T278" i="2"/>
  <c r="T277" i="2"/>
  <c r="R278" i="2"/>
  <c r="R277" i="2" s="1"/>
  <c r="P278" i="2"/>
  <c r="P277" i="2"/>
  <c r="BI276" i="2"/>
  <c r="BH276" i="2"/>
  <c r="BG276" i="2"/>
  <c r="BF276" i="2"/>
  <c r="T276" i="2"/>
  <c r="T275" i="2" s="1"/>
  <c r="R276" i="2"/>
  <c r="R275" i="2"/>
  <c r="P276" i="2"/>
  <c r="P275" i="2" s="1"/>
  <c r="BI272" i="2"/>
  <c r="BH272" i="2"/>
  <c r="BG272" i="2"/>
  <c r="BF272" i="2"/>
  <c r="T272" i="2"/>
  <c r="T271" i="2"/>
  <c r="R272" i="2"/>
  <c r="R271" i="2" s="1"/>
  <c r="P272" i="2"/>
  <c r="P271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49" i="2"/>
  <c r="BH249" i="2"/>
  <c r="BG249" i="2"/>
  <c r="BF249" i="2"/>
  <c r="T249" i="2"/>
  <c r="R249" i="2"/>
  <c r="P249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7" i="2"/>
  <c r="BH217" i="2"/>
  <c r="BG217" i="2"/>
  <c r="BF217" i="2"/>
  <c r="T217" i="2"/>
  <c r="R217" i="2"/>
  <c r="P217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7" i="2"/>
  <c r="BH137" i="2"/>
  <c r="BG137" i="2"/>
  <c r="BF137" i="2"/>
  <c r="T137" i="2"/>
  <c r="R137" i="2"/>
  <c r="P137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F119" i="2"/>
  <c r="E117" i="2"/>
  <c r="F89" i="2"/>
  <c r="E87" i="2"/>
  <c r="J21" i="2"/>
  <c r="E21" i="2"/>
  <c r="J91" i="2" s="1"/>
  <c r="J20" i="2"/>
  <c r="J15" i="2"/>
  <c r="E15" i="2"/>
  <c r="J14" i="2"/>
  <c r="E7" i="2"/>
  <c r="E85" i="2"/>
  <c r="L90" i="1"/>
  <c r="AM90" i="1"/>
  <c r="AM89" i="1"/>
  <c r="L89" i="1"/>
  <c r="AM87" i="1"/>
  <c r="L87" i="1"/>
  <c r="L85" i="1"/>
  <c r="L84" i="1"/>
  <c r="BK261" i="2"/>
  <c r="J245" i="2"/>
  <c r="BK234" i="2"/>
  <c r="J222" i="2"/>
  <c r="BK211" i="2"/>
  <c r="BK208" i="2"/>
  <c r="BK204" i="2"/>
  <c r="J201" i="2"/>
  <c r="BK198" i="2"/>
  <c r="J197" i="2"/>
  <c r="J194" i="2"/>
  <c r="J193" i="2"/>
  <c r="J190" i="2"/>
  <c r="BK184" i="2"/>
  <c r="BK183" i="2"/>
  <c r="BK182" i="2"/>
  <c r="BK181" i="2"/>
  <c r="BK177" i="2"/>
  <c r="BK170" i="2"/>
  <c r="BK166" i="2"/>
  <c r="J165" i="2"/>
  <c r="BK162" i="2"/>
  <c r="J160" i="2"/>
  <c r="J159" i="2"/>
  <c r="J153" i="2"/>
  <c r="J152" i="2"/>
  <c r="BK151" i="2"/>
  <c r="BK128" i="2"/>
  <c r="AS94" i="1"/>
  <c r="BK278" i="2"/>
  <c r="BK272" i="2"/>
  <c r="BK269" i="2"/>
  <c r="J269" i="2"/>
  <c r="BK268" i="2"/>
  <c r="J268" i="2"/>
  <c r="BK265" i="2"/>
  <c r="J265" i="2"/>
  <c r="J261" i="2"/>
  <c r="BK258" i="2"/>
  <c r="J258" i="2"/>
  <c r="BK255" i="2"/>
  <c r="J255" i="2"/>
  <c r="BK249" i="2"/>
  <c r="J249" i="2"/>
  <c r="BK245" i="2"/>
  <c r="BK242" i="2"/>
  <c r="J242" i="2"/>
  <c r="J238" i="2"/>
  <c r="J234" i="2"/>
  <c r="J232" i="2"/>
  <c r="J230" i="2"/>
  <c r="BK222" i="2"/>
  <c r="BK221" i="2"/>
  <c r="BK217" i="2"/>
  <c r="J212" i="2"/>
  <c r="J208" i="2"/>
  <c r="J205" i="2"/>
  <c r="BK201" i="2"/>
  <c r="J198" i="2"/>
  <c r="J196" i="2"/>
  <c r="J195" i="2"/>
  <c r="BK194" i="2"/>
  <c r="BK193" i="2"/>
  <c r="J188" i="2"/>
  <c r="J187" i="2"/>
  <c r="BK186" i="2"/>
  <c r="J185" i="2"/>
  <c r="J180" i="2"/>
  <c r="J179" i="2"/>
  <c r="J172" i="2"/>
  <c r="BK154" i="2"/>
  <c r="BK148" i="2"/>
  <c r="BK137" i="2"/>
  <c r="J183" i="2"/>
  <c r="J182" i="2"/>
  <c r="BK179" i="2"/>
  <c r="BK173" i="2"/>
  <c r="BK169" i="2"/>
  <c r="J166" i="2"/>
  <c r="BK165" i="2"/>
  <c r="BK159" i="2"/>
  <c r="J154" i="2"/>
  <c r="J142" i="2"/>
  <c r="J137" i="2"/>
  <c r="BK131" i="2"/>
  <c r="J278" i="2"/>
  <c r="J272" i="2"/>
  <c r="BK232" i="2"/>
  <c r="J221" i="2"/>
  <c r="J211" i="2"/>
  <c r="BK197" i="2"/>
  <c r="BK195" i="2"/>
  <c r="BK187" i="2"/>
  <c r="J181" i="2"/>
  <c r="J177" i="2"/>
  <c r="J170" i="2"/>
  <c r="BK152" i="2"/>
  <c r="BK142" i="2"/>
  <c r="BK238" i="2"/>
  <c r="J169" i="2"/>
  <c r="BK153" i="2"/>
  <c r="J145" i="2"/>
  <c r="BK185" i="2"/>
  <c r="J178" i="2"/>
  <c r="BK172" i="2"/>
  <c r="J162" i="2"/>
  <c r="J148" i="2"/>
  <c r="J128" i="2"/>
  <c r="BK276" i="2"/>
  <c r="J276" i="2"/>
  <c r="BK264" i="2"/>
  <c r="J264" i="2"/>
  <c r="BK230" i="2"/>
  <c r="J217" i="2"/>
  <c r="BK212" i="2"/>
  <c r="BK205" i="2"/>
  <c r="J204" i="2"/>
  <c r="BK196" i="2"/>
  <c r="BK190" i="2"/>
  <c r="BK188" i="2"/>
  <c r="J186" i="2"/>
  <c r="J184" i="2"/>
  <c r="BK180" i="2"/>
  <c r="BK178" i="2"/>
  <c r="J173" i="2"/>
  <c r="BK160" i="2"/>
  <c r="J151" i="2"/>
  <c r="BK145" i="2"/>
  <c r="J131" i="2"/>
  <c r="R127" i="2" l="1"/>
  <c r="R189" i="2"/>
  <c r="P210" i="2"/>
  <c r="P220" i="2"/>
  <c r="T248" i="2"/>
  <c r="BK127" i="2"/>
  <c r="BK189" i="2"/>
  <c r="J189" i="2" s="1"/>
  <c r="J99" i="2" s="1"/>
  <c r="BK210" i="2"/>
  <c r="J210" i="2" s="1"/>
  <c r="J100" i="2" s="1"/>
  <c r="T220" i="2"/>
  <c r="P248" i="2"/>
  <c r="P127" i="2"/>
  <c r="P189" i="2"/>
  <c r="T210" i="2"/>
  <c r="BK220" i="2"/>
  <c r="J220" i="2" s="1"/>
  <c r="J101" i="2" s="1"/>
  <c r="BK248" i="2"/>
  <c r="J248" i="2" s="1"/>
  <c r="J102" i="2" s="1"/>
  <c r="T127" i="2"/>
  <c r="T126" i="2"/>
  <c r="T125" i="2" s="1"/>
  <c r="T189" i="2"/>
  <c r="R210" i="2"/>
  <c r="R220" i="2"/>
  <c r="R248" i="2"/>
  <c r="BK271" i="2"/>
  <c r="J271" i="2"/>
  <c r="J103" i="2"/>
  <c r="BK275" i="2"/>
  <c r="J275" i="2" s="1"/>
  <c r="J104" i="2" s="1"/>
  <c r="BK277" i="2"/>
  <c r="J277" i="2" s="1"/>
  <c r="J105" i="2" s="1"/>
  <c r="F91" i="2"/>
  <c r="BE154" i="2"/>
  <c r="BE162" i="2"/>
  <c r="BE165" i="2"/>
  <c r="BE166" i="2"/>
  <c r="BE184" i="2"/>
  <c r="BE193" i="2"/>
  <c r="BE204" i="2"/>
  <c r="BE208" i="2"/>
  <c r="BE278" i="2"/>
  <c r="J121" i="2"/>
  <c r="BE137" i="2"/>
  <c r="BE145" i="2"/>
  <c r="BE148" i="2"/>
  <c r="BE153" i="2"/>
  <c r="BE170" i="2"/>
  <c r="BE180" i="2"/>
  <c r="BE261" i="2"/>
  <c r="E115" i="2"/>
  <c r="BE128" i="2"/>
  <c r="BE151" i="2"/>
  <c r="BE152" i="2"/>
  <c r="BE159" i="2"/>
  <c r="BE160" i="2"/>
  <c r="BE169" i="2"/>
  <c r="BE173" i="2"/>
  <c r="BE177" i="2"/>
  <c r="BE181" i="2"/>
  <c r="BE182" i="2"/>
  <c r="BE183" i="2"/>
  <c r="BE190" i="2"/>
  <c r="BE194" i="2"/>
  <c r="BE197" i="2"/>
  <c r="BE198" i="2"/>
  <c r="BE201" i="2"/>
  <c r="BE211" i="2"/>
  <c r="BE212" i="2"/>
  <c r="BE232" i="2"/>
  <c r="BE234" i="2"/>
  <c r="BE242" i="2"/>
  <c r="BE245" i="2"/>
  <c r="BE249" i="2"/>
  <c r="BE255" i="2"/>
  <c r="BE258" i="2"/>
  <c r="BE264" i="2"/>
  <c r="BE265" i="2"/>
  <c r="BE268" i="2"/>
  <c r="BE269" i="2"/>
  <c r="BE272" i="2"/>
  <c r="BE276" i="2"/>
  <c r="BE131" i="2"/>
  <c r="BE142" i="2"/>
  <c r="BE172" i="2"/>
  <c r="BE178" i="2"/>
  <c r="BE179" i="2"/>
  <c r="BE185" i="2"/>
  <c r="BE186" i="2"/>
  <c r="BE187" i="2"/>
  <c r="BE188" i="2"/>
  <c r="BE195" i="2"/>
  <c r="BE196" i="2"/>
  <c r="BE205" i="2"/>
  <c r="BE217" i="2"/>
  <c r="BE221" i="2"/>
  <c r="BE222" i="2"/>
  <c r="BE230" i="2"/>
  <c r="BE238" i="2"/>
  <c r="F34" i="2"/>
  <c r="BA95" i="1" s="1"/>
  <c r="BA94" i="1" s="1"/>
  <c r="AW94" i="1" s="1"/>
  <c r="AK30" i="1" s="1"/>
  <c r="F35" i="2"/>
  <c r="BB95" i="1" s="1"/>
  <c r="BB94" i="1" s="1"/>
  <c r="W31" i="1" s="1"/>
  <c r="J34" i="2"/>
  <c r="AW95" i="1" s="1"/>
  <c r="F37" i="2"/>
  <c r="BD95" i="1" s="1"/>
  <c r="BD94" i="1" s="1"/>
  <c r="W33" i="1" s="1"/>
  <c r="F36" i="2"/>
  <c r="BC95" i="1" s="1"/>
  <c r="BC94" i="1" s="1"/>
  <c r="AY94" i="1" s="1"/>
  <c r="BK126" i="2" l="1"/>
  <c r="BK125" i="2" s="1"/>
  <c r="J125" i="2" s="1"/>
  <c r="J30" i="2" s="1"/>
  <c r="AG95" i="1" s="1"/>
  <c r="AG94" i="1" s="1"/>
  <c r="AK26" i="1" s="1"/>
  <c r="P126" i="2"/>
  <c r="P125" i="2"/>
  <c r="AU95" i="1"/>
  <c r="R126" i="2"/>
  <c r="R125" i="2" s="1"/>
  <c r="J127" i="2"/>
  <c r="J98" i="2" s="1"/>
  <c r="AU94" i="1"/>
  <c r="AX94" i="1"/>
  <c r="W32" i="1"/>
  <c r="J33" i="2"/>
  <c r="AV95" i="1" s="1"/>
  <c r="AT95" i="1" s="1"/>
  <c r="W30" i="1"/>
  <c r="F33" i="2"/>
  <c r="AZ95" i="1" s="1"/>
  <c r="AZ94" i="1" s="1"/>
  <c r="AV94" i="1" s="1"/>
  <c r="AK29" i="1" s="1"/>
  <c r="AN95" i="1" l="1"/>
  <c r="J96" i="2"/>
  <c r="J126" i="2"/>
  <c r="J97" i="2" s="1"/>
  <c r="AK35" i="1"/>
  <c r="J39" i="2"/>
  <c r="W29" i="1"/>
  <c r="AT94" i="1"/>
  <c r="AN94" i="1" s="1"/>
</calcChain>
</file>

<file path=xl/sharedStrings.xml><?xml version="1.0" encoding="utf-8"?>
<sst xmlns="http://schemas.openxmlformats.org/spreadsheetml/2006/main" count="1983" uniqueCount="440">
  <si>
    <t>Export Komplet</t>
  </si>
  <si>
    <t/>
  </si>
  <si>
    <t>2.0</t>
  </si>
  <si>
    <t>False</t>
  </si>
  <si>
    <t>{e835f593-ced9-449c-9ef5-ea64a8949a70}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</si>
  <si>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</si>
  <si>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</si>
  <si>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</si>
  <si>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</si>
  <si>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</si>
  <si>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</si>
  <si>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</si>
  <si>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</si>
  <si>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Stavba:</t>
  </si>
  <si>
    <t>Rekonstrukce oplocení areálu Silnice LK a.s., Sosnová</t>
  </si>
  <si>
    <t>KSO:</t>
  </si>
  <si>
    <t>CC-CZ:</t>
  </si>
  <si>
    <t>Místo:</t>
  </si>
  <si>
    <t xml:space="preserve">Areál Silnice LK a.s., Sosnová </t>
  </si>
  <si>
    <t>Datum: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</si>
  <si>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</si>
  <si>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</si>
  <si>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</si>
  <si>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</si>
  <si>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</si>
  <si>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</si>
  <si>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</si>
  <si>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</si>
  <si>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</si>
  <si>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</si>
  <si>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</si>
  <si>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</si>
  <si>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</si>
  <si>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</si>
  <si>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</si>
  <si>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</si>
  <si>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</si>
  <si>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</si>
  <si>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</si>
  <si>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</si>
  <si>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</si>
  <si>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</si>
  <si>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</si>
  <si>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</si>
  <si>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</si>
  <si>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</si>
  <si>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</si>
  <si>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</si>
  <si>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</si>
  <si>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</si>
  <si>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</si>
  <si>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</si>
  <si>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</si>
  <si>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</si>
  <si>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</si>
  <si>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</si>
  <si>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</si>
  <si>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</si>
  <si>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</si>
  <si>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</si>
  <si>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</si>
  <si>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</si>
  <si>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</si>
  <si>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</si>
  <si>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</si>
  <si>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</si>
  <si>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</si>
  <si>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</si>
  <si>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</si>
  <si>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</si>
  <si>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</si>
  <si>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</si>
  <si>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</si>
  <si>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</si>
  <si>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</si>
  <si>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</si>
  <si>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{77ee4884-5029-40a5-9d70-c2b92c321490}</t>
  </si>
  <si>
    <t>2</t>
  </si>
  <si>
    <t>KRYCÍ LIST SOUPISU PRACÍ</t>
  </si>
  <si>
    <t>Objekt:</t>
  </si>
  <si>
    <t>20230314 - Rekonstrukce oplocení areálu Silnice LK a.s., Sosnová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</si>
  <si>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</si>
  <si>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</si>
  <si>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</si>
  <si>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</si>
  <si>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</si>
  <si>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</si>
  <si>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Nové oplocení - část A,B,C,D</t>
  </si>
  <si>
    <t xml:space="preserve">    5 - Komunikace - nový vjezd</t>
  </si>
  <si>
    <t xml:space="preserve">    9 - Bourání stávajícího vjezdu </t>
  </si>
  <si>
    <t xml:space="preserve">    9.1 - Bourání stávajícího oplocení</t>
  </si>
  <si>
    <t xml:space="preserve">    997 - Přesun sutě</t>
  </si>
  <si>
    <t xml:space="preserve">    998 - Přesun hmot</t>
  </si>
  <si>
    <t xml:space="preserve">    21-M - Elektromontáže</t>
  </si>
  <si>
    <t xml:space="preserve">    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</si>
  <si>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</si>
  <si>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</si>
  <si>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</si>
  <si>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</si>
  <si>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</si>
  <si>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</si>
  <si>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</si>
  <si>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</si>
  <si>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</si>
  <si>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</si>
  <si>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</si>
  <si>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</si>
  <si>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</si>
  <si>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</si>
  <si>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</si>
  <si>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</si>
  <si>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</si>
  <si>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Nové oplocení - část A,B,C,D</t>
  </si>
  <si>
    <t>K</t>
  </si>
  <si>
    <t>131111331</t>
  </si>
  <si>
    <t>Vrtání jamek pro plotové sloupky D do 100 mm ručně s motorovým vrtákem</t>
  </si>
  <si>
    <t>m</t>
  </si>
  <si>
    <t>CS ÚRS 2023 01</t>
  </si>
  <si>
    <t>4</t>
  </si>
  <si>
    <t>-1805867876</t>
  </si>
  <si>
    <t>VV</t>
  </si>
  <si>
    <t>62*0,8"část D pro sloupky v rostlém terénu"</t>
  </si>
  <si>
    <t>Součet</t>
  </si>
  <si>
    <t>338171113</t>
  </si>
  <si>
    <t>Osazování sloupků a vzpěr plotových ocelových v do 2,5 m se zabetonováním</t>
  </si>
  <si>
    <t>kus</t>
  </si>
  <si>
    <t>433070034</t>
  </si>
  <si>
    <t>60"část D"</t>
  </si>
  <si>
    <t>12"část A"</t>
  </si>
  <si>
    <t>32"část B"</t>
  </si>
  <si>
    <t>20"část C"</t>
  </si>
  <si>
    <t>M</t>
  </si>
  <si>
    <t>55342250.1</t>
  </si>
  <si>
    <t>sloupek plotový 60 x 40mm výšky 2,5m, Pz</t>
  </si>
  <si>
    <t>8</t>
  </si>
  <si>
    <t>1537978664</t>
  </si>
  <si>
    <t>55342250.2</t>
  </si>
  <si>
    <t xml:space="preserve">sloupek plotový výšky 2,5m, Pz </t>
  </si>
  <si>
    <t>-1014019139</t>
  </si>
  <si>
    <t>5</t>
  </si>
  <si>
    <t>338171115</t>
  </si>
  <si>
    <t>Osazování sloupků a vzpěr plotových ocelových v do 2,5 m ukotvením k pevnému podkladu</t>
  </si>
  <si>
    <t>1398584163</t>
  </si>
  <si>
    <t>20"část D"</t>
  </si>
  <si>
    <t>6</t>
  </si>
  <si>
    <t>55342250.3</t>
  </si>
  <si>
    <t xml:space="preserve">sloupek plotový výšky 2,5m Pz </t>
  </si>
  <si>
    <t>-1642680819</t>
  </si>
  <si>
    <t>7</t>
  </si>
  <si>
    <t>55342271</t>
  </si>
  <si>
    <t xml:space="preserve">vzpěra plotová Pz </t>
  </si>
  <si>
    <t>2001719471</t>
  </si>
  <si>
    <t>55342203</t>
  </si>
  <si>
    <t>objímka pro uchycení vzpěry na sloupek D 60-70mm</t>
  </si>
  <si>
    <t>-881019323</t>
  </si>
  <si>
    <t>9</t>
  </si>
  <si>
    <t>54879000</t>
  </si>
  <si>
    <t>Kotvící materiál pro kotvení sloupků do asfaltu</t>
  </si>
  <si>
    <t>2054674831</t>
  </si>
  <si>
    <t>10</t>
  </si>
  <si>
    <t>348171143</t>
  </si>
  <si>
    <t>Montáž panelového svařovaného oplocení v přes 1,0 do 1,5 m</t>
  </si>
  <si>
    <t>-1190563305</t>
  </si>
  <si>
    <t>79"část B"</t>
  </si>
  <si>
    <t>16,6"část A"</t>
  </si>
  <si>
    <t>65,4"část C"</t>
  </si>
  <si>
    <t>11</t>
  </si>
  <si>
    <t>3139100.1</t>
  </si>
  <si>
    <t>plotový panel 3D výšky dílce 1,5m</t>
  </si>
  <si>
    <t>-922903617</t>
  </si>
  <si>
    <t>12</t>
  </si>
  <si>
    <t>34821511R</t>
  </si>
  <si>
    <t>Podezdívka z gabionů šířky do 0,5 m výšky do 1,5 m</t>
  </si>
  <si>
    <t>m3</t>
  </si>
  <si>
    <t>-766873645</t>
  </si>
  <si>
    <t>144*0,4*0,5</t>
  </si>
  <si>
    <t>13</t>
  </si>
  <si>
    <t>348401130</t>
  </si>
  <si>
    <t>Montáž oplocení ze strojového pletiva s napínacími dráty v přes 1,6 do 2,0 m</t>
  </si>
  <si>
    <t>-354917246</t>
  </si>
  <si>
    <t>18+110+6+18+34"část D"</t>
  </si>
  <si>
    <t>14</t>
  </si>
  <si>
    <t>31327504</t>
  </si>
  <si>
    <t>pletivo drátěné plastifikované se čtvercovými oky 50/2,2mm v 2000mm</t>
  </si>
  <si>
    <t>-174764933</t>
  </si>
  <si>
    <t>34817113R</t>
  </si>
  <si>
    <t>Montáž rámového oplocení v přes 1,5 do 2 m vč. sloupků a kotvení</t>
  </si>
  <si>
    <t>-1502830499</t>
  </si>
  <si>
    <t>3"část A"</t>
  </si>
  <si>
    <t>16</t>
  </si>
  <si>
    <t>55342310</t>
  </si>
  <si>
    <t>pole plotové Jäckl, svislé členění á 12cm, 2000x2000mm</t>
  </si>
  <si>
    <t>-631890698</t>
  </si>
  <si>
    <t>17</t>
  </si>
  <si>
    <t>348172214</t>
  </si>
  <si>
    <t>Montáž vjezdových bran samonosných dvoukřídlových pl přes 5 m2 do 10 m2</t>
  </si>
  <si>
    <t>1056520407</t>
  </si>
  <si>
    <t>2"část D"</t>
  </si>
  <si>
    <t>18</t>
  </si>
  <si>
    <t>55342341.1</t>
  </si>
  <si>
    <t>brána ocelová dvoukřídlová 3500x2000mm</t>
  </si>
  <si>
    <t>-1123242893</t>
  </si>
  <si>
    <t>19</t>
  </si>
  <si>
    <t>348172115</t>
  </si>
  <si>
    <t>Montáž vjezdových bran samonosných jednokřídlových pl přes 6 m2 do 9 m2</t>
  </si>
  <si>
    <t>-885676982</t>
  </si>
  <si>
    <t>1"část C"</t>
  </si>
  <si>
    <t>1"část A"</t>
  </si>
  <si>
    <t>20</t>
  </si>
  <si>
    <t>55342340.1</t>
  </si>
  <si>
    <t>brána pojezdová 6300x2000mm dálkově ovládaná, žárový pozink</t>
  </si>
  <si>
    <t>-1357572766</t>
  </si>
  <si>
    <t>55342340.2</t>
  </si>
  <si>
    <t>brána pojezdová 4000x2000mm dálkově ovládaná, žárový pozink</t>
  </si>
  <si>
    <t>813390235</t>
  </si>
  <si>
    <t>22</t>
  </si>
  <si>
    <t>348101210</t>
  </si>
  <si>
    <t>Osazení vrat nebo vrátek k oplocení na ocelové sloupky pl do 2 m2 vč. osazení sloupků</t>
  </si>
  <si>
    <t>-1238372071</t>
  </si>
  <si>
    <t>23</t>
  </si>
  <si>
    <t>55342332</t>
  </si>
  <si>
    <t>branka plotová jednokřídlá Pz 900x2000mm</t>
  </si>
  <si>
    <t>1672882122</t>
  </si>
  <si>
    <t>24</t>
  </si>
  <si>
    <t>55342328</t>
  </si>
  <si>
    <t>sloupek pro branku 2m  včetně pantu</t>
  </si>
  <si>
    <t>-1457554283</t>
  </si>
  <si>
    <t>25</t>
  </si>
  <si>
    <t>55342329</t>
  </si>
  <si>
    <t>sloupek pro v 2,0m s otvorem na zámek</t>
  </si>
  <si>
    <t>1841313950</t>
  </si>
  <si>
    <t>71</t>
  </si>
  <si>
    <t>55342330</t>
  </si>
  <si>
    <t>sloupek pro v 2,0m</t>
  </si>
  <si>
    <t>1134396757</t>
  </si>
  <si>
    <t>26</t>
  </si>
  <si>
    <t>553.28020</t>
  </si>
  <si>
    <t>Zámku elektrický vč. kování</t>
  </si>
  <si>
    <t>-1226996831</t>
  </si>
  <si>
    <t>27</t>
  </si>
  <si>
    <t>220860205</t>
  </si>
  <si>
    <t>Montáž parkovištní závory</t>
  </si>
  <si>
    <t>-1310279899</t>
  </si>
  <si>
    <t>28</t>
  </si>
  <si>
    <t>74910350</t>
  </si>
  <si>
    <t>Automatická závora vč.konfigurace s PC, bezkontaktní i kontaktní čtečka</t>
  </si>
  <si>
    <t>71528578</t>
  </si>
  <si>
    <t>29</t>
  </si>
  <si>
    <t>220860206</t>
  </si>
  <si>
    <t>Uvedeni parkovištní závory do trvalého provozu</t>
  </si>
  <si>
    <t>204352307</t>
  </si>
  <si>
    <t>30</t>
  </si>
  <si>
    <t>998232110</t>
  </si>
  <si>
    <t>Přesun hmot pro oplocení v do 3 m</t>
  </si>
  <si>
    <t>t</t>
  </si>
  <si>
    <t>784803673</t>
  </si>
  <si>
    <t>Komunikace - nový vjezd</t>
  </si>
  <si>
    <t>31</t>
  </si>
  <si>
    <t>564751111</t>
  </si>
  <si>
    <t>Podklad z kameniva hrubého drceného vel. 32-63 mm plochy přes 100 m2 tl 150 mm</t>
  </si>
  <si>
    <t>m2</t>
  </si>
  <si>
    <t>-1290405122</t>
  </si>
  <si>
    <t>160+8,88"nový vjez C, úpravený vjezd část A"</t>
  </si>
  <si>
    <t>32</t>
  </si>
  <si>
    <t>567122114</t>
  </si>
  <si>
    <t>Podklad ze směsi stmelené cementem SC C 8/10 (KSC I) tl 150 mm</t>
  </si>
  <si>
    <t>246110149</t>
  </si>
  <si>
    <t>33</t>
  </si>
  <si>
    <t>565145121</t>
  </si>
  <si>
    <t>Asfaltový beton vrstva podkladní ACP 16 (obalované kamenivo OKS) tl 60 mm š přes 3 m</t>
  </si>
  <si>
    <t>713563944</t>
  </si>
  <si>
    <t>34</t>
  </si>
  <si>
    <t>573191111</t>
  </si>
  <si>
    <t>Postřik infiltrační kationaktivní emulzí v množství 1 kg/m2</t>
  </si>
  <si>
    <t>855134590</t>
  </si>
  <si>
    <t>35</t>
  </si>
  <si>
    <t>577134121</t>
  </si>
  <si>
    <t>Asfaltový beton vrstva obrusná ACO 11 (ABS) tř. I tl 40 mm š přes 3 m z nemodifikovaného asfaltu</t>
  </si>
  <si>
    <t>1401613891</t>
  </si>
  <si>
    <t>36</t>
  </si>
  <si>
    <t>573231108</t>
  </si>
  <si>
    <t>Postřik živičný spojovací ze silniční emulze v množství 0,50 kg/m2</t>
  </si>
  <si>
    <t>2060165662</t>
  </si>
  <si>
    <t>37</t>
  </si>
  <si>
    <t>919732211</t>
  </si>
  <si>
    <t>Styčná spára napojení nového živičného povrchu na stávající za tepla š 15 mm hl 25 mm s prořezáním</t>
  </si>
  <si>
    <t>390507232</t>
  </si>
  <si>
    <t>66</t>
  </si>
  <si>
    <t>38</t>
  </si>
  <si>
    <t>916131213</t>
  </si>
  <si>
    <t>Osazení silničního obrubníku betonového stojatého s boční opěrou do lože z betonu prostého</t>
  </si>
  <si>
    <t>381683283</t>
  </si>
  <si>
    <t>161+11+5,6</t>
  </si>
  <si>
    <t>39</t>
  </si>
  <si>
    <t>59217031</t>
  </si>
  <si>
    <t>obrubník betonový silniční 1000x150x250mm</t>
  </si>
  <si>
    <t>816016795</t>
  </si>
  <si>
    <t>40</t>
  </si>
  <si>
    <t>181911101</t>
  </si>
  <si>
    <t>Úprava pláně v hornině třídy těžitelnosti I skupiny 1 až 2 bez zhutnění ručně</t>
  </si>
  <si>
    <t>1924110319</t>
  </si>
  <si>
    <t>11*0,5"pro štěrkový pás část A"</t>
  </si>
  <si>
    <t>41</t>
  </si>
  <si>
    <t>637121112</t>
  </si>
  <si>
    <t>Okapový chodník z kačírku tl 150 mm s udusáním</t>
  </si>
  <si>
    <t>260051847</t>
  </si>
  <si>
    <t>5,500"pro část A"</t>
  </si>
  <si>
    <t xml:space="preserve">Bourání stávajícího vjezdu </t>
  </si>
  <si>
    <t>42</t>
  </si>
  <si>
    <t>113201112</t>
  </si>
  <si>
    <t>Vytrhání obrub silničních ležatých</t>
  </si>
  <si>
    <t>2027149100</t>
  </si>
  <si>
    <t>43</t>
  </si>
  <si>
    <t>919735114</t>
  </si>
  <si>
    <t>Řezání stávajícího živičného krytu hl přes 150 do 200 mm</t>
  </si>
  <si>
    <t>-2085752607</t>
  </si>
  <si>
    <t>22+20+20+4"vjezd část C"</t>
  </si>
  <si>
    <t>20*0,4*0,4"pro sloupky část D"</t>
  </si>
  <si>
    <t>14,8"vjezd u objektu část A"</t>
  </si>
  <si>
    <t>44</t>
  </si>
  <si>
    <t>113107184</t>
  </si>
  <si>
    <t>Odstranění podkladu živičného tl přes 150 do 200 mm strojně pl přes 50 do 200 m2</t>
  </si>
  <si>
    <t>-923532669</t>
  </si>
  <si>
    <t>160+8,88+1,28</t>
  </si>
  <si>
    <t>9.1</t>
  </si>
  <si>
    <t>Bourání stávajícího oplocení</t>
  </si>
  <si>
    <t>45</t>
  </si>
  <si>
    <t>22886020R</t>
  </si>
  <si>
    <t>Demontáž parkovištní závory vč. odpojení od elektroinstalace</t>
  </si>
  <si>
    <t>-1249141284</t>
  </si>
  <si>
    <t>46</t>
  </si>
  <si>
    <t>961021311</t>
  </si>
  <si>
    <t>Bourání základů ze zdiva kamenného</t>
  </si>
  <si>
    <t>928658952</t>
  </si>
  <si>
    <t>3,3*0,5*0,8"podezdívka"</t>
  </si>
  <si>
    <t>2*0,8*0,8*1,5"sloupek"</t>
  </si>
  <si>
    <t>Mezisoučet</t>
  </si>
  <si>
    <t>14,15*0,8*0,5"podezdívka"</t>
  </si>
  <si>
    <t>6*0,8*0,8*1,8"sloupek"</t>
  </si>
  <si>
    <t>47</t>
  </si>
  <si>
    <t>961043111</t>
  </si>
  <si>
    <t>Bourání základů z betonu proloženého kamenem</t>
  </si>
  <si>
    <t>956420225</t>
  </si>
  <si>
    <t>6*0,6*0,5*0,8"patky sloupků brány a branky části A"</t>
  </si>
  <si>
    <t>48</t>
  </si>
  <si>
    <t>962042321</t>
  </si>
  <si>
    <t>Bourání zdiva nadzákladového z betonu prostého přes 1 m3</t>
  </si>
  <si>
    <t>1204807954</t>
  </si>
  <si>
    <t>0,5*49*0,6"část B</t>
  </si>
  <si>
    <t>49</t>
  </si>
  <si>
    <t>966071711</t>
  </si>
  <si>
    <t>Bourání sloupků a vzpěr plotových ocelových do 2,5 m zabetonovaných</t>
  </si>
  <si>
    <t>472732099</t>
  </si>
  <si>
    <t>52"část B"</t>
  </si>
  <si>
    <t>4"část A"</t>
  </si>
  <si>
    <t>50</t>
  </si>
  <si>
    <t>966071821</t>
  </si>
  <si>
    <t>Rozebrání oplocení z drátěného pletiva se čtvercovými oky v do 1,6 m</t>
  </si>
  <si>
    <t>1970003624</t>
  </si>
  <si>
    <t>7*2"výplň části A"</t>
  </si>
  <si>
    <t>49"výplň části B"</t>
  </si>
  <si>
    <t>51</t>
  </si>
  <si>
    <t>96607381R</t>
  </si>
  <si>
    <t>Rozebrání vrat a vrátek k oplocení vč. odpojení od elektroinstalace</t>
  </si>
  <si>
    <t>1462770927</t>
  </si>
  <si>
    <t>1"v části A "</t>
  </si>
  <si>
    <t>52</t>
  </si>
  <si>
    <t>9660738R1</t>
  </si>
  <si>
    <t>Rozebrání vrat a vrátek k oplocení bez odpojení elektro</t>
  </si>
  <si>
    <t>-1876109906</t>
  </si>
  <si>
    <t>2" v části B a A"</t>
  </si>
  <si>
    <t>997</t>
  </si>
  <si>
    <t>Přesun sutě</t>
  </si>
  <si>
    <t>53</t>
  </si>
  <si>
    <t>997221561</t>
  </si>
  <si>
    <t>Vodorovná doprava suti z kusových materiálů do 1 km</t>
  </si>
  <si>
    <t>1018689048</t>
  </si>
  <si>
    <t>11,6"obrubníky"</t>
  </si>
  <si>
    <t>9,240"sloupky"</t>
  </si>
  <si>
    <t>0,125"výplně"</t>
  </si>
  <si>
    <t>0,4+0,8"brány a branka"</t>
  </si>
  <si>
    <t>54</t>
  </si>
  <si>
    <t>997221569</t>
  </si>
  <si>
    <t>Příplatek ZKD 1 km u vodorovné dopravy suti z kusových materiálů</t>
  </si>
  <si>
    <t>1963094273</t>
  </si>
  <si>
    <t>22,165*4</t>
  </si>
  <si>
    <t>55</t>
  </si>
  <si>
    <t>997221571</t>
  </si>
  <si>
    <t>Vodorovná doprava vybouraných hmot do 1 km</t>
  </si>
  <si>
    <t>1300270479</t>
  </si>
  <si>
    <t>173,775-22,165</t>
  </si>
  <si>
    <t>56</t>
  </si>
  <si>
    <t>997221579</t>
  </si>
  <si>
    <t>Příplatek ZKD 1 km u vodorovné dopravy vybouraných hmot</t>
  </si>
  <si>
    <t>-1668445410</t>
  </si>
  <si>
    <t>151,610*4</t>
  </si>
  <si>
    <t>57</t>
  </si>
  <si>
    <t>997221612</t>
  </si>
  <si>
    <t>Nakládání vybouraných hmot na dopravní prostředky pro vodorovnou dopravu</t>
  </si>
  <si>
    <t>-1173347335</t>
  </si>
  <si>
    <t>58</t>
  </si>
  <si>
    <t>997221625</t>
  </si>
  <si>
    <t>Poplatek za uložení na skládce (skládkovné) stavebního odpadu železobetonového kód odpadu 17 01 01</t>
  </si>
  <si>
    <t>-1686767941</t>
  </si>
  <si>
    <t>11,6</t>
  </si>
  <si>
    <t>59</t>
  </si>
  <si>
    <t>997221875</t>
  </si>
  <si>
    <t>Poplatek za uložení stavebního odpadu na recyklační skládce (skládkovné) asfaltového bez obsahu dehtu zatříděného do Katalogu odpadů pod kódem 17 03 02</t>
  </si>
  <si>
    <t>41493737</t>
  </si>
  <si>
    <t>60</t>
  </si>
  <si>
    <t>997013631</t>
  </si>
  <si>
    <t>Poplatek za uložení na skládce (skládkovné) stavebního odpadu směsného kód odpadu 17 09 04</t>
  </si>
  <si>
    <t>-90545156</t>
  </si>
  <si>
    <t>173,775-72-11,6</t>
  </si>
  <si>
    <t>998</t>
  </si>
  <si>
    <t>Přesun hmot</t>
  </si>
  <si>
    <t>61</t>
  </si>
  <si>
    <t>998223011</t>
  </si>
  <si>
    <t>Přesun hmot pro pozemní komunikace</t>
  </si>
  <si>
    <t>1414868811</t>
  </si>
  <si>
    <t>123,678-80,315</t>
  </si>
  <si>
    <t>21-M</t>
  </si>
  <si>
    <t>Elektromontáže</t>
  </si>
  <si>
    <t>62</t>
  </si>
  <si>
    <t>210292000R</t>
  </si>
  <si>
    <t>Úprava elektroinstalace od stávajícího rozvaděče k posuvným branám, aut. závor vč. nového zapojení, revize, uvedení do provozu, dále vč. s tím spojených zemních prací a zpětné úpravy povrchu</t>
  </si>
  <si>
    <t>kpl</t>
  </si>
  <si>
    <t>64</t>
  </si>
  <si>
    <t>-1391437897</t>
  </si>
  <si>
    <t>VRN</t>
  </si>
  <si>
    <t>Vedlejší rozpočtové náklady</t>
  </si>
  <si>
    <t>032903000</t>
  </si>
  <si>
    <t>Náklady na provoz a údržbu vybavení staveniště</t>
  </si>
  <si>
    <t>1024</t>
  </si>
  <si>
    <t>1367583475</t>
  </si>
  <si>
    <t>CZ28746503</t>
  </si>
  <si>
    <t>Silnice LK a.s.</t>
  </si>
  <si>
    <t>Československé armády 4805/24</t>
  </si>
  <si>
    <t>Jablonec nad Nisou</t>
  </si>
  <si>
    <t>Silnice LK,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</si>
</sst>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20" fillId="5" borderId="22" xfId="0" applyFont="1" applyFill="1" applyBorder="1" applyAlignment="1" applyProtection="1">
      <alignment horizontal="center" vertical="center"/>
      <protection locked="0"/>
    </xf>
    <xf numFmtId="49" fontId="20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22" xfId="0" applyFont="1" applyFill="1" applyBorder="1" applyAlignment="1" applyProtection="1">
      <alignment horizontal="left" vertical="center" wrapText="1"/>
      <protection locked="0"/>
    </xf>
    <xf numFmtId="0" fontId="20" fillId="5" borderId="22" xfId="0" applyFont="1" applyFill="1" applyBorder="1" applyAlignment="1" applyProtection="1">
      <alignment horizontal="center" vertical="center" wrapText="1"/>
      <protection locked="0"/>
    </xf>
    <xf numFmtId="167" fontId="20" fillId="5" borderId="22" xfId="0" applyNumberFormat="1" applyFont="1" applyFill="1" applyBorder="1" applyAlignment="1" applyProtection="1">
      <alignment vertical="center"/>
      <protection locked="0"/>
    </xf>
    <xf numFmtId="4" fontId="20" fillId="5" borderId="22" xfId="0" applyNumberFormat="1" applyFont="1" applyFill="1" applyBorder="1" applyAlignment="1" applyProtection="1">
      <alignment vertical="center"/>
      <protection locked="0"/>
    </xf>
    <xf numFmtId="0" fontId="20" fillId="6" borderId="22" xfId="0" applyFont="1" applyFill="1" applyBorder="1" applyAlignment="1" applyProtection="1">
      <alignment horizontal="center" vertical="center"/>
      <protection locked="0"/>
    </xf>
    <xf numFmtId="49" fontId="20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20" fillId="6" borderId="22" xfId="0" applyFont="1" applyFill="1" applyBorder="1" applyAlignment="1" applyProtection="1">
      <alignment horizontal="left" vertical="center" wrapText="1"/>
      <protection locked="0"/>
    </xf>
    <xf numFmtId="0" fontId="20" fillId="6" borderId="22" xfId="0" applyFont="1" applyFill="1" applyBorder="1" applyAlignment="1" applyProtection="1">
      <alignment horizontal="center" vertical="center" wrapText="1"/>
      <protection locked="0"/>
    </xf>
    <xf numFmtId="167" fontId="20" fillId="6" borderId="22" xfId="0" applyNumberFormat="1" applyFont="1" applyFill="1" applyBorder="1" applyAlignment="1" applyProtection="1">
      <alignment vertical="center"/>
      <protection locked="0"/>
    </xf>
    <xf numFmtId="4" fontId="20" fillId="6" borderId="22" xfId="0" applyNumberFormat="1" applyFont="1" applyFill="1" applyBorder="1" applyAlignment="1" applyProtection="1">
      <alignment vertical="center"/>
      <protection locked="0"/>
    </xf>
    <xf numFmtId="0" fontId="9" fillId="6" borderId="0" xfId="0" applyFont="1" applyFill="1" applyAlignment="1">
      <alignment vertical="center"/>
    </xf>
    <xf numFmtId="0" fontId="32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 wrapText="1"/>
    </xf>
    <xf numFmtId="167" fontId="9" fillId="6" borderId="0" xfId="0" applyNumberFormat="1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 wrapText="1"/>
    </xf>
    <xf numFmtId="167" fontId="10" fillId="6" borderId="0" xfId="0" applyNumberFormat="1" applyFont="1" applyFill="1" applyAlignment="1">
      <alignment vertical="center"/>
    </xf>
    <xf numFmtId="0" fontId="33" fillId="6" borderId="22" xfId="0" applyFont="1" applyFill="1" applyBorder="1" applyAlignment="1" applyProtection="1">
      <alignment horizontal="center" vertical="center"/>
      <protection locked="0"/>
    </xf>
    <xf numFmtId="49" fontId="33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33" fillId="6" borderId="22" xfId="0" applyFont="1" applyFill="1" applyBorder="1" applyAlignment="1" applyProtection="1">
      <alignment horizontal="left" vertical="center" wrapText="1"/>
      <protection locked="0"/>
    </xf>
    <xf numFmtId="0" fontId="33" fillId="6" borderId="22" xfId="0" applyFont="1" applyFill="1" applyBorder="1" applyAlignment="1" applyProtection="1">
      <alignment horizontal="center" vertical="center" wrapText="1"/>
      <protection locked="0"/>
    </xf>
    <xf numFmtId="167" fontId="33" fillId="6" borderId="22" xfId="0" applyNumberFormat="1" applyFont="1" applyFill="1" applyBorder="1" applyAlignment="1" applyProtection="1">
      <alignment vertical="center"/>
      <protection locked="0"/>
    </xf>
    <xf numFmtId="4" fontId="33" fillId="6" borderId="22" xfId="0" applyNumberFormat="1" applyFont="1" applyFill="1" applyBorder="1" applyAlignment="1" applyProtection="1">
      <alignment vertical="center"/>
      <protection locked="0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10" workbookViewId="0">
      <selection activeCell="D95" sqref="D95:H9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95" t="s">
        <v>5</v>
      </c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223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R5" s="19"/>
      <c r="BS5" s="16" t="s">
        <v>6</v>
      </c>
    </row>
    <row r="6" spans="1:74" ht="36.950000000000003" customHeight="1">
      <c r="B6" s="19"/>
      <c r="D6" s="24" t="s">
        <v>13</v>
      </c>
      <c r="K6" s="224" t="s">
        <v>14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R6" s="19"/>
      <c r="BS6" s="16" t="s">
        <v>6</v>
      </c>
    </row>
    <row r="7" spans="1:74" ht="12" customHeight="1">
      <c r="B7" s="19"/>
      <c r="D7" s="25" t="s">
        <v>15</v>
      </c>
      <c r="K7" s="23" t="s">
        <v>1</v>
      </c>
      <c r="AK7" s="25" t="s">
        <v>16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17</v>
      </c>
      <c r="K8" s="23" t="s">
        <v>18</v>
      </c>
      <c r="AK8" s="25" t="s">
        <v>19</v>
      </c>
      <c r="AN8" s="23"/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20</v>
      </c>
      <c r="L10" t="s">
        <v>436</v>
      </c>
      <c r="AK10" s="25" t="s">
        <v>21</v>
      </c>
      <c r="AN10" s="23">
        <v>28746503</v>
      </c>
      <c r="AR10" s="19"/>
      <c r="BS10" s="16" t="s">
        <v>6</v>
      </c>
    </row>
    <row r="11" spans="1:74" ht="18.399999999999999" customHeight="1">
      <c r="B11" s="19"/>
      <c r="E11" s="23" t="s">
        <v>22</v>
      </c>
      <c r="L11" t="s">
        <v>437</v>
      </c>
      <c r="AK11" s="25" t="s">
        <v>23</v>
      </c>
      <c r="AN11" s="23" t="s">
        <v>435</v>
      </c>
      <c r="AR11" s="19"/>
      <c r="BS11" s="16" t="s">
        <v>6</v>
      </c>
    </row>
    <row r="12" spans="1:74" ht="6.95" customHeight="1">
      <c r="B12" s="19"/>
      <c r="L12" t="s">
        <v>438</v>
      </c>
      <c r="AR12" s="19"/>
      <c r="BS12" s="16" t="s">
        <v>6</v>
      </c>
    </row>
    <row r="13" spans="1:74" ht="12" customHeight="1">
      <c r="B13" s="19"/>
      <c r="D13" s="25" t="s">
        <v>24</v>
      </c>
      <c r="AK13" s="25" t="s">
        <v>21</v>
      </c>
      <c r="AN13" s="23"/>
      <c r="AR13" s="19"/>
      <c r="BS13" s="16" t="s">
        <v>6</v>
      </c>
    </row>
    <row r="14" spans="1:74" ht="12.75">
      <c r="B14" s="19"/>
      <c r="E14" s="23"/>
      <c r="AK14" s="25" t="s">
        <v>23</v>
      </c>
      <c r="AN14" s="23"/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25</v>
      </c>
      <c r="AK16" s="25" t="s">
        <v>21</v>
      </c>
      <c r="AN16" s="23" t="s">
        <v>1</v>
      </c>
      <c r="AR16" s="19"/>
      <c r="BS16" s="16" t="s">
        <v>3</v>
      </c>
    </row>
    <row r="17" spans="2:71" ht="18.399999999999999" customHeight="1">
      <c r="B17" s="19"/>
      <c r="E17" s="23" t="s">
        <v>22</v>
      </c>
      <c r="AK17" s="25" t="s">
        <v>23</v>
      </c>
      <c r="AN17" s="23" t="s">
        <v>1</v>
      </c>
      <c r="AR17" s="19"/>
      <c r="BS17" s="16" t="s">
        <v>26</v>
      </c>
    </row>
    <row r="18" spans="2:71" ht="6.95" customHeight="1">
      <c r="B18" s="19"/>
      <c r="AR18" s="19"/>
      <c r="BS18" s="16" t="s">
        <v>6</v>
      </c>
    </row>
    <row r="19" spans="2:71" ht="12" customHeight="1">
      <c r="B19" s="19"/>
      <c r="D19" s="25" t="s">
        <v>27</v>
      </c>
      <c r="AK19" s="25" t="s">
        <v>21</v>
      </c>
      <c r="AN19" s="23"/>
      <c r="AR19" s="19"/>
      <c r="BS19" s="16" t="s">
        <v>6</v>
      </c>
    </row>
    <row r="20" spans="2:71" ht="18.399999999999999" customHeight="1">
      <c r="B20" s="19"/>
      <c r="E20" s="23"/>
      <c r="AK20" s="25" t="s">
        <v>23</v>
      </c>
      <c r="AN20" s="23"/>
      <c r="AR20" s="19"/>
      <c r="BS20" s="16" t="s">
        <v>26</v>
      </c>
    </row>
    <row r="21" spans="2:71" ht="6.95" customHeight="1">
      <c r="B21" s="19"/>
      <c r="AR21" s="19"/>
    </row>
    <row r="22" spans="2:71" ht="12" customHeight="1">
      <c r="B22" s="19"/>
      <c r="D22" s="25" t="s">
        <v>28</v>
      </c>
      <c r="AR22" s="19"/>
    </row>
    <row r="23" spans="2:71" ht="16.5" customHeight="1">
      <c r="B23" s="19"/>
      <c r="E23" s="225" t="s">
        <v>1</v>
      </c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>
      <c r="B26" s="28"/>
      <c r="D26" s="29" t="s">
        <v>29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26">
        <f>ROUND(AG94,2)</f>
        <v>0</v>
      </c>
      <c r="AL26" s="227"/>
      <c r="AM26" s="227"/>
      <c r="AN26" s="227"/>
      <c r="AO26" s="227"/>
      <c r="AR26" s="28"/>
    </row>
    <row r="27" spans="2:71" s="1" customFormat="1" ht="6.95" customHeight="1">
      <c r="B27" s="28"/>
      <c r="AR27" s="28"/>
    </row>
    <row r="28" spans="2:71" s="1" customFormat="1" ht="12.75">
      <c r="B28" s="28"/>
      <c r="L28" s="228" t="s">
        <v>30</v>
      </c>
      <c r="M28" s="228"/>
      <c r="N28" s="228"/>
      <c r="O28" s="228"/>
      <c r="P28" s="228"/>
      <c r="W28" s="228" t="s">
        <v>31</v>
      </c>
      <c r="X28" s="228"/>
      <c r="Y28" s="228"/>
      <c r="Z28" s="228"/>
      <c r="AA28" s="228"/>
      <c r="AB28" s="228"/>
      <c r="AC28" s="228"/>
      <c r="AD28" s="228"/>
      <c r="AE28" s="228"/>
      <c r="AK28" s="228" t="s">
        <v>32</v>
      </c>
      <c r="AL28" s="228"/>
      <c r="AM28" s="228"/>
      <c r="AN28" s="228"/>
      <c r="AO28" s="228"/>
      <c r="AR28" s="28"/>
    </row>
    <row r="29" spans="2:71" s="2" customFormat="1" ht="14.45" customHeight="1">
      <c r="B29" s="32"/>
      <c r="D29" s="25" t="s">
        <v>33</v>
      </c>
      <c r="F29" s="25" t="s">
        <v>34</v>
      </c>
      <c r="L29" s="213">
        <v>0.21</v>
      </c>
      <c r="M29" s="212"/>
      <c r="N29" s="212"/>
      <c r="O29" s="212"/>
      <c r="P29" s="212"/>
      <c r="W29" s="211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K29" s="211">
        <f>ROUND(AV94, 2)</f>
        <v>0</v>
      </c>
      <c r="AL29" s="212"/>
      <c r="AM29" s="212"/>
      <c r="AN29" s="212"/>
      <c r="AO29" s="212"/>
      <c r="AR29" s="32"/>
    </row>
    <row r="30" spans="2:71" s="2" customFormat="1" ht="14.45" customHeight="1">
      <c r="B30" s="32"/>
      <c r="F30" s="25" t="s">
        <v>35</v>
      </c>
      <c r="L30" s="213">
        <v>0.15</v>
      </c>
      <c r="M30" s="212"/>
      <c r="N30" s="212"/>
      <c r="O30" s="212"/>
      <c r="P30" s="212"/>
      <c r="W30" s="211">
        <f>ROUND(BA94, 2)</f>
        <v>0</v>
      </c>
      <c r="X30" s="212"/>
      <c r="Y30" s="212"/>
      <c r="Z30" s="212"/>
      <c r="AA30" s="212"/>
      <c r="AB30" s="212"/>
      <c r="AC30" s="212"/>
      <c r="AD30" s="212"/>
      <c r="AE30" s="212"/>
      <c r="AK30" s="211">
        <f>ROUND(AW94, 2)</f>
        <v>0</v>
      </c>
      <c r="AL30" s="212"/>
      <c r="AM30" s="212"/>
      <c r="AN30" s="212"/>
      <c r="AO30" s="212"/>
      <c r="AR30" s="32"/>
    </row>
    <row r="31" spans="2:71" s="2" customFormat="1" ht="14.45" hidden="1" customHeight="1">
      <c r="B31" s="32"/>
      <c r="F31" s="25" t="s">
        <v>36</v>
      </c>
      <c r="L31" s="213">
        <v>0.21</v>
      </c>
      <c r="M31" s="212"/>
      <c r="N31" s="212"/>
      <c r="O31" s="212"/>
      <c r="P31" s="212"/>
      <c r="W31" s="211">
        <f>ROUND(BB94, 2)</f>
        <v>0</v>
      </c>
      <c r="X31" s="212"/>
      <c r="Y31" s="212"/>
      <c r="Z31" s="212"/>
      <c r="AA31" s="212"/>
      <c r="AB31" s="212"/>
      <c r="AC31" s="212"/>
      <c r="AD31" s="212"/>
      <c r="AE31" s="212"/>
      <c r="AK31" s="211">
        <v>0</v>
      </c>
      <c r="AL31" s="212"/>
      <c r="AM31" s="212"/>
      <c r="AN31" s="212"/>
      <c r="AO31" s="212"/>
      <c r="AR31" s="32"/>
    </row>
    <row r="32" spans="2:71" s="2" customFormat="1" ht="14.45" hidden="1" customHeight="1">
      <c r="B32" s="32"/>
      <c r="F32" s="25" t="s">
        <v>37</v>
      </c>
      <c r="L32" s="213">
        <v>0.15</v>
      </c>
      <c r="M32" s="212"/>
      <c r="N32" s="212"/>
      <c r="O32" s="212"/>
      <c r="P32" s="212"/>
      <c r="W32" s="211">
        <f>ROUND(BC94, 2)</f>
        <v>0</v>
      </c>
      <c r="X32" s="212"/>
      <c r="Y32" s="212"/>
      <c r="Z32" s="212"/>
      <c r="AA32" s="212"/>
      <c r="AB32" s="212"/>
      <c r="AC32" s="212"/>
      <c r="AD32" s="212"/>
      <c r="AE32" s="212"/>
      <c r="AK32" s="211">
        <v>0</v>
      </c>
      <c r="AL32" s="212"/>
      <c r="AM32" s="212"/>
      <c r="AN32" s="212"/>
      <c r="AO32" s="212"/>
      <c r="AR32" s="32"/>
    </row>
    <row r="33" spans="2:44" s="2" customFormat="1" ht="14.45" hidden="1" customHeight="1">
      <c r="B33" s="32"/>
      <c r="F33" s="25" t="s">
        <v>38</v>
      </c>
      <c r="L33" s="213">
        <v>0</v>
      </c>
      <c r="M33" s="212"/>
      <c r="N33" s="212"/>
      <c r="O33" s="212"/>
      <c r="P33" s="212"/>
      <c r="W33" s="211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K33" s="211">
        <v>0</v>
      </c>
      <c r="AL33" s="212"/>
      <c r="AM33" s="212"/>
      <c r="AN33" s="212"/>
      <c r="AO33" s="212"/>
      <c r="AR33" s="32"/>
    </row>
    <row r="34" spans="2:44" s="1" customFormat="1" ht="6.95" customHeight="1">
      <c r="B34" s="28"/>
      <c r="AR34" s="28"/>
    </row>
    <row r="35" spans="2:44" s="1" customFormat="1" ht="25.9" customHeight="1">
      <c r="B35" s="28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214" t="s">
        <v>41</v>
      </c>
      <c r="Y35" s="215"/>
      <c r="Z35" s="215"/>
      <c r="AA35" s="215"/>
      <c r="AB35" s="215"/>
      <c r="AC35" s="35"/>
      <c r="AD35" s="35"/>
      <c r="AE35" s="35"/>
      <c r="AF35" s="35"/>
      <c r="AG35" s="35"/>
      <c r="AH35" s="35"/>
      <c r="AI35" s="35"/>
      <c r="AJ35" s="35"/>
      <c r="AK35" s="216">
        <f>SUM(AK26:AK33)</f>
        <v>0</v>
      </c>
      <c r="AL35" s="215"/>
      <c r="AM35" s="215"/>
      <c r="AN35" s="215"/>
      <c r="AO35" s="217"/>
      <c r="AP35" s="33"/>
      <c r="AQ35" s="33"/>
      <c r="AR35" s="28"/>
    </row>
    <row r="36" spans="2:44" s="1" customFormat="1" ht="6.95" customHeight="1">
      <c r="B36" s="28"/>
      <c r="AR36" s="28"/>
    </row>
    <row r="37" spans="2:44" s="1" customFormat="1" ht="14.45" customHeight="1">
      <c r="B37" s="28"/>
      <c r="AR37" s="28"/>
    </row>
    <row r="38" spans="2:44" ht="14.45" customHeight="1">
      <c r="B38" s="19"/>
      <c r="AR38" s="19"/>
    </row>
    <row r="39" spans="2:44" ht="14.45" customHeight="1">
      <c r="B39" s="19"/>
      <c r="AR39" s="19"/>
    </row>
    <row r="40" spans="2:44" ht="14.45" customHeight="1">
      <c r="B40" s="19"/>
      <c r="AR40" s="19"/>
    </row>
    <row r="41" spans="2:44" ht="14.45" customHeight="1">
      <c r="B41" s="19"/>
      <c r="AR41" s="19"/>
    </row>
    <row r="42" spans="2:44" ht="14.45" customHeight="1">
      <c r="B42" s="19"/>
      <c r="AR42" s="19"/>
    </row>
    <row r="43" spans="2:44" ht="14.45" customHeight="1">
      <c r="B43" s="19"/>
      <c r="AR43" s="19"/>
    </row>
    <row r="44" spans="2:44" ht="14.45" customHeight="1">
      <c r="B44" s="19"/>
      <c r="AR44" s="19"/>
    </row>
    <row r="45" spans="2:44" ht="14.45" customHeight="1">
      <c r="B45" s="19"/>
      <c r="AR45" s="19"/>
    </row>
    <row r="46" spans="2:44" ht="14.45" customHeight="1">
      <c r="B46" s="19"/>
      <c r="AR46" s="19"/>
    </row>
    <row r="47" spans="2:44" ht="14.45" customHeight="1">
      <c r="B47" s="19"/>
      <c r="AR47" s="19"/>
    </row>
    <row r="48" spans="2:44" ht="14.45" customHeight="1">
      <c r="B48" s="19"/>
      <c r="AR48" s="19"/>
    </row>
    <row r="49" spans="2:44" s="1" customFormat="1" ht="14.45" customHeight="1">
      <c r="B49" s="28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28"/>
      <c r="D60" s="39" t="s">
        <v>44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45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44</v>
      </c>
      <c r="AI60" s="30"/>
      <c r="AJ60" s="30"/>
      <c r="AK60" s="30"/>
      <c r="AL60" s="30"/>
      <c r="AM60" s="39" t="s">
        <v>45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28"/>
      <c r="D64" s="37" t="s">
        <v>46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47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28"/>
      <c r="D75" s="39" t="s">
        <v>44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45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44</v>
      </c>
      <c r="AI75" s="30"/>
      <c r="AJ75" s="30"/>
      <c r="AK75" s="30"/>
      <c r="AL75" s="30"/>
      <c r="AM75" s="39" t="s">
        <v>45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20" t="s">
        <v>48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5" t="s">
        <v>12</v>
      </c>
      <c r="L84" s="3">
        <f>K5</f>
        <v>0</v>
      </c>
      <c r="AR84" s="44"/>
    </row>
    <row r="85" spans="1:91" s="4" customFormat="1" ht="36.950000000000003" customHeight="1">
      <c r="B85" s="45"/>
      <c r="C85" s="46" t="s">
        <v>13</v>
      </c>
      <c r="L85" s="202" t="str">
        <f>K6</f>
        <v>Rekonstrukce oplocení areálu Silnice LK a.s., Sosnová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5" t="s">
        <v>17</v>
      </c>
      <c r="L87" s="47" t="str">
        <f>IF(K8="","",K8)</f>
        <v xml:space="preserve">Areál Silnice LK a.s., Sosnová </v>
      </c>
      <c r="AI87" s="25" t="s">
        <v>19</v>
      </c>
      <c r="AM87" s="204" t="str">
        <f>IF(AN8= "","",AN8)</f>
        <v/>
      </c>
      <c r="AN87" s="204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5" t="s">
        <v>20</v>
      </c>
      <c r="L89" s="3" t="str">
        <f>IF(E11= "","",E11)</f>
        <v xml:space="preserve"> </v>
      </c>
      <c r="AI89" s="25" t="s">
        <v>25</v>
      </c>
      <c r="AM89" s="205" t="str">
        <f>IF(E17="","",E17)</f>
        <v xml:space="preserve"> </v>
      </c>
      <c r="AN89" s="206"/>
      <c r="AO89" s="206"/>
      <c r="AP89" s="206"/>
      <c r="AR89" s="28"/>
      <c r="AS89" s="207" t="s">
        <v>49</v>
      </c>
      <c r="AT89" s="208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40.15" customHeight="1">
      <c r="B90" s="28"/>
      <c r="C90" s="25" t="s">
        <v>24</v>
      </c>
      <c r="L90" s="3" t="str">
        <f>IF(E14="","",E14)</f>
        <v/>
      </c>
      <c r="AI90" s="25" t="s">
        <v>27</v>
      </c>
      <c r="AM90" s="205" t="str">
        <f>IF(E20="","",E20)</f>
        <v/>
      </c>
      <c r="AN90" s="206"/>
      <c r="AO90" s="206"/>
      <c r="AP90" s="206"/>
      <c r="AR90" s="28"/>
      <c r="AS90" s="209"/>
      <c r="AT90" s="210"/>
      <c r="BD90" s="52"/>
    </row>
    <row r="91" spans="1:91" s="1" customFormat="1" ht="10.9" customHeight="1">
      <c r="B91" s="28"/>
      <c r="AR91" s="28"/>
      <c r="AS91" s="209"/>
      <c r="AT91" s="210"/>
      <c r="BD91" s="52"/>
    </row>
    <row r="92" spans="1:91" s="1" customFormat="1" ht="29.25" customHeight="1">
      <c r="B92" s="28"/>
      <c r="C92" s="197" t="s">
        <v>50</v>
      </c>
      <c r="D92" s="198"/>
      <c r="E92" s="198"/>
      <c r="F92" s="198"/>
      <c r="G92" s="198"/>
      <c r="H92" s="53"/>
      <c r="I92" s="199" t="s">
        <v>51</v>
      </c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200" t="s">
        <v>52</v>
      </c>
      <c r="AH92" s="198"/>
      <c r="AI92" s="198"/>
      <c r="AJ92" s="198"/>
      <c r="AK92" s="198"/>
      <c r="AL92" s="198"/>
      <c r="AM92" s="198"/>
      <c r="AN92" s="199" t="s">
        <v>53</v>
      </c>
      <c r="AO92" s="198"/>
      <c r="AP92" s="201"/>
      <c r="AQ92" s="54" t="s">
        <v>54</v>
      </c>
      <c r="AR92" s="28"/>
      <c r="AS92" s="55" t="s">
        <v>55</v>
      </c>
      <c r="AT92" s="56" t="s">
        <v>56</v>
      </c>
      <c r="AU92" s="56" t="s">
        <v>57</v>
      </c>
      <c r="AV92" s="56" t="s">
        <v>58</v>
      </c>
      <c r="AW92" s="56" t="s">
        <v>59</v>
      </c>
      <c r="AX92" s="56" t="s">
        <v>60</v>
      </c>
      <c r="AY92" s="56" t="s">
        <v>61</v>
      </c>
      <c r="AZ92" s="56" t="s">
        <v>62</v>
      </c>
      <c r="BA92" s="56" t="s">
        <v>63</v>
      </c>
      <c r="BB92" s="56" t="s">
        <v>64</v>
      </c>
      <c r="BC92" s="56" t="s">
        <v>65</v>
      </c>
      <c r="BD92" s="57" t="s">
        <v>66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67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21">
        <f>ROUND(AG95,2)</f>
        <v>0</v>
      </c>
      <c r="AH94" s="221"/>
      <c r="AI94" s="221"/>
      <c r="AJ94" s="221"/>
      <c r="AK94" s="221"/>
      <c r="AL94" s="221"/>
      <c r="AM94" s="221"/>
      <c r="AN94" s="222">
        <f>SUM(AG94,AT94)</f>
        <v>0</v>
      </c>
      <c r="AO94" s="222"/>
      <c r="AP94" s="222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1052.0504599999999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68</v>
      </c>
      <c r="BT94" s="68" t="s">
        <v>69</v>
      </c>
      <c r="BU94" s="69" t="s">
        <v>70</v>
      </c>
      <c r="BV94" s="68" t="s">
        <v>71</v>
      </c>
      <c r="BW94" s="68" t="s">
        <v>4</v>
      </c>
      <c r="BX94" s="68" t="s">
        <v>72</v>
      </c>
      <c r="CL94" s="68" t="s">
        <v>1</v>
      </c>
    </row>
    <row r="95" spans="1:91" s="6" customFormat="1" ht="24.75" customHeight="1">
      <c r="A95" s="70" t="s">
        <v>73</v>
      </c>
      <c r="B95" s="71"/>
      <c r="C95" s="72"/>
      <c r="D95" s="220"/>
      <c r="E95" s="220"/>
      <c r="F95" s="220"/>
      <c r="G95" s="220"/>
      <c r="H95" s="220"/>
      <c r="I95" s="73"/>
      <c r="J95" s="220" t="s">
        <v>14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18">
        <f>'20230314 - Rekonstrukce o...'!J30</f>
        <v>0</v>
      </c>
      <c r="AH95" s="219"/>
      <c r="AI95" s="219"/>
      <c r="AJ95" s="219"/>
      <c r="AK95" s="219"/>
      <c r="AL95" s="219"/>
      <c r="AM95" s="219"/>
      <c r="AN95" s="218">
        <f>SUM(AG95,AT95)</f>
        <v>0</v>
      </c>
      <c r="AO95" s="219"/>
      <c r="AP95" s="219"/>
      <c r="AQ95" s="74" t="s">
        <v>74</v>
      </c>
      <c r="AR95" s="71"/>
      <c r="AS95" s="75">
        <v>0</v>
      </c>
      <c r="AT95" s="76">
        <f>ROUND(SUM(AV95:AW95),2)</f>
        <v>0</v>
      </c>
      <c r="AU95" s="77">
        <f>'20230314 - Rekonstrukce o...'!P125</f>
        <v>1052.0504590000003</v>
      </c>
      <c r="AV95" s="76">
        <f>'20230314 - Rekonstrukce o...'!J33</f>
        <v>0</v>
      </c>
      <c r="AW95" s="76">
        <f>'20230314 - Rekonstrukce o...'!J34</f>
        <v>0</v>
      </c>
      <c r="AX95" s="76">
        <f>'20230314 - Rekonstrukce o...'!J35</f>
        <v>0</v>
      </c>
      <c r="AY95" s="76">
        <f>'20230314 - Rekonstrukce o...'!J36</f>
        <v>0</v>
      </c>
      <c r="AZ95" s="76">
        <f>'20230314 - Rekonstrukce o...'!F33</f>
        <v>0</v>
      </c>
      <c r="BA95" s="76">
        <f>'20230314 - Rekonstrukce o...'!F34</f>
        <v>0</v>
      </c>
      <c r="BB95" s="76">
        <f>'20230314 - Rekonstrukce o...'!F35</f>
        <v>0</v>
      </c>
      <c r="BC95" s="76">
        <f>'20230314 - Rekonstrukce o...'!F36</f>
        <v>0</v>
      </c>
      <c r="BD95" s="78">
        <f>'20230314 - Rekonstrukce o...'!F37</f>
        <v>0</v>
      </c>
      <c r="BT95" s="79" t="s">
        <v>75</v>
      </c>
      <c r="BV95" s="79" t="s">
        <v>71</v>
      </c>
      <c r="BW95" s="79" t="s">
        <v>76</v>
      </c>
      <c r="BX95" s="79" t="s">
        <v>4</v>
      </c>
      <c r="CL95" s="79" t="s">
        <v>1</v>
      </c>
      <c r="CM95" s="79" t="s">
        <v>77</v>
      </c>
    </row>
    <row r="96" spans="1:91" s="1" customFormat="1" ht="30" customHeight="1">
      <c r="B96" s="28"/>
      <c r="AR96" s="28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mergeCells count="40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20230314 - Rekonstrukce o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79"/>
  <sheetViews>
    <sheetView showGridLines="0" tabSelected="1" topLeftCell="A276" workbookViewId="0">
      <selection activeCell="L2" sqref="L2:V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6" t="s">
        <v>76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77</v>
      </c>
    </row>
    <row r="4" spans="2:46" ht="24.95" customHeight="1">
      <c r="B4" s="19"/>
      <c r="D4" s="20" t="s">
        <v>78</v>
      </c>
      <c r="L4" s="19"/>
      <c r="M4" s="80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13</v>
      </c>
      <c r="L6" s="19"/>
    </row>
    <row r="7" spans="2:46" ht="16.5" customHeight="1">
      <c r="B7" s="19"/>
      <c r="E7" s="229" t="str">
        <f>'Rekapitulace stavby'!K6</f>
        <v>Rekonstrukce oplocení areálu Silnice LK a.s., Sosnová</v>
      </c>
      <c r="F7" s="230"/>
      <c r="G7" s="230"/>
      <c r="H7" s="230"/>
      <c r="L7" s="19"/>
    </row>
    <row r="8" spans="2:46" s="1" customFormat="1" ht="12" customHeight="1">
      <c r="B8" s="28"/>
      <c r="D8" s="25" t="s">
        <v>79</v>
      </c>
      <c r="L8" s="28"/>
    </row>
    <row r="9" spans="2:46" s="1" customFormat="1" ht="30" customHeight="1">
      <c r="B9" s="28"/>
      <c r="E9" s="202" t="s">
        <v>80</v>
      </c>
      <c r="F9" s="231"/>
      <c r="G9" s="231"/>
      <c r="H9" s="23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15</v>
      </c>
      <c r="F11" s="23" t="s">
        <v>1</v>
      </c>
      <c r="I11" s="25" t="s">
        <v>16</v>
      </c>
      <c r="J11" s="23" t="s">
        <v>1</v>
      </c>
      <c r="L11" s="28"/>
    </row>
    <row r="12" spans="2:46" s="1" customFormat="1" ht="12" customHeight="1">
      <c r="B12" s="28"/>
      <c r="D12" s="25" t="s">
        <v>17</v>
      </c>
      <c r="F12" s="23" t="s">
        <v>18</v>
      </c>
      <c r="I12" s="25" t="s">
        <v>19</v>
      </c>
      <c r="J12" s="48"/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20</v>
      </c>
      <c r="F14" s="1" t="s">
        <v>436</v>
      </c>
      <c r="I14" s="25" t="s">
        <v>21</v>
      </c>
      <c r="J14" s="23">
        <f>IF('Rekapitulace stavby'!AN10="","",'Rekapitulace stavby'!AN10)</f>
        <v>28746503</v>
      </c>
      <c r="L14" s="28"/>
    </row>
    <row r="15" spans="2:46" s="1" customFormat="1" ht="18" customHeight="1">
      <c r="B15" s="28"/>
      <c r="E15" s="23" t="str">
        <f>IF('Rekapitulace stavby'!E11="","",'Rekapitulace stavby'!E11)</f>
        <v xml:space="preserve"> </v>
      </c>
      <c r="I15" s="25" t="s">
        <v>23</v>
      </c>
      <c r="J15" s="23" t="str">
        <f>IF('Rekapitulace stavby'!AN11="","",'Rekapitulace stavby'!AN11)</f>
        <v>CZ28746503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24</v>
      </c>
      <c r="I17" s="25" t="s">
        <v>21</v>
      </c>
      <c r="J17" s="23"/>
      <c r="L17" s="28"/>
    </row>
    <row r="18" spans="2:12" s="1" customFormat="1" ht="18" customHeight="1">
      <c r="B18" s="28"/>
      <c r="E18" s="23"/>
      <c r="I18" s="25" t="s">
        <v>23</v>
      </c>
      <c r="J18" s="23"/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25</v>
      </c>
      <c r="I20" s="25" t="s">
        <v>21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23</v>
      </c>
      <c r="J21" s="23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21</v>
      </c>
      <c r="J23" s="23"/>
      <c r="L23" s="28"/>
    </row>
    <row r="24" spans="2:12" s="1" customFormat="1" ht="18" customHeight="1">
      <c r="B24" s="28"/>
      <c r="E24" s="23"/>
      <c r="I24" s="25" t="s">
        <v>23</v>
      </c>
      <c r="J24" s="23"/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28</v>
      </c>
      <c r="L26" s="28"/>
    </row>
    <row r="27" spans="2:12" s="7" customFormat="1" ht="16.5" customHeight="1">
      <c r="B27" s="81"/>
      <c r="E27" s="225" t="s">
        <v>1</v>
      </c>
      <c r="F27" s="225"/>
      <c r="G27" s="225"/>
      <c r="H27" s="225"/>
      <c r="L27" s="81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2" t="s">
        <v>29</v>
      </c>
      <c r="J30" s="62">
        <f>ROUND(J125,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31</v>
      </c>
      <c r="I32" s="31" t="s">
        <v>30</v>
      </c>
      <c r="J32" s="31" t="s">
        <v>32</v>
      </c>
      <c r="L32" s="28"/>
    </row>
    <row r="33" spans="2:12" s="1" customFormat="1" ht="14.45" customHeight="1">
      <c r="B33" s="28"/>
      <c r="D33" s="51" t="s">
        <v>33</v>
      </c>
      <c r="E33" s="25" t="s">
        <v>34</v>
      </c>
      <c r="F33" s="83">
        <f>ROUND((SUM(BE125:BE278)),  2)</f>
        <v>0</v>
      </c>
      <c r="I33" s="84">
        <v>0.21</v>
      </c>
      <c r="J33" s="83">
        <f>ROUND(((SUM(BE125:BE278))*I33),  2)</f>
        <v>0</v>
      </c>
      <c r="L33" s="28"/>
    </row>
    <row r="34" spans="2:12" s="1" customFormat="1" ht="14.45" customHeight="1">
      <c r="B34" s="28"/>
      <c r="E34" s="25" t="s">
        <v>35</v>
      </c>
      <c r="F34" s="83">
        <f>ROUND((SUM(BF125:BF278)),  2)</f>
        <v>0</v>
      </c>
      <c r="I34" s="84">
        <v>0.15</v>
      </c>
      <c r="J34" s="83">
        <f>ROUND(((SUM(BF125:BF278))*I34),  2)</f>
        <v>0</v>
      </c>
      <c r="L34" s="28"/>
    </row>
    <row r="35" spans="2:12" s="1" customFormat="1" ht="14.45" hidden="1" customHeight="1">
      <c r="B35" s="28"/>
      <c r="E35" s="25" t="s">
        <v>36</v>
      </c>
      <c r="F35" s="83">
        <f>ROUND((SUM(BG125:BG278)),  2)</f>
        <v>0</v>
      </c>
      <c r="I35" s="84">
        <v>0.21</v>
      </c>
      <c r="J35" s="83">
        <f>0</f>
        <v>0</v>
      </c>
      <c r="L35" s="28"/>
    </row>
    <row r="36" spans="2:12" s="1" customFormat="1" ht="14.45" hidden="1" customHeight="1">
      <c r="B36" s="28"/>
      <c r="E36" s="25" t="s">
        <v>37</v>
      </c>
      <c r="F36" s="83">
        <f>ROUND((SUM(BH125:BH278)),  2)</f>
        <v>0</v>
      </c>
      <c r="I36" s="84">
        <v>0.15</v>
      </c>
      <c r="J36" s="83">
        <f>0</f>
        <v>0</v>
      </c>
      <c r="L36" s="28"/>
    </row>
    <row r="37" spans="2:12" s="1" customFormat="1" ht="14.45" hidden="1" customHeight="1">
      <c r="B37" s="28"/>
      <c r="E37" s="25" t="s">
        <v>38</v>
      </c>
      <c r="F37" s="83">
        <f>ROUND((SUM(BI125:BI278)),  2)</f>
        <v>0</v>
      </c>
      <c r="I37" s="84">
        <v>0</v>
      </c>
      <c r="J37" s="83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5"/>
      <c r="D39" s="86" t="s">
        <v>39</v>
      </c>
      <c r="E39" s="53"/>
      <c r="F39" s="53"/>
      <c r="G39" s="87" t="s">
        <v>40</v>
      </c>
      <c r="H39" s="88" t="s">
        <v>41</v>
      </c>
      <c r="I39" s="53"/>
      <c r="J39" s="89">
        <f>SUM(J30:J37)</f>
        <v>0</v>
      </c>
      <c r="K39" s="90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39" t="s">
        <v>44</v>
      </c>
      <c r="E61" s="30"/>
      <c r="F61" s="91" t="s">
        <v>45</v>
      </c>
      <c r="G61" s="39" t="s">
        <v>44</v>
      </c>
      <c r="H61" s="30"/>
      <c r="I61" s="30"/>
      <c r="J61" s="92" t="s">
        <v>45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39" t="s">
        <v>44</v>
      </c>
      <c r="E76" s="30"/>
      <c r="F76" s="91" t="s">
        <v>45</v>
      </c>
      <c r="G76" s="39" t="s">
        <v>44</v>
      </c>
      <c r="H76" s="30"/>
      <c r="I76" s="30"/>
      <c r="J76" s="92" t="s">
        <v>45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81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13</v>
      </c>
      <c r="L84" s="28"/>
    </row>
    <row r="85" spans="2:47" s="1" customFormat="1" ht="16.5" customHeight="1">
      <c r="B85" s="28"/>
      <c r="E85" s="229" t="str">
        <f>E7</f>
        <v>Rekonstrukce oplocení areálu Silnice LK a.s., Sosnová</v>
      </c>
      <c r="F85" s="230"/>
      <c r="G85" s="230"/>
      <c r="H85" s="230"/>
      <c r="L85" s="28"/>
    </row>
    <row r="86" spans="2:47" s="1" customFormat="1" ht="12" customHeight="1">
      <c r="B86" s="28"/>
      <c r="C86" s="25" t="s">
        <v>79</v>
      </c>
      <c r="L86" s="28"/>
    </row>
    <row r="87" spans="2:47" s="1" customFormat="1" ht="30" customHeight="1">
      <c r="B87" s="28"/>
      <c r="E87" s="202" t="str">
        <f>E9</f>
        <v>20230314 - Rekonstrukce oplocení areálu Silnice LK a.s., Sosnová</v>
      </c>
      <c r="F87" s="231"/>
      <c r="G87" s="231"/>
      <c r="H87" s="23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17</v>
      </c>
      <c r="F89" s="23" t="str">
        <f>F12</f>
        <v xml:space="preserve">Areál Silnice LK a.s., Sosnová </v>
      </c>
      <c r="I89" s="25" t="s">
        <v>19</v>
      </c>
      <c r="J89" s="48"/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20</v>
      </c>
      <c r="F91" s="23" t="str">
        <f>E15</f>
        <v xml:space="preserve"> </v>
      </c>
      <c r="I91" s="25" t="s">
        <v>25</v>
      </c>
      <c r="J91" s="26" t="str">
        <f>E21</f>
        <v xml:space="preserve"> </v>
      </c>
      <c r="L91" s="28"/>
    </row>
    <row r="92" spans="2:47" s="1" customFormat="1" ht="40.15" customHeight="1">
      <c r="B92" s="28"/>
      <c r="C92" s="25" t="s">
        <v>24</v>
      </c>
      <c r="F92" s="23"/>
      <c r="I92" s="25" t="s">
        <v>27</v>
      </c>
      <c r="J92" s="26"/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3" t="s">
        <v>82</v>
      </c>
      <c r="D94" s="85"/>
      <c r="E94" s="85"/>
      <c r="F94" s="85"/>
      <c r="G94" s="85"/>
      <c r="H94" s="85"/>
      <c r="I94" s="85"/>
      <c r="J94" s="94" t="s">
        <v>83</v>
      </c>
      <c r="K94" s="8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5" t="s">
        <v>84</v>
      </c>
      <c r="J96" s="62">
        <f>J125</f>
        <v>0</v>
      </c>
      <c r="L96" s="28"/>
      <c r="AU96" s="16" t="s">
        <v>85</v>
      </c>
    </row>
    <row r="97" spans="2:12" s="8" customFormat="1" ht="24.95" customHeight="1">
      <c r="B97" s="96"/>
      <c r="D97" s="97" t="s">
        <v>86</v>
      </c>
      <c r="E97" s="98"/>
      <c r="F97" s="98"/>
      <c r="G97" s="98"/>
      <c r="H97" s="98"/>
      <c r="I97" s="98"/>
      <c r="J97" s="99">
        <f>J126</f>
        <v>0</v>
      </c>
      <c r="L97" s="96"/>
    </row>
    <row r="98" spans="2:12" s="9" customFormat="1" ht="19.899999999999999" customHeight="1">
      <c r="B98" s="100"/>
      <c r="D98" s="101" t="s">
        <v>87</v>
      </c>
      <c r="E98" s="102"/>
      <c r="F98" s="102"/>
      <c r="G98" s="102"/>
      <c r="H98" s="102"/>
      <c r="I98" s="102"/>
      <c r="J98" s="103">
        <f>J127</f>
        <v>0</v>
      </c>
      <c r="L98" s="100"/>
    </row>
    <row r="99" spans="2:12" s="9" customFormat="1" ht="19.899999999999999" customHeight="1">
      <c r="B99" s="100"/>
      <c r="D99" s="101" t="s">
        <v>88</v>
      </c>
      <c r="E99" s="102"/>
      <c r="F99" s="102"/>
      <c r="G99" s="102"/>
      <c r="H99" s="102"/>
      <c r="I99" s="102"/>
      <c r="J99" s="103">
        <f>J189</f>
        <v>0</v>
      </c>
      <c r="L99" s="100"/>
    </row>
    <row r="100" spans="2:12" s="9" customFormat="1" ht="19.899999999999999" customHeight="1">
      <c r="B100" s="100"/>
      <c r="D100" s="101" t="s">
        <v>89</v>
      </c>
      <c r="E100" s="102"/>
      <c r="F100" s="102"/>
      <c r="G100" s="102"/>
      <c r="H100" s="102"/>
      <c r="I100" s="102"/>
      <c r="J100" s="103">
        <f>J210</f>
        <v>0</v>
      </c>
      <c r="L100" s="100"/>
    </row>
    <row r="101" spans="2:12" s="9" customFormat="1" ht="19.899999999999999" customHeight="1">
      <c r="B101" s="100"/>
      <c r="D101" s="101" t="s">
        <v>90</v>
      </c>
      <c r="E101" s="102"/>
      <c r="F101" s="102"/>
      <c r="G101" s="102"/>
      <c r="H101" s="102"/>
      <c r="I101" s="102"/>
      <c r="J101" s="103">
        <f>J220</f>
        <v>0</v>
      </c>
      <c r="L101" s="100"/>
    </row>
    <row r="102" spans="2:12" s="9" customFormat="1" ht="19.899999999999999" customHeight="1">
      <c r="B102" s="100"/>
      <c r="D102" s="101" t="s">
        <v>91</v>
      </c>
      <c r="E102" s="102"/>
      <c r="F102" s="102"/>
      <c r="G102" s="102"/>
      <c r="H102" s="102"/>
      <c r="I102" s="102"/>
      <c r="J102" s="103">
        <f>J248</f>
        <v>0</v>
      </c>
      <c r="L102" s="100"/>
    </row>
    <row r="103" spans="2:12" s="9" customFormat="1" ht="19.899999999999999" customHeight="1">
      <c r="B103" s="100"/>
      <c r="D103" s="101" t="s">
        <v>92</v>
      </c>
      <c r="E103" s="102"/>
      <c r="F103" s="102"/>
      <c r="G103" s="102"/>
      <c r="H103" s="102"/>
      <c r="I103" s="102"/>
      <c r="J103" s="103">
        <f>J271</f>
        <v>0</v>
      </c>
      <c r="L103" s="100"/>
    </row>
    <row r="104" spans="2:12" s="9" customFormat="1" ht="19.899999999999999" customHeight="1">
      <c r="B104" s="100"/>
      <c r="D104" s="101" t="s">
        <v>93</v>
      </c>
      <c r="E104" s="102"/>
      <c r="F104" s="102"/>
      <c r="G104" s="102"/>
      <c r="H104" s="102"/>
      <c r="I104" s="102"/>
      <c r="J104" s="103">
        <f>J275</f>
        <v>0</v>
      </c>
      <c r="L104" s="100"/>
    </row>
    <row r="105" spans="2:12" s="9" customFormat="1" ht="19.899999999999999" customHeight="1">
      <c r="B105" s="100"/>
      <c r="D105" s="101" t="s">
        <v>94</v>
      </c>
      <c r="E105" s="102"/>
      <c r="F105" s="102"/>
      <c r="G105" s="102"/>
      <c r="H105" s="102"/>
      <c r="I105" s="102"/>
      <c r="J105" s="103">
        <f>J277</f>
        <v>0</v>
      </c>
      <c r="L105" s="100"/>
    </row>
    <row r="106" spans="2:12" s="1" customFormat="1" ht="21.75" customHeight="1">
      <c r="B106" s="28"/>
      <c r="L106" s="28"/>
    </row>
    <row r="107" spans="2:12" s="1" customFormat="1" ht="6.95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>
      <c r="B112" s="28"/>
      <c r="C112" s="20" t="s">
        <v>95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5" t="s">
        <v>13</v>
      </c>
      <c r="L114" s="28"/>
    </row>
    <row r="115" spans="2:65" s="1" customFormat="1" ht="16.5" customHeight="1">
      <c r="B115" s="28"/>
      <c r="E115" s="229" t="str">
        <f>E7</f>
        <v>Rekonstrukce oplocení areálu Silnice LK a.s., Sosnová</v>
      </c>
      <c r="F115" s="230"/>
      <c r="G115" s="230"/>
      <c r="H115" s="230"/>
      <c r="L115" s="28"/>
    </row>
    <row r="116" spans="2:65" s="1" customFormat="1" ht="12" customHeight="1">
      <c r="B116" s="28"/>
      <c r="C116" s="25" t="s">
        <v>79</v>
      </c>
      <c r="L116" s="28"/>
    </row>
    <row r="117" spans="2:65" s="1" customFormat="1" ht="30" customHeight="1">
      <c r="B117" s="28"/>
      <c r="E117" s="202" t="str">
        <f>E9</f>
        <v>20230314 - Rekonstrukce oplocení areálu Silnice LK a.s., Sosnová</v>
      </c>
      <c r="F117" s="231"/>
      <c r="G117" s="231"/>
      <c r="H117" s="231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5" t="s">
        <v>17</v>
      </c>
      <c r="F119" s="23" t="str">
        <f>F12</f>
        <v xml:space="preserve">Areál Silnice LK a.s., Sosnová </v>
      </c>
      <c r="I119" s="25" t="s">
        <v>19</v>
      </c>
      <c r="J119" s="48"/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5" t="s">
        <v>20</v>
      </c>
      <c r="F121" s="23" t="s">
        <v>439</v>
      </c>
      <c r="I121" s="25" t="s">
        <v>25</v>
      </c>
      <c r="J121" s="26" t="str">
        <f>E21</f>
        <v xml:space="preserve"> </v>
      </c>
      <c r="L121" s="28"/>
    </row>
    <row r="122" spans="2:65" s="1" customFormat="1" ht="40.15" customHeight="1">
      <c r="B122" s="28"/>
      <c r="C122" s="25" t="s">
        <v>24</v>
      </c>
      <c r="F122" s="23"/>
      <c r="I122" s="25" t="s">
        <v>27</v>
      </c>
      <c r="J122" s="26"/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04"/>
      <c r="C124" s="105" t="s">
        <v>96</v>
      </c>
      <c r="D124" s="106" t="s">
        <v>54</v>
      </c>
      <c r="E124" s="106" t="s">
        <v>50</v>
      </c>
      <c r="F124" s="106" t="s">
        <v>51</v>
      </c>
      <c r="G124" s="106" t="s">
        <v>97</v>
      </c>
      <c r="H124" s="106" t="s">
        <v>98</v>
      </c>
      <c r="I124" s="106" t="s">
        <v>99</v>
      </c>
      <c r="J124" s="106" t="s">
        <v>83</v>
      </c>
      <c r="K124" s="107" t="s">
        <v>100</v>
      </c>
      <c r="L124" s="104"/>
      <c r="M124" s="55" t="s">
        <v>1</v>
      </c>
      <c r="N124" s="56" t="s">
        <v>33</v>
      </c>
      <c r="O124" s="56" t="s">
        <v>101</v>
      </c>
      <c r="P124" s="56" t="s">
        <v>102</v>
      </c>
      <c r="Q124" s="56" t="s">
        <v>103</v>
      </c>
      <c r="R124" s="56" t="s">
        <v>104</v>
      </c>
      <c r="S124" s="56" t="s">
        <v>105</v>
      </c>
      <c r="T124" s="57" t="s">
        <v>106</v>
      </c>
    </row>
    <row r="125" spans="2:65" s="1" customFormat="1" ht="22.9" customHeight="1">
      <c r="B125" s="28"/>
      <c r="C125" s="60" t="s">
        <v>107</v>
      </c>
      <c r="J125" s="108">
        <f>BK125</f>
        <v>0</v>
      </c>
      <c r="L125" s="28"/>
      <c r="M125" s="58"/>
      <c r="N125" s="49"/>
      <c r="O125" s="49"/>
      <c r="P125" s="109">
        <f>P126</f>
        <v>1052.0504590000003</v>
      </c>
      <c r="Q125" s="49"/>
      <c r="R125" s="109">
        <f>R126</f>
        <v>127.22669999999999</v>
      </c>
      <c r="S125" s="49"/>
      <c r="T125" s="110">
        <f>T126</f>
        <v>173.77474000000001</v>
      </c>
      <c r="AT125" s="16" t="s">
        <v>68</v>
      </c>
      <c r="AU125" s="16" t="s">
        <v>85</v>
      </c>
      <c r="BK125" s="111">
        <f>BK126</f>
        <v>0</v>
      </c>
    </row>
    <row r="126" spans="2:65" s="11" customFormat="1" ht="25.9" customHeight="1">
      <c r="B126" s="112"/>
      <c r="D126" s="113" t="s">
        <v>68</v>
      </c>
      <c r="E126" s="114" t="s">
        <v>108</v>
      </c>
      <c r="F126" s="114" t="s">
        <v>109</v>
      </c>
      <c r="J126" s="115">
        <f>BK126</f>
        <v>0</v>
      </c>
      <c r="L126" s="112"/>
      <c r="M126" s="116"/>
      <c r="P126" s="117">
        <f>P127+P189+P210+P220+P248+P271+P275+P277</f>
        <v>1052.0504590000003</v>
      </c>
      <c r="R126" s="117">
        <f>R127+R189+R210+R220+R248+R271+R275+R277</f>
        <v>127.22669999999999</v>
      </c>
      <c r="T126" s="118">
        <f>T127+T189+T210+T220+T248+T271+T275+T277</f>
        <v>173.77474000000001</v>
      </c>
      <c r="AR126" s="113" t="s">
        <v>75</v>
      </c>
      <c r="AT126" s="119" t="s">
        <v>68</v>
      </c>
      <c r="AU126" s="119" t="s">
        <v>69</v>
      </c>
      <c r="AY126" s="113" t="s">
        <v>110</v>
      </c>
      <c r="BK126" s="120">
        <f>BK127+BK189+BK210+BK220+BK248+BK271+BK275+BK277</f>
        <v>0</v>
      </c>
    </row>
    <row r="127" spans="2:65" s="11" customFormat="1" ht="22.9" customHeight="1">
      <c r="B127" s="112"/>
      <c r="D127" s="113" t="s">
        <v>68</v>
      </c>
      <c r="E127" s="121" t="s">
        <v>111</v>
      </c>
      <c r="F127" s="121" t="s">
        <v>112</v>
      </c>
      <c r="J127" s="122">
        <f>BK127</f>
        <v>0</v>
      </c>
      <c r="L127" s="112"/>
      <c r="M127" s="116"/>
      <c r="P127" s="117">
        <f>SUM(P128:P188)</f>
        <v>517.65575000000013</v>
      </c>
      <c r="R127" s="117">
        <f>SUM(R128:R188)</f>
        <v>83.863599999999991</v>
      </c>
      <c r="T127" s="118">
        <f>SUM(T128:T188)</f>
        <v>0</v>
      </c>
      <c r="AR127" s="113" t="s">
        <v>75</v>
      </c>
      <c r="AT127" s="119" t="s">
        <v>68</v>
      </c>
      <c r="AU127" s="119" t="s">
        <v>75</v>
      </c>
      <c r="AY127" s="113" t="s">
        <v>110</v>
      </c>
      <c r="BK127" s="120">
        <f>SUM(BK128:BK188)</f>
        <v>0</v>
      </c>
    </row>
    <row r="128" spans="2:65" s="1" customFormat="1" ht="24.2" customHeight="1">
      <c r="B128" s="123"/>
      <c r="C128" s="124" t="s">
        <v>75</v>
      </c>
      <c r="D128" s="124" t="s">
        <v>113</v>
      </c>
      <c r="E128" s="125" t="s">
        <v>114</v>
      </c>
      <c r="F128" s="126" t="s">
        <v>115</v>
      </c>
      <c r="G128" s="127" t="s">
        <v>116</v>
      </c>
      <c r="H128" s="128">
        <v>49.6</v>
      </c>
      <c r="I128" s="129"/>
      <c r="J128" s="129">
        <f>ROUND(I128*H128,2)</f>
        <v>0</v>
      </c>
      <c r="K128" s="126" t="s">
        <v>117</v>
      </c>
      <c r="L128" s="28"/>
      <c r="M128" s="130" t="s">
        <v>1</v>
      </c>
      <c r="N128" s="131" t="s">
        <v>34</v>
      </c>
      <c r="O128" s="132">
        <v>0.39500000000000002</v>
      </c>
      <c r="P128" s="132">
        <f>O128*H128</f>
        <v>19.592000000000002</v>
      </c>
      <c r="Q128" s="132">
        <v>0</v>
      </c>
      <c r="R128" s="132">
        <f>Q128*H128</f>
        <v>0</v>
      </c>
      <c r="S128" s="132">
        <v>0</v>
      </c>
      <c r="T128" s="133">
        <f>S128*H128</f>
        <v>0</v>
      </c>
      <c r="AR128" s="134" t="s">
        <v>118</v>
      </c>
      <c r="AT128" s="134" t="s">
        <v>113</v>
      </c>
      <c r="AU128" s="134" t="s">
        <v>77</v>
      </c>
      <c r="AY128" s="16" t="s">
        <v>110</v>
      </c>
      <c r="BE128" s="135">
        <f>IF(N128="základní",J128,0)</f>
        <v>0</v>
      </c>
      <c r="BF128" s="135">
        <f>IF(N128="snížená",J128,0)</f>
        <v>0</v>
      </c>
      <c r="BG128" s="135">
        <f>IF(N128="zákl. přenesená",J128,0)</f>
        <v>0</v>
      </c>
      <c r="BH128" s="135">
        <f>IF(N128="sníž. přenesená",J128,0)</f>
        <v>0</v>
      </c>
      <c r="BI128" s="135">
        <f>IF(N128="nulová",J128,0)</f>
        <v>0</v>
      </c>
      <c r="BJ128" s="16" t="s">
        <v>75</v>
      </c>
      <c r="BK128" s="135">
        <f>ROUND(I128*H128,2)</f>
        <v>0</v>
      </c>
      <c r="BL128" s="16" t="s">
        <v>118</v>
      </c>
      <c r="BM128" s="134" t="s">
        <v>119</v>
      </c>
    </row>
    <row r="129" spans="2:65" s="12" customFormat="1">
      <c r="B129" s="136"/>
      <c r="D129" s="137" t="s">
        <v>120</v>
      </c>
      <c r="E129" s="138" t="s">
        <v>1</v>
      </c>
      <c r="F129" s="139" t="s">
        <v>121</v>
      </c>
      <c r="H129" s="140">
        <v>49.6</v>
      </c>
      <c r="L129" s="136"/>
      <c r="M129" s="141"/>
      <c r="T129" s="142"/>
      <c r="AT129" s="138" t="s">
        <v>120</v>
      </c>
      <c r="AU129" s="138" t="s">
        <v>77</v>
      </c>
      <c r="AV129" s="12" t="s">
        <v>77</v>
      </c>
      <c r="AW129" s="12" t="s">
        <v>26</v>
      </c>
      <c r="AX129" s="12" t="s">
        <v>69</v>
      </c>
      <c r="AY129" s="138" t="s">
        <v>110</v>
      </c>
    </row>
    <row r="130" spans="2:65" s="13" customFormat="1">
      <c r="B130" s="143"/>
      <c r="D130" s="137" t="s">
        <v>120</v>
      </c>
      <c r="E130" s="144" t="s">
        <v>1</v>
      </c>
      <c r="F130" s="145" t="s">
        <v>122</v>
      </c>
      <c r="H130" s="146">
        <v>49.6</v>
      </c>
      <c r="L130" s="143"/>
      <c r="M130" s="147"/>
      <c r="T130" s="148"/>
      <c r="AT130" s="144" t="s">
        <v>120</v>
      </c>
      <c r="AU130" s="144" t="s">
        <v>77</v>
      </c>
      <c r="AV130" s="13" t="s">
        <v>118</v>
      </c>
      <c r="AW130" s="13" t="s">
        <v>26</v>
      </c>
      <c r="AX130" s="13" t="s">
        <v>75</v>
      </c>
      <c r="AY130" s="144" t="s">
        <v>110</v>
      </c>
    </row>
    <row r="131" spans="2:65" s="1" customFormat="1" ht="24.2" customHeight="1">
      <c r="B131" s="123"/>
      <c r="C131" s="124" t="s">
        <v>77</v>
      </c>
      <c r="D131" s="124" t="s">
        <v>113</v>
      </c>
      <c r="E131" s="125" t="s">
        <v>123</v>
      </c>
      <c r="F131" s="126" t="s">
        <v>124</v>
      </c>
      <c r="G131" s="127" t="s">
        <v>125</v>
      </c>
      <c r="H131" s="128">
        <v>124</v>
      </c>
      <c r="I131" s="129"/>
      <c r="J131" s="129">
        <f>ROUND(I131*H131,2)</f>
        <v>0</v>
      </c>
      <c r="K131" s="126" t="s">
        <v>117</v>
      </c>
      <c r="L131" s="28"/>
      <c r="M131" s="130" t="s">
        <v>1</v>
      </c>
      <c r="N131" s="131" t="s">
        <v>34</v>
      </c>
      <c r="O131" s="132">
        <v>0.34</v>
      </c>
      <c r="P131" s="132">
        <f>O131*H131</f>
        <v>42.160000000000004</v>
      </c>
      <c r="Q131" s="132">
        <v>0.17488799999999999</v>
      </c>
      <c r="R131" s="132">
        <f>Q131*H131</f>
        <v>21.686111999999998</v>
      </c>
      <c r="S131" s="132">
        <v>0</v>
      </c>
      <c r="T131" s="133">
        <f>S131*H131</f>
        <v>0</v>
      </c>
      <c r="AR131" s="134" t="s">
        <v>118</v>
      </c>
      <c r="AT131" s="134" t="s">
        <v>113</v>
      </c>
      <c r="AU131" s="134" t="s">
        <v>77</v>
      </c>
      <c r="AY131" s="16" t="s">
        <v>110</v>
      </c>
      <c r="BE131" s="135">
        <f>IF(N131="základní",J131,0)</f>
        <v>0</v>
      </c>
      <c r="BF131" s="135">
        <f>IF(N131="snížená",J131,0)</f>
        <v>0</v>
      </c>
      <c r="BG131" s="135">
        <f>IF(N131="zákl. přenesená",J131,0)</f>
        <v>0</v>
      </c>
      <c r="BH131" s="135">
        <f>IF(N131="sníž. přenesená",J131,0)</f>
        <v>0</v>
      </c>
      <c r="BI131" s="135">
        <f>IF(N131="nulová",J131,0)</f>
        <v>0</v>
      </c>
      <c r="BJ131" s="16" t="s">
        <v>75</v>
      </c>
      <c r="BK131" s="135">
        <f>ROUND(I131*H131,2)</f>
        <v>0</v>
      </c>
      <c r="BL131" s="16" t="s">
        <v>118</v>
      </c>
      <c r="BM131" s="134" t="s">
        <v>126</v>
      </c>
    </row>
    <row r="132" spans="2:65" s="12" customFormat="1">
      <c r="B132" s="136"/>
      <c r="D132" s="137" t="s">
        <v>120</v>
      </c>
      <c r="E132" s="138" t="s">
        <v>1</v>
      </c>
      <c r="F132" s="139" t="s">
        <v>127</v>
      </c>
      <c r="H132" s="140">
        <v>60</v>
      </c>
      <c r="L132" s="136"/>
      <c r="M132" s="141"/>
      <c r="T132" s="142"/>
      <c r="AT132" s="138" t="s">
        <v>120</v>
      </c>
      <c r="AU132" s="138" t="s">
        <v>77</v>
      </c>
      <c r="AV132" s="12" t="s">
        <v>77</v>
      </c>
      <c r="AW132" s="12" t="s">
        <v>26</v>
      </c>
      <c r="AX132" s="12" t="s">
        <v>69</v>
      </c>
      <c r="AY132" s="138" t="s">
        <v>110</v>
      </c>
    </row>
    <row r="133" spans="2:65" s="12" customFormat="1">
      <c r="B133" s="136"/>
      <c r="D133" s="137" t="s">
        <v>120</v>
      </c>
      <c r="E133" s="138" t="s">
        <v>1</v>
      </c>
      <c r="F133" s="139" t="s">
        <v>128</v>
      </c>
      <c r="H133" s="140">
        <v>12</v>
      </c>
      <c r="L133" s="136"/>
      <c r="M133" s="141"/>
      <c r="T133" s="142"/>
      <c r="AT133" s="138" t="s">
        <v>120</v>
      </c>
      <c r="AU133" s="138" t="s">
        <v>77</v>
      </c>
      <c r="AV133" s="12" t="s">
        <v>77</v>
      </c>
      <c r="AW133" s="12" t="s">
        <v>26</v>
      </c>
      <c r="AX133" s="12" t="s">
        <v>69</v>
      </c>
      <c r="AY133" s="138" t="s">
        <v>110</v>
      </c>
    </row>
    <row r="134" spans="2:65" s="12" customFormat="1">
      <c r="B134" s="136"/>
      <c r="D134" s="137" t="s">
        <v>120</v>
      </c>
      <c r="E134" s="138" t="s">
        <v>1</v>
      </c>
      <c r="F134" s="139" t="s">
        <v>129</v>
      </c>
      <c r="H134" s="140">
        <v>32</v>
      </c>
      <c r="L134" s="136"/>
      <c r="M134" s="141"/>
      <c r="T134" s="142"/>
      <c r="AT134" s="138" t="s">
        <v>120</v>
      </c>
      <c r="AU134" s="138" t="s">
        <v>77</v>
      </c>
      <c r="AV134" s="12" t="s">
        <v>77</v>
      </c>
      <c r="AW134" s="12" t="s">
        <v>26</v>
      </c>
      <c r="AX134" s="12" t="s">
        <v>69</v>
      </c>
      <c r="AY134" s="138" t="s">
        <v>110</v>
      </c>
    </row>
    <row r="135" spans="2:65" s="12" customFormat="1">
      <c r="B135" s="136"/>
      <c r="D135" s="137" t="s">
        <v>120</v>
      </c>
      <c r="E135" s="138" t="s">
        <v>1</v>
      </c>
      <c r="F135" s="139" t="s">
        <v>130</v>
      </c>
      <c r="H135" s="140">
        <v>20</v>
      </c>
      <c r="L135" s="136"/>
      <c r="M135" s="141"/>
      <c r="T135" s="142"/>
      <c r="AT135" s="138" t="s">
        <v>120</v>
      </c>
      <c r="AU135" s="138" t="s">
        <v>77</v>
      </c>
      <c r="AV135" s="12" t="s">
        <v>77</v>
      </c>
      <c r="AW135" s="12" t="s">
        <v>26</v>
      </c>
      <c r="AX135" s="12" t="s">
        <v>69</v>
      </c>
      <c r="AY135" s="138" t="s">
        <v>110</v>
      </c>
    </row>
    <row r="136" spans="2:65" s="13" customFormat="1">
      <c r="B136" s="143"/>
      <c r="D136" s="137" t="s">
        <v>120</v>
      </c>
      <c r="E136" s="144" t="s">
        <v>1</v>
      </c>
      <c r="F136" s="145" t="s">
        <v>122</v>
      </c>
      <c r="H136" s="146">
        <v>124</v>
      </c>
      <c r="L136" s="143"/>
      <c r="M136" s="147"/>
      <c r="T136" s="148"/>
      <c r="AT136" s="144" t="s">
        <v>120</v>
      </c>
      <c r="AU136" s="144" t="s">
        <v>77</v>
      </c>
      <c r="AV136" s="13" t="s">
        <v>118</v>
      </c>
      <c r="AW136" s="13" t="s">
        <v>26</v>
      </c>
      <c r="AX136" s="13" t="s">
        <v>75</v>
      </c>
      <c r="AY136" s="144" t="s">
        <v>110</v>
      </c>
    </row>
    <row r="137" spans="2:65" s="1" customFormat="1" ht="16.5" customHeight="1">
      <c r="B137" s="123"/>
      <c r="C137" s="149" t="s">
        <v>111</v>
      </c>
      <c r="D137" s="149" t="s">
        <v>131</v>
      </c>
      <c r="E137" s="150" t="s">
        <v>132</v>
      </c>
      <c r="F137" s="151" t="s">
        <v>133</v>
      </c>
      <c r="G137" s="152" t="s">
        <v>125</v>
      </c>
      <c r="H137" s="153">
        <v>64</v>
      </c>
      <c r="I137" s="154"/>
      <c r="J137" s="154">
        <f>ROUND(I137*H137,2)</f>
        <v>0</v>
      </c>
      <c r="K137" s="151" t="s">
        <v>1</v>
      </c>
      <c r="L137" s="155"/>
      <c r="M137" s="156" t="s">
        <v>1</v>
      </c>
      <c r="N137" s="157" t="s">
        <v>34</v>
      </c>
      <c r="O137" s="132">
        <v>0</v>
      </c>
      <c r="P137" s="132">
        <f>O137*H137</f>
        <v>0</v>
      </c>
      <c r="Q137" s="132">
        <v>2E-3</v>
      </c>
      <c r="R137" s="132">
        <f>Q137*H137</f>
        <v>0.128</v>
      </c>
      <c r="S137" s="132">
        <v>0</v>
      </c>
      <c r="T137" s="133">
        <f>S137*H137</f>
        <v>0</v>
      </c>
      <c r="AR137" s="134" t="s">
        <v>134</v>
      </c>
      <c r="AT137" s="134" t="s">
        <v>131</v>
      </c>
      <c r="AU137" s="134" t="s">
        <v>77</v>
      </c>
      <c r="AY137" s="16" t="s">
        <v>110</v>
      </c>
      <c r="BE137" s="135">
        <f>IF(N137="základní",J137,0)</f>
        <v>0</v>
      </c>
      <c r="BF137" s="135">
        <f>IF(N137="snížená",J137,0)</f>
        <v>0</v>
      </c>
      <c r="BG137" s="135">
        <f>IF(N137="zákl. přenesená",J137,0)</f>
        <v>0</v>
      </c>
      <c r="BH137" s="135">
        <f>IF(N137="sníž. přenesená",J137,0)</f>
        <v>0</v>
      </c>
      <c r="BI137" s="135">
        <f>IF(N137="nulová",J137,0)</f>
        <v>0</v>
      </c>
      <c r="BJ137" s="16" t="s">
        <v>75</v>
      </c>
      <c r="BK137" s="135">
        <f>ROUND(I137*H137,2)</f>
        <v>0</v>
      </c>
      <c r="BL137" s="16" t="s">
        <v>118</v>
      </c>
      <c r="BM137" s="134" t="s">
        <v>135</v>
      </c>
    </row>
    <row r="138" spans="2:65" s="12" customFormat="1">
      <c r="B138" s="136"/>
      <c r="D138" s="137" t="s">
        <v>120</v>
      </c>
      <c r="E138" s="138" t="s">
        <v>1</v>
      </c>
      <c r="F138" s="139" t="s">
        <v>128</v>
      </c>
      <c r="H138" s="140">
        <v>12</v>
      </c>
      <c r="L138" s="136"/>
      <c r="M138" s="141"/>
      <c r="T138" s="142"/>
      <c r="AT138" s="138" t="s">
        <v>120</v>
      </c>
      <c r="AU138" s="138" t="s">
        <v>77</v>
      </c>
      <c r="AV138" s="12" t="s">
        <v>77</v>
      </c>
      <c r="AW138" s="12" t="s">
        <v>26</v>
      </c>
      <c r="AX138" s="12" t="s">
        <v>69</v>
      </c>
      <c r="AY138" s="138" t="s">
        <v>110</v>
      </c>
    </row>
    <row r="139" spans="2:65" s="12" customFormat="1">
      <c r="B139" s="136"/>
      <c r="D139" s="137" t="s">
        <v>120</v>
      </c>
      <c r="E139" s="138" t="s">
        <v>1</v>
      </c>
      <c r="F139" s="139" t="s">
        <v>129</v>
      </c>
      <c r="H139" s="140">
        <v>32</v>
      </c>
      <c r="L139" s="136"/>
      <c r="M139" s="141"/>
      <c r="T139" s="142"/>
      <c r="AT139" s="138" t="s">
        <v>120</v>
      </c>
      <c r="AU139" s="138" t="s">
        <v>77</v>
      </c>
      <c r="AV139" s="12" t="s">
        <v>77</v>
      </c>
      <c r="AW139" s="12" t="s">
        <v>26</v>
      </c>
      <c r="AX139" s="12" t="s">
        <v>69</v>
      </c>
      <c r="AY139" s="138" t="s">
        <v>110</v>
      </c>
    </row>
    <row r="140" spans="2:65" s="12" customFormat="1">
      <c r="B140" s="136"/>
      <c r="D140" s="137" t="s">
        <v>120</v>
      </c>
      <c r="E140" s="138" t="s">
        <v>1</v>
      </c>
      <c r="F140" s="139" t="s">
        <v>130</v>
      </c>
      <c r="H140" s="140">
        <v>20</v>
      </c>
      <c r="L140" s="136"/>
      <c r="M140" s="141"/>
      <c r="T140" s="142"/>
      <c r="AT140" s="138" t="s">
        <v>120</v>
      </c>
      <c r="AU140" s="138" t="s">
        <v>77</v>
      </c>
      <c r="AV140" s="12" t="s">
        <v>77</v>
      </c>
      <c r="AW140" s="12" t="s">
        <v>26</v>
      </c>
      <c r="AX140" s="12" t="s">
        <v>69</v>
      </c>
      <c r="AY140" s="138" t="s">
        <v>110</v>
      </c>
    </row>
    <row r="141" spans="2:65" s="13" customFormat="1">
      <c r="B141" s="143"/>
      <c r="D141" s="137" t="s">
        <v>120</v>
      </c>
      <c r="E141" s="144" t="s">
        <v>1</v>
      </c>
      <c r="F141" s="145" t="s">
        <v>122</v>
      </c>
      <c r="H141" s="146">
        <v>64</v>
      </c>
      <c r="L141" s="143"/>
      <c r="M141" s="147"/>
      <c r="T141" s="148"/>
      <c r="AT141" s="144" t="s">
        <v>120</v>
      </c>
      <c r="AU141" s="144" t="s">
        <v>77</v>
      </c>
      <c r="AV141" s="13" t="s">
        <v>118</v>
      </c>
      <c r="AW141" s="13" t="s">
        <v>26</v>
      </c>
      <c r="AX141" s="13" t="s">
        <v>75</v>
      </c>
      <c r="AY141" s="144" t="s">
        <v>110</v>
      </c>
    </row>
    <row r="142" spans="2:65" s="1" customFormat="1" ht="16.5" customHeight="1">
      <c r="B142" s="123"/>
      <c r="C142" s="149" t="s">
        <v>118</v>
      </c>
      <c r="D142" s="149" t="s">
        <v>131</v>
      </c>
      <c r="E142" s="150" t="s">
        <v>136</v>
      </c>
      <c r="F142" s="151" t="s">
        <v>137</v>
      </c>
      <c r="G142" s="152" t="s">
        <v>125</v>
      </c>
      <c r="H142" s="153">
        <v>60</v>
      </c>
      <c r="I142" s="154"/>
      <c r="J142" s="154">
        <f>ROUND(I142*H142,2)</f>
        <v>0</v>
      </c>
      <c r="K142" s="151" t="s">
        <v>1</v>
      </c>
      <c r="L142" s="155"/>
      <c r="M142" s="156" t="s">
        <v>1</v>
      </c>
      <c r="N142" s="157" t="s">
        <v>34</v>
      </c>
      <c r="O142" s="132">
        <v>0</v>
      </c>
      <c r="P142" s="132">
        <f>O142*H142</f>
        <v>0</v>
      </c>
      <c r="Q142" s="132">
        <v>2E-3</v>
      </c>
      <c r="R142" s="132">
        <f>Q142*H142</f>
        <v>0.12</v>
      </c>
      <c r="S142" s="132">
        <v>0</v>
      </c>
      <c r="T142" s="133">
        <f>S142*H142</f>
        <v>0</v>
      </c>
      <c r="AR142" s="134" t="s">
        <v>134</v>
      </c>
      <c r="AT142" s="134" t="s">
        <v>131</v>
      </c>
      <c r="AU142" s="134" t="s">
        <v>77</v>
      </c>
      <c r="AY142" s="16" t="s">
        <v>110</v>
      </c>
      <c r="BE142" s="135">
        <f>IF(N142="základní",J142,0)</f>
        <v>0</v>
      </c>
      <c r="BF142" s="135">
        <f>IF(N142="snížená",J142,0)</f>
        <v>0</v>
      </c>
      <c r="BG142" s="135">
        <f>IF(N142="zákl. přenesená",J142,0)</f>
        <v>0</v>
      </c>
      <c r="BH142" s="135">
        <f>IF(N142="sníž. přenesená",J142,0)</f>
        <v>0</v>
      </c>
      <c r="BI142" s="135">
        <f>IF(N142="nulová",J142,0)</f>
        <v>0</v>
      </c>
      <c r="BJ142" s="16" t="s">
        <v>75</v>
      </c>
      <c r="BK142" s="135">
        <f>ROUND(I142*H142,2)</f>
        <v>0</v>
      </c>
      <c r="BL142" s="16" t="s">
        <v>118</v>
      </c>
      <c r="BM142" s="134" t="s">
        <v>138</v>
      </c>
    </row>
    <row r="143" spans="2:65" s="12" customFormat="1">
      <c r="B143" s="136"/>
      <c r="D143" s="137" t="s">
        <v>120</v>
      </c>
      <c r="E143" s="138" t="s">
        <v>1</v>
      </c>
      <c r="F143" s="139" t="s">
        <v>127</v>
      </c>
      <c r="H143" s="140">
        <v>60</v>
      </c>
      <c r="L143" s="136"/>
      <c r="M143" s="141"/>
      <c r="T143" s="142"/>
      <c r="AT143" s="138" t="s">
        <v>120</v>
      </c>
      <c r="AU143" s="138" t="s">
        <v>77</v>
      </c>
      <c r="AV143" s="12" t="s">
        <v>77</v>
      </c>
      <c r="AW143" s="12" t="s">
        <v>26</v>
      </c>
      <c r="AX143" s="12" t="s">
        <v>69</v>
      </c>
      <c r="AY143" s="138" t="s">
        <v>110</v>
      </c>
    </row>
    <row r="144" spans="2:65" s="13" customFormat="1">
      <c r="B144" s="143"/>
      <c r="D144" s="137" t="s">
        <v>120</v>
      </c>
      <c r="E144" s="144" t="s">
        <v>1</v>
      </c>
      <c r="F144" s="145" t="s">
        <v>122</v>
      </c>
      <c r="H144" s="146">
        <v>60</v>
      </c>
      <c r="L144" s="143"/>
      <c r="M144" s="147"/>
      <c r="T144" s="148"/>
      <c r="AT144" s="144" t="s">
        <v>120</v>
      </c>
      <c r="AU144" s="144" t="s">
        <v>77</v>
      </c>
      <c r="AV144" s="13" t="s">
        <v>118</v>
      </c>
      <c r="AW144" s="13" t="s">
        <v>26</v>
      </c>
      <c r="AX144" s="13" t="s">
        <v>75</v>
      </c>
      <c r="AY144" s="144" t="s">
        <v>110</v>
      </c>
    </row>
    <row r="145" spans="2:65" s="1" customFormat="1" ht="24.2" customHeight="1">
      <c r="B145" s="123"/>
      <c r="C145" s="124" t="s">
        <v>139</v>
      </c>
      <c r="D145" s="124" t="s">
        <v>113</v>
      </c>
      <c r="E145" s="125" t="s">
        <v>140</v>
      </c>
      <c r="F145" s="126" t="s">
        <v>141</v>
      </c>
      <c r="G145" s="127" t="s">
        <v>125</v>
      </c>
      <c r="H145" s="128">
        <v>20</v>
      </c>
      <c r="I145" s="129"/>
      <c r="J145" s="129">
        <f>ROUND(I145*H145,2)</f>
        <v>0</v>
      </c>
      <c r="K145" s="126" t="s">
        <v>117</v>
      </c>
      <c r="L145" s="28"/>
      <c r="M145" s="130" t="s">
        <v>1</v>
      </c>
      <c r="N145" s="131" t="s">
        <v>34</v>
      </c>
      <c r="O145" s="132">
        <v>0.57399999999999995</v>
      </c>
      <c r="P145" s="132">
        <f>O145*H145</f>
        <v>11.479999999999999</v>
      </c>
      <c r="Q145" s="132">
        <v>0</v>
      </c>
      <c r="R145" s="132">
        <f>Q145*H145</f>
        <v>0</v>
      </c>
      <c r="S145" s="132">
        <v>0</v>
      </c>
      <c r="T145" s="133">
        <f>S145*H145</f>
        <v>0</v>
      </c>
      <c r="AR145" s="134" t="s">
        <v>118</v>
      </c>
      <c r="AT145" s="134" t="s">
        <v>113</v>
      </c>
      <c r="AU145" s="134" t="s">
        <v>77</v>
      </c>
      <c r="AY145" s="16" t="s">
        <v>110</v>
      </c>
      <c r="BE145" s="135">
        <f>IF(N145="základní",J145,0)</f>
        <v>0</v>
      </c>
      <c r="BF145" s="135">
        <f>IF(N145="snížená",J145,0)</f>
        <v>0</v>
      </c>
      <c r="BG145" s="135">
        <f>IF(N145="zákl. přenesená",J145,0)</f>
        <v>0</v>
      </c>
      <c r="BH145" s="135">
        <f>IF(N145="sníž. přenesená",J145,0)</f>
        <v>0</v>
      </c>
      <c r="BI145" s="135">
        <f>IF(N145="nulová",J145,0)</f>
        <v>0</v>
      </c>
      <c r="BJ145" s="16" t="s">
        <v>75</v>
      </c>
      <c r="BK145" s="135">
        <f>ROUND(I145*H145,2)</f>
        <v>0</v>
      </c>
      <c r="BL145" s="16" t="s">
        <v>118</v>
      </c>
      <c r="BM145" s="134" t="s">
        <v>142</v>
      </c>
    </row>
    <row r="146" spans="2:65" s="12" customFormat="1">
      <c r="B146" s="136"/>
      <c r="D146" s="137" t="s">
        <v>120</v>
      </c>
      <c r="E146" s="138" t="s">
        <v>1</v>
      </c>
      <c r="F146" s="139" t="s">
        <v>143</v>
      </c>
      <c r="H146" s="140">
        <v>20</v>
      </c>
      <c r="L146" s="136"/>
      <c r="M146" s="141"/>
      <c r="T146" s="142"/>
      <c r="AT146" s="138" t="s">
        <v>120</v>
      </c>
      <c r="AU146" s="138" t="s">
        <v>77</v>
      </c>
      <c r="AV146" s="12" t="s">
        <v>77</v>
      </c>
      <c r="AW146" s="12" t="s">
        <v>26</v>
      </c>
      <c r="AX146" s="12" t="s">
        <v>69</v>
      </c>
      <c r="AY146" s="138" t="s">
        <v>110</v>
      </c>
    </row>
    <row r="147" spans="2:65" s="13" customFormat="1">
      <c r="B147" s="143"/>
      <c r="D147" s="137" t="s">
        <v>120</v>
      </c>
      <c r="E147" s="144" t="s">
        <v>1</v>
      </c>
      <c r="F147" s="145" t="s">
        <v>122</v>
      </c>
      <c r="H147" s="146">
        <v>20</v>
      </c>
      <c r="L147" s="143"/>
      <c r="M147" s="147"/>
      <c r="T147" s="148"/>
      <c r="AT147" s="144" t="s">
        <v>120</v>
      </c>
      <c r="AU147" s="144" t="s">
        <v>77</v>
      </c>
      <c r="AV147" s="13" t="s">
        <v>118</v>
      </c>
      <c r="AW147" s="13" t="s">
        <v>26</v>
      </c>
      <c r="AX147" s="13" t="s">
        <v>75</v>
      </c>
      <c r="AY147" s="144" t="s">
        <v>110</v>
      </c>
    </row>
    <row r="148" spans="2:65" s="1" customFormat="1" ht="16.5" customHeight="1">
      <c r="B148" s="123"/>
      <c r="C148" s="149" t="s">
        <v>144</v>
      </c>
      <c r="D148" s="149" t="s">
        <v>131</v>
      </c>
      <c r="E148" s="150" t="s">
        <v>145</v>
      </c>
      <c r="F148" s="151" t="s">
        <v>146</v>
      </c>
      <c r="G148" s="152" t="s">
        <v>125</v>
      </c>
      <c r="H148" s="153">
        <v>20</v>
      </c>
      <c r="I148" s="154"/>
      <c r="J148" s="154">
        <f>ROUND(I148*H148,2)</f>
        <v>0</v>
      </c>
      <c r="K148" s="151" t="s">
        <v>1</v>
      </c>
      <c r="L148" s="155"/>
      <c r="M148" s="156" t="s">
        <v>1</v>
      </c>
      <c r="N148" s="157" t="s">
        <v>34</v>
      </c>
      <c r="O148" s="132">
        <v>0</v>
      </c>
      <c r="P148" s="132">
        <f>O148*H148</f>
        <v>0</v>
      </c>
      <c r="Q148" s="132">
        <v>2E-3</v>
      </c>
      <c r="R148" s="132">
        <f>Q148*H148</f>
        <v>0.04</v>
      </c>
      <c r="S148" s="132">
        <v>0</v>
      </c>
      <c r="T148" s="133">
        <f>S148*H148</f>
        <v>0</v>
      </c>
      <c r="AR148" s="134" t="s">
        <v>134</v>
      </c>
      <c r="AT148" s="134" t="s">
        <v>131</v>
      </c>
      <c r="AU148" s="134" t="s">
        <v>77</v>
      </c>
      <c r="AY148" s="16" t="s">
        <v>110</v>
      </c>
      <c r="BE148" s="135">
        <f>IF(N148="základní",J148,0)</f>
        <v>0</v>
      </c>
      <c r="BF148" s="135">
        <f>IF(N148="snížená",J148,0)</f>
        <v>0</v>
      </c>
      <c r="BG148" s="135">
        <f>IF(N148="zákl. přenesená",J148,0)</f>
        <v>0</v>
      </c>
      <c r="BH148" s="135">
        <f>IF(N148="sníž. přenesená",J148,0)</f>
        <v>0</v>
      </c>
      <c r="BI148" s="135">
        <f>IF(N148="nulová",J148,0)</f>
        <v>0</v>
      </c>
      <c r="BJ148" s="16" t="s">
        <v>75</v>
      </c>
      <c r="BK148" s="135">
        <f>ROUND(I148*H148,2)</f>
        <v>0</v>
      </c>
      <c r="BL148" s="16" t="s">
        <v>118</v>
      </c>
      <c r="BM148" s="134" t="s">
        <v>147</v>
      </c>
    </row>
    <row r="149" spans="2:65" s="12" customFormat="1">
      <c r="B149" s="136"/>
      <c r="D149" s="137" t="s">
        <v>120</v>
      </c>
      <c r="E149" s="138" t="s">
        <v>1</v>
      </c>
      <c r="F149" s="139" t="s">
        <v>143</v>
      </c>
      <c r="H149" s="140">
        <v>20</v>
      </c>
      <c r="L149" s="136"/>
      <c r="M149" s="141"/>
      <c r="T149" s="142"/>
      <c r="AT149" s="138" t="s">
        <v>120</v>
      </c>
      <c r="AU149" s="138" t="s">
        <v>77</v>
      </c>
      <c r="AV149" s="12" t="s">
        <v>77</v>
      </c>
      <c r="AW149" s="12" t="s">
        <v>26</v>
      </c>
      <c r="AX149" s="12" t="s">
        <v>69</v>
      </c>
      <c r="AY149" s="138" t="s">
        <v>110</v>
      </c>
    </row>
    <row r="150" spans="2:65" s="13" customFormat="1">
      <c r="B150" s="143"/>
      <c r="D150" s="137" t="s">
        <v>120</v>
      </c>
      <c r="E150" s="144" t="s">
        <v>1</v>
      </c>
      <c r="F150" s="145" t="s">
        <v>122</v>
      </c>
      <c r="H150" s="146">
        <v>20</v>
      </c>
      <c r="L150" s="143"/>
      <c r="M150" s="147"/>
      <c r="T150" s="148"/>
      <c r="AT150" s="144" t="s">
        <v>120</v>
      </c>
      <c r="AU150" s="144" t="s">
        <v>77</v>
      </c>
      <c r="AV150" s="13" t="s">
        <v>118</v>
      </c>
      <c r="AW150" s="13" t="s">
        <v>26</v>
      </c>
      <c r="AX150" s="13" t="s">
        <v>75</v>
      </c>
      <c r="AY150" s="144" t="s">
        <v>110</v>
      </c>
    </row>
    <row r="151" spans="2:65" s="1" customFormat="1" ht="16.5" customHeight="1">
      <c r="B151" s="123"/>
      <c r="C151" s="149" t="s">
        <v>148</v>
      </c>
      <c r="D151" s="149" t="s">
        <v>131</v>
      </c>
      <c r="E151" s="150" t="s">
        <v>149</v>
      </c>
      <c r="F151" s="151" t="s">
        <v>150</v>
      </c>
      <c r="G151" s="152" t="s">
        <v>125</v>
      </c>
      <c r="H151" s="153">
        <v>20</v>
      </c>
      <c r="I151" s="154"/>
      <c r="J151" s="154">
        <f>ROUND(I151*H151,2)</f>
        <v>0</v>
      </c>
      <c r="K151" s="151" t="s">
        <v>117</v>
      </c>
      <c r="L151" s="155"/>
      <c r="M151" s="156" t="s">
        <v>1</v>
      </c>
      <c r="N151" s="157" t="s">
        <v>34</v>
      </c>
      <c r="O151" s="132">
        <v>0</v>
      </c>
      <c r="P151" s="132">
        <f>O151*H151</f>
        <v>0</v>
      </c>
      <c r="Q151" s="132">
        <v>0</v>
      </c>
      <c r="R151" s="132">
        <f>Q151*H151</f>
        <v>0</v>
      </c>
      <c r="S151" s="132">
        <v>0</v>
      </c>
      <c r="T151" s="133">
        <f>S151*H151</f>
        <v>0</v>
      </c>
      <c r="AR151" s="134" t="s">
        <v>134</v>
      </c>
      <c r="AT151" s="134" t="s">
        <v>131</v>
      </c>
      <c r="AU151" s="134" t="s">
        <v>77</v>
      </c>
      <c r="AY151" s="16" t="s">
        <v>110</v>
      </c>
      <c r="BE151" s="135">
        <f>IF(N151="základní",J151,0)</f>
        <v>0</v>
      </c>
      <c r="BF151" s="135">
        <f>IF(N151="snížená",J151,0)</f>
        <v>0</v>
      </c>
      <c r="BG151" s="135">
        <f>IF(N151="zákl. přenesená",J151,0)</f>
        <v>0</v>
      </c>
      <c r="BH151" s="135">
        <f>IF(N151="sníž. přenesená",J151,0)</f>
        <v>0</v>
      </c>
      <c r="BI151" s="135">
        <f>IF(N151="nulová",J151,0)</f>
        <v>0</v>
      </c>
      <c r="BJ151" s="16" t="s">
        <v>75</v>
      </c>
      <c r="BK151" s="135">
        <f>ROUND(I151*H151,2)</f>
        <v>0</v>
      </c>
      <c r="BL151" s="16" t="s">
        <v>118</v>
      </c>
      <c r="BM151" s="134" t="s">
        <v>151</v>
      </c>
    </row>
    <row r="152" spans="2:65" s="1" customFormat="1" ht="21.75" customHeight="1">
      <c r="B152" s="123"/>
      <c r="C152" s="149" t="s">
        <v>134</v>
      </c>
      <c r="D152" s="149" t="s">
        <v>131</v>
      </c>
      <c r="E152" s="150" t="s">
        <v>152</v>
      </c>
      <c r="F152" s="151" t="s">
        <v>153</v>
      </c>
      <c r="G152" s="152" t="s">
        <v>125</v>
      </c>
      <c r="H152" s="153">
        <v>20</v>
      </c>
      <c r="I152" s="154"/>
      <c r="J152" s="154">
        <f>ROUND(I152*H152,2)</f>
        <v>0</v>
      </c>
      <c r="K152" s="151" t="s">
        <v>117</v>
      </c>
      <c r="L152" s="155"/>
      <c r="M152" s="156" t="s">
        <v>1</v>
      </c>
      <c r="N152" s="157" t="s">
        <v>34</v>
      </c>
      <c r="O152" s="132">
        <v>0</v>
      </c>
      <c r="P152" s="132">
        <f>O152*H152</f>
        <v>0</v>
      </c>
      <c r="Q152" s="132">
        <v>1E-4</v>
      </c>
      <c r="R152" s="132">
        <f>Q152*H152</f>
        <v>2E-3</v>
      </c>
      <c r="S152" s="132">
        <v>0</v>
      </c>
      <c r="T152" s="133">
        <f>S152*H152</f>
        <v>0</v>
      </c>
      <c r="AR152" s="134" t="s">
        <v>134</v>
      </c>
      <c r="AT152" s="134" t="s">
        <v>131</v>
      </c>
      <c r="AU152" s="134" t="s">
        <v>77</v>
      </c>
      <c r="AY152" s="16" t="s">
        <v>110</v>
      </c>
      <c r="BE152" s="135">
        <f>IF(N152="základní",J152,0)</f>
        <v>0</v>
      </c>
      <c r="BF152" s="135">
        <f>IF(N152="snížená",J152,0)</f>
        <v>0</v>
      </c>
      <c r="BG152" s="135">
        <f>IF(N152="zákl. přenesená",J152,0)</f>
        <v>0</v>
      </c>
      <c r="BH152" s="135">
        <f>IF(N152="sníž. přenesená",J152,0)</f>
        <v>0</v>
      </c>
      <c r="BI152" s="135">
        <f>IF(N152="nulová",J152,0)</f>
        <v>0</v>
      </c>
      <c r="BJ152" s="16" t="s">
        <v>75</v>
      </c>
      <c r="BK152" s="135">
        <f>ROUND(I152*H152,2)</f>
        <v>0</v>
      </c>
      <c r="BL152" s="16" t="s">
        <v>118</v>
      </c>
      <c r="BM152" s="134" t="s">
        <v>154</v>
      </c>
    </row>
    <row r="153" spans="2:65" s="1" customFormat="1" ht="16.5" customHeight="1">
      <c r="B153" s="123"/>
      <c r="C153" s="149" t="s">
        <v>155</v>
      </c>
      <c r="D153" s="149" t="s">
        <v>131</v>
      </c>
      <c r="E153" s="150" t="s">
        <v>156</v>
      </c>
      <c r="F153" s="151" t="s">
        <v>157</v>
      </c>
      <c r="G153" s="152" t="s">
        <v>125</v>
      </c>
      <c r="H153" s="153">
        <v>20</v>
      </c>
      <c r="I153" s="154"/>
      <c r="J153" s="154">
        <f>ROUND(I153*H153,2)</f>
        <v>0</v>
      </c>
      <c r="K153" s="151" t="s">
        <v>1</v>
      </c>
      <c r="L153" s="155"/>
      <c r="M153" s="156" t="s">
        <v>1</v>
      </c>
      <c r="N153" s="157" t="s">
        <v>34</v>
      </c>
      <c r="O153" s="132">
        <v>0</v>
      </c>
      <c r="P153" s="132">
        <f>O153*H153</f>
        <v>0</v>
      </c>
      <c r="Q153" s="132">
        <v>2.0000000000000001E-4</v>
      </c>
      <c r="R153" s="132">
        <f>Q153*H153</f>
        <v>4.0000000000000001E-3</v>
      </c>
      <c r="S153" s="132">
        <v>0</v>
      </c>
      <c r="T153" s="133">
        <f>S153*H153</f>
        <v>0</v>
      </c>
      <c r="AR153" s="134" t="s">
        <v>134</v>
      </c>
      <c r="AT153" s="134" t="s">
        <v>131</v>
      </c>
      <c r="AU153" s="134" t="s">
        <v>77</v>
      </c>
      <c r="AY153" s="16" t="s">
        <v>110</v>
      </c>
      <c r="BE153" s="135">
        <f>IF(N153="základní",J153,0)</f>
        <v>0</v>
      </c>
      <c r="BF153" s="135">
        <f>IF(N153="snížená",J153,0)</f>
        <v>0</v>
      </c>
      <c r="BG153" s="135">
        <f>IF(N153="zákl. přenesená",J153,0)</f>
        <v>0</v>
      </c>
      <c r="BH153" s="135">
        <f>IF(N153="sníž. přenesená",J153,0)</f>
        <v>0</v>
      </c>
      <c r="BI153" s="135">
        <f>IF(N153="nulová",J153,0)</f>
        <v>0</v>
      </c>
      <c r="BJ153" s="16" t="s">
        <v>75</v>
      </c>
      <c r="BK153" s="135">
        <f>ROUND(I153*H153,2)</f>
        <v>0</v>
      </c>
      <c r="BL153" s="16" t="s">
        <v>118</v>
      </c>
      <c r="BM153" s="134" t="s">
        <v>158</v>
      </c>
    </row>
    <row r="154" spans="2:65" s="1" customFormat="1" ht="24.2" customHeight="1">
      <c r="B154" s="123"/>
      <c r="C154" s="124" t="s">
        <v>159</v>
      </c>
      <c r="D154" s="124" t="s">
        <v>113</v>
      </c>
      <c r="E154" s="125" t="s">
        <v>160</v>
      </c>
      <c r="F154" s="126" t="s">
        <v>161</v>
      </c>
      <c r="G154" s="127" t="s">
        <v>116</v>
      </c>
      <c r="H154" s="128">
        <v>161</v>
      </c>
      <c r="I154" s="129"/>
      <c r="J154" s="129">
        <f>ROUND(I154*H154,2)</f>
        <v>0</v>
      </c>
      <c r="K154" s="126" t="s">
        <v>117</v>
      </c>
      <c r="L154" s="28"/>
      <c r="M154" s="130" t="s">
        <v>1</v>
      </c>
      <c r="N154" s="131" t="s">
        <v>34</v>
      </c>
      <c r="O154" s="132">
        <v>0.751</v>
      </c>
      <c r="P154" s="132">
        <f>O154*H154</f>
        <v>120.911</v>
      </c>
      <c r="Q154" s="132">
        <v>0</v>
      </c>
      <c r="R154" s="132">
        <f>Q154*H154</f>
        <v>0</v>
      </c>
      <c r="S154" s="132">
        <v>0</v>
      </c>
      <c r="T154" s="133">
        <f>S154*H154</f>
        <v>0</v>
      </c>
      <c r="AR154" s="134" t="s">
        <v>118</v>
      </c>
      <c r="AT154" s="134" t="s">
        <v>113</v>
      </c>
      <c r="AU154" s="134" t="s">
        <v>77</v>
      </c>
      <c r="AY154" s="16" t="s">
        <v>110</v>
      </c>
      <c r="BE154" s="135">
        <f>IF(N154="základní",J154,0)</f>
        <v>0</v>
      </c>
      <c r="BF154" s="135">
        <f>IF(N154="snížená",J154,0)</f>
        <v>0</v>
      </c>
      <c r="BG154" s="135">
        <f>IF(N154="zákl. přenesená",J154,0)</f>
        <v>0</v>
      </c>
      <c r="BH154" s="135">
        <f>IF(N154="sníž. přenesená",J154,0)</f>
        <v>0</v>
      </c>
      <c r="BI154" s="135">
        <f>IF(N154="nulová",J154,0)</f>
        <v>0</v>
      </c>
      <c r="BJ154" s="16" t="s">
        <v>75</v>
      </c>
      <c r="BK154" s="135">
        <f>ROUND(I154*H154,2)</f>
        <v>0</v>
      </c>
      <c r="BL154" s="16" t="s">
        <v>118</v>
      </c>
      <c r="BM154" s="134" t="s">
        <v>162</v>
      </c>
    </row>
    <row r="155" spans="2:65" s="12" customFormat="1">
      <c r="B155" s="136"/>
      <c r="D155" s="137" t="s">
        <v>120</v>
      </c>
      <c r="E155" s="138" t="s">
        <v>1</v>
      </c>
      <c r="F155" s="139" t="s">
        <v>163</v>
      </c>
      <c r="H155" s="140">
        <v>79</v>
      </c>
      <c r="L155" s="136"/>
      <c r="M155" s="141"/>
      <c r="T155" s="142"/>
      <c r="AT155" s="138" t="s">
        <v>120</v>
      </c>
      <c r="AU155" s="138" t="s">
        <v>77</v>
      </c>
      <c r="AV155" s="12" t="s">
        <v>77</v>
      </c>
      <c r="AW155" s="12" t="s">
        <v>26</v>
      </c>
      <c r="AX155" s="12" t="s">
        <v>69</v>
      </c>
      <c r="AY155" s="138" t="s">
        <v>110</v>
      </c>
    </row>
    <row r="156" spans="2:65" s="12" customFormat="1">
      <c r="B156" s="136"/>
      <c r="D156" s="137" t="s">
        <v>120</v>
      </c>
      <c r="E156" s="138" t="s">
        <v>1</v>
      </c>
      <c r="F156" s="139" t="s">
        <v>164</v>
      </c>
      <c r="H156" s="140">
        <v>16.600000000000001</v>
      </c>
      <c r="L156" s="136"/>
      <c r="M156" s="141"/>
      <c r="T156" s="142"/>
      <c r="AT156" s="138" t="s">
        <v>120</v>
      </c>
      <c r="AU156" s="138" t="s">
        <v>77</v>
      </c>
      <c r="AV156" s="12" t="s">
        <v>77</v>
      </c>
      <c r="AW156" s="12" t="s">
        <v>26</v>
      </c>
      <c r="AX156" s="12" t="s">
        <v>69</v>
      </c>
      <c r="AY156" s="138" t="s">
        <v>110</v>
      </c>
    </row>
    <row r="157" spans="2:65" s="12" customFormat="1">
      <c r="B157" s="136"/>
      <c r="D157" s="137" t="s">
        <v>120</v>
      </c>
      <c r="E157" s="138" t="s">
        <v>1</v>
      </c>
      <c r="F157" s="139" t="s">
        <v>165</v>
      </c>
      <c r="H157" s="140">
        <v>65.400000000000006</v>
      </c>
      <c r="L157" s="136"/>
      <c r="M157" s="141"/>
      <c r="T157" s="142"/>
      <c r="AT157" s="138" t="s">
        <v>120</v>
      </c>
      <c r="AU157" s="138" t="s">
        <v>77</v>
      </c>
      <c r="AV157" s="12" t="s">
        <v>77</v>
      </c>
      <c r="AW157" s="12" t="s">
        <v>26</v>
      </c>
      <c r="AX157" s="12" t="s">
        <v>69</v>
      </c>
      <c r="AY157" s="138" t="s">
        <v>110</v>
      </c>
    </row>
    <row r="158" spans="2:65" s="13" customFormat="1">
      <c r="B158" s="143"/>
      <c r="D158" s="137" t="s">
        <v>120</v>
      </c>
      <c r="E158" s="144" t="s">
        <v>1</v>
      </c>
      <c r="F158" s="145" t="s">
        <v>122</v>
      </c>
      <c r="H158" s="146">
        <v>161</v>
      </c>
      <c r="L158" s="143"/>
      <c r="M158" s="147"/>
      <c r="T158" s="148"/>
      <c r="AT158" s="144" t="s">
        <v>120</v>
      </c>
      <c r="AU158" s="144" t="s">
        <v>77</v>
      </c>
      <c r="AV158" s="13" t="s">
        <v>118</v>
      </c>
      <c r="AW158" s="13" t="s">
        <v>26</v>
      </c>
      <c r="AX158" s="13" t="s">
        <v>75</v>
      </c>
      <c r="AY158" s="144" t="s">
        <v>110</v>
      </c>
    </row>
    <row r="159" spans="2:65" s="1" customFormat="1" ht="16.5" customHeight="1">
      <c r="B159" s="123"/>
      <c r="C159" s="149" t="s">
        <v>166</v>
      </c>
      <c r="D159" s="149" t="s">
        <v>131</v>
      </c>
      <c r="E159" s="150" t="s">
        <v>167</v>
      </c>
      <c r="F159" s="151" t="s">
        <v>168</v>
      </c>
      <c r="G159" s="152" t="s">
        <v>116</v>
      </c>
      <c r="H159" s="153">
        <v>161</v>
      </c>
      <c r="I159" s="154"/>
      <c r="J159" s="154">
        <f>ROUND(I159*H159,2)</f>
        <v>0</v>
      </c>
      <c r="K159" s="151" t="s">
        <v>1</v>
      </c>
      <c r="L159" s="155"/>
      <c r="M159" s="156" t="s">
        <v>1</v>
      </c>
      <c r="N159" s="157" t="s">
        <v>34</v>
      </c>
      <c r="O159" s="132">
        <v>0</v>
      </c>
      <c r="P159" s="132">
        <f>O159*H159</f>
        <v>0</v>
      </c>
      <c r="Q159" s="132">
        <v>2.6440000000000002E-2</v>
      </c>
      <c r="R159" s="132">
        <f>Q159*H159</f>
        <v>4.2568400000000004</v>
      </c>
      <c r="S159" s="132">
        <v>0</v>
      </c>
      <c r="T159" s="133">
        <f>S159*H159</f>
        <v>0</v>
      </c>
      <c r="AR159" s="134" t="s">
        <v>134</v>
      </c>
      <c r="AT159" s="134" t="s">
        <v>131</v>
      </c>
      <c r="AU159" s="134" t="s">
        <v>77</v>
      </c>
      <c r="AY159" s="16" t="s">
        <v>110</v>
      </c>
      <c r="BE159" s="135">
        <f>IF(N159="základní",J159,0)</f>
        <v>0</v>
      </c>
      <c r="BF159" s="135">
        <f>IF(N159="snížená",J159,0)</f>
        <v>0</v>
      </c>
      <c r="BG159" s="135">
        <f>IF(N159="zákl. přenesená",J159,0)</f>
        <v>0</v>
      </c>
      <c r="BH159" s="135">
        <f>IF(N159="sníž. přenesená",J159,0)</f>
        <v>0</v>
      </c>
      <c r="BI159" s="135">
        <f>IF(N159="nulová",J159,0)</f>
        <v>0</v>
      </c>
      <c r="BJ159" s="16" t="s">
        <v>75</v>
      </c>
      <c r="BK159" s="135">
        <f>ROUND(I159*H159,2)</f>
        <v>0</v>
      </c>
      <c r="BL159" s="16" t="s">
        <v>118</v>
      </c>
      <c r="BM159" s="134" t="s">
        <v>169</v>
      </c>
    </row>
    <row r="160" spans="2:65" s="1" customFormat="1" ht="21.75" customHeight="1">
      <c r="B160" s="123"/>
      <c r="C160" s="124" t="s">
        <v>170</v>
      </c>
      <c r="D160" s="124" t="s">
        <v>113</v>
      </c>
      <c r="E160" s="125" t="s">
        <v>171</v>
      </c>
      <c r="F160" s="126" t="s">
        <v>172</v>
      </c>
      <c r="G160" s="127" t="s">
        <v>173</v>
      </c>
      <c r="H160" s="128">
        <v>28.8</v>
      </c>
      <c r="I160" s="129"/>
      <c r="J160" s="129">
        <f>ROUND(I160*H160,2)</f>
        <v>0</v>
      </c>
      <c r="K160" s="126" t="s">
        <v>1</v>
      </c>
      <c r="L160" s="28"/>
      <c r="M160" s="130" t="s">
        <v>1</v>
      </c>
      <c r="N160" s="131" t="s">
        <v>34</v>
      </c>
      <c r="O160" s="132">
        <v>5.26</v>
      </c>
      <c r="P160" s="132">
        <f>O160*H160</f>
        <v>151.488</v>
      </c>
      <c r="Q160" s="132">
        <v>1.93146</v>
      </c>
      <c r="R160" s="132">
        <f>Q160*H160</f>
        <v>55.626047999999997</v>
      </c>
      <c r="S160" s="132">
        <v>0</v>
      </c>
      <c r="T160" s="133">
        <f>S160*H160</f>
        <v>0</v>
      </c>
      <c r="AR160" s="134" t="s">
        <v>118</v>
      </c>
      <c r="AT160" s="134" t="s">
        <v>113</v>
      </c>
      <c r="AU160" s="134" t="s">
        <v>77</v>
      </c>
      <c r="AY160" s="16" t="s">
        <v>110</v>
      </c>
      <c r="BE160" s="135">
        <f>IF(N160="základní",J160,0)</f>
        <v>0</v>
      </c>
      <c r="BF160" s="135">
        <f>IF(N160="snížená",J160,0)</f>
        <v>0</v>
      </c>
      <c r="BG160" s="135">
        <f>IF(N160="zákl. přenesená",J160,0)</f>
        <v>0</v>
      </c>
      <c r="BH160" s="135">
        <f>IF(N160="sníž. přenesená",J160,0)</f>
        <v>0</v>
      </c>
      <c r="BI160" s="135">
        <f>IF(N160="nulová",J160,0)</f>
        <v>0</v>
      </c>
      <c r="BJ160" s="16" t="s">
        <v>75</v>
      </c>
      <c r="BK160" s="135">
        <f>ROUND(I160*H160,2)</f>
        <v>0</v>
      </c>
      <c r="BL160" s="16" t="s">
        <v>118</v>
      </c>
      <c r="BM160" s="134" t="s">
        <v>174</v>
      </c>
    </row>
    <row r="161" spans="2:65" s="12" customFormat="1">
      <c r="B161" s="136"/>
      <c r="D161" s="137" t="s">
        <v>120</v>
      </c>
      <c r="E161" s="138" t="s">
        <v>1</v>
      </c>
      <c r="F161" s="139" t="s">
        <v>175</v>
      </c>
      <c r="H161" s="140">
        <v>28.8</v>
      </c>
      <c r="L161" s="136"/>
      <c r="M161" s="141"/>
      <c r="T161" s="142"/>
      <c r="AT161" s="138" t="s">
        <v>120</v>
      </c>
      <c r="AU161" s="138" t="s">
        <v>77</v>
      </c>
      <c r="AV161" s="12" t="s">
        <v>77</v>
      </c>
      <c r="AW161" s="12" t="s">
        <v>26</v>
      </c>
      <c r="AX161" s="12" t="s">
        <v>75</v>
      </c>
      <c r="AY161" s="138" t="s">
        <v>110</v>
      </c>
    </row>
    <row r="162" spans="2:65" s="1" customFormat="1" ht="24.2" customHeight="1">
      <c r="B162" s="123"/>
      <c r="C162" s="124" t="s">
        <v>176</v>
      </c>
      <c r="D162" s="124" t="s">
        <v>113</v>
      </c>
      <c r="E162" s="125" t="s">
        <v>177</v>
      </c>
      <c r="F162" s="126" t="s">
        <v>178</v>
      </c>
      <c r="G162" s="127" t="s">
        <v>116</v>
      </c>
      <c r="H162" s="128">
        <v>186</v>
      </c>
      <c r="I162" s="129"/>
      <c r="J162" s="129">
        <f>ROUND(I162*H162,2)</f>
        <v>0</v>
      </c>
      <c r="K162" s="126" t="s">
        <v>117</v>
      </c>
      <c r="L162" s="28"/>
      <c r="M162" s="130" t="s">
        <v>1</v>
      </c>
      <c r="N162" s="131" t="s">
        <v>34</v>
      </c>
      <c r="O162" s="132">
        <v>0.3</v>
      </c>
      <c r="P162" s="132">
        <f>O162*H162</f>
        <v>55.8</v>
      </c>
      <c r="Q162" s="132">
        <v>0</v>
      </c>
      <c r="R162" s="132">
        <f>Q162*H162</f>
        <v>0</v>
      </c>
      <c r="S162" s="132">
        <v>0</v>
      </c>
      <c r="T162" s="133">
        <f>S162*H162</f>
        <v>0</v>
      </c>
      <c r="AR162" s="134" t="s">
        <v>118</v>
      </c>
      <c r="AT162" s="134" t="s">
        <v>113</v>
      </c>
      <c r="AU162" s="134" t="s">
        <v>77</v>
      </c>
      <c r="AY162" s="16" t="s">
        <v>110</v>
      </c>
      <c r="BE162" s="135">
        <f>IF(N162="základní",J162,0)</f>
        <v>0</v>
      </c>
      <c r="BF162" s="135">
        <f>IF(N162="snížená",J162,0)</f>
        <v>0</v>
      </c>
      <c r="BG162" s="135">
        <f>IF(N162="zákl. přenesená",J162,0)</f>
        <v>0</v>
      </c>
      <c r="BH162" s="135">
        <f>IF(N162="sníž. přenesená",J162,0)</f>
        <v>0</v>
      </c>
      <c r="BI162" s="135">
        <f>IF(N162="nulová",J162,0)</f>
        <v>0</v>
      </c>
      <c r="BJ162" s="16" t="s">
        <v>75</v>
      </c>
      <c r="BK162" s="135">
        <f>ROUND(I162*H162,2)</f>
        <v>0</v>
      </c>
      <c r="BL162" s="16" t="s">
        <v>118</v>
      </c>
      <c r="BM162" s="134" t="s">
        <v>179</v>
      </c>
    </row>
    <row r="163" spans="2:65" s="12" customFormat="1">
      <c r="B163" s="136"/>
      <c r="D163" s="137" t="s">
        <v>120</v>
      </c>
      <c r="E163" s="138" t="s">
        <v>1</v>
      </c>
      <c r="F163" s="139" t="s">
        <v>180</v>
      </c>
      <c r="H163" s="140">
        <v>186</v>
      </c>
      <c r="L163" s="136"/>
      <c r="M163" s="141"/>
      <c r="T163" s="142"/>
      <c r="AT163" s="138" t="s">
        <v>120</v>
      </c>
      <c r="AU163" s="138" t="s">
        <v>77</v>
      </c>
      <c r="AV163" s="12" t="s">
        <v>77</v>
      </c>
      <c r="AW163" s="12" t="s">
        <v>26</v>
      </c>
      <c r="AX163" s="12" t="s">
        <v>69</v>
      </c>
      <c r="AY163" s="138" t="s">
        <v>110</v>
      </c>
    </row>
    <row r="164" spans="2:65" s="13" customFormat="1">
      <c r="B164" s="143"/>
      <c r="D164" s="137" t="s">
        <v>120</v>
      </c>
      <c r="E164" s="144" t="s">
        <v>1</v>
      </c>
      <c r="F164" s="145" t="s">
        <v>122</v>
      </c>
      <c r="H164" s="146">
        <v>186</v>
      </c>
      <c r="L164" s="143"/>
      <c r="M164" s="147"/>
      <c r="T164" s="148"/>
      <c r="AT164" s="144" t="s">
        <v>120</v>
      </c>
      <c r="AU164" s="144" t="s">
        <v>77</v>
      </c>
      <c r="AV164" s="13" t="s">
        <v>118</v>
      </c>
      <c r="AW164" s="13" t="s">
        <v>26</v>
      </c>
      <c r="AX164" s="13" t="s">
        <v>75</v>
      </c>
      <c r="AY164" s="144" t="s">
        <v>110</v>
      </c>
    </row>
    <row r="165" spans="2:65" s="1" customFormat="1" ht="24.2" customHeight="1">
      <c r="B165" s="123"/>
      <c r="C165" s="149" t="s">
        <v>181</v>
      </c>
      <c r="D165" s="149" t="s">
        <v>131</v>
      </c>
      <c r="E165" s="150" t="s">
        <v>182</v>
      </c>
      <c r="F165" s="151" t="s">
        <v>183</v>
      </c>
      <c r="G165" s="152" t="s">
        <v>116</v>
      </c>
      <c r="H165" s="153">
        <v>186</v>
      </c>
      <c r="I165" s="154"/>
      <c r="J165" s="154">
        <f>ROUND(I165*H165,2)</f>
        <v>0</v>
      </c>
      <c r="K165" s="151" t="s">
        <v>117</v>
      </c>
      <c r="L165" s="155"/>
      <c r="M165" s="156" t="s">
        <v>1</v>
      </c>
      <c r="N165" s="157" t="s">
        <v>34</v>
      </c>
      <c r="O165" s="132">
        <v>0</v>
      </c>
      <c r="P165" s="132">
        <f>O165*H165</f>
        <v>0</v>
      </c>
      <c r="Q165" s="132">
        <v>1.5E-3</v>
      </c>
      <c r="R165" s="132">
        <f>Q165*H165</f>
        <v>0.27900000000000003</v>
      </c>
      <c r="S165" s="132">
        <v>0</v>
      </c>
      <c r="T165" s="133">
        <f>S165*H165</f>
        <v>0</v>
      </c>
      <c r="AR165" s="134" t="s">
        <v>134</v>
      </c>
      <c r="AT165" s="134" t="s">
        <v>131</v>
      </c>
      <c r="AU165" s="134" t="s">
        <v>77</v>
      </c>
      <c r="AY165" s="16" t="s">
        <v>110</v>
      </c>
      <c r="BE165" s="135">
        <f>IF(N165="základní",J165,0)</f>
        <v>0</v>
      </c>
      <c r="BF165" s="135">
        <f>IF(N165="snížená",J165,0)</f>
        <v>0</v>
      </c>
      <c r="BG165" s="135">
        <f>IF(N165="zákl. přenesená",J165,0)</f>
        <v>0</v>
      </c>
      <c r="BH165" s="135">
        <f>IF(N165="sníž. přenesená",J165,0)</f>
        <v>0</v>
      </c>
      <c r="BI165" s="135">
        <f>IF(N165="nulová",J165,0)</f>
        <v>0</v>
      </c>
      <c r="BJ165" s="16" t="s">
        <v>75</v>
      </c>
      <c r="BK165" s="135">
        <f>ROUND(I165*H165,2)</f>
        <v>0</v>
      </c>
      <c r="BL165" s="16" t="s">
        <v>118</v>
      </c>
      <c r="BM165" s="134" t="s">
        <v>184</v>
      </c>
    </row>
    <row r="166" spans="2:65" s="1" customFormat="1" ht="24.2" customHeight="1">
      <c r="B166" s="123"/>
      <c r="C166" s="124" t="s">
        <v>8</v>
      </c>
      <c r="D166" s="124" t="s">
        <v>113</v>
      </c>
      <c r="E166" s="125" t="s">
        <v>185</v>
      </c>
      <c r="F166" s="126" t="s">
        <v>186</v>
      </c>
      <c r="G166" s="127" t="s">
        <v>125</v>
      </c>
      <c r="H166" s="128">
        <v>3</v>
      </c>
      <c r="I166" s="129"/>
      <c r="J166" s="129">
        <f>ROUND(I166*H166,2)</f>
        <v>0</v>
      </c>
      <c r="K166" s="126" t="s">
        <v>1</v>
      </c>
      <c r="L166" s="28"/>
      <c r="M166" s="130" t="s">
        <v>1</v>
      </c>
      <c r="N166" s="131" t="s">
        <v>34</v>
      </c>
      <c r="O166" s="132">
        <v>0.47</v>
      </c>
      <c r="P166" s="132">
        <f>O166*H166</f>
        <v>1.41</v>
      </c>
      <c r="Q166" s="132">
        <v>0</v>
      </c>
      <c r="R166" s="132">
        <f>Q166*H166</f>
        <v>0</v>
      </c>
      <c r="S166" s="132">
        <v>0</v>
      </c>
      <c r="T166" s="133">
        <f>S166*H166</f>
        <v>0</v>
      </c>
      <c r="AR166" s="134" t="s">
        <v>118</v>
      </c>
      <c r="AT166" s="134" t="s">
        <v>113</v>
      </c>
      <c r="AU166" s="134" t="s">
        <v>77</v>
      </c>
      <c r="AY166" s="16" t="s">
        <v>110</v>
      </c>
      <c r="BE166" s="135">
        <f>IF(N166="základní",J166,0)</f>
        <v>0</v>
      </c>
      <c r="BF166" s="135">
        <f>IF(N166="snížená",J166,0)</f>
        <v>0</v>
      </c>
      <c r="BG166" s="135">
        <f>IF(N166="zákl. přenesená",J166,0)</f>
        <v>0</v>
      </c>
      <c r="BH166" s="135">
        <f>IF(N166="sníž. přenesená",J166,0)</f>
        <v>0</v>
      </c>
      <c r="BI166" s="135">
        <f>IF(N166="nulová",J166,0)</f>
        <v>0</v>
      </c>
      <c r="BJ166" s="16" t="s">
        <v>75</v>
      </c>
      <c r="BK166" s="135">
        <f>ROUND(I166*H166,2)</f>
        <v>0</v>
      </c>
      <c r="BL166" s="16" t="s">
        <v>118</v>
      </c>
      <c r="BM166" s="134" t="s">
        <v>187</v>
      </c>
    </row>
    <row r="167" spans="2:65" s="12" customFormat="1">
      <c r="B167" s="136"/>
      <c r="D167" s="137" t="s">
        <v>120</v>
      </c>
      <c r="E167" s="138" t="s">
        <v>1</v>
      </c>
      <c r="F167" s="139" t="s">
        <v>188</v>
      </c>
      <c r="H167" s="140">
        <v>3</v>
      </c>
      <c r="L167" s="136"/>
      <c r="M167" s="141"/>
      <c r="T167" s="142"/>
      <c r="AT167" s="138" t="s">
        <v>120</v>
      </c>
      <c r="AU167" s="138" t="s">
        <v>77</v>
      </c>
      <c r="AV167" s="12" t="s">
        <v>77</v>
      </c>
      <c r="AW167" s="12" t="s">
        <v>26</v>
      </c>
      <c r="AX167" s="12" t="s">
        <v>69</v>
      </c>
      <c r="AY167" s="138" t="s">
        <v>110</v>
      </c>
    </row>
    <row r="168" spans="2:65" s="13" customFormat="1">
      <c r="B168" s="143"/>
      <c r="D168" s="137" t="s">
        <v>120</v>
      </c>
      <c r="E168" s="144" t="s">
        <v>1</v>
      </c>
      <c r="F168" s="145" t="s">
        <v>122</v>
      </c>
      <c r="H168" s="146">
        <v>3</v>
      </c>
      <c r="L168" s="143"/>
      <c r="M168" s="147"/>
      <c r="T168" s="148"/>
      <c r="AT168" s="144" t="s">
        <v>120</v>
      </c>
      <c r="AU168" s="144" t="s">
        <v>77</v>
      </c>
      <c r="AV168" s="13" t="s">
        <v>118</v>
      </c>
      <c r="AW168" s="13" t="s">
        <v>26</v>
      </c>
      <c r="AX168" s="13" t="s">
        <v>75</v>
      </c>
      <c r="AY168" s="144" t="s">
        <v>110</v>
      </c>
    </row>
    <row r="169" spans="2:65" s="1" customFormat="1" ht="24.2" customHeight="1">
      <c r="B169" s="123"/>
      <c r="C169" s="149" t="s">
        <v>189</v>
      </c>
      <c r="D169" s="149" t="s">
        <v>131</v>
      </c>
      <c r="E169" s="150" t="s">
        <v>190</v>
      </c>
      <c r="F169" s="151" t="s">
        <v>191</v>
      </c>
      <c r="G169" s="152" t="s">
        <v>125</v>
      </c>
      <c r="H169" s="153">
        <v>3</v>
      </c>
      <c r="I169" s="154"/>
      <c r="J169" s="154">
        <f>ROUND(I169*H169,2)</f>
        <v>0</v>
      </c>
      <c r="K169" s="151" t="s">
        <v>117</v>
      </c>
      <c r="L169" s="155"/>
      <c r="M169" s="156" t="s">
        <v>1</v>
      </c>
      <c r="N169" s="157" t="s">
        <v>34</v>
      </c>
      <c r="O169" s="132">
        <v>0</v>
      </c>
      <c r="P169" s="132">
        <f>O169*H169</f>
        <v>0</v>
      </c>
      <c r="Q169" s="132">
        <v>6.3E-2</v>
      </c>
      <c r="R169" s="132">
        <f>Q169*H169</f>
        <v>0.189</v>
      </c>
      <c r="S169" s="132">
        <v>0</v>
      </c>
      <c r="T169" s="133">
        <f>S169*H169</f>
        <v>0</v>
      </c>
      <c r="AR169" s="134" t="s">
        <v>134</v>
      </c>
      <c r="AT169" s="134" t="s">
        <v>131</v>
      </c>
      <c r="AU169" s="134" t="s">
        <v>77</v>
      </c>
      <c r="AY169" s="16" t="s">
        <v>110</v>
      </c>
      <c r="BE169" s="135">
        <f>IF(N169="základní",J169,0)</f>
        <v>0</v>
      </c>
      <c r="BF169" s="135">
        <f>IF(N169="snížená",J169,0)</f>
        <v>0</v>
      </c>
      <c r="BG169" s="135">
        <f>IF(N169="zákl. přenesená",J169,0)</f>
        <v>0</v>
      </c>
      <c r="BH169" s="135">
        <f>IF(N169="sníž. přenesená",J169,0)</f>
        <v>0</v>
      </c>
      <c r="BI169" s="135">
        <f>IF(N169="nulová",J169,0)</f>
        <v>0</v>
      </c>
      <c r="BJ169" s="16" t="s">
        <v>75</v>
      </c>
      <c r="BK169" s="135">
        <f>ROUND(I169*H169,2)</f>
        <v>0</v>
      </c>
      <c r="BL169" s="16" t="s">
        <v>118</v>
      </c>
      <c r="BM169" s="134" t="s">
        <v>192</v>
      </c>
    </row>
    <row r="170" spans="2:65" s="1" customFormat="1" ht="24.2" customHeight="1">
      <c r="B170" s="123"/>
      <c r="C170" s="124" t="s">
        <v>193</v>
      </c>
      <c r="D170" s="124" t="s">
        <v>113</v>
      </c>
      <c r="E170" s="125" t="s">
        <v>194</v>
      </c>
      <c r="F170" s="126" t="s">
        <v>195</v>
      </c>
      <c r="G170" s="127" t="s">
        <v>125</v>
      </c>
      <c r="H170" s="128">
        <v>2</v>
      </c>
      <c r="I170" s="129"/>
      <c r="J170" s="129">
        <f>ROUND(I170*H170,2)</f>
        <v>0</v>
      </c>
      <c r="K170" s="126" t="s">
        <v>117</v>
      </c>
      <c r="L170" s="28"/>
      <c r="M170" s="130" t="s">
        <v>1</v>
      </c>
      <c r="N170" s="131" t="s">
        <v>34</v>
      </c>
      <c r="O170" s="132">
        <v>10.199999999999999</v>
      </c>
      <c r="P170" s="132">
        <f>O170*H170</f>
        <v>20.399999999999999</v>
      </c>
      <c r="Q170" s="132">
        <v>0</v>
      </c>
      <c r="R170" s="132">
        <f>Q170*H170</f>
        <v>0</v>
      </c>
      <c r="S170" s="132">
        <v>0</v>
      </c>
      <c r="T170" s="133">
        <f>S170*H170</f>
        <v>0</v>
      </c>
      <c r="AR170" s="134" t="s">
        <v>118</v>
      </c>
      <c r="AT170" s="134" t="s">
        <v>113</v>
      </c>
      <c r="AU170" s="134" t="s">
        <v>77</v>
      </c>
      <c r="AY170" s="16" t="s">
        <v>110</v>
      </c>
      <c r="BE170" s="135">
        <f>IF(N170="základní",J170,0)</f>
        <v>0</v>
      </c>
      <c r="BF170" s="135">
        <f>IF(N170="snížená",J170,0)</f>
        <v>0</v>
      </c>
      <c r="BG170" s="135">
        <f>IF(N170="zákl. přenesená",J170,0)</f>
        <v>0</v>
      </c>
      <c r="BH170" s="135">
        <f>IF(N170="sníž. přenesená",J170,0)</f>
        <v>0</v>
      </c>
      <c r="BI170" s="135">
        <f>IF(N170="nulová",J170,0)</f>
        <v>0</v>
      </c>
      <c r="BJ170" s="16" t="s">
        <v>75</v>
      </c>
      <c r="BK170" s="135">
        <f>ROUND(I170*H170,2)</f>
        <v>0</v>
      </c>
      <c r="BL170" s="16" t="s">
        <v>118</v>
      </c>
      <c r="BM170" s="134" t="s">
        <v>196</v>
      </c>
    </row>
    <row r="171" spans="2:65" s="12" customFormat="1">
      <c r="B171" s="136"/>
      <c r="D171" s="137" t="s">
        <v>120</v>
      </c>
      <c r="E171" s="138" t="s">
        <v>1</v>
      </c>
      <c r="F171" s="139" t="s">
        <v>197</v>
      </c>
      <c r="H171" s="140">
        <v>2</v>
      </c>
      <c r="L171" s="136"/>
      <c r="M171" s="141"/>
      <c r="T171" s="142"/>
      <c r="AT171" s="138" t="s">
        <v>120</v>
      </c>
      <c r="AU171" s="138" t="s">
        <v>77</v>
      </c>
      <c r="AV171" s="12" t="s">
        <v>77</v>
      </c>
      <c r="AW171" s="12" t="s">
        <v>26</v>
      </c>
      <c r="AX171" s="12" t="s">
        <v>75</v>
      </c>
      <c r="AY171" s="138" t="s">
        <v>110</v>
      </c>
    </row>
    <row r="172" spans="2:65" s="1" customFormat="1" ht="16.5" customHeight="1">
      <c r="B172" s="123"/>
      <c r="C172" s="149" t="s">
        <v>198</v>
      </c>
      <c r="D172" s="149" t="s">
        <v>131</v>
      </c>
      <c r="E172" s="150" t="s">
        <v>199</v>
      </c>
      <c r="F172" s="151" t="s">
        <v>200</v>
      </c>
      <c r="G172" s="152" t="s">
        <v>125</v>
      </c>
      <c r="H172" s="153">
        <v>2</v>
      </c>
      <c r="I172" s="154"/>
      <c r="J172" s="154">
        <f>ROUND(I172*H172,2)</f>
        <v>0</v>
      </c>
      <c r="K172" s="151" t="s">
        <v>1</v>
      </c>
      <c r="L172" s="155"/>
      <c r="M172" s="156" t="s">
        <v>1</v>
      </c>
      <c r="N172" s="157" t="s">
        <v>34</v>
      </c>
      <c r="O172" s="132">
        <v>0</v>
      </c>
      <c r="P172" s="132">
        <f>O172*H172</f>
        <v>0</v>
      </c>
      <c r="Q172" s="132">
        <v>0.154</v>
      </c>
      <c r="R172" s="132">
        <f>Q172*H172</f>
        <v>0.308</v>
      </c>
      <c r="S172" s="132">
        <v>0</v>
      </c>
      <c r="T172" s="133">
        <f>S172*H172</f>
        <v>0</v>
      </c>
      <c r="AR172" s="134" t="s">
        <v>134</v>
      </c>
      <c r="AT172" s="134" t="s">
        <v>131</v>
      </c>
      <c r="AU172" s="134" t="s">
        <v>77</v>
      </c>
      <c r="AY172" s="16" t="s">
        <v>110</v>
      </c>
      <c r="BE172" s="135">
        <f>IF(N172="základní",J172,0)</f>
        <v>0</v>
      </c>
      <c r="BF172" s="135">
        <f>IF(N172="snížená",J172,0)</f>
        <v>0</v>
      </c>
      <c r="BG172" s="135">
        <f>IF(N172="zákl. přenesená",J172,0)</f>
        <v>0</v>
      </c>
      <c r="BH172" s="135">
        <f>IF(N172="sníž. přenesená",J172,0)</f>
        <v>0</v>
      </c>
      <c r="BI172" s="135">
        <f>IF(N172="nulová",J172,0)</f>
        <v>0</v>
      </c>
      <c r="BJ172" s="16" t="s">
        <v>75</v>
      </c>
      <c r="BK172" s="135">
        <f>ROUND(I172*H172,2)</f>
        <v>0</v>
      </c>
      <c r="BL172" s="16" t="s">
        <v>118</v>
      </c>
      <c r="BM172" s="134" t="s">
        <v>201</v>
      </c>
    </row>
    <row r="173" spans="2:65" s="1" customFormat="1" ht="24.2" customHeight="1">
      <c r="B173" s="123"/>
      <c r="C173" s="124" t="s">
        <v>202</v>
      </c>
      <c r="D173" s="124" t="s">
        <v>113</v>
      </c>
      <c r="E173" s="125" t="s">
        <v>203</v>
      </c>
      <c r="F173" s="126" t="s">
        <v>204</v>
      </c>
      <c r="G173" s="127" t="s">
        <v>125</v>
      </c>
      <c r="H173" s="128">
        <v>2</v>
      </c>
      <c r="I173" s="129"/>
      <c r="J173" s="129">
        <f>ROUND(I173*H173,2)</f>
        <v>0</v>
      </c>
      <c r="K173" s="126" t="s">
        <v>117</v>
      </c>
      <c r="L173" s="28"/>
      <c r="M173" s="130" t="s">
        <v>1</v>
      </c>
      <c r="N173" s="131" t="s">
        <v>34</v>
      </c>
      <c r="O173" s="132">
        <v>8</v>
      </c>
      <c r="P173" s="132">
        <f>O173*H173</f>
        <v>16</v>
      </c>
      <c r="Q173" s="132">
        <v>0</v>
      </c>
      <c r="R173" s="132">
        <f>Q173*H173</f>
        <v>0</v>
      </c>
      <c r="S173" s="132">
        <v>0</v>
      </c>
      <c r="T173" s="133">
        <f>S173*H173</f>
        <v>0</v>
      </c>
      <c r="AR173" s="134" t="s">
        <v>118</v>
      </c>
      <c r="AT173" s="134" t="s">
        <v>113</v>
      </c>
      <c r="AU173" s="134" t="s">
        <v>77</v>
      </c>
      <c r="AY173" s="16" t="s">
        <v>110</v>
      </c>
      <c r="BE173" s="135">
        <f>IF(N173="základní",J173,0)</f>
        <v>0</v>
      </c>
      <c r="BF173" s="135">
        <f>IF(N173="snížená",J173,0)</f>
        <v>0</v>
      </c>
      <c r="BG173" s="135">
        <f>IF(N173="zákl. přenesená",J173,0)</f>
        <v>0</v>
      </c>
      <c r="BH173" s="135">
        <f>IF(N173="sníž. přenesená",J173,0)</f>
        <v>0</v>
      </c>
      <c r="BI173" s="135">
        <f>IF(N173="nulová",J173,0)</f>
        <v>0</v>
      </c>
      <c r="BJ173" s="16" t="s">
        <v>75</v>
      </c>
      <c r="BK173" s="135">
        <f>ROUND(I173*H173,2)</f>
        <v>0</v>
      </c>
      <c r="BL173" s="16" t="s">
        <v>118</v>
      </c>
      <c r="BM173" s="134" t="s">
        <v>205</v>
      </c>
    </row>
    <row r="174" spans="2:65" s="12" customFormat="1">
      <c r="B174" s="136"/>
      <c r="D174" s="137" t="s">
        <v>120</v>
      </c>
      <c r="E174" s="138" t="s">
        <v>1</v>
      </c>
      <c r="F174" s="139" t="s">
        <v>206</v>
      </c>
      <c r="H174" s="140">
        <v>1</v>
      </c>
      <c r="L174" s="136"/>
      <c r="M174" s="141"/>
      <c r="T174" s="142"/>
      <c r="AT174" s="138" t="s">
        <v>120</v>
      </c>
      <c r="AU174" s="138" t="s">
        <v>77</v>
      </c>
      <c r="AV174" s="12" t="s">
        <v>77</v>
      </c>
      <c r="AW174" s="12" t="s">
        <v>26</v>
      </c>
      <c r="AX174" s="12" t="s">
        <v>69</v>
      </c>
      <c r="AY174" s="138" t="s">
        <v>110</v>
      </c>
    </row>
    <row r="175" spans="2:65" s="12" customFormat="1">
      <c r="B175" s="136"/>
      <c r="D175" s="137" t="s">
        <v>120</v>
      </c>
      <c r="E175" s="138" t="s">
        <v>1</v>
      </c>
      <c r="F175" s="139" t="s">
        <v>207</v>
      </c>
      <c r="H175" s="140">
        <v>1</v>
      </c>
      <c r="L175" s="136"/>
      <c r="M175" s="141"/>
      <c r="T175" s="142"/>
      <c r="AT175" s="138" t="s">
        <v>120</v>
      </c>
      <c r="AU175" s="138" t="s">
        <v>77</v>
      </c>
      <c r="AV175" s="12" t="s">
        <v>77</v>
      </c>
      <c r="AW175" s="12" t="s">
        <v>26</v>
      </c>
      <c r="AX175" s="12" t="s">
        <v>69</v>
      </c>
      <c r="AY175" s="138" t="s">
        <v>110</v>
      </c>
    </row>
    <row r="176" spans="2:65" s="13" customFormat="1">
      <c r="B176" s="143"/>
      <c r="D176" s="137" t="s">
        <v>120</v>
      </c>
      <c r="E176" s="144" t="s">
        <v>1</v>
      </c>
      <c r="F176" s="145" t="s">
        <v>122</v>
      </c>
      <c r="H176" s="146">
        <v>2</v>
      </c>
      <c r="L176" s="143"/>
      <c r="M176" s="147"/>
      <c r="T176" s="148"/>
      <c r="AT176" s="144" t="s">
        <v>120</v>
      </c>
      <c r="AU176" s="144" t="s">
        <v>77</v>
      </c>
      <c r="AV176" s="13" t="s">
        <v>118</v>
      </c>
      <c r="AW176" s="13" t="s">
        <v>26</v>
      </c>
      <c r="AX176" s="13" t="s">
        <v>75</v>
      </c>
      <c r="AY176" s="144" t="s">
        <v>110</v>
      </c>
    </row>
    <row r="177" spans="2:65" s="1" customFormat="1" ht="24.2" customHeight="1">
      <c r="B177" s="123"/>
      <c r="C177" s="149" t="s">
        <v>208</v>
      </c>
      <c r="D177" s="149" t="s">
        <v>131</v>
      </c>
      <c r="E177" s="150" t="s">
        <v>209</v>
      </c>
      <c r="F177" s="151" t="s">
        <v>210</v>
      </c>
      <c r="G177" s="152" t="s">
        <v>125</v>
      </c>
      <c r="H177" s="153">
        <v>1</v>
      </c>
      <c r="I177" s="154"/>
      <c r="J177" s="154">
        <f t="shared" ref="J177:J188" si="0">ROUND(I177*H177,2)</f>
        <v>0</v>
      </c>
      <c r="K177" s="151" t="s">
        <v>1</v>
      </c>
      <c r="L177" s="155"/>
      <c r="M177" s="156" t="s">
        <v>1</v>
      </c>
      <c r="N177" s="157" t="s">
        <v>34</v>
      </c>
      <c r="O177" s="132">
        <v>0</v>
      </c>
      <c r="P177" s="132">
        <f t="shared" ref="P177:P188" si="1">O177*H177</f>
        <v>0</v>
      </c>
      <c r="Q177" s="132">
        <v>0.158</v>
      </c>
      <c r="R177" s="132">
        <f t="shared" ref="R177:R188" si="2">Q177*H177</f>
        <v>0.158</v>
      </c>
      <c r="S177" s="132">
        <v>0</v>
      </c>
      <c r="T177" s="133">
        <f t="shared" ref="T177:T188" si="3">S177*H177</f>
        <v>0</v>
      </c>
      <c r="AR177" s="134" t="s">
        <v>134</v>
      </c>
      <c r="AT177" s="134" t="s">
        <v>131</v>
      </c>
      <c r="AU177" s="134" t="s">
        <v>77</v>
      </c>
      <c r="AY177" s="16" t="s">
        <v>110</v>
      </c>
      <c r="BE177" s="135">
        <f t="shared" ref="BE177:BE188" si="4">IF(N177="základní",J177,0)</f>
        <v>0</v>
      </c>
      <c r="BF177" s="135">
        <f t="shared" ref="BF177:BF188" si="5">IF(N177="snížená",J177,0)</f>
        <v>0</v>
      </c>
      <c r="BG177" s="135">
        <f t="shared" ref="BG177:BG188" si="6">IF(N177="zákl. přenesená",J177,0)</f>
        <v>0</v>
      </c>
      <c r="BH177" s="135">
        <f t="shared" ref="BH177:BH188" si="7">IF(N177="sníž. přenesená",J177,0)</f>
        <v>0</v>
      </c>
      <c r="BI177" s="135">
        <f t="shared" ref="BI177:BI188" si="8">IF(N177="nulová",J177,0)</f>
        <v>0</v>
      </c>
      <c r="BJ177" s="16" t="s">
        <v>75</v>
      </c>
      <c r="BK177" s="135">
        <f t="shared" ref="BK177:BK188" si="9">ROUND(I177*H177,2)</f>
        <v>0</v>
      </c>
      <c r="BL177" s="16" t="s">
        <v>118</v>
      </c>
      <c r="BM177" s="134" t="s">
        <v>211</v>
      </c>
    </row>
    <row r="178" spans="2:65" s="1" customFormat="1" ht="24.2" customHeight="1">
      <c r="B178" s="123"/>
      <c r="C178" s="149" t="s">
        <v>7</v>
      </c>
      <c r="D178" s="149" t="s">
        <v>131</v>
      </c>
      <c r="E178" s="150" t="s">
        <v>212</v>
      </c>
      <c r="F178" s="151" t="s">
        <v>213</v>
      </c>
      <c r="G178" s="152" t="s">
        <v>125</v>
      </c>
      <c r="H178" s="153">
        <v>1</v>
      </c>
      <c r="I178" s="154"/>
      <c r="J178" s="154">
        <f t="shared" si="0"/>
        <v>0</v>
      </c>
      <c r="K178" s="151" t="s">
        <v>1</v>
      </c>
      <c r="L178" s="155"/>
      <c r="M178" s="156" t="s">
        <v>1</v>
      </c>
      <c r="N178" s="157" t="s">
        <v>34</v>
      </c>
      <c r="O178" s="132">
        <v>0</v>
      </c>
      <c r="P178" s="132">
        <f t="shared" si="1"/>
        <v>0</v>
      </c>
      <c r="Q178" s="132">
        <v>0.158</v>
      </c>
      <c r="R178" s="132">
        <f t="shared" si="2"/>
        <v>0.158</v>
      </c>
      <c r="S178" s="132">
        <v>0</v>
      </c>
      <c r="T178" s="133">
        <f t="shared" si="3"/>
        <v>0</v>
      </c>
      <c r="AR178" s="134" t="s">
        <v>134</v>
      </c>
      <c r="AT178" s="134" t="s">
        <v>131</v>
      </c>
      <c r="AU178" s="134" t="s">
        <v>77</v>
      </c>
      <c r="AY178" s="16" t="s">
        <v>110</v>
      </c>
      <c r="BE178" s="135">
        <f t="shared" si="4"/>
        <v>0</v>
      </c>
      <c r="BF178" s="135">
        <f t="shared" si="5"/>
        <v>0</v>
      </c>
      <c r="BG178" s="135">
        <f t="shared" si="6"/>
        <v>0</v>
      </c>
      <c r="BH178" s="135">
        <f t="shared" si="7"/>
        <v>0</v>
      </c>
      <c r="BI178" s="135">
        <f t="shared" si="8"/>
        <v>0</v>
      </c>
      <c r="BJ178" s="16" t="s">
        <v>75</v>
      </c>
      <c r="BK178" s="135">
        <f t="shared" si="9"/>
        <v>0</v>
      </c>
      <c r="BL178" s="16" t="s">
        <v>118</v>
      </c>
      <c r="BM178" s="134" t="s">
        <v>214</v>
      </c>
    </row>
    <row r="179" spans="2:65" s="1" customFormat="1" ht="24.2" customHeight="1">
      <c r="B179" s="123"/>
      <c r="C179" s="124" t="s">
        <v>215</v>
      </c>
      <c r="D179" s="124" t="s">
        <v>113</v>
      </c>
      <c r="E179" s="125" t="s">
        <v>216</v>
      </c>
      <c r="F179" s="126" t="s">
        <v>217</v>
      </c>
      <c r="G179" s="127" t="s">
        <v>125</v>
      </c>
      <c r="H179" s="128">
        <v>6</v>
      </c>
      <c r="I179" s="129"/>
      <c r="J179" s="129">
        <f t="shared" si="0"/>
        <v>0</v>
      </c>
      <c r="K179" s="126" t="s">
        <v>117</v>
      </c>
      <c r="L179" s="28"/>
      <c r="M179" s="130" t="s">
        <v>1</v>
      </c>
      <c r="N179" s="131" t="s">
        <v>34</v>
      </c>
      <c r="O179" s="132">
        <v>0.86</v>
      </c>
      <c r="P179" s="132">
        <f t="shared" si="1"/>
        <v>5.16</v>
      </c>
      <c r="Q179" s="132">
        <v>0</v>
      </c>
      <c r="R179" s="132">
        <f t="shared" si="2"/>
        <v>0</v>
      </c>
      <c r="S179" s="132">
        <v>0</v>
      </c>
      <c r="T179" s="133">
        <f t="shared" si="3"/>
        <v>0</v>
      </c>
      <c r="AR179" s="134" t="s">
        <v>118</v>
      </c>
      <c r="AT179" s="134" t="s">
        <v>113</v>
      </c>
      <c r="AU179" s="134" t="s">
        <v>77</v>
      </c>
      <c r="AY179" s="16" t="s">
        <v>110</v>
      </c>
      <c r="BE179" s="135">
        <f t="shared" si="4"/>
        <v>0</v>
      </c>
      <c r="BF179" s="135">
        <f t="shared" si="5"/>
        <v>0</v>
      </c>
      <c r="BG179" s="135">
        <f t="shared" si="6"/>
        <v>0</v>
      </c>
      <c r="BH179" s="135">
        <f t="shared" si="7"/>
        <v>0</v>
      </c>
      <c r="BI179" s="135">
        <f t="shared" si="8"/>
        <v>0</v>
      </c>
      <c r="BJ179" s="16" t="s">
        <v>75</v>
      </c>
      <c r="BK179" s="135">
        <f t="shared" si="9"/>
        <v>0</v>
      </c>
      <c r="BL179" s="16" t="s">
        <v>118</v>
      </c>
      <c r="BM179" s="134" t="s">
        <v>218</v>
      </c>
    </row>
    <row r="180" spans="2:65" s="1" customFormat="1" ht="16.5" customHeight="1">
      <c r="B180" s="123"/>
      <c r="C180" s="149" t="s">
        <v>219</v>
      </c>
      <c r="D180" s="149" t="s">
        <v>131</v>
      </c>
      <c r="E180" s="150" t="s">
        <v>220</v>
      </c>
      <c r="F180" s="151" t="s">
        <v>221</v>
      </c>
      <c r="G180" s="152" t="s">
        <v>125</v>
      </c>
      <c r="H180" s="153">
        <v>1</v>
      </c>
      <c r="I180" s="154"/>
      <c r="J180" s="154">
        <f t="shared" si="0"/>
        <v>0</v>
      </c>
      <c r="K180" s="151" t="s">
        <v>117</v>
      </c>
      <c r="L180" s="155"/>
      <c r="M180" s="156" t="s">
        <v>1</v>
      </c>
      <c r="N180" s="157" t="s">
        <v>34</v>
      </c>
      <c r="O180" s="132">
        <v>0</v>
      </c>
      <c r="P180" s="132">
        <f t="shared" si="1"/>
        <v>0</v>
      </c>
      <c r="Q180" s="132">
        <v>0</v>
      </c>
      <c r="R180" s="132">
        <f t="shared" si="2"/>
        <v>0</v>
      </c>
      <c r="S180" s="132">
        <v>0</v>
      </c>
      <c r="T180" s="133">
        <f t="shared" si="3"/>
        <v>0</v>
      </c>
      <c r="AR180" s="134" t="s">
        <v>134</v>
      </c>
      <c r="AT180" s="134" t="s">
        <v>131</v>
      </c>
      <c r="AU180" s="134" t="s">
        <v>77</v>
      </c>
      <c r="AY180" s="16" t="s">
        <v>110</v>
      </c>
      <c r="BE180" s="135">
        <f t="shared" si="4"/>
        <v>0</v>
      </c>
      <c r="BF180" s="135">
        <f t="shared" si="5"/>
        <v>0</v>
      </c>
      <c r="BG180" s="135">
        <f t="shared" si="6"/>
        <v>0</v>
      </c>
      <c r="BH180" s="135">
        <f t="shared" si="7"/>
        <v>0</v>
      </c>
      <c r="BI180" s="135">
        <f t="shared" si="8"/>
        <v>0</v>
      </c>
      <c r="BJ180" s="16" t="s">
        <v>75</v>
      </c>
      <c r="BK180" s="135">
        <f t="shared" si="9"/>
        <v>0</v>
      </c>
      <c r="BL180" s="16" t="s">
        <v>118</v>
      </c>
      <c r="BM180" s="134" t="s">
        <v>222</v>
      </c>
    </row>
    <row r="181" spans="2:65" s="1" customFormat="1" ht="16.5" customHeight="1">
      <c r="B181" s="123"/>
      <c r="C181" s="149" t="s">
        <v>223</v>
      </c>
      <c r="D181" s="149" t="s">
        <v>131</v>
      </c>
      <c r="E181" s="150" t="s">
        <v>224</v>
      </c>
      <c r="F181" s="151" t="s">
        <v>225</v>
      </c>
      <c r="G181" s="152" t="s">
        <v>125</v>
      </c>
      <c r="H181" s="153">
        <v>1</v>
      </c>
      <c r="I181" s="154"/>
      <c r="J181" s="154">
        <f t="shared" si="0"/>
        <v>0</v>
      </c>
      <c r="K181" s="151" t="s">
        <v>117</v>
      </c>
      <c r="L181" s="155"/>
      <c r="M181" s="156" t="s">
        <v>1</v>
      </c>
      <c r="N181" s="157" t="s">
        <v>34</v>
      </c>
      <c r="O181" s="132">
        <v>0</v>
      </c>
      <c r="P181" s="132">
        <f t="shared" si="1"/>
        <v>0</v>
      </c>
      <c r="Q181" s="132">
        <v>2.8E-3</v>
      </c>
      <c r="R181" s="132">
        <f t="shared" si="2"/>
        <v>2.8E-3</v>
      </c>
      <c r="S181" s="132">
        <v>0</v>
      </c>
      <c r="T181" s="133">
        <f t="shared" si="3"/>
        <v>0</v>
      </c>
      <c r="AR181" s="134" t="s">
        <v>134</v>
      </c>
      <c r="AT181" s="134" t="s">
        <v>131</v>
      </c>
      <c r="AU181" s="134" t="s">
        <v>77</v>
      </c>
      <c r="AY181" s="16" t="s">
        <v>110</v>
      </c>
      <c r="BE181" s="135">
        <f t="shared" si="4"/>
        <v>0</v>
      </c>
      <c r="BF181" s="135">
        <f t="shared" si="5"/>
        <v>0</v>
      </c>
      <c r="BG181" s="135">
        <f t="shared" si="6"/>
        <v>0</v>
      </c>
      <c r="BH181" s="135">
        <f t="shared" si="7"/>
        <v>0</v>
      </c>
      <c r="BI181" s="135">
        <f t="shared" si="8"/>
        <v>0</v>
      </c>
      <c r="BJ181" s="16" t="s">
        <v>75</v>
      </c>
      <c r="BK181" s="135">
        <f t="shared" si="9"/>
        <v>0</v>
      </c>
      <c r="BL181" s="16" t="s">
        <v>118</v>
      </c>
      <c r="BM181" s="134" t="s">
        <v>226</v>
      </c>
    </row>
    <row r="182" spans="2:65" s="1" customFormat="1" ht="16.5" customHeight="1">
      <c r="B182" s="123"/>
      <c r="C182" s="149" t="s">
        <v>227</v>
      </c>
      <c r="D182" s="149" t="s">
        <v>131</v>
      </c>
      <c r="E182" s="150" t="s">
        <v>228</v>
      </c>
      <c r="F182" s="151" t="s">
        <v>229</v>
      </c>
      <c r="G182" s="152" t="s">
        <v>125</v>
      </c>
      <c r="H182" s="153">
        <v>1</v>
      </c>
      <c r="I182" s="154"/>
      <c r="J182" s="154">
        <f t="shared" si="0"/>
        <v>0</v>
      </c>
      <c r="K182" s="151" t="s">
        <v>117</v>
      </c>
      <c r="L182" s="155"/>
      <c r="M182" s="156" t="s">
        <v>1</v>
      </c>
      <c r="N182" s="157" t="s">
        <v>34</v>
      </c>
      <c r="O182" s="132">
        <v>0</v>
      </c>
      <c r="P182" s="132">
        <f t="shared" si="1"/>
        <v>0</v>
      </c>
      <c r="Q182" s="132">
        <v>2.8E-3</v>
      </c>
      <c r="R182" s="132">
        <f t="shared" si="2"/>
        <v>2.8E-3</v>
      </c>
      <c r="S182" s="132">
        <v>0</v>
      </c>
      <c r="T182" s="133">
        <f t="shared" si="3"/>
        <v>0</v>
      </c>
      <c r="AR182" s="134" t="s">
        <v>134</v>
      </c>
      <c r="AT182" s="134" t="s">
        <v>131</v>
      </c>
      <c r="AU182" s="134" t="s">
        <v>77</v>
      </c>
      <c r="AY182" s="16" t="s">
        <v>110</v>
      </c>
      <c r="BE182" s="135">
        <f t="shared" si="4"/>
        <v>0</v>
      </c>
      <c r="BF182" s="135">
        <f t="shared" si="5"/>
        <v>0</v>
      </c>
      <c r="BG182" s="135">
        <f t="shared" si="6"/>
        <v>0</v>
      </c>
      <c r="BH182" s="135">
        <f t="shared" si="7"/>
        <v>0</v>
      </c>
      <c r="BI182" s="135">
        <f t="shared" si="8"/>
        <v>0</v>
      </c>
      <c r="BJ182" s="16" t="s">
        <v>75</v>
      </c>
      <c r="BK182" s="135">
        <f t="shared" si="9"/>
        <v>0</v>
      </c>
      <c r="BL182" s="16" t="s">
        <v>118</v>
      </c>
      <c r="BM182" s="134" t="s">
        <v>230</v>
      </c>
    </row>
    <row r="183" spans="2:65" s="1" customFormat="1" ht="16.5" customHeight="1">
      <c r="B183" s="123"/>
      <c r="C183" s="149" t="s">
        <v>231</v>
      </c>
      <c r="D183" s="149" t="s">
        <v>131</v>
      </c>
      <c r="E183" s="150" t="s">
        <v>232</v>
      </c>
      <c r="F183" s="151" t="s">
        <v>233</v>
      </c>
      <c r="G183" s="152" t="s">
        <v>125</v>
      </c>
      <c r="H183" s="153">
        <v>4</v>
      </c>
      <c r="I183" s="154"/>
      <c r="J183" s="154">
        <f t="shared" si="0"/>
        <v>0</v>
      </c>
      <c r="K183" s="151" t="s">
        <v>1</v>
      </c>
      <c r="L183" s="155"/>
      <c r="M183" s="156" t="s">
        <v>1</v>
      </c>
      <c r="N183" s="157" t="s">
        <v>34</v>
      </c>
      <c r="O183" s="132">
        <v>0</v>
      </c>
      <c r="P183" s="132">
        <f t="shared" si="1"/>
        <v>0</v>
      </c>
      <c r="Q183" s="132">
        <v>2.8E-3</v>
      </c>
      <c r="R183" s="132">
        <f t="shared" si="2"/>
        <v>1.12E-2</v>
      </c>
      <c r="S183" s="132">
        <v>0</v>
      </c>
      <c r="T183" s="133">
        <f t="shared" si="3"/>
        <v>0</v>
      </c>
      <c r="AR183" s="134" t="s">
        <v>134</v>
      </c>
      <c r="AT183" s="134" t="s">
        <v>131</v>
      </c>
      <c r="AU183" s="134" t="s">
        <v>77</v>
      </c>
      <c r="AY183" s="16" t="s">
        <v>110</v>
      </c>
      <c r="BE183" s="135">
        <f t="shared" si="4"/>
        <v>0</v>
      </c>
      <c r="BF183" s="135">
        <f t="shared" si="5"/>
        <v>0</v>
      </c>
      <c r="BG183" s="135">
        <f t="shared" si="6"/>
        <v>0</v>
      </c>
      <c r="BH183" s="135">
        <f t="shared" si="7"/>
        <v>0</v>
      </c>
      <c r="BI183" s="135">
        <f t="shared" si="8"/>
        <v>0</v>
      </c>
      <c r="BJ183" s="16" t="s">
        <v>75</v>
      </c>
      <c r="BK183" s="135">
        <f t="shared" si="9"/>
        <v>0</v>
      </c>
      <c r="BL183" s="16" t="s">
        <v>118</v>
      </c>
      <c r="BM183" s="134" t="s">
        <v>234</v>
      </c>
    </row>
    <row r="184" spans="2:65" s="1" customFormat="1" ht="16.5" customHeight="1">
      <c r="B184" s="123"/>
      <c r="C184" s="149" t="s">
        <v>235</v>
      </c>
      <c r="D184" s="149" t="s">
        <v>131</v>
      </c>
      <c r="E184" s="150" t="s">
        <v>236</v>
      </c>
      <c r="F184" s="151" t="s">
        <v>237</v>
      </c>
      <c r="G184" s="152" t="s">
        <v>125</v>
      </c>
      <c r="H184" s="153">
        <v>1</v>
      </c>
      <c r="I184" s="154"/>
      <c r="J184" s="154">
        <f t="shared" si="0"/>
        <v>0</v>
      </c>
      <c r="K184" s="151" t="s">
        <v>1</v>
      </c>
      <c r="L184" s="155"/>
      <c r="M184" s="156" t="s">
        <v>1</v>
      </c>
      <c r="N184" s="157" t="s">
        <v>34</v>
      </c>
      <c r="O184" s="132">
        <v>0</v>
      </c>
      <c r="P184" s="132">
        <f t="shared" si="1"/>
        <v>0</v>
      </c>
      <c r="Q184" s="132">
        <v>1.6999999999999999E-3</v>
      </c>
      <c r="R184" s="132">
        <f t="shared" si="2"/>
        <v>1.6999999999999999E-3</v>
      </c>
      <c r="S184" s="132">
        <v>0</v>
      </c>
      <c r="T184" s="133">
        <f t="shared" si="3"/>
        <v>0</v>
      </c>
      <c r="AR184" s="134" t="s">
        <v>134</v>
      </c>
      <c r="AT184" s="134" t="s">
        <v>131</v>
      </c>
      <c r="AU184" s="134" t="s">
        <v>77</v>
      </c>
      <c r="AY184" s="16" t="s">
        <v>110</v>
      </c>
      <c r="BE184" s="135">
        <f t="shared" si="4"/>
        <v>0</v>
      </c>
      <c r="BF184" s="135">
        <f t="shared" si="5"/>
        <v>0</v>
      </c>
      <c r="BG184" s="135">
        <f t="shared" si="6"/>
        <v>0</v>
      </c>
      <c r="BH184" s="135">
        <f t="shared" si="7"/>
        <v>0</v>
      </c>
      <c r="BI184" s="135">
        <f t="shared" si="8"/>
        <v>0</v>
      </c>
      <c r="BJ184" s="16" t="s">
        <v>75</v>
      </c>
      <c r="BK184" s="135">
        <f t="shared" si="9"/>
        <v>0</v>
      </c>
      <c r="BL184" s="16" t="s">
        <v>118</v>
      </c>
      <c r="BM184" s="134" t="s">
        <v>238</v>
      </c>
    </row>
    <row r="185" spans="2:65" s="1" customFormat="1" ht="16.5" customHeight="1">
      <c r="B185" s="123"/>
      <c r="C185" s="124" t="s">
        <v>239</v>
      </c>
      <c r="D185" s="124" t="s">
        <v>113</v>
      </c>
      <c r="E185" s="125" t="s">
        <v>240</v>
      </c>
      <c r="F185" s="126" t="s">
        <v>241</v>
      </c>
      <c r="G185" s="127" t="s">
        <v>125</v>
      </c>
      <c r="H185" s="128">
        <v>1</v>
      </c>
      <c r="I185" s="129"/>
      <c r="J185" s="129">
        <f t="shared" si="0"/>
        <v>0</v>
      </c>
      <c r="K185" s="126" t="s">
        <v>117</v>
      </c>
      <c r="L185" s="28"/>
      <c r="M185" s="130" t="s">
        <v>1</v>
      </c>
      <c r="N185" s="131" t="s">
        <v>34</v>
      </c>
      <c r="O185" s="132">
        <v>12.1</v>
      </c>
      <c r="P185" s="132">
        <f t="shared" si="1"/>
        <v>12.1</v>
      </c>
      <c r="Q185" s="132">
        <v>0.78010000000000002</v>
      </c>
      <c r="R185" s="132">
        <f t="shared" si="2"/>
        <v>0.78010000000000002</v>
      </c>
      <c r="S185" s="132">
        <v>0</v>
      </c>
      <c r="T185" s="133">
        <f t="shared" si="3"/>
        <v>0</v>
      </c>
      <c r="AR185" s="134" t="s">
        <v>118</v>
      </c>
      <c r="AT185" s="134" t="s">
        <v>113</v>
      </c>
      <c r="AU185" s="134" t="s">
        <v>77</v>
      </c>
      <c r="AY185" s="16" t="s">
        <v>110</v>
      </c>
      <c r="BE185" s="135">
        <f t="shared" si="4"/>
        <v>0</v>
      </c>
      <c r="BF185" s="135">
        <f t="shared" si="5"/>
        <v>0</v>
      </c>
      <c r="BG185" s="135">
        <f t="shared" si="6"/>
        <v>0</v>
      </c>
      <c r="BH185" s="135">
        <f t="shared" si="7"/>
        <v>0</v>
      </c>
      <c r="BI185" s="135">
        <f t="shared" si="8"/>
        <v>0</v>
      </c>
      <c r="BJ185" s="16" t="s">
        <v>75</v>
      </c>
      <c r="BK185" s="135">
        <f t="shared" si="9"/>
        <v>0</v>
      </c>
      <c r="BL185" s="16" t="s">
        <v>118</v>
      </c>
      <c r="BM185" s="134" t="s">
        <v>242</v>
      </c>
    </row>
    <row r="186" spans="2:65" s="1" customFormat="1" ht="24.2" customHeight="1">
      <c r="B186" s="123"/>
      <c r="C186" s="149" t="s">
        <v>243</v>
      </c>
      <c r="D186" s="149" t="s">
        <v>131</v>
      </c>
      <c r="E186" s="150" t="s">
        <v>244</v>
      </c>
      <c r="F186" s="151" t="s">
        <v>245</v>
      </c>
      <c r="G186" s="152" t="s">
        <v>125</v>
      </c>
      <c r="H186" s="153">
        <v>1</v>
      </c>
      <c r="I186" s="154"/>
      <c r="J186" s="154">
        <f t="shared" si="0"/>
        <v>0</v>
      </c>
      <c r="K186" s="151" t="s">
        <v>1</v>
      </c>
      <c r="L186" s="155"/>
      <c r="M186" s="156" t="s">
        <v>1</v>
      </c>
      <c r="N186" s="157" t="s">
        <v>34</v>
      </c>
      <c r="O186" s="132">
        <v>0</v>
      </c>
      <c r="P186" s="132">
        <f t="shared" si="1"/>
        <v>0</v>
      </c>
      <c r="Q186" s="132">
        <v>0.11</v>
      </c>
      <c r="R186" s="132">
        <f t="shared" si="2"/>
        <v>0.11</v>
      </c>
      <c r="S186" s="132">
        <v>0</v>
      </c>
      <c r="T186" s="133">
        <f t="shared" si="3"/>
        <v>0</v>
      </c>
      <c r="AR186" s="134" t="s">
        <v>134</v>
      </c>
      <c r="AT186" s="134" t="s">
        <v>131</v>
      </c>
      <c r="AU186" s="134" t="s">
        <v>77</v>
      </c>
      <c r="AY186" s="16" t="s">
        <v>110</v>
      </c>
      <c r="BE186" s="135">
        <f t="shared" si="4"/>
        <v>0</v>
      </c>
      <c r="BF186" s="135">
        <f t="shared" si="5"/>
        <v>0</v>
      </c>
      <c r="BG186" s="135">
        <f t="shared" si="6"/>
        <v>0</v>
      </c>
      <c r="BH186" s="135">
        <f t="shared" si="7"/>
        <v>0</v>
      </c>
      <c r="BI186" s="135">
        <f t="shared" si="8"/>
        <v>0</v>
      </c>
      <c r="BJ186" s="16" t="s">
        <v>75</v>
      </c>
      <c r="BK186" s="135">
        <f t="shared" si="9"/>
        <v>0</v>
      </c>
      <c r="BL186" s="16" t="s">
        <v>118</v>
      </c>
      <c r="BM186" s="134" t="s">
        <v>246</v>
      </c>
    </row>
    <row r="187" spans="2:65" s="1" customFormat="1" ht="16.5" customHeight="1">
      <c r="B187" s="123"/>
      <c r="C187" s="124" t="s">
        <v>247</v>
      </c>
      <c r="D187" s="124" t="s">
        <v>113</v>
      </c>
      <c r="E187" s="125" t="s">
        <v>248</v>
      </c>
      <c r="F187" s="126" t="s">
        <v>249</v>
      </c>
      <c r="G187" s="127" t="s">
        <v>125</v>
      </c>
      <c r="H187" s="128">
        <v>1</v>
      </c>
      <c r="I187" s="129"/>
      <c r="J187" s="129">
        <f t="shared" si="0"/>
        <v>0</v>
      </c>
      <c r="K187" s="126" t="s">
        <v>117</v>
      </c>
      <c r="L187" s="28"/>
      <c r="M187" s="130" t="s">
        <v>1</v>
      </c>
      <c r="N187" s="131" t="s">
        <v>34</v>
      </c>
      <c r="O187" s="132">
        <v>8.9499999999999993</v>
      </c>
      <c r="P187" s="132">
        <f t="shared" si="1"/>
        <v>8.9499999999999993</v>
      </c>
      <c r="Q187" s="132">
        <v>0</v>
      </c>
      <c r="R187" s="132">
        <f t="shared" si="2"/>
        <v>0</v>
      </c>
      <c r="S187" s="132">
        <v>0</v>
      </c>
      <c r="T187" s="133">
        <f t="shared" si="3"/>
        <v>0</v>
      </c>
      <c r="AR187" s="134" t="s">
        <v>118</v>
      </c>
      <c r="AT187" s="134" t="s">
        <v>113</v>
      </c>
      <c r="AU187" s="134" t="s">
        <v>77</v>
      </c>
      <c r="AY187" s="16" t="s">
        <v>110</v>
      </c>
      <c r="BE187" s="135">
        <f t="shared" si="4"/>
        <v>0</v>
      </c>
      <c r="BF187" s="135">
        <f t="shared" si="5"/>
        <v>0</v>
      </c>
      <c r="BG187" s="135">
        <f t="shared" si="6"/>
        <v>0</v>
      </c>
      <c r="BH187" s="135">
        <f t="shared" si="7"/>
        <v>0</v>
      </c>
      <c r="BI187" s="135">
        <f t="shared" si="8"/>
        <v>0</v>
      </c>
      <c r="BJ187" s="16" t="s">
        <v>75</v>
      </c>
      <c r="BK187" s="135">
        <f t="shared" si="9"/>
        <v>0</v>
      </c>
      <c r="BL187" s="16" t="s">
        <v>118</v>
      </c>
      <c r="BM187" s="134" t="s">
        <v>250</v>
      </c>
    </row>
    <row r="188" spans="2:65" s="1" customFormat="1" ht="16.5" customHeight="1">
      <c r="B188" s="123"/>
      <c r="C188" s="124" t="s">
        <v>251</v>
      </c>
      <c r="D188" s="124" t="s">
        <v>113</v>
      </c>
      <c r="E188" s="125" t="s">
        <v>252</v>
      </c>
      <c r="F188" s="126" t="s">
        <v>253</v>
      </c>
      <c r="G188" s="127" t="s">
        <v>254</v>
      </c>
      <c r="H188" s="128">
        <v>80.314999999999998</v>
      </c>
      <c r="I188" s="129"/>
      <c r="J188" s="129">
        <f t="shared" si="0"/>
        <v>0</v>
      </c>
      <c r="K188" s="126" t="s">
        <v>117</v>
      </c>
      <c r="L188" s="28"/>
      <c r="M188" s="130" t="s">
        <v>1</v>
      </c>
      <c r="N188" s="131" t="s">
        <v>34</v>
      </c>
      <c r="O188" s="132">
        <v>0.65</v>
      </c>
      <c r="P188" s="132">
        <f t="shared" si="1"/>
        <v>52.204749999999997</v>
      </c>
      <c r="Q188" s="132">
        <v>0</v>
      </c>
      <c r="R188" s="132">
        <f t="shared" si="2"/>
        <v>0</v>
      </c>
      <c r="S188" s="132">
        <v>0</v>
      </c>
      <c r="T188" s="133">
        <f t="shared" si="3"/>
        <v>0</v>
      </c>
      <c r="AR188" s="134" t="s">
        <v>118</v>
      </c>
      <c r="AT188" s="134" t="s">
        <v>113</v>
      </c>
      <c r="AU188" s="134" t="s">
        <v>77</v>
      </c>
      <c r="AY188" s="16" t="s">
        <v>110</v>
      </c>
      <c r="BE188" s="135">
        <f t="shared" si="4"/>
        <v>0</v>
      </c>
      <c r="BF188" s="135">
        <f t="shared" si="5"/>
        <v>0</v>
      </c>
      <c r="BG188" s="135">
        <f t="shared" si="6"/>
        <v>0</v>
      </c>
      <c r="BH188" s="135">
        <f t="shared" si="7"/>
        <v>0</v>
      </c>
      <c r="BI188" s="135">
        <f t="shared" si="8"/>
        <v>0</v>
      </c>
      <c r="BJ188" s="16" t="s">
        <v>75</v>
      </c>
      <c r="BK188" s="135">
        <f t="shared" si="9"/>
        <v>0</v>
      </c>
      <c r="BL188" s="16" t="s">
        <v>118</v>
      </c>
      <c r="BM188" s="134" t="s">
        <v>255</v>
      </c>
    </row>
    <row r="189" spans="2:65" s="11" customFormat="1" ht="22.9" customHeight="1">
      <c r="B189" s="112"/>
      <c r="D189" s="113" t="s">
        <v>68</v>
      </c>
      <c r="E189" s="121" t="s">
        <v>139</v>
      </c>
      <c r="F189" s="121" t="s">
        <v>256</v>
      </c>
      <c r="J189" s="122">
        <f>BK189</f>
        <v>0</v>
      </c>
      <c r="L189" s="112"/>
      <c r="M189" s="116"/>
      <c r="P189" s="117">
        <f>SUM(P190:P209)</f>
        <v>78.210539999999995</v>
      </c>
      <c r="R189" s="117">
        <f>SUM(R190:R209)</f>
        <v>43.363100000000003</v>
      </c>
      <c r="T189" s="118">
        <f>SUM(T190:T209)</f>
        <v>0</v>
      </c>
      <c r="AR189" s="113" t="s">
        <v>75</v>
      </c>
      <c r="AT189" s="119" t="s">
        <v>68</v>
      </c>
      <c r="AU189" s="119" t="s">
        <v>75</v>
      </c>
      <c r="AY189" s="113" t="s">
        <v>110</v>
      </c>
      <c r="BK189" s="120">
        <f>SUM(BK190:BK209)</f>
        <v>0</v>
      </c>
    </row>
    <row r="190" spans="2:65" s="1" customFormat="1" ht="24.2" customHeight="1">
      <c r="B190" s="123"/>
      <c r="C190" s="168" t="s">
        <v>257</v>
      </c>
      <c r="D190" s="168" t="s">
        <v>113</v>
      </c>
      <c r="E190" s="169" t="s">
        <v>258</v>
      </c>
      <c r="F190" s="170" t="s">
        <v>259</v>
      </c>
      <c r="G190" s="171" t="s">
        <v>260</v>
      </c>
      <c r="H190" s="172">
        <v>168.88</v>
      </c>
      <c r="I190" s="173"/>
      <c r="J190" s="173">
        <f>ROUND(I190*H190,2)</f>
        <v>0</v>
      </c>
      <c r="K190" s="170" t="s">
        <v>117</v>
      </c>
      <c r="L190" s="28"/>
      <c r="M190" s="130" t="s">
        <v>1</v>
      </c>
      <c r="N190" s="131" t="s">
        <v>34</v>
      </c>
      <c r="O190" s="132">
        <v>2.7E-2</v>
      </c>
      <c r="P190" s="132">
        <f>O190*H190</f>
        <v>4.5597599999999998</v>
      </c>
      <c r="Q190" s="132">
        <v>0</v>
      </c>
      <c r="R190" s="132">
        <f>Q190*H190</f>
        <v>0</v>
      </c>
      <c r="S190" s="132">
        <v>0</v>
      </c>
      <c r="T190" s="133">
        <f>S190*H190</f>
        <v>0</v>
      </c>
      <c r="AR190" s="134" t="s">
        <v>118</v>
      </c>
      <c r="AT190" s="134" t="s">
        <v>113</v>
      </c>
      <c r="AU190" s="134" t="s">
        <v>77</v>
      </c>
      <c r="AY190" s="16" t="s">
        <v>110</v>
      </c>
      <c r="BE190" s="135">
        <f>IF(N190="základní",J190,0)</f>
        <v>0</v>
      </c>
      <c r="BF190" s="135">
        <f>IF(N190="snížená",J190,0)</f>
        <v>0</v>
      </c>
      <c r="BG190" s="135">
        <f>IF(N190="zákl. přenesená",J190,0)</f>
        <v>0</v>
      </c>
      <c r="BH190" s="135">
        <f>IF(N190="sníž. přenesená",J190,0)</f>
        <v>0</v>
      </c>
      <c r="BI190" s="135">
        <f>IF(N190="nulová",J190,0)</f>
        <v>0</v>
      </c>
      <c r="BJ190" s="16" t="s">
        <v>75</v>
      </c>
      <c r="BK190" s="135">
        <f>ROUND(I190*H190,2)</f>
        <v>0</v>
      </c>
      <c r="BL190" s="16" t="s">
        <v>118</v>
      </c>
      <c r="BM190" s="134" t="s">
        <v>261</v>
      </c>
    </row>
    <row r="191" spans="2:65" s="12" customFormat="1">
      <c r="B191" s="136"/>
      <c r="D191" s="137" t="s">
        <v>120</v>
      </c>
      <c r="E191" s="138" t="s">
        <v>1</v>
      </c>
      <c r="F191" s="139" t="s">
        <v>262</v>
      </c>
      <c r="H191" s="140">
        <v>168.88</v>
      </c>
      <c r="L191" s="136"/>
      <c r="M191" s="141"/>
      <c r="T191" s="142"/>
      <c r="AT191" s="138" t="s">
        <v>120</v>
      </c>
      <c r="AU191" s="138" t="s">
        <v>77</v>
      </c>
      <c r="AV191" s="12" t="s">
        <v>77</v>
      </c>
      <c r="AW191" s="12" t="s">
        <v>26</v>
      </c>
      <c r="AX191" s="12" t="s">
        <v>69</v>
      </c>
      <c r="AY191" s="138" t="s">
        <v>110</v>
      </c>
    </row>
    <row r="192" spans="2:65" s="13" customFormat="1">
      <c r="B192" s="143"/>
      <c r="D192" s="137" t="s">
        <v>120</v>
      </c>
      <c r="E192" s="144" t="s">
        <v>1</v>
      </c>
      <c r="F192" s="145" t="s">
        <v>122</v>
      </c>
      <c r="H192" s="146">
        <v>168.88</v>
      </c>
      <c r="L192" s="143"/>
      <c r="M192" s="147"/>
      <c r="T192" s="148"/>
      <c r="AT192" s="144" t="s">
        <v>120</v>
      </c>
      <c r="AU192" s="144" t="s">
        <v>77</v>
      </c>
      <c r="AV192" s="13" t="s">
        <v>118</v>
      </c>
      <c r="AW192" s="13" t="s">
        <v>26</v>
      </c>
      <c r="AX192" s="13" t="s">
        <v>75</v>
      </c>
      <c r="AY192" s="144" t="s">
        <v>110</v>
      </c>
    </row>
    <row r="193" spans="2:65" s="1" customFormat="1" ht="24.2" customHeight="1">
      <c r="B193" s="123"/>
      <c r="C193" s="168" t="s">
        <v>263</v>
      </c>
      <c r="D193" s="168" t="s">
        <v>113</v>
      </c>
      <c r="E193" s="169" t="s">
        <v>264</v>
      </c>
      <c r="F193" s="170" t="s">
        <v>265</v>
      </c>
      <c r="G193" s="171" t="s">
        <v>260</v>
      </c>
      <c r="H193" s="172">
        <v>168.88</v>
      </c>
      <c r="I193" s="173"/>
      <c r="J193" s="173">
        <f t="shared" ref="J193:J198" si="10">ROUND(I193*H193,2)</f>
        <v>0</v>
      </c>
      <c r="K193" s="170" t="s">
        <v>117</v>
      </c>
      <c r="L193" s="28"/>
      <c r="M193" s="130" t="s">
        <v>1</v>
      </c>
      <c r="N193" s="131" t="s">
        <v>34</v>
      </c>
      <c r="O193" s="132">
        <v>2.7E-2</v>
      </c>
      <c r="P193" s="132">
        <f t="shared" ref="P193:P198" si="11">O193*H193</f>
        <v>4.5597599999999998</v>
      </c>
      <c r="Q193" s="132">
        <v>0</v>
      </c>
      <c r="R193" s="132">
        <f t="shared" ref="R193:R198" si="12">Q193*H193</f>
        <v>0</v>
      </c>
      <c r="S193" s="132">
        <v>0</v>
      </c>
      <c r="T193" s="133">
        <f t="shared" ref="T193:T198" si="13">S193*H193</f>
        <v>0</v>
      </c>
      <c r="AR193" s="134" t="s">
        <v>118</v>
      </c>
      <c r="AT193" s="134" t="s">
        <v>113</v>
      </c>
      <c r="AU193" s="134" t="s">
        <v>77</v>
      </c>
      <c r="AY193" s="16" t="s">
        <v>110</v>
      </c>
      <c r="BE193" s="135">
        <f t="shared" ref="BE193:BE198" si="14">IF(N193="základní",J193,0)</f>
        <v>0</v>
      </c>
      <c r="BF193" s="135">
        <f t="shared" ref="BF193:BF198" si="15">IF(N193="snížená",J193,0)</f>
        <v>0</v>
      </c>
      <c r="BG193" s="135">
        <f t="shared" ref="BG193:BG198" si="16">IF(N193="zákl. přenesená",J193,0)</f>
        <v>0</v>
      </c>
      <c r="BH193" s="135">
        <f t="shared" ref="BH193:BH198" si="17">IF(N193="sníž. přenesená",J193,0)</f>
        <v>0</v>
      </c>
      <c r="BI193" s="135">
        <f t="shared" ref="BI193:BI198" si="18">IF(N193="nulová",J193,0)</f>
        <v>0</v>
      </c>
      <c r="BJ193" s="16" t="s">
        <v>75</v>
      </c>
      <c r="BK193" s="135">
        <f t="shared" ref="BK193:BK198" si="19">ROUND(I193*H193,2)</f>
        <v>0</v>
      </c>
      <c r="BL193" s="16" t="s">
        <v>118</v>
      </c>
      <c r="BM193" s="134" t="s">
        <v>266</v>
      </c>
    </row>
    <row r="194" spans="2:65" s="1" customFormat="1" ht="33" customHeight="1">
      <c r="B194" s="123"/>
      <c r="C194" s="168" t="s">
        <v>267</v>
      </c>
      <c r="D194" s="168" t="s">
        <v>113</v>
      </c>
      <c r="E194" s="169" t="s">
        <v>268</v>
      </c>
      <c r="F194" s="170" t="s">
        <v>269</v>
      </c>
      <c r="G194" s="171" t="s">
        <v>260</v>
      </c>
      <c r="H194" s="172">
        <v>168.88</v>
      </c>
      <c r="I194" s="173"/>
      <c r="J194" s="173">
        <f t="shared" si="10"/>
        <v>0</v>
      </c>
      <c r="K194" s="170" t="s">
        <v>117</v>
      </c>
      <c r="L194" s="28"/>
      <c r="M194" s="130" t="s">
        <v>1</v>
      </c>
      <c r="N194" s="131" t="s">
        <v>34</v>
      </c>
      <c r="O194" s="132">
        <v>2.1000000000000001E-2</v>
      </c>
      <c r="P194" s="132">
        <f t="shared" si="11"/>
        <v>3.5464800000000003</v>
      </c>
      <c r="Q194" s="132">
        <v>0</v>
      </c>
      <c r="R194" s="132">
        <f t="shared" si="12"/>
        <v>0</v>
      </c>
      <c r="S194" s="132">
        <v>0</v>
      </c>
      <c r="T194" s="133">
        <f t="shared" si="13"/>
        <v>0</v>
      </c>
      <c r="AR194" s="134" t="s">
        <v>118</v>
      </c>
      <c r="AT194" s="134" t="s">
        <v>113</v>
      </c>
      <c r="AU194" s="134" t="s">
        <v>77</v>
      </c>
      <c r="AY194" s="16" t="s">
        <v>110</v>
      </c>
      <c r="BE194" s="135">
        <f t="shared" si="14"/>
        <v>0</v>
      </c>
      <c r="BF194" s="135">
        <f t="shared" si="15"/>
        <v>0</v>
      </c>
      <c r="BG194" s="135">
        <f t="shared" si="16"/>
        <v>0</v>
      </c>
      <c r="BH194" s="135">
        <f t="shared" si="17"/>
        <v>0</v>
      </c>
      <c r="BI194" s="135">
        <f t="shared" si="18"/>
        <v>0</v>
      </c>
      <c r="BJ194" s="16" t="s">
        <v>75</v>
      </c>
      <c r="BK194" s="135">
        <f t="shared" si="19"/>
        <v>0</v>
      </c>
      <c r="BL194" s="16" t="s">
        <v>118</v>
      </c>
      <c r="BM194" s="134" t="s">
        <v>270</v>
      </c>
    </row>
    <row r="195" spans="2:65" s="1" customFormat="1" ht="24.2" customHeight="1">
      <c r="B195" s="123"/>
      <c r="C195" s="168" t="s">
        <v>271</v>
      </c>
      <c r="D195" s="168" t="s">
        <v>113</v>
      </c>
      <c r="E195" s="169" t="s">
        <v>272</v>
      </c>
      <c r="F195" s="170" t="s">
        <v>273</v>
      </c>
      <c r="G195" s="171" t="s">
        <v>260</v>
      </c>
      <c r="H195" s="172">
        <v>168.88</v>
      </c>
      <c r="I195" s="173"/>
      <c r="J195" s="173">
        <f t="shared" si="10"/>
        <v>0</v>
      </c>
      <c r="K195" s="170" t="s">
        <v>117</v>
      </c>
      <c r="L195" s="28"/>
      <c r="M195" s="130" t="s">
        <v>1</v>
      </c>
      <c r="N195" s="131" t="s">
        <v>34</v>
      </c>
      <c r="O195" s="132">
        <v>8.0000000000000002E-3</v>
      </c>
      <c r="P195" s="132">
        <f t="shared" si="11"/>
        <v>1.35104</v>
      </c>
      <c r="Q195" s="132">
        <v>0</v>
      </c>
      <c r="R195" s="132">
        <f t="shared" si="12"/>
        <v>0</v>
      </c>
      <c r="S195" s="132">
        <v>0</v>
      </c>
      <c r="T195" s="133">
        <f t="shared" si="13"/>
        <v>0</v>
      </c>
      <c r="AR195" s="134" t="s">
        <v>118</v>
      </c>
      <c r="AT195" s="134" t="s">
        <v>113</v>
      </c>
      <c r="AU195" s="134" t="s">
        <v>77</v>
      </c>
      <c r="AY195" s="16" t="s">
        <v>110</v>
      </c>
      <c r="BE195" s="135">
        <f t="shared" si="14"/>
        <v>0</v>
      </c>
      <c r="BF195" s="135">
        <f t="shared" si="15"/>
        <v>0</v>
      </c>
      <c r="BG195" s="135">
        <f t="shared" si="16"/>
        <v>0</v>
      </c>
      <c r="BH195" s="135">
        <f t="shared" si="17"/>
        <v>0</v>
      </c>
      <c r="BI195" s="135">
        <f t="shared" si="18"/>
        <v>0</v>
      </c>
      <c r="BJ195" s="16" t="s">
        <v>75</v>
      </c>
      <c r="BK195" s="135">
        <f t="shared" si="19"/>
        <v>0</v>
      </c>
      <c r="BL195" s="16" t="s">
        <v>118</v>
      </c>
      <c r="BM195" s="134" t="s">
        <v>274</v>
      </c>
    </row>
    <row r="196" spans="2:65" s="1" customFormat="1" ht="33" customHeight="1">
      <c r="B196" s="123"/>
      <c r="C196" s="168" t="s">
        <v>275</v>
      </c>
      <c r="D196" s="168" t="s">
        <v>113</v>
      </c>
      <c r="E196" s="169" t="s">
        <v>276</v>
      </c>
      <c r="F196" s="170" t="s">
        <v>277</v>
      </c>
      <c r="G196" s="171" t="s">
        <v>260</v>
      </c>
      <c r="H196" s="172">
        <v>168.88</v>
      </c>
      <c r="I196" s="173"/>
      <c r="J196" s="173">
        <f t="shared" si="10"/>
        <v>0</v>
      </c>
      <c r="K196" s="170" t="s">
        <v>117</v>
      </c>
      <c r="L196" s="28"/>
      <c r="M196" s="130" t="s">
        <v>1</v>
      </c>
      <c r="N196" s="131" t="s">
        <v>34</v>
      </c>
      <c r="O196" s="132">
        <v>1.2999999999999999E-2</v>
      </c>
      <c r="P196" s="132">
        <f t="shared" si="11"/>
        <v>2.1954400000000001</v>
      </c>
      <c r="Q196" s="132">
        <v>0</v>
      </c>
      <c r="R196" s="132">
        <f t="shared" si="12"/>
        <v>0</v>
      </c>
      <c r="S196" s="132">
        <v>0</v>
      </c>
      <c r="T196" s="133">
        <f t="shared" si="13"/>
        <v>0</v>
      </c>
      <c r="AR196" s="134" t="s">
        <v>118</v>
      </c>
      <c r="AT196" s="134" t="s">
        <v>113</v>
      </c>
      <c r="AU196" s="134" t="s">
        <v>77</v>
      </c>
      <c r="AY196" s="16" t="s">
        <v>110</v>
      </c>
      <c r="BE196" s="135">
        <f t="shared" si="14"/>
        <v>0</v>
      </c>
      <c r="BF196" s="135">
        <f t="shared" si="15"/>
        <v>0</v>
      </c>
      <c r="BG196" s="135">
        <f t="shared" si="16"/>
        <v>0</v>
      </c>
      <c r="BH196" s="135">
        <f t="shared" si="17"/>
        <v>0</v>
      </c>
      <c r="BI196" s="135">
        <f t="shared" si="18"/>
        <v>0</v>
      </c>
      <c r="BJ196" s="16" t="s">
        <v>75</v>
      </c>
      <c r="BK196" s="135">
        <f t="shared" si="19"/>
        <v>0</v>
      </c>
      <c r="BL196" s="16" t="s">
        <v>118</v>
      </c>
      <c r="BM196" s="134" t="s">
        <v>278</v>
      </c>
    </row>
    <row r="197" spans="2:65" s="1" customFormat="1" ht="24.2" customHeight="1">
      <c r="B197" s="123"/>
      <c r="C197" s="168" t="s">
        <v>279</v>
      </c>
      <c r="D197" s="168" t="s">
        <v>113</v>
      </c>
      <c r="E197" s="169" t="s">
        <v>280</v>
      </c>
      <c r="F197" s="170" t="s">
        <v>281</v>
      </c>
      <c r="G197" s="171" t="s">
        <v>260</v>
      </c>
      <c r="H197" s="172">
        <v>168.88</v>
      </c>
      <c r="I197" s="173"/>
      <c r="J197" s="173">
        <f t="shared" si="10"/>
        <v>0</v>
      </c>
      <c r="K197" s="170" t="s">
        <v>117</v>
      </c>
      <c r="L197" s="28"/>
      <c r="M197" s="130" t="s">
        <v>1</v>
      </c>
      <c r="N197" s="131" t="s">
        <v>34</v>
      </c>
      <c r="O197" s="132">
        <v>2E-3</v>
      </c>
      <c r="P197" s="132">
        <f t="shared" si="11"/>
        <v>0.33776</v>
      </c>
      <c r="Q197" s="132">
        <v>0</v>
      </c>
      <c r="R197" s="132">
        <f t="shared" si="12"/>
        <v>0</v>
      </c>
      <c r="S197" s="132">
        <v>0</v>
      </c>
      <c r="T197" s="133">
        <f t="shared" si="13"/>
        <v>0</v>
      </c>
      <c r="AR197" s="134" t="s">
        <v>118</v>
      </c>
      <c r="AT197" s="134" t="s">
        <v>113</v>
      </c>
      <c r="AU197" s="134" t="s">
        <v>77</v>
      </c>
      <c r="AY197" s="16" t="s">
        <v>110</v>
      </c>
      <c r="BE197" s="135">
        <f t="shared" si="14"/>
        <v>0</v>
      </c>
      <c r="BF197" s="135">
        <f t="shared" si="15"/>
        <v>0</v>
      </c>
      <c r="BG197" s="135">
        <f t="shared" si="16"/>
        <v>0</v>
      </c>
      <c r="BH197" s="135">
        <f t="shared" si="17"/>
        <v>0</v>
      </c>
      <c r="BI197" s="135">
        <f t="shared" si="18"/>
        <v>0</v>
      </c>
      <c r="BJ197" s="16" t="s">
        <v>75</v>
      </c>
      <c r="BK197" s="135">
        <f t="shared" si="19"/>
        <v>0</v>
      </c>
      <c r="BL197" s="16" t="s">
        <v>118</v>
      </c>
      <c r="BM197" s="134" t="s">
        <v>282</v>
      </c>
    </row>
    <row r="198" spans="2:65" s="1" customFormat="1" ht="33" customHeight="1">
      <c r="B198" s="123"/>
      <c r="C198" s="168" t="s">
        <v>283</v>
      </c>
      <c r="D198" s="168" t="s">
        <v>113</v>
      </c>
      <c r="E198" s="169" t="s">
        <v>284</v>
      </c>
      <c r="F198" s="170" t="s">
        <v>285</v>
      </c>
      <c r="G198" s="171" t="s">
        <v>116</v>
      </c>
      <c r="H198" s="172">
        <v>66</v>
      </c>
      <c r="I198" s="173"/>
      <c r="J198" s="173">
        <f t="shared" si="10"/>
        <v>0</v>
      </c>
      <c r="K198" s="170" t="s">
        <v>117</v>
      </c>
      <c r="L198" s="28"/>
      <c r="M198" s="130" t="s">
        <v>1</v>
      </c>
      <c r="N198" s="131" t="s">
        <v>34</v>
      </c>
      <c r="O198" s="132">
        <v>0.186</v>
      </c>
      <c r="P198" s="132">
        <f t="shared" si="11"/>
        <v>12.276</v>
      </c>
      <c r="Q198" s="132">
        <v>6.0999999999999997E-4</v>
      </c>
      <c r="R198" s="132">
        <f t="shared" si="12"/>
        <v>4.0259999999999997E-2</v>
      </c>
      <c r="S198" s="132">
        <v>0</v>
      </c>
      <c r="T198" s="133">
        <f t="shared" si="13"/>
        <v>0</v>
      </c>
      <c r="AR198" s="134" t="s">
        <v>118</v>
      </c>
      <c r="AT198" s="134" t="s">
        <v>113</v>
      </c>
      <c r="AU198" s="134" t="s">
        <v>77</v>
      </c>
      <c r="AY198" s="16" t="s">
        <v>110</v>
      </c>
      <c r="BE198" s="135">
        <f t="shared" si="14"/>
        <v>0</v>
      </c>
      <c r="BF198" s="135">
        <f t="shared" si="15"/>
        <v>0</v>
      </c>
      <c r="BG198" s="135">
        <f t="shared" si="16"/>
        <v>0</v>
      </c>
      <c r="BH198" s="135">
        <f t="shared" si="17"/>
        <v>0</v>
      </c>
      <c r="BI198" s="135">
        <f t="shared" si="18"/>
        <v>0</v>
      </c>
      <c r="BJ198" s="16" t="s">
        <v>75</v>
      </c>
      <c r="BK198" s="135">
        <f t="shared" si="19"/>
        <v>0</v>
      </c>
      <c r="BL198" s="16" t="s">
        <v>118</v>
      </c>
      <c r="BM198" s="134" t="s">
        <v>286</v>
      </c>
    </row>
    <row r="199" spans="2:65" s="12" customFormat="1">
      <c r="B199" s="136"/>
      <c r="D199" s="137" t="s">
        <v>120</v>
      </c>
      <c r="E199" s="138" t="s">
        <v>1</v>
      </c>
      <c r="F199" s="139" t="s">
        <v>287</v>
      </c>
      <c r="H199" s="140">
        <v>66</v>
      </c>
      <c r="L199" s="136"/>
      <c r="M199" s="141"/>
      <c r="T199" s="142"/>
      <c r="AT199" s="138" t="s">
        <v>120</v>
      </c>
      <c r="AU199" s="138" t="s">
        <v>77</v>
      </c>
      <c r="AV199" s="12" t="s">
        <v>77</v>
      </c>
      <c r="AW199" s="12" t="s">
        <v>26</v>
      </c>
      <c r="AX199" s="12" t="s">
        <v>69</v>
      </c>
      <c r="AY199" s="138" t="s">
        <v>110</v>
      </c>
    </row>
    <row r="200" spans="2:65" s="13" customFormat="1">
      <c r="B200" s="143"/>
      <c r="D200" s="137" t="s">
        <v>120</v>
      </c>
      <c r="E200" s="144" t="s">
        <v>1</v>
      </c>
      <c r="F200" s="145" t="s">
        <v>122</v>
      </c>
      <c r="H200" s="146">
        <v>66</v>
      </c>
      <c r="L200" s="143"/>
      <c r="M200" s="147"/>
      <c r="T200" s="148"/>
      <c r="AT200" s="144" t="s">
        <v>120</v>
      </c>
      <c r="AU200" s="144" t="s">
        <v>77</v>
      </c>
      <c r="AV200" s="13" t="s">
        <v>118</v>
      </c>
      <c r="AW200" s="13" t="s">
        <v>26</v>
      </c>
      <c r="AX200" s="13" t="s">
        <v>75</v>
      </c>
      <c r="AY200" s="144" t="s">
        <v>110</v>
      </c>
    </row>
    <row r="201" spans="2:65" s="1" customFormat="1" ht="33" customHeight="1">
      <c r="B201" s="123"/>
      <c r="C201" s="174" t="s">
        <v>288</v>
      </c>
      <c r="D201" s="174" t="s">
        <v>113</v>
      </c>
      <c r="E201" s="175" t="s">
        <v>289</v>
      </c>
      <c r="F201" s="176" t="s">
        <v>290</v>
      </c>
      <c r="G201" s="177" t="s">
        <v>116</v>
      </c>
      <c r="H201" s="178">
        <v>177.6</v>
      </c>
      <c r="I201" s="179"/>
      <c r="J201" s="179">
        <f>ROUND(I201*H201,2)</f>
        <v>0</v>
      </c>
      <c r="K201" s="176" t="s">
        <v>117</v>
      </c>
      <c r="L201" s="28"/>
      <c r="M201" s="130" t="s">
        <v>1</v>
      </c>
      <c r="N201" s="131" t="s">
        <v>34</v>
      </c>
      <c r="O201" s="132">
        <v>0.26800000000000002</v>
      </c>
      <c r="P201" s="132">
        <f>O201*H201</f>
        <v>47.596800000000002</v>
      </c>
      <c r="Q201" s="132">
        <v>0.15540000000000001</v>
      </c>
      <c r="R201" s="132">
        <f>Q201*H201</f>
        <v>27.599040000000002</v>
      </c>
      <c r="S201" s="132">
        <v>0</v>
      </c>
      <c r="T201" s="133">
        <f>S201*H201</f>
        <v>0</v>
      </c>
      <c r="AR201" s="134" t="s">
        <v>118</v>
      </c>
      <c r="AT201" s="134" t="s">
        <v>113</v>
      </c>
      <c r="AU201" s="134" t="s">
        <v>77</v>
      </c>
      <c r="AY201" s="16" t="s">
        <v>110</v>
      </c>
      <c r="BE201" s="135">
        <f>IF(N201="základní",J201,0)</f>
        <v>0</v>
      </c>
      <c r="BF201" s="135">
        <f>IF(N201="snížená",J201,0)</f>
        <v>0</v>
      </c>
      <c r="BG201" s="135">
        <f>IF(N201="zákl. přenesená",J201,0)</f>
        <v>0</v>
      </c>
      <c r="BH201" s="135">
        <f>IF(N201="sníž. přenesená",J201,0)</f>
        <v>0</v>
      </c>
      <c r="BI201" s="135">
        <f>IF(N201="nulová",J201,0)</f>
        <v>0</v>
      </c>
      <c r="BJ201" s="16" t="s">
        <v>75</v>
      </c>
      <c r="BK201" s="135">
        <f>ROUND(I201*H201,2)</f>
        <v>0</v>
      </c>
      <c r="BL201" s="16" t="s">
        <v>118</v>
      </c>
      <c r="BM201" s="134" t="s">
        <v>291</v>
      </c>
    </row>
    <row r="202" spans="2:65" s="12" customFormat="1">
      <c r="B202" s="136"/>
      <c r="C202" s="180"/>
      <c r="D202" s="181" t="s">
        <v>120</v>
      </c>
      <c r="E202" s="182" t="s">
        <v>1</v>
      </c>
      <c r="F202" s="183" t="s">
        <v>292</v>
      </c>
      <c r="G202" s="180"/>
      <c r="H202" s="184">
        <v>177.6</v>
      </c>
      <c r="I202" s="180"/>
      <c r="J202" s="180"/>
      <c r="K202" s="180"/>
      <c r="L202" s="136"/>
      <c r="M202" s="141"/>
      <c r="T202" s="142"/>
      <c r="AT202" s="138" t="s">
        <v>120</v>
      </c>
      <c r="AU202" s="138" t="s">
        <v>77</v>
      </c>
      <c r="AV202" s="12" t="s">
        <v>77</v>
      </c>
      <c r="AW202" s="12" t="s">
        <v>26</v>
      </c>
      <c r="AX202" s="12" t="s">
        <v>69</v>
      </c>
      <c r="AY202" s="138" t="s">
        <v>110</v>
      </c>
    </row>
    <row r="203" spans="2:65" s="13" customFormat="1">
      <c r="B203" s="143"/>
      <c r="C203" s="185"/>
      <c r="D203" s="181" t="s">
        <v>120</v>
      </c>
      <c r="E203" s="186" t="s">
        <v>1</v>
      </c>
      <c r="F203" s="187" t="s">
        <v>122</v>
      </c>
      <c r="G203" s="185"/>
      <c r="H203" s="188">
        <v>177.6</v>
      </c>
      <c r="I203" s="185"/>
      <c r="J203" s="185"/>
      <c r="K203" s="185"/>
      <c r="L203" s="143"/>
      <c r="M203" s="147"/>
      <c r="T203" s="148"/>
      <c r="AT203" s="144" t="s">
        <v>120</v>
      </c>
      <c r="AU203" s="144" t="s">
        <v>77</v>
      </c>
      <c r="AV203" s="13" t="s">
        <v>118</v>
      </c>
      <c r="AW203" s="13" t="s">
        <v>26</v>
      </c>
      <c r="AX203" s="13" t="s">
        <v>75</v>
      </c>
      <c r="AY203" s="144" t="s">
        <v>110</v>
      </c>
    </row>
    <row r="204" spans="2:65" s="1" customFormat="1" ht="16.5" customHeight="1">
      <c r="B204" s="123"/>
      <c r="C204" s="189" t="s">
        <v>293</v>
      </c>
      <c r="D204" s="189" t="s">
        <v>131</v>
      </c>
      <c r="E204" s="190" t="s">
        <v>294</v>
      </c>
      <c r="F204" s="191" t="s">
        <v>295</v>
      </c>
      <c r="G204" s="192" t="s">
        <v>116</v>
      </c>
      <c r="H204" s="193">
        <v>177.6</v>
      </c>
      <c r="I204" s="194"/>
      <c r="J204" s="194">
        <f>ROUND(I204*H204,2)</f>
        <v>0</v>
      </c>
      <c r="K204" s="191" t="s">
        <v>117</v>
      </c>
      <c r="L204" s="155"/>
      <c r="M204" s="156" t="s">
        <v>1</v>
      </c>
      <c r="N204" s="157" t="s">
        <v>34</v>
      </c>
      <c r="O204" s="132">
        <v>0</v>
      </c>
      <c r="P204" s="132">
        <f>O204*H204</f>
        <v>0</v>
      </c>
      <c r="Q204" s="132">
        <v>0.08</v>
      </c>
      <c r="R204" s="132">
        <f>Q204*H204</f>
        <v>14.208</v>
      </c>
      <c r="S204" s="132">
        <v>0</v>
      </c>
      <c r="T204" s="133">
        <f>S204*H204</f>
        <v>0</v>
      </c>
      <c r="AR204" s="134" t="s">
        <v>134</v>
      </c>
      <c r="AT204" s="134" t="s">
        <v>131</v>
      </c>
      <c r="AU204" s="134" t="s">
        <v>77</v>
      </c>
      <c r="AY204" s="16" t="s">
        <v>110</v>
      </c>
      <c r="BE204" s="135">
        <f>IF(N204="základní",J204,0)</f>
        <v>0</v>
      </c>
      <c r="BF204" s="135">
        <f>IF(N204="snížená",J204,0)</f>
        <v>0</v>
      </c>
      <c r="BG204" s="135">
        <f>IF(N204="zákl. přenesená",J204,0)</f>
        <v>0</v>
      </c>
      <c r="BH204" s="135">
        <f>IF(N204="sníž. přenesená",J204,0)</f>
        <v>0</v>
      </c>
      <c r="BI204" s="135">
        <f>IF(N204="nulová",J204,0)</f>
        <v>0</v>
      </c>
      <c r="BJ204" s="16" t="s">
        <v>75</v>
      </c>
      <c r="BK204" s="135">
        <f>ROUND(I204*H204,2)</f>
        <v>0</v>
      </c>
      <c r="BL204" s="16" t="s">
        <v>118</v>
      </c>
      <c r="BM204" s="134" t="s">
        <v>296</v>
      </c>
    </row>
    <row r="205" spans="2:65" s="1" customFormat="1" ht="24.2" customHeight="1">
      <c r="B205" s="123"/>
      <c r="C205" s="174" t="s">
        <v>297</v>
      </c>
      <c r="D205" s="174" t="s">
        <v>113</v>
      </c>
      <c r="E205" s="175" t="s">
        <v>298</v>
      </c>
      <c r="F205" s="176" t="s">
        <v>299</v>
      </c>
      <c r="G205" s="177" t="s">
        <v>260</v>
      </c>
      <c r="H205" s="178">
        <v>5.5</v>
      </c>
      <c r="I205" s="179"/>
      <c r="J205" s="179">
        <f>ROUND(I205*H205,2)</f>
        <v>0</v>
      </c>
      <c r="K205" s="176" t="s">
        <v>117</v>
      </c>
      <c r="L205" s="28"/>
      <c r="M205" s="130" t="s">
        <v>1</v>
      </c>
      <c r="N205" s="131" t="s">
        <v>34</v>
      </c>
      <c r="O205" s="132">
        <v>0.08</v>
      </c>
      <c r="P205" s="132">
        <f>O205*H205</f>
        <v>0.44</v>
      </c>
      <c r="Q205" s="132">
        <v>0</v>
      </c>
      <c r="R205" s="132">
        <f>Q205*H205</f>
        <v>0</v>
      </c>
      <c r="S205" s="132">
        <v>0</v>
      </c>
      <c r="T205" s="133">
        <f>S205*H205</f>
        <v>0</v>
      </c>
      <c r="AR205" s="134" t="s">
        <v>118</v>
      </c>
      <c r="AT205" s="134" t="s">
        <v>113</v>
      </c>
      <c r="AU205" s="134" t="s">
        <v>77</v>
      </c>
      <c r="AY205" s="16" t="s">
        <v>110</v>
      </c>
      <c r="BE205" s="135">
        <f>IF(N205="základní",J205,0)</f>
        <v>0</v>
      </c>
      <c r="BF205" s="135">
        <f>IF(N205="snížená",J205,0)</f>
        <v>0</v>
      </c>
      <c r="BG205" s="135">
        <f>IF(N205="zákl. přenesená",J205,0)</f>
        <v>0</v>
      </c>
      <c r="BH205" s="135">
        <f>IF(N205="sníž. přenesená",J205,0)</f>
        <v>0</v>
      </c>
      <c r="BI205" s="135">
        <f>IF(N205="nulová",J205,0)</f>
        <v>0</v>
      </c>
      <c r="BJ205" s="16" t="s">
        <v>75</v>
      </c>
      <c r="BK205" s="135">
        <f>ROUND(I205*H205,2)</f>
        <v>0</v>
      </c>
      <c r="BL205" s="16" t="s">
        <v>118</v>
      </c>
      <c r="BM205" s="134" t="s">
        <v>300</v>
      </c>
    </row>
    <row r="206" spans="2:65" s="12" customFormat="1">
      <c r="B206" s="136"/>
      <c r="D206" s="137" t="s">
        <v>120</v>
      </c>
      <c r="E206" s="138" t="s">
        <v>1</v>
      </c>
      <c r="F206" s="139" t="s">
        <v>301</v>
      </c>
      <c r="H206" s="140">
        <v>5.5</v>
      </c>
      <c r="L206" s="136"/>
      <c r="M206" s="141"/>
      <c r="T206" s="142"/>
      <c r="AT206" s="138" t="s">
        <v>120</v>
      </c>
      <c r="AU206" s="138" t="s">
        <v>77</v>
      </c>
      <c r="AV206" s="12" t="s">
        <v>77</v>
      </c>
      <c r="AW206" s="12" t="s">
        <v>26</v>
      </c>
      <c r="AX206" s="12" t="s">
        <v>69</v>
      </c>
      <c r="AY206" s="138" t="s">
        <v>110</v>
      </c>
    </row>
    <row r="207" spans="2:65" s="13" customFormat="1">
      <c r="B207" s="143"/>
      <c r="D207" s="137" t="s">
        <v>120</v>
      </c>
      <c r="E207" s="144" t="s">
        <v>1</v>
      </c>
      <c r="F207" s="145" t="s">
        <v>122</v>
      </c>
      <c r="H207" s="146">
        <v>5.5</v>
      </c>
      <c r="L207" s="143"/>
      <c r="M207" s="147"/>
      <c r="T207" s="148"/>
      <c r="AT207" s="144" t="s">
        <v>120</v>
      </c>
      <c r="AU207" s="144" t="s">
        <v>77</v>
      </c>
      <c r="AV207" s="13" t="s">
        <v>118</v>
      </c>
      <c r="AW207" s="13" t="s">
        <v>26</v>
      </c>
      <c r="AX207" s="13" t="s">
        <v>75</v>
      </c>
      <c r="AY207" s="144" t="s">
        <v>110</v>
      </c>
    </row>
    <row r="208" spans="2:65" s="1" customFormat="1" ht="21.75" customHeight="1">
      <c r="B208" s="123"/>
      <c r="C208" s="124" t="s">
        <v>302</v>
      </c>
      <c r="D208" s="124" t="s">
        <v>113</v>
      </c>
      <c r="E208" s="125" t="s">
        <v>303</v>
      </c>
      <c r="F208" s="126" t="s">
        <v>304</v>
      </c>
      <c r="G208" s="127" t="s">
        <v>260</v>
      </c>
      <c r="H208" s="128">
        <v>5.5</v>
      </c>
      <c r="I208" s="129"/>
      <c r="J208" s="129">
        <f>ROUND(I208*H208,2)</f>
        <v>0</v>
      </c>
      <c r="K208" s="126" t="s">
        <v>117</v>
      </c>
      <c r="L208" s="28"/>
      <c r="M208" s="130" t="s">
        <v>1</v>
      </c>
      <c r="N208" s="131" t="s">
        <v>34</v>
      </c>
      <c r="O208" s="132">
        <v>0.245</v>
      </c>
      <c r="P208" s="132">
        <f>O208*H208</f>
        <v>1.3474999999999999</v>
      </c>
      <c r="Q208" s="132">
        <v>0.27560000000000001</v>
      </c>
      <c r="R208" s="132">
        <f>Q208*H208</f>
        <v>1.5158</v>
      </c>
      <c r="S208" s="132">
        <v>0</v>
      </c>
      <c r="T208" s="133">
        <f>S208*H208</f>
        <v>0</v>
      </c>
      <c r="AR208" s="134" t="s">
        <v>118</v>
      </c>
      <c r="AT208" s="134" t="s">
        <v>113</v>
      </c>
      <c r="AU208" s="134" t="s">
        <v>77</v>
      </c>
      <c r="AY208" s="16" t="s">
        <v>110</v>
      </c>
      <c r="BE208" s="135">
        <f>IF(N208="základní",J208,0)</f>
        <v>0</v>
      </c>
      <c r="BF208" s="135">
        <f>IF(N208="snížená",J208,0)</f>
        <v>0</v>
      </c>
      <c r="BG208" s="135">
        <f>IF(N208="zákl. přenesená",J208,0)</f>
        <v>0</v>
      </c>
      <c r="BH208" s="135">
        <f>IF(N208="sníž. přenesená",J208,0)</f>
        <v>0</v>
      </c>
      <c r="BI208" s="135">
        <f>IF(N208="nulová",J208,0)</f>
        <v>0</v>
      </c>
      <c r="BJ208" s="16" t="s">
        <v>75</v>
      </c>
      <c r="BK208" s="135">
        <f>ROUND(I208*H208,2)</f>
        <v>0</v>
      </c>
      <c r="BL208" s="16" t="s">
        <v>118</v>
      </c>
      <c r="BM208" s="134" t="s">
        <v>305</v>
      </c>
    </row>
    <row r="209" spans="2:65" s="12" customFormat="1">
      <c r="B209" s="136"/>
      <c r="D209" s="137" t="s">
        <v>120</v>
      </c>
      <c r="E209" s="138" t="s">
        <v>1</v>
      </c>
      <c r="F209" s="139" t="s">
        <v>306</v>
      </c>
      <c r="H209" s="140">
        <v>5.5</v>
      </c>
      <c r="L209" s="136"/>
      <c r="M209" s="141"/>
      <c r="T209" s="142"/>
      <c r="AT209" s="138" t="s">
        <v>120</v>
      </c>
      <c r="AU209" s="138" t="s">
        <v>77</v>
      </c>
      <c r="AV209" s="12" t="s">
        <v>77</v>
      </c>
      <c r="AW209" s="12" t="s">
        <v>26</v>
      </c>
      <c r="AX209" s="12" t="s">
        <v>75</v>
      </c>
      <c r="AY209" s="138" t="s">
        <v>110</v>
      </c>
    </row>
    <row r="210" spans="2:65" s="11" customFormat="1" ht="22.9" customHeight="1">
      <c r="B210" s="112"/>
      <c r="D210" s="113" t="s">
        <v>68</v>
      </c>
      <c r="E210" s="121" t="s">
        <v>155</v>
      </c>
      <c r="F210" s="121" t="s">
        <v>307</v>
      </c>
      <c r="J210" s="122">
        <f>BK210</f>
        <v>0</v>
      </c>
      <c r="L210" s="112"/>
      <c r="M210" s="116"/>
      <c r="P210" s="117">
        <f>SUM(P211:P219)</f>
        <v>79.71848</v>
      </c>
      <c r="R210" s="117">
        <f>SUM(R211:R219)</f>
        <v>0</v>
      </c>
      <c r="T210" s="118">
        <f>SUM(T211:T219)</f>
        <v>88.171999999999997</v>
      </c>
      <c r="AR210" s="113" t="s">
        <v>75</v>
      </c>
      <c r="AT210" s="119" t="s">
        <v>68</v>
      </c>
      <c r="AU210" s="119" t="s">
        <v>75</v>
      </c>
      <c r="AY210" s="113" t="s">
        <v>110</v>
      </c>
      <c r="BK210" s="120">
        <f>SUM(BK211:BK219)</f>
        <v>0</v>
      </c>
    </row>
    <row r="211" spans="2:65" s="1" customFormat="1" ht="16.5" customHeight="1">
      <c r="B211" s="123"/>
      <c r="C211" s="168" t="s">
        <v>308</v>
      </c>
      <c r="D211" s="168" t="s">
        <v>113</v>
      </c>
      <c r="E211" s="169" t="s">
        <v>309</v>
      </c>
      <c r="F211" s="170" t="s">
        <v>310</v>
      </c>
      <c r="G211" s="171" t="s">
        <v>116</v>
      </c>
      <c r="H211" s="172">
        <v>40</v>
      </c>
      <c r="I211" s="173"/>
      <c r="J211" s="173">
        <f>ROUND(I211*H211,2)</f>
        <v>0</v>
      </c>
      <c r="K211" s="170" t="s">
        <v>117</v>
      </c>
      <c r="L211" s="28"/>
      <c r="M211" s="130" t="s">
        <v>1</v>
      </c>
      <c r="N211" s="131" t="s">
        <v>34</v>
      </c>
      <c r="O211" s="132">
        <v>0.27200000000000002</v>
      </c>
      <c r="P211" s="132">
        <f>O211*H211</f>
        <v>10.88</v>
      </c>
      <c r="Q211" s="132">
        <v>0</v>
      </c>
      <c r="R211" s="132">
        <f>Q211*H211</f>
        <v>0</v>
      </c>
      <c r="S211" s="132">
        <v>0.28999999999999998</v>
      </c>
      <c r="T211" s="133">
        <f>S211*H211</f>
        <v>11.6</v>
      </c>
      <c r="AR211" s="134" t="s">
        <v>118</v>
      </c>
      <c r="AT211" s="134" t="s">
        <v>113</v>
      </c>
      <c r="AU211" s="134" t="s">
        <v>77</v>
      </c>
      <c r="AY211" s="16" t="s">
        <v>110</v>
      </c>
      <c r="BE211" s="135">
        <f>IF(N211="základní",J211,0)</f>
        <v>0</v>
      </c>
      <c r="BF211" s="135">
        <f>IF(N211="snížená",J211,0)</f>
        <v>0</v>
      </c>
      <c r="BG211" s="135">
        <f>IF(N211="zákl. přenesená",J211,0)</f>
        <v>0</v>
      </c>
      <c r="BH211" s="135">
        <f>IF(N211="sníž. přenesená",J211,0)</f>
        <v>0</v>
      </c>
      <c r="BI211" s="135">
        <f>IF(N211="nulová",J211,0)</f>
        <v>0</v>
      </c>
      <c r="BJ211" s="16" t="s">
        <v>75</v>
      </c>
      <c r="BK211" s="135">
        <f>ROUND(I211*H211,2)</f>
        <v>0</v>
      </c>
      <c r="BL211" s="16" t="s">
        <v>118</v>
      </c>
      <c r="BM211" s="134" t="s">
        <v>311</v>
      </c>
    </row>
    <row r="212" spans="2:65" s="1" customFormat="1" ht="24.2" customHeight="1">
      <c r="B212" s="123"/>
      <c r="C212" s="168" t="s">
        <v>312</v>
      </c>
      <c r="D212" s="168" t="s">
        <v>113</v>
      </c>
      <c r="E212" s="169" t="s">
        <v>313</v>
      </c>
      <c r="F212" s="170" t="s">
        <v>314</v>
      </c>
      <c r="G212" s="171" t="s">
        <v>116</v>
      </c>
      <c r="H212" s="172">
        <v>84</v>
      </c>
      <c r="I212" s="173"/>
      <c r="J212" s="173">
        <f>ROUND(I212*H212,2)</f>
        <v>0</v>
      </c>
      <c r="K212" s="170" t="s">
        <v>117</v>
      </c>
      <c r="L212" s="28"/>
      <c r="M212" s="130" t="s">
        <v>1</v>
      </c>
      <c r="N212" s="131" t="s">
        <v>34</v>
      </c>
      <c r="O212" s="132">
        <v>0.307</v>
      </c>
      <c r="P212" s="132">
        <f>O212*H212</f>
        <v>25.788</v>
      </c>
      <c r="Q212" s="132">
        <v>0</v>
      </c>
      <c r="R212" s="132">
        <f>Q212*H212</f>
        <v>0</v>
      </c>
      <c r="S212" s="132">
        <v>0</v>
      </c>
      <c r="T212" s="133">
        <f>S212*H212</f>
        <v>0</v>
      </c>
      <c r="AR212" s="134" t="s">
        <v>118</v>
      </c>
      <c r="AT212" s="134" t="s">
        <v>113</v>
      </c>
      <c r="AU212" s="134" t="s">
        <v>77</v>
      </c>
      <c r="AY212" s="16" t="s">
        <v>110</v>
      </c>
      <c r="BE212" s="135">
        <f>IF(N212="základní",J212,0)</f>
        <v>0</v>
      </c>
      <c r="BF212" s="135">
        <f>IF(N212="snížená",J212,0)</f>
        <v>0</v>
      </c>
      <c r="BG212" s="135">
        <f>IF(N212="zákl. přenesená",J212,0)</f>
        <v>0</v>
      </c>
      <c r="BH212" s="135">
        <f>IF(N212="sníž. přenesená",J212,0)</f>
        <v>0</v>
      </c>
      <c r="BI212" s="135">
        <f>IF(N212="nulová",J212,0)</f>
        <v>0</v>
      </c>
      <c r="BJ212" s="16" t="s">
        <v>75</v>
      </c>
      <c r="BK212" s="135">
        <f>ROUND(I212*H212,2)</f>
        <v>0</v>
      </c>
      <c r="BL212" s="16" t="s">
        <v>118</v>
      </c>
      <c r="BM212" s="134" t="s">
        <v>315</v>
      </c>
    </row>
    <row r="213" spans="2:65" s="12" customFormat="1">
      <c r="B213" s="136"/>
      <c r="D213" s="137" t="s">
        <v>120</v>
      </c>
      <c r="E213" s="138" t="s">
        <v>1</v>
      </c>
      <c r="F213" s="139" t="s">
        <v>316</v>
      </c>
      <c r="H213" s="140">
        <v>66</v>
      </c>
      <c r="L213" s="136"/>
      <c r="M213" s="141"/>
      <c r="T213" s="142"/>
      <c r="AT213" s="138" t="s">
        <v>120</v>
      </c>
      <c r="AU213" s="138" t="s">
        <v>77</v>
      </c>
      <c r="AV213" s="12" t="s">
        <v>77</v>
      </c>
      <c r="AW213" s="12" t="s">
        <v>26</v>
      </c>
      <c r="AX213" s="12" t="s">
        <v>69</v>
      </c>
      <c r="AY213" s="138" t="s">
        <v>110</v>
      </c>
    </row>
    <row r="214" spans="2:65" s="12" customFormat="1">
      <c r="B214" s="136"/>
      <c r="D214" s="137" t="s">
        <v>120</v>
      </c>
      <c r="E214" s="138" t="s">
        <v>1</v>
      </c>
      <c r="F214" s="139" t="s">
        <v>317</v>
      </c>
      <c r="H214" s="140">
        <v>3.2</v>
      </c>
      <c r="L214" s="136"/>
      <c r="M214" s="141"/>
      <c r="T214" s="142"/>
      <c r="AT214" s="138" t="s">
        <v>120</v>
      </c>
      <c r="AU214" s="138" t="s">
        <v>77</v>
      </c>
      <c r="AV214" s="12" t="s">
        <v>77</v>
      </c>
      <c r="AW214" s="12" t="s">
        <v>26</v>
      </c>
      <c r="AX214" s="12" t="s">
        <v>69</v>
      </c>
      <c r="AY214" s="138" t="s">
        <v>110</v>
      </c>
    </row>
    <row r="215" spans="2:65" s="12" customFormat="1">
      <c r="B215" s="136"/>
      <c r="D215" s="137" t="s">
        <v>120</v>
      </c>
      <c r="E215" s="138" t="s">
        <v>1</v>
      </c>
      <c r="F215" s="139" t="s">
        <v>318</v>
      </c>
      <c r="H215" s="140">
        <v>14.8</v>
      </c>
      <c r="L215" s="136"/>
      <c r="M215" s="141"/>
      <c r="T215" s="142"/>
      <c r="AT215" s="138" t="s">
        <v>120</v>
      </c>
      <c r="AU215" s="138" t="s">
        <v>77</v>
      </c>
      <c r="AV215" s="12" t="s">
        <v>77</v>
      </c>
      <c r="AW215" s="12" t="s">
        <v>26</v>
      </c>
      <c r="AX215" s="12" t="s">
        <v>69</v>
      </c>
      <c r="AY215" s="138" t="s">
        <v>110</v>
      </c>
    </row>
    <row r="216" spans="2:65" s="13" customFormat="1">
      <c r="B216" s="143"/>
      <c r="D216" s="137" t="s">
        <v>120</v>
      </c>
      <c r="E216" s="144" t="s">
        <v>1</v>
      </c>
      <c r="F216" s="145" t="s">
        <v>122</v>
      </c>
      <c r="H216" s="146">
        <v>84</v>
      </c>
      <c r="L216" s="143"/>
      <c r="M216" s="147"/>
      <c r="T216" s="148"/>
      <c r="AT216" s="144" t="s">
        <v>120</v>
      </c>
      <c r="AU216" s="144" t="s">
        <v>77</v>
      </c>
      <c r="AV216" s="13" t="s">
        <v>118</v>
      </c>
      <c r="AW216" s="13" t="s">
        <v>26</v>
      </c>
      <c r="AX216" s="13" t="s">
        <v>75</v>
      </c>
      <c r="AY216" s="144" t="s">
        <v>110</v>
      </c>
    </row>
    <row r="217" spans="2:65" s="1" customFormat="1" ht="24.2" customHeight="1">
      <c r="B217" s="123"/>
      <c r="C217" s="168" t="s">
        <v>319</v>
      </c>
      <c r="D217" s="168" t="s">
        <v>113</v>
      </c>
      <c r="E217" s="169" t="s">
        <v>320</v>
      </c>
      <c r="F217" s="170" t="s">
        <v>321</v>
      </c>
      <c r="G217" s="171" t="s">
        <v>260</v>
      </c>
      <c r="H217" s="172">
        <v>170.16</v>
      </c>
      <c r="I217" s="173"/>
      <c r="J217" s="173">
        <f>ROUND(I217*H217,2)</f>
        <v>0</v>
      </c>
      <c r="K217" s="170" t="s">
        <v>117</v>
      </c>
      <c r="L217" s="28"/>
      <c r="M217" s="130" t="s">
        <v>1</v>
      </c>
      <c r="N217" s="131" t="s">
        <v>34</v>
      </c>
      <c r="O217" s="132">
        <v>0.253</v>
      </c>
      <c r="P217" s="132">
        <f>O217*H217</f>
        <v>43.05048</v>
      </c>
      <c r="Q217" s="132">
        <v>0</v>
      </c>
      <c r="R217" s="132">
        <f>Q217*H217</f>
        <v>0</v>
      </c>
      <c r="S217" s="132">
        <v>0.45</v>
      </c>
      <c r="T217" s="133">
        <f>S217*H217</f>
        <v>76.572000000000003</v>
      </c>
      <c r="AR217" s="134" t="s">
        <v>118</v>
      </c>
      <c r="AT217" s="134" t="s">
        <v>113</v>
      </c>
      <c r="AU217" s="134" t="s">
        <v>77</v>
      </c>
      <c r="AY217" s="16" t="s">
        <v>110</v>
      </c>
      <c r="BE217" s="135">
        <f>IF(N217="základní",J217,0)</f>
        <v>0</v>
      </c>
      <c r="BF217" s="135">
        <f>IF(N217="snížená",J217,0)</f>
        <v>0</v>
      </c>
      <c r="BG217" s="135">
        <f>IF(N217="zákl. přenesená",J217,0)</f>
        <v>0</v>
      </c>
      <c r="BH217" s="135">
        <f>IF(N217="sníž. přenesená",J217,0)</f>
        <v>0</v>
      </c>
      <c r="BI217" s="135">
        <f>IF(N217="nulová",J217,0)</f>
        <v>0</v>
      </c>
      <c r="BJ217" s="16" t="s">
        <v>75</v>
      </c>
      <c r="BK217" s="135">
        <f>ROUND(I217*H217,2)</f>
        <v>0</v>
      </c>
      <c r="BL217" s="16" t="s">
        <v>118</v>
      </c>
      <c r="BM217" s="134" t="s">
        <v>322</v>
      </c>
    </row>
    <row r="218" spans="2:65" s="12" customFormat="1">
      <c r="B218" s="136"/>
      <c r="D218" s="137" t="s">
        <v>120</v>
      </c>
      <c r="E218" s="138" t="s">
        <v>1</v>
      </c>
      <c r="F218" s="139" t="s">
        <v>323</v>
      </c>
      <c r="H218" s="140">
        <v>170.16</v>
      </c>
      <c r="L218" s="136"/>
      <c r="M218" s="141"/>
      <c r="T218" s="142"/>
      <c r="AT218" s="138" t="s">
        <v>120</v>
      </c>
      <c r="AU218" s="138" t="s">
        <v>77</v>
      </c>
      <c r="AV218" s="12" t="s">
        <v>77</v>
      </c>
      <c r="AW218" s="12" t="s">
        <v>26</v>
      </c>
      <c r="AX218" s="12" t="s">
        <v>69</v>
      </c>
      <c r="AY218" s="138" t="s">
        <v>110</v>
      </c>
    </row>
    <row r="219" spans="2:65" s="13" customFormat="1">
      <c r="B219" s="143"/>
      <c r="D219" s="137" t="s">
        <v>120</v>
      </c>
      <c r="E219" s="144" t="s">
        <v>1</v>
      </c>
      <c r="F219" s="145" t="s">
        <v>122</v>
      </c>
      <c r="H219" s="146">
        <v>170.16</v>
      </c>
      <c r="L219" s="143"/>
      <c r="M219" s="147"/>
      <c r="T219" s="148"/>
      <c r="AT219" s="144" t="s">
        <v>120</v>
      </c>
      <c r="AU219" s="144" t="s">
        <v>77</v>
      </c>
      <c r="AV219" s="13" t="s">
        <v>118</v>
      </c>
      <c r="AW219" s="13" t="s">
        <v>26</v>
      </c>
      <c r="AX219" s="13" t="s">
        <v>75</v>
      </c>
      <c r="AY219" s="144" t="s">
        <v>110</v>
      </c>
    </row>
    <row r="220" spans="2:65" s="11" customFormat="1" ht="22.9" customHeight="1">
      <c r="B220" s="112"/>
      <c r="D220" s="113" t="s">
        <v>68</v>
      </c>
      <c r="E220" s="121" t="s">
        <v>324</v>
      </c>
      <c r="F220" s="121" t="s">
        <v>325</v>
      </c>
      <c r="J220" s="122">
        <f>BK220</f>
        <v>0</v>
      </c>
      <c r="L220" s="112"/>
      <c r="M220" s="116"/>
      <c r="P220" s="117">
        <f>SUM(P221:P247)</f>
        <v>163.86180800000002</v>
      </c>
      <c r="R220" s="117">
        <f>SUM(R221:R247)</f>
        <v>0</v>
      </c>
      <c r="T220" s="118">
        <f>SUM(T221:T247)</f>
        <v>85.602740000000011</v>
      </c>
      <c r="AR220" s="113" t="s">
        <v>75</v>
      </c>
      <c r="AT220" s="119" t="s">
        <v>68</v>
      </c>
      <c r="AU220" s="119" t="s">
        <v>75</v>
      </c>
      <c r="AY220" s="113" t="s">
        <v>110</v>
      </c>
      <c r="BK220" s="120">
        <f>SUM(BK221:BK247)</f>
        <v>0</v>
      </c>
    </row>
    <row r="221" spans="2:65" s="1" customFormat="1" ht="24.2" customHeight="1">
      <c r="B221" s="123"/>
      <c r="C221" s="168" t="s">
        <v>326</v>
      </c>
      <c r="D221" s="168" t="s">
        <v>113</v>
      </c>
      <c r="E221" s="169" t="s">
        <v>327</v>
      </c>
      <c r="F221" s="170" t="s">
        <v>328</v>
      </c>
      <c r="G221" s="171" t="s">
        <v>125</v>
      </c>
      <c r="H221" s="172">
        <v>1</v>
      </c>
      <c r="I221" s="173"/>
      <c r="J221" s="173">
        <f>ROUND(I221*H221,2)</f>
        <v>0</v>
      </c>
      <c r="K221" s="170" t="s">
        <v>1</v>
      </c>
      <c r="L221" s="28"/>
      <c r="M221" s="130" t="s">
        <v>1</v>
      </c>
      <c r="N221" s="131" t="s">
        <v>34</v>
      </c>
      <c r="O221" s="132">
        <v>4.84</v>
      </c>
      <c r="P221" s="132">
        <f>O221*H221</f>
        <v>4.84</v>
      </c>
      <c r="Q221" s="132">
        <v>0</v>
      </c>
      <c r="R221" s="132">
        <f>Q221*H221</f>
        <v>0</v>
      </c>
      <c r="S221" s="132">
        <v>0</v>
      </c>
      <c r="T221" s="133">
        <f>S221*H221</f>
        <v>0</v>
      </c>
      <c r="AR221" s="134" t="s">
        <v>118</v>
      </c>
      <c r="AT221" s="134" t="s">
        <v>113</v>
      </c>
      <c r="AU221" s="134" t="s">
        <v>77</v>
      </c>
      <c r="AY221" s="16" t="s">
        <v>110</v>
      </c>
      <c r="BE221" s="135">
        <f>IF(N221="základní",J221,0)</f>
        <v>0</v>
      </c>
      <c r="BF221" s="135">
        <f>IF(N221="snížená",J221,0)</f>
        <v>0</v>
      </c>
      <c r="BG221" s="135">
        <f>IF(N221="zákl. přenesená",J221,0)</f>
        <v>0</v>
      </c>
      <c r="BH221" s="135">
        <f>IF(N221="sníž. přenesená",J221,0)</f>
        <v>0</v>
      </c>
      <c r="BI221" s="135">
        <f>IF(N221="nulová",J221,0)</f>
        <v>0</v>
      </c>
      <c r="BJ221" s="16" t="s">
        <v>75</v>
      </c>
      <c r="BK221" s="135">
        <f>ROUND(I221*H221,2)</f>
        <v>0</v>
      </c>
      <c r="BL221" s="16" t="s">
        <v>118</v>
      </c>
      <c r="BM221" s="134" t="s">
        <v>329</v>
      </c>
    </row>
    <row r="222" spans="2:65" s="1" customFormat="1" ht="16.5" customHeight="1">
      <c r="B222" s="123"/>
      <c r="C222" s="168" t="s">
        <v>330</v>
      </c>
      <c r="D222" s="168" t="s">
        <v>113</v>
      </c>
      <c r="E222" s="169" t="s">
        <v>331</v>
      </c>
      <c r="F222" s="170" t="s">
        <v>332</v>
      </c>
      <c r="G222" s="171" t="s">
        <v>173</v>
      </c>
      <c r="H222" s="172">
        <v>15.811999999999999</v>
      </c>
      <c r="I222" s="173"/>
      <c r="J222" s="173">
        <f>ROUND(I222*H222,2)</f>
        <v>0</v>
      </c>
      <c r="K222" s="170" t="s">
        <v>117</v>
      </c>
      <c r="L222" s="28"/>
      <c r="M222" s="130" t="s">
        <v>1</v>
      </c>
      <c r="N222" s="131" t="s">
        <v>34</v>
      </c>
      <c r="O222" s="132">
        <v>1.8240000000000001</v>
      </c>
      <c r="P222" s="132">
        <f>O222*H222</f>
        <v>28.841087999999999</v>
      </c>
      <c r="Q222" s="132">
        <v>0</v>
      </c>
      <c r="R222" s="132">
        <f>Q222*H222</f>
        <v>0</v>
      </c>
      <c r="S222" s="132">
        <v>2.5</v>
      </c>
      <c r="T222" s="133">
        <f>S222*H222</f>
        <v>39.53</v>
      </c>
      <c r="AR222" s="134" t="s">
        <v>118</v>
      </c>
      <c r="AT222" s="134" t="s">
        <v>113</v>
      </c>
      <c r="AU222" s="134" t="s">
        <v>77</v>
      </c>
      <c r="AY222" s="16" t="s">
        <v>110</v>
      </c>
      <c r="BE222" s="135">
        <f>IF(N222="základní",J222,0)</f>
        <v>0</v>
      </c>
      <c r="BF222" s="135">
        <f>IF(N222="snížená",J222,0)</f>
        <v>0</v>
      </c>
      <c r="BG222" s="135">
        <f>IF(N222="zákl. přenesená",J222,0)</f>
        <v>0</v>
      </c>
      <c r="BH222" s="135">
        <f>IF(N222="sníž. přenesená",J222,0)</f>
        <v>0</v>
      </c>
      <c r="BI222" s="135">
        <f>IF(N222="nulová",J222,0)</f>
        <v>0</v>
      </c>
      <c r="BJ222" s="16" t="s">
        <v>75</v>
      </c>
      <c r="BK222" s="135">
        <f>ROUND(I222*H222,2)</f>
        <v>0</v>
      </c>
      <c r="BL222" s="16" t="s">
        <v>118</v>
      </c>
      <c r="BM222" s="134" t="s">
        <v>333</v>
      </c>
    </row>
    <row r="223" spans="2:65" s="12" customFormat="1">
      <c r="B223" s="136"/>
      <c r="D223" s="137" t="s">
        <v>120</v>
      </c>
      <c r="E223" s="138" t="s">
        <v>1</v>
      </c>
      <c r="F223" s="139" t="s">
        <v>334</v>
      </c>
      <c r="H223" s="140">
        <v>1.32</v>
      </c>
      <c r="L223" s="136"/>
      <c r="M223" s="141"/>
      <c r="T223" s="142"/>
      <c r="AT223" s="138" t="s">
        <v>120</v>
      </c>
      <c r="AU223" s="138" t="s">
        <v>77</v>
      </c>
      <c r="AV223" s="12" t="s">
        <v>77</v>
      </c>
      <c r="AW223" s="12" t="s">
        <v>26</v>
      </c>
      <c r="AX223" s="12" t="s">
        <v>69</v>
      </c>
      <c r="AY223" s="138" t="s">
        <v>110</v>
      </c>
    </row>
    <row r="224" spans="2:65" s="12" customFormat="1">
      <c r="B224" s="136"/>
      <c r="D224" s="137" t="s">
        <v>120</v>
      </c>
      <c r="E224" s="138" t="s">
        <v>1</v>
      </c>
      <c r="F224" s="139" t="s">
        <v>335</v>
      </c>
      <c r="H224" s="140">
        <v>1.92</v>
      </c>
      <c r="L224" s="136"/>
      <c r="M224" s="141"/>
      <c r="T224" s="142"/>
      <c r="AT224" s="138" t="s">
        <v>120</v>
      </c>
      <c r="AU224" s="138" t="s">
        <v>77</v>
      </c>
      <c r="AV224" s="12" t="s">
        <v>77</v>
      </c>
      <c r="AW224" s="12" t="s">
        <v>26</v>
      </c>
      <c r="AX224" s="12" t="s">
        <v>69</v>
      </c>
      <c r="AY224" s="138" t="s">
        <v>110</v>
      </c>
    </row>
    <row r="225" spans="2:65" s="14" customFormat="1">
      <c r="B225" s="158"/>
      <c r="D225" s="137" t="s">
        <v>120</v>
      </c>
      <c r="E225" s="159" t="s">
        <v>1</v>
      </c>
      <c r="F225" s="160" t="s">
        <v>336</v>
      </c>
      <c r="H225" s="161">
        <v>3.24</v>
      </c>
      <c r="L225" s="158"/>
      <c r="M225" s="162"/>
      <c r="T225" s="163"/>
      <c r="AT225" s="159" t="s">
        <v>120</v>
      </c>
      <c r="AU225" s="159" t="s">
        <v>77</v>
      </c>
      <c r="AV225" s="14" t="s">
        <v>111</v>
      </c>
      <c r="AW225" s="14" t="s">
        <v>26</v>
      </c>
      <c r="AX225" s="14" t="s">
        <v>69</v>
      </c>
      <c r="AY225" s="159" t="s">
        <v>110</v>
      </c>
    </row>
    <row r="226" spans="2:65" s="12" customFormat="1">
      <c r="B226" s="136"/>
      <c r="D226" s="137" t="s">
        <v>120</v>
      </c>
      <c r="E226" s="138" t="s">
        <v>1</v>
      </c>
      <c r="F226" s="139" t="s">
        <v>337</v>
      </c>
      <c r="H226" s="140">
        <v>5.66</v>
      </c>
      <c r="L226" s="136"/>
      <c r="M226" s="141"/>
      <c r="T226" s="142"/>
      <c r="AT226" s="138" t="s">
        <v>120</v>
      </c>
      <c r="AU226" s="138" t="s">
        <v>77</v>
      </c>
      <c r="AV226" s="12" t="s">
        <v>77</v>
      </c>
      <c r="AW226" s="12" t="s">
        <v>26</v>
      </c>
      <c r="AX226" s="12" t="s">
        <v>69</v>
      </c>
      <c r="AY226" s="138" t="s">
        <v>110</v>
      </c>
    </row>
    <row r="227" spans="2:65" s="12" customFormat="1">
      <c r="B227" s="136"/>
      <c r="D227" s="137" t="s">
        <v>120</v>
      </c>
      <c r="E227" s="138" t="s">
        <v>1</v>
      </c>
      <c r="F227" s="139" t="s">
        <v>338</v>
      </c>
      <c r="H227" s="140">
        <v>6.9119999999999999</v>
      </c>
      <c r="L227" s="136"/>
      <c r="M227" s="141"/>
      <c r="T227" s="142"/>
      <c r="AT227" s="138" t="s">
        <v>120</v>
      </c>
      <c r="AU227" s="138" t="s">
        <v>77</v>
      </c>
      <c r="AV227" s="12" t="s">
        <v>77</v>
      </c>
      <c r="AW227" s="12" t="s">
        <v>26</v>
      </c>
      <c r="AX227" s="12" t="s">
        <v>69</v>
      </c>
      <c r="AY227" s="138" t="s">
        <v>110</v>
      </c>
    </row>
    <row r="228" spans="2:65" s="14" customFormat="1">
      <c r="B228" s="158"/>
      <c r="D228" s="137" t="s">
        <v>120</v>
      </c>
      <c r="E228" s="159" t="s">
        <v>1</v>
      </c>
      <c r="F228" s="160" t="s">
        <v>336</v>
      </c>
      <c r="H228" s="161">
        <v>12.571999999999999</v>
      </c>
      <c r="L228" s="158"/>
      <c r="M228" s="162"/>
      <c r="T228" s="163"/>
      <c r="AT228" s="159" t="s">
        <v>120</v>
      </c>
      <c r="AU228" s="159" t="s">
        <v>77</v>
      </c>
      <c r="AV228" s="14" t="s">
        <v>111</v>
      </c>
      <c r="AW228" s="14" t="s">
        <v>26</v>
      </c>
      <c r="AX228" s="14" t="s">
        <v>69</v>
      </c>
      <c r="AY228" s="159" t="s">
        <v>110</v>
      </c>
    </row>
    <row r="229" spans="2:65" s="13" customFormat="1">
      <c r="B229" s="143"/>
      <c r="D229" s="137" t="s">
        <v>120</v>
      </c>
      <c r="E229" s="144" t="s">
        <v>1</v>
      </c>
      <c r="F229" s="145" t="s">
        <v>122</v>
      </c>
      <c r="H229" s="146">
        <v>15.812000000000001</v>
      </c>
      <c r="L229" s="143"/>
      <c r="M229" s="147"/>
      <c r="T229" s="148"/>
      <c r="AT229" s="144" t="s">
        <v>120</v>
      </c>
      <c r="AU229" s="144" t="s">
        <v>77</v>
      </c>
      <c r="AV229" s="13" t="s">
        <v>118</v>
      </c>
      <c r="AW229" s="13" t="s">
        <v>26</v>
      </c>
      <c r="AX229" s="13" t="s">
        <v>75</v>
      </c>
      <c r="AY229" s="144" t="s">
        <v>110</v>
      </c>
    </row>
    <row r="230" spans="2:65" s="1" customFormat="1" ht="16.5" customHeight="1">
      <c r="B230" s="123"/>
      <c r="C230" s="168" t="s">
        <v>339</v>
      </c>
      <c r="D230" s="168" t="s">
        <v>113</v>
      </c>
      <c r="E230" s="169" t="s">
        <v>340</v>
      </c>
      <c r="F230" s="170" t="s">
        <v>341</v>
      </c>
      <c r="G230" s="171" t="s">
        <v>173</v>
      </c>
      <c r="H230" s="172">
        <v>1.44</v>
      </c>
      <c r="I230" s="173"/>
      <c r="J230" s="173">
        <f>ROUND(I230*H230,2)</f>
        <v>0</v>
      </c>
      <c r="K230" s="170" t="s">
        <v>117</v>
      </c>
      <c r="L230" s="28"/>
      <c r="M230" s="130" t="s">
        <v>1</v>
      </c>
      <c r="N230" s="131" t="s">
        <v>34</v>
      </c>
      <c r="O230" s="132">
        <v>3.8580000000000001</v>
      </c>
      <c r="P230" s="132">
        <f>O230*H230</f>
        <v>5.5555199999999996</v>
      </c>
      <c r="Q230" s="132">
        <v>0</v>
      </c>
      <c r="R230" s="132">
        <f>Q230*H230</f>
        <v>0</v>
      </c>
      <c r="S230" s="132">
        <v>2.2000000000000002</v>
      </c>
      <c r="T230" s="133">
        <f>S230*H230</f>
        <v>3.1680000000000001</v>
      </c>
      <c r="AR230" s="134" t="s">
        <v>118</v>
      </c>
      <c r="AT230" s="134" t="s">
        <v>113</v>
      </c>
      <c r="AU230" s="134" t="s">
        <v>77</v>
      </c>
      <c r="AY230" s="16" t="s">
        <v>110</v>
      </c>
      <c r="BE230" s="135">
        <f>IF(N230="základní",J230,0)</f>
        <v>0</v>
      </c>
      <c r="BF230" s="135">
        <f>IF(N230="snížená",J230,0)</f>
        <v>0</v>
      </c>
      <c r="BG230" s="135">
        <f>IF(N230="zákl. přenesená",J230,0)</f>
        <v>0</v>
      </c>
      <c r="BH230" s="135">
        <f>IF(N230="sníž. přenesená",J230,0)</f>
        <v>0</v>
      </c>
      <c r="BI230" s="135">
        <f>IF(N230="nulová",J230,0)</f>
        <v>0</v>
      </c>
      <c r="BJ230" s="16" t="s">
        <v>75</v>
      </c>
      <c r="BK230" s="135">
        <f>ROUND(I230*H230,2)</f>
        <v>0</v>
      </c>
      <c r="BL230" s="16" t="s">
        <v>118</v>
      </c>
      <c r="BM230" s="134" t="s">
        <v>342</v>
      </c>
    </row>
    <row r="231" spans="2:65" s="12" customFormat="1">
      <c r="B231" s="136"/>
      <c r="D231" s="137" t="s">
        <v>120</v>
      </c>
      <c r="E231" s="138" t="s">
        <v>1</v>
      </c>
      <c r="F231" s="139" t="s">
        <v>343</v>
      </c>
      <c r="H231" s="140">
        <v>1.44</v>
      </c>
      <c r="L231" s="136"/>
      <c r="M231" s="141"/>
      <c r="T231" s="142"/>
      <c r="AT231" s="138" t="s">
        <v>120</v>
      </c>
      <c r="AU231" s="138" t="s">
        <v>77</v>
      </c>
      <c r="AV231" s="12" t="s">
        <v>77</v>
      </c>
      <c r="AW231" s="12" t="s">
        <v>26</v>
      </c>
      <c r="AX231" s="12" t="s">
        <v>75</v>
      </c>
      <c r="AY231" s="138" t="s">
        <v>110</v>
      </c>
    </row>
    <row r="232" spans="2:65" s="1" customFormat="1" ht="24.2" customHeight="1">
      <c r="B232" s="123"/>
      <c r="C232" s="168" t="s">
        <v>344</v>
      </c>
      <c r="D232" s="168" t="s">
        <v>113</v>
      </c>
      <c r="E232" s="169" t="s">
        <v>345</v>
      </c>
      <c r="F232" s="170" t="s">
        <v>346</v>
      </c>
      <c r="G232" s="171" t="s">
        <v>173</v>
      </c>
      <c r="H232" s="172">
        <v>14.7</v>
      </c>
      <c r="I232" s="173"/>
      <c r="J232" s="173">
        <f>ROUND(I232*H232,2)</f>
        <v>0</v>
      </c>
      <c r="K232" s="170" t="s">
        <v>117</v>
      </c>
      <c r="L232" s="28"/>
      <c r="M232" s="130" t="s">
        <v>1</v>
      </c>
      <c r="N232" s="131" t="s">
        <v>34</v>
      </c>
      <c r="O232" s="132">
        <v>4.9960000000000004</v>
      </c>
      <c r="P232" s="132">
        <f>O232*H232</f>
        <v>73.441200000000009</v>
      </c>
      <c r="Q232" s="132">
        <v>0</v>
      </c>
      <c r="R232" s="132">
        <f>Q232*H232</f>
        <v>0</v>
      </c>
      <c r="S232" s="132">
        <v>2.2000000000000002</v>
      </c>
      <c r="T232" s="133">
        <f>S232*H232</f>
        <v>32.340000000000003</v>
      </c>
      <c r="AR232" s="134" t="s">
        <v>118</v>
      </c>
      <c r="AT232" s="134" t="s">
        <v>113</v>
      </c>
      <c r="AU232" s="134" t="s">
        <v>77</v>
      </c>
      <c r="AY232" s="16" t="s">
        <v>110</v>
      </c>
      <c r="BE232" s="135">
        <f>IF(N232="základní",J232,0)</f>
        <v>0</v>
      </c>
      <c r="BF232" s="135">
        <f>IF(N232="snížená",J232,0)</f>
        <v>0</v>
      </c>
      <c r="BG232" s="135">
        <f>IF(N232="zákl. přenesená",J232,0)</f>
        <v>0</v>
      </c>
      <c r="BH232" s="135">
        <f>IF(N232="sníž. přenesená",J232,0)</f>
        <v>0</v>
      </c>
      <c r="BI232" s="135">
        <f>IF(N232="nulová",J232,0)</f>
        <v>0</v>
      </c>
      <c r="BJ232" s="16" t="s">
        <v>75</v>
      </c>
      <c r="BK232" s="135">
        <f>ROUND(I232*H232,2)</f>
        <v>0</v>
      </c>
      <c r="BL232" s="16" t="s">
        <v>118</v>
      </c>
      <c r="BM232" s="134" t="s">
        <v>347</v>
      </c>
    </row>
    <row r="233" spans="2:65" s="12" customFormat="1">
      <c r="B233" s="136"/>
      <c r="D233" s="137" t="s">
        <v>120</v>
      </c>
      <c r="E233" s="138" t="s">
        <v>1</v>
      </c>
      <c r="F233" s="139" t="s">
        <v>348</v>
      </c>
      <c r="H233" s="140">
        <v>14.7</v>
      </c>
      <c r="L233" s="136"/>
      <c r="M233" s="141"/>
      <c r="T233" s="142"/>
      <c r="AT233" s="138" t="s">
        <v>120</v>
      </c>
      <c r="AU233" s="138" t="s">
        <v>77</v>
      </c>
      <c r="AV233" s="12" t="s">
        <v>77</v>
      </c>
      <c r="AW233" s="12" t="s">
        <v>26</v>
      </c>
      <c r="AX233" s="12" t="s">
        <v>75</v>
      </c>
      <c r="AY233" s="138" t="s">
        <v>110</v>
      </c>
    </row>
    <row r="234" spans="2:65" s="1" customFormat="1" ht="24.2" customHeight="1">
      <c r="B234" s="123"/>
      <c r="C234" s="168" t="s">
        <v>349</v>
      </c>
      <c r="D234" s="168" t="s">
        <v>113</v>
      </c>
      <c r="E234" s="169" t="s">
        <v>350</v>
      </c>
      <c r="F234" s="170" t="s">
        <v>351</v>
      </c>
      <c r="G234" s="171" t="s">
        <v>125</v>
      </c>
      <c r="H234" s="172">
        <v>56</v>
      </c>
      <c r="I234" s="173"/>
      <c r="J234" s="173">
        <f>ROUND(I234*H234,2)</f>
        <v>0</v>
      </c>
      <c r="K234" s="170" t="s">
        <v>117</v>
      </c>
      <c r="L234" s="28"/>
      <c r="M234" s="130" t="s">
        <v>1</v>
      </c>
      <c r="N234" s="131" t="s">
        <v>34</v>
      </c>
      <c r="O234" s="132">
        <v>0.5</v>
      </c>
      <c r="P234" s="132">
        <f>O234*H234</f>
        <v>28</v>
      </c>
      <c r="Q234" s="132">
        <v>0</v>
      </c>
      <c r="R234" s="132">
        <f>Q234*H234</f>
        <v>0</v>
      </c>
      <c r="S234" s="132">
        <v>0.16500000000000001</v>
      </c>
      <c r="T234" s="133">
        <f>S234*H234</f>
        <v>9.24</v>
      </c>
      <c r="AR234" s="134" t="s">
        <v>118</v>
      </c>
      <c r="AT234" s="134" t="s">
        <v>113</v>
      </c>
      <c r="AU234" s="134" t="s">
        <v>77</v>
      </c>
      <c r="AY234" s="16" t="s">
        <v>110</v>
      </c>
      <c r="BE234" s="135">
        <f>IF(N234="základní",J234,0)</f>
        <v>0</v>
      </c>
      <c r="BF234" s="135">
        <f>IF(N234="snížená",J234,0)</f>
        <v>0</v>
      </c>
      <c r="BG234" s="135">
        <f>IF(N234="zákl. přenesená",J234,0)</f>
        <v>0</v>
      </c>
      <c r="BH234" s="135">
        <f>IF(N234="sníž. přenesená",J234,0)</f>
        <v>0</v>
      </c>
      <c r="BI234" s="135">
        <f>IF(N234="nulová",J234,0)</f>
        <v>0</v>
      </c>
      <c r="BJ234" s="16" t="s">
        <v>75</v>
      </c>
      <c r="BK234" s="135">
        <f>ROUND(I234*H234,2)</f>
        <v>0</v>
      </c>
      <c r="BL234" s="16" t="s">
        <v>118</v>
      </c>
      <c r="BM234" s="134" t="s">
        <v>352</v>
      </c>
    </row>
    <row r="235" spans="2:65" s="12" customFormat="1">
      <c r="B235" s="136"/>
      <c r="D235" s="137" t="s">
        <v>120</v>
      </c>
      <c r="E235" s="138" t="s">
        <v>1</v>
      </c>
      <c r="F235" s="139" t="s">
        <v>353</v>
      </c>
      <c r="H235" s="140">
        <v>52</v>
      </c>
      <c r="L235" s="136"/>
      <c r="M235" s="141"/>
      <c r="T235" s="142"/>
      <c r="AT235" s="138" t="s">
        <v>120</v>
      </c>
      <c r="AU235" s="138" t="s">
        <v>77</v>
      </c>
      <c r="AV235" s="12" t="s">
        <v>77</v>
      </c>
      <c r="AW235" s="12" t="s">
        <v>26</v>
      </c>
      <c r="AX235" s="12" t="s">
        <v>69</v>
      </c>
      <c r="AY235" s="138" t="s">
        <v>110</v>
      </c>
    </row>
    <row r="236" spans="2:65" s="12" customFormat="1">
      <c r="B236" s="136"/>
      <c r="D236" s="137" t="s">
        <v>120</v>
      </c>
      <c r="E236" s="138" t="s">
        <v>1</v>
      </c>
      <c r="F236" s="139" t="s">
        <v>354</v>
      </c>
      <c r="H236" s="140">
        <v>4</v>
      </c>
      <c r="L236" s="136"/>
      <c r="M236" s="141"/>
      <c r="T236" s="142"/>
      <c r="AT236" s="138" t="s">
        <v>120</v>
      </c>
      <c r="AU236" s="138" t="s">
        <v>77</v>
      </c>
      <c r="AV236" s="12" t="s">
        <v>77</v>
      </c>
      <c r="AW236" s="12" t="s">
        <v>26</v>
      </c>
      <c r="AX236" s="12" t="s">
        <v>69</v>
      </c>
      <c r="AY236" s="138" t="s">
        <v>110</v>
      </c>
    </row>
    <row r="237" spans="2:65" s="13" customFormat="1">
      <c r="B237" s="143"/>
      <c r="D237" s="137" t="s">
        <v>120</v>
      </c>
      <c r="E237" s="144" t="s">
        <v>1</v>
      </c>
      <c r="F237" s="145" t="s">
        <v>122</v>
      </c>
      <c r="H237" s="146">
        <v>56</v>
      </c>
      <c r="L237" s="143"/>
      <c r="M237" s="147"/>
      <c r="T237" s="148"/>
      <c r="AT237" s="144" t="s">
        <v>120</v>
      </c>
      <c r="AU237" s="144" t="s">
        <v>77</v>
      </c>
      <c r="AV237" s="13" t="s">
        <v>118</v>
      </c>
      <c r="AW237" s="13" t="s">
        <v>26</v>
      </c>
      <c r="AX237" s="13" t="s">
        <v>75</v>
      </c>
      <c r="AY237" s="144" t="s">
        <v>110</v>
      </c>
    </row>
    <row r="238" spans="2:65" s="1" customFormat="1" ht="24.2" customHeight="1">
      <c r="B238" s="123"/>
      <c r="C238" s="168" t="s">
        <v>355</v>
      </c>
      <c r="D238" s="168" t="s">
        <v>113</v>
      </c>
      <c r="E238" s="169" t="s">
        <v>356</v>
      </c>
      <c r="F238" s="170" t="s">
        <v>357</v>
      </c>
      <c r="G238" s="171" t="s">
        <v>116</v>
      </c>
      <c r="H238" s="172">
        <v>63</v>
      </c>
      <c r="I238" s="173"/>
      <c r="J238" s="173">
        <f>ROUND(I238*H238,2)</f>
        <v>0</v>
      </c>
      <c r="K238" s="170" t="s">
        <v>117</v>
      </c>
      <c r="L238" s="28"/>
      <c r="M238" s="130" t="s">
        <v>1</v>
      </c>
      <c r="N238" s="131" t="s">
        <v>34</v>
      </c>
      <c r="O238" s="132">
        <v>0.19600000000000001</v>
      </c>
      <c r="P238" s="132">
        <f>O238*H238</f>
        <v>12.348000000000001</v>
      </c>
      <c r="Q238" s="132">
        <v>0</v>
      </c>
      <c r="R238" s="132">
        <f>Q238*H238</f>
        <v>0</v>
      </c>
      <c r="S238" s="132">
        <v>1.98E-3</v>
      </c>
      <c r="T238" s="133">
        <f>S238*H238</f>
        <v>0.12474</v>
      </c>
      <c r="AR238" s="134" t="s">
        <v>118</v>
      </c>
      <c r="AT238" s="134" t="s">
        <v>113</v>
      </c>
      <c r="AU238" s="134" t="s">
        <v>77</v>
      </c>
      <c r="AY238" s="16" t="s">
        <v>110</v>
      </c>
      <c r="BE238" s="135">
        <f>IF(N238="základní",J238,0)</f>
        <v>0</v>
      </c>
      <c r="BF238" s="135">
        <f>IF(N238="snížená",J238,0)</f>
        <v>0</v>
      </c>
      <c r="BG238" s="135">
        <f>IF(N238="zákl. přenesená",J238,0)</f>
        <v>0</v>
      </c>
      <c r="BH238" s="135">
        <f>IF(N238="sníž. přenesená",J238,0)</f>
        <v>0</v>
      </c>
      <c r="BI238" s="135">
        <f>IF(N238="nulová",J238,0)</f>
        <v>0</v>
      </c>
      <c r="BJ238" s="16" t="s">
        <v>75</v>
      </c>
      <c r="BK238" s="135">
        <f>ROUND(I238*H238,2)</f>
        <v>0</v>
      </c>
      <c r="BL238" s="16" t="s">
        <v>118</v>
      </c>
      <c r="BM238" s="134" t="s">
        <v>358</v>
      </c>
    </row>
    <row r="239" spans="2:65" s="12" customFormat="1">
      <c r="B239" s="136"/>
      <c r="D239" s="137" t="s">
        <v>120</v>
      </c>
      <c r="E239" s="138" t="s">
        <v>1</v>
      </c>
      <c r="F239" s="139" t="s">
        <v>359</v>
      </c>
      <c r="H239" s="140">
        <v>14</v>
      </c>
      <c r="L239" s="136"/>
      <c r="M239" s="141"/>
      <c r="T239" s="142"/>
      <c r="AT239" s="138" t="s">
        <v>120</v>
      </c>
      <c r="AU239" s="138" t="s">
        <v>77</v>
      </c>
      <c r="AV239" s="12" t="s">
        <v>77</v>
      </c>
      <c r="AW239" s="12" t="s">
        <v>26</v>
      </c>
      <c r="AX239" s="12" t="s">
        <v>69</v>
      </c>
      <c r="AY239" s="138" t="s">
        <v>110</v>
      </c>
    </row>
    <row r="240" spans="2:65" s="12" customFormat="1">
      <c r="B240" s="136"/>
      <c r="D240" s="137" t="s">
        <v>120</v>
      </c>
      <c r="E240" s="138" t="s">
        <v>1</v>
      </c>
      <c r="F240" s="139" t="s">
        <v>360</v>
      </c>
      <c r="H240" s="140">
        <v>49</v>
      </c>
      <c r="L240" s="136"/>
      <c r="M240" s="141"/>
      <c r="T240" s="142"/>
      <c r="AT240" s="138" t="s">
        <v>120</v>
      </c>
      <c r="AU240" s="138" t="s">
        <v>77</v>
      </c>
      <c r="AV240" s="12" t="s">
        <v>77</v>
      </c>
      <c r="AW240" s="12" t="s">
        <v>26</v>
      </c>
      <c r="AX240" s="12" t="s">
        <v>69</v>
      </c>
      <c r="AY240" s="138" t="s">
        <v>110</v>
      </c>
    </row>
    <row r="241" spans="2:65" s="13" customFormat="1">
      <c r="B241" s="143"/>
      <c r="D241" s="137" t="s">
        <v>120</v>
      </c>
      <c r="E241" s="144" t="s">
        <v>1</v>
      </c>
      <c r="F241" s="145" t="s">
        <v>122</v>
      </c>
      <c r="H241" s="146">
        <v>63</v>
      </c>
      <c r="L241" s="143"/>
      <c r="M241" s="147"/>
      <c r="T241" s="148"/>
      <c r="AT241" s="144" t="s">
        <v>120</v>
      </c>
      <c r="AU241" s="144" t="s">
        <v>77</v>
      </c>
      <c r="AV241" s="13" t="s">
        <v>118</v>
      </c>
      <c r="AW241" s="13" t="s">
        <v>26</v>
      </c>
      <c r="AX241" s="13" t="s">
        <v>75</v>
      </c>
      <c r="AY241" s="144" t="s">
        <v>110</v>
      </c>
    </row>
    <row r="242" spans="2:65" s="1" customFormat="1" ht="24.2" customHeight="1">
      <c r="B242" s="123"/>
      <c r="C242" s="168" t="s">
        <v>361</v>
      </c>
      <c r="D242" s="168" t="s">
        <v>113</v>
      </c>
      <c r="E242" s="169" t="s">
        <v>362</v>
      </c>
      <c r="F242" s="170" t="s">
        <v>363</v>
      </c>
      <c r="G242" s="171" t="s">
        <v>125</v>
      </c>
      <c r="H242" s="172">
        <v>1</v>
      </c>
      <c r="I242" s="173"/>
      <c r="J242" s="173">
        <f>ROUND(I242*H242,2)</f>
        <v>0</v>
      </c>
      <c r="K242" s="170" t="s">
        <v>1</v>
      </c>
      <c r="L242" s="28"/>
      <c r="M242" s="130" t="s">
        <v>1</v>
      </c>
      <c r="N242" s="131" t="s">
        <v>34</v>
      </c>
      <c r="O242" s="132">
        <v>3.6120000000000001</v>
      </c>
      <c r="P242" s="132">
        <f>O242*H242</f>
        <v>3.6120000000000001</v>
      </c>
      <c r="Q242" s="132">
        <v>0</v>
      </c>
      <c r="R242" s="132">
        <f>Q242*H242</f>
        <v>0</v>
      </c>
      <c r="S242" s="132">
        <v>0.4</v>
      </c>
      <c r="T242" s="133">
        <f>S242*H242</f>
        <v>0.4</v>
      </c>
      <c r="AR242" s="134" t="s">
        <v>118</v>
      </c>
      <c r="AT242" s="134" t="s">
        <v>113</v>
      </c>
      <c r="AU242" s="134" t="s">
        <v>77</v>
      </c>
      <c r="AY242" s="16" t="s">
        <v>110</v>
      </c>
      <c r="BE242" s="135">
        <f>IF(N242="základní",J242,0)</f>
        <v>0</v>
      </c>
      <c r="BF242" s="135">
        <f>IF(N242="snížená",J242,0)</f>
        <v>0</v>
      </c>
      <c r="BG242" s="135">
        <f>IF(N242="zákl. přenesená",J242,0)</f>
        <v>0</v>
      </c>
      <c r="BH242" s="135">
        <f>IF(N242="sníž. přenesená",J242,0)</f>
        <v>0</v>
      </c>
      <c r="BI242" s="135">
        <f>IF(N242="nulová",J242,0)</f>
        <v>0</v>
      </c>
      <c r="BJ242" s="16" t="s">
        <v>75</v>
      </c>
      <c r="BK242" s="135">
        <f>ROUND(I242*H242,2)</f>
        <v>0</v>
      </c>
      <c r="BL242" s="16" t="s">
        <v>118</v>
      </c>
      <c r="BM242" s="134" t="s">
        <v>364</v>
      </c>
    </row>
    <row r="243" spans="2:65" s="12" customFormat="1">
      <c r="B243" s="136"/>
      <c r="D243" s="137" t="s">
        <v>120</v>
      </c>
      <c r="E243" s="138" t="s">
        <v>1</v>
      </c>
      <c r="F243" s="139" t="s">
        <v>365</v>
      </c>
      <c r="H243" s="140">
        <v>1</v>
      </c>
      <c r="L243" s="136"/>
      <c r="M243" s="141"/>
      <c r="T243" s="142"/>
      <c r="AT243" s="138" t="s">
        <v>120</v>
      </c>
      <c r="AU243" s="138" t="s">
        <v>77</v>
      </c>
      <c r="AV243" s="12" t="s">
        <v>77</v>
      </c>
      <c r="AW243" s="12" t="s">
        <v>26</v>
      </c>
      <c r="AX243" s="12" t="s">
        <v>69</v>
      </c>
      <c r="AY243" s="138" t="s">
        <v>110</v>
      </c>
    </row>
    <row r="244" spans="2:65" s="13" customFormat="1">
      <c r="B244" s="143"/>
      <c r="D244" s="137" t="s">
        <v>120</v>
      </c>
      <c r="E244" s="144" t="s">
        <v>1</v>
      </c>
      <c r="F244" s="145" t="s">
        <v>122</v>
      </c>
      <c r="H244" s="146">
        <v>1</v>
      </c>
      <c r="L244" s="143"/>
      <c r="M244" s="147"/>
      <c r="T244" s="148"/>
      <c r="AT244" s="144" t="s">
        <v>120</v>
      </c>
      <c r="AU244" s="144" t="s">
        <v>77</v>
      </c>
      <c r="AV244" s="13" t="s">
        <v>118</v>
      </c>
      <c r="AW244" s="13" t="s">
        <v>26</v>
      </c>
      <c r="AX244" s="13" t="s">
        <v>75</v>
      </c>
      <c r="AY244" s="144" t="s">
        <v>110</v>
      </c>
    </row>
    <row r="245" spans="2:65" s="1" customFormat="1" ht="21.75" customHeight="1">
      <c r="B245" s="123"/>
      <c r="C245" s="168" t="s">
        <v>366</v>
      </c>
      <c r="D245" s="168" t="s">
        <v>113</v>
      </c>
      <c r="E245" s="169" t="s">
        <v>367</v>
      </c>
      <c r="F245" s="170" t="s">
        <v>368</v>
      </c>
      <c r="G245" s="171" t="s">
        <v>125</v>
      </c>
      <c r="H245" s="172">
        <v>2</v>
      </c>
      <c r="I245" s="173"/>
      <c r="J245" s="173">
        <f>ROUND(I245*H245,2)</f>
        <v>0</v>
      </c>
      <c r="K245" s="170" t="s">
        <v>1</v>
      </c>
      <c r="L245" s="28"/>
      <c r="M245" s="130" t="s">
        <v>1</v>
      </c>
      <c r="N245" s="131" t="s">
        <v>34</v>
      </c>
      <c r="O245" s="132">
        <v>3.6120000000000001</v>
      </c>
      <c r="P245" s="132">
        <f>O245*H245</f>
        <v>7.2240000000000002</v>
      </c>
      <c r="Q245" s="132">
        <v>0</v>
      </c>
      <c r="R245" s="132">
        <f>Q245*H245</f>
        <v>0</v>
      </c>
      <c r="S245" s="132">
        <v>0.4</v>
      </c>
      <c r="T245" s="133">
        <f>S245*H245</f>
        <v>0.8</v>
      </c>
      <c r="AR245" s="134" t="s">
        <v>118</v>
      </c>
      <c r="AT245" s="134" t="s">
        <v>113</v>
      </c>
      <c r="AU245" s="134" t="s">
        <v>77</v>
      </c>
      <c r="AY245" s="16" t="s">
        <v>110</v>
      </c>
      <c r="BE245" s="135">
        <f>IF(N245="základní",J245,0)</f>
        <v>0</v>
      </c>
      <c r="BF245" s="135">
        <f>IF(N245="snížená",J245,0)</f>
        <v>0</v>
      </c>
      <c r="BG245" s="135">
        <f>IF(N245="zákl. přenesená",J245,0)</f>
        <v>0</v>
      </c>
      <c r="BH245" s="135">
        <f>IF(N245="sníž. přenesená",J245,0)</f>
        <v>0</v>
      </c>
      <c r="BI245" s="135">
        <f>IF(N245="nulová",J245,0)</f>
        <v>0</v>
      </c>
      <c r="BJ245" s="16" t="s">
        <v>75</v>
      </c>
      <c r="BK245" s="135">
        <f>ROUND(I245*H245,2)</f>
        <v>0</v>
      </c>
      <c r="BL245" s="16" t="s">
        <v>118</v>
      </c>
      <c r="BM245" s="134" t="s">
        <v>369</v>
      </c>
    </row>
    <row r="246" spans="2:65" s="12" customFormat="1">
      <c r="B246" s="136"/>
      <c r="D246" s="137" t="s">
        <v>120</v>
      </c>
      <c r="E246" s="138" t="s">
        <v>1</v>
      </c>
      <c r="F246" s="139" t="s">
        <v>370</v>
      </c>
      <c r="H246" s="140">
        <v>2</v>
      </c>
      <c r="L246" s="136"/>
      <c r="M246" s="141"/>
      <c r="T246" s="142"/>
      <c r="AT246" s="138" t="s">
        <v>120</v>
      </c>
      <c r="AU246" s="138" t="s">
        <v>77</v>
      </c>
      <c r="AV246" s="12" t="s">
        <v>77</v>
      </c>
      <c r="AW246" s="12" t="s">
        <v>26</v>
      </c>
      <c r="AX246" s="12" t="s">
        <v>69</v>
      </c>
      <c r="AY246" s="138" t="s">
        <v>110</v>
      </c>
    </row>
    <row r="247" spans="2:65" s="13" customFormat="1">
      <c r="B247" s="143"/>
      <c r="D247" s="137" t="s">
        <v>120</v>
      </c>
      <c r="E247" s="144" t="s">
        <v>1</v>
      </c>
      <c r="F247" s="145" t="s">
        <v>122</v>
      </c>
      <c r="H247" s="146">
        <v>2</v>
      </c>
      <c r="L247" s="143"/>
      <c r="M247" s="147"/>
      <c r="T247" s="148"/>
      <c r="AT247" s="144" t="s">
        <v>120</v>
      </c>
      <c r="AU247" s="144" t="s">
        <v>77</v>
      </c>
      <c r="AV247" s="13" t="s">
        <v>118</v>
      </c>
      <c r="AW247" s="13" t="s">
        <v>26</v>
      </c>
      <c r="AX247" s="13" t="s">
        <v>75</v>
      </c>
      <c r="AY247" s="144" t="s">
        <v>110</v>
      </c>
    </row>
    <row r="248" spans="2:65" s="11" customFormat="1" ht="22.9" customHeight="1">
      <c r="B248" s="112"/>
      <c r="D248" s="113" t="s">
        <v>68</v>
      </c>
      <c r="E248" s="121" t="s">
        <v>371</v>
      </c>
      <c r="F248" s="121" t="s">
        <v>372</v>
      </c>
      <c r="J248" s="122">
        <f>BK248</f>
        <v>0</v>
      </c>
      <c r="L248" s="112"/>
      <c r="M248" s="116"/>
      <c r="P248" s="117">
        <f>SUM(P249:P270)</f>
        <v>195.33476999999999</v>
      </c>
      <c r="R248" s="117">
        <f>SUM(R249:R270)</f>
        <v>0</v>
      </c>
      <c r="T248" s="118">
        <f>SUM(T249:T270)</f>
        <v>0</v>
      </c>
      <c r="AR248" s="113" t="s">
        <v>75</v>
      </c>
      <c r="AT248" s="119" t="s">
        <v>68</v>
      </c>
      <c r="AU248" s="119" t="s">
        <v>75</v>
      </c>
      <c r="AY248" s="113" t="s">
        <v>110</v>
      </c>
      <c r="BK248" s="120">
        <f>SUM(BK249:BK270)</f>
        <v>0</v>
      </c>
    </row>
    <row r="249" spans="2:65" s="1" customFormat="1" ht="21.75" customHeight="1">
      <c r="B249" s="123"/>
      <c r="C249" s="168" t="s">
        <v>373</v>
      </c>
      <c r="D249" s="168" t="s">
        <v>113</v>
      </c>
      <c r="E249" s="169" t="s">
        <v>374</v>
      </c>
      <c r="F249" s="170" t="s">
        <v>375</v>
      </c>
      <c r="G249" s="171" t="s">
        <v>254</v>
      </c>
      <c r="H249" s="172">
        <v>22.164999999999999</v>
      </c>
      <c r="I249" s="173"/>
      <c r="J249" s="173">
        <f>ROUND(I249*H249,2)</f>
        <v>0</v>
      </c>
      <c r="K249" s="170" t="s">
        <v>117</v>
      </c>
      <c r="L249" s="28"/>
      <c r="M249" s="130" t="s">
        <v>1</v>
      </c>
      <c r="N249" s="131" t="s">
        <v>34</v>
      </c>
      <c r="O249" s="132">
        <v>3.2000000000000001E-2</v>
      </c>
      <c r="P249" s="132">
        <f>O249*H249</f>
        <v>0.70928000000000002</v>
      </c>
      <c r="Q249" s="132">
        <v>0</v>
      </c>
      <c r="R249" s="132">
        <f>Q249*H249</f>
        <v>0</v>
      </c>
      <c r="S249" s="132">
        <v>0</v>
      </c>
      <c r="T249" s="133">
        <f>S249*H249</f>
        <v>0</v>
      </c>
      <c r="AR249" s="134" t="s">
        <v>118</v>
      </c>
      <c r="AT249" s="134" t="s">
        <v>113</v>
      </c>
      <c r="AU249" s="134" t="s">
        <v>77</v>
      </c>
      <c r="AY249" s="16" t="s">
        <v>110</v>
      </c>
      <c r="BE249" s="135">
        <f>IF(N249="základní",J249,0)</f>
        <v>0</v>
      </c>
      <c r="BF249" s="135">
        <f>IF(N249="snížená",J249,0)</f>
        <v>0</v>
      </c>
      <c r="BG249" s="135">
        <f>IF(N249="zákl. přenesená",J249,0)</f>
        <v>0</v>
      </c>
      <c r="BH249" s="135">
        <f>IF(N249="sníž. přenesená",J249,0)</f>
        <v>0</v>
      </c>
      <c r="BI249" s="135">
        <f>IF(N249="nulová",J249,0)</f>
        <v>0</v>
      </c>
      <c r="BJ249" s="16" t="s">
        <v>75</v>
      </c>
      <c r="BK249" s="135">
        <f>ROUND(I249*H249,2)</f>
        <v>0</v>
      </c>
      <c r="BL249" s="16" t="s">
        <v>118</v>
      </c>
      <c r="BM249" s="134" t="s">
        <v>376</v>
      </c>
    </row>
    <row r="250" spans="2:65" s="12" customFormat="1">
      <c r="B250" s="136"/>
      <c r="D250" s="137" t="s">
        <v>120</v>
      </c>
      <c r="E250" s="138" t="s">
        <v>1</v>
      </c>
      <c r="F250" s="139" t="s">
        <v>377</v>
      </c>
      <c r="H250" s="140">
        <v>11.6</v>
      </c>
      <c r="L250" s="136"/>
      <c r="M250" s="141"/>
      <c r="T250" s="142"/>
      <c r="AT250" s="138" t="s">
        <v>120</v>
      </c>
      <c r="AU250" s="138" t="s">
        <v>77</v>
      </c>
      <c r="AV250" s="12" t="s">
        <v>77</v>
      </c>
      <c r="AW250" s="12" t="s">
        <v>26</v>
      </c>
      <c r="AX250" s="12" t="s">
        <v>69</v>
      </c>
      <c r="AY250" s="138" t="s">
        <v>110</v>
      </c>
    </row>
    <row r="251" spans="2:65" s="12" customFormat="1">
      <c r="B251" s="136"/>
      <c r="D251" s="137" t="s">
        <v>120</v>
      </c>
      <c r="E251" s="138" t="s">
        <v>1</v>
      </c>
      <c r="F251" s="139" t="s">
        <v>378</v>
      </c>
      <c r="H251" s="140">
        <v>9.24</v>
      </c>
      <c r="L251" s="136"/>
      <c r="M251" s="141"/>
      <c r="T251" s="142"/>
      <c r="AT251" s="138" t="s">
        <v>120</v>
      </c>
      <c r="AU251" s="138" t="s">
        <v>77</v>
      </c>
      <c r="AV251" s="12" t="s">
        <v>77</v>
      </c>
      <c r="AW251" s="12" t="s">
        <v>26</v>
      </c>
      <c r="AX251" s="12" t="s">
        <v>69</v>
      </c>
      <c r="AY251" s="138" t="s">
        <v>110</v>
      </c>
    </row>
    <row r="252" spans="2:65" s="12" customFormat="1">
      <c r="B252" s="136"/>
      <c r="D252" s="137" t="s">
        <v>120</v>
      </c>
      <c r="E252" s="138" t="s">
        <v>1</v>
      </c>
      <c r="F252" s="139" t="s">
        <v>379</v>
      </c>
      <c r="H252" s="140">
        <v>0.125</v>
      </c>
      <c r="L252" s="136"/>
      <c r="M252" s="141"/>
      <c r="T252" s="142"/>
      <c r="AT252" s="138" t="s">
        <v>120</v>
      </c>
      <c r="AU252" s="138" t="s">
        <v>77</v>
      </c>
      <c r="AV252" s="12" t="s">
        <v>77</v>
      </c>
      <c r="AW252" s="12" t="s">
        <v>26</v>
      </c>
      <c r="AX252" s="12" t="s">
        <v>69</v>
      </c>
      <c r="AY252" s="138" t="s">
        <v>110</v>
      </c>
    </row>
    <row r="253" spans="2:65" s="12" customFormat="1">
      <c r="B253" s="136"/>
      <c r="D253" s="137" t="s">
        <v>120</v>
      </c>
      <c r="E253" s="138" t="s">
        <v>1</v>
      </c>
      <c r="F253" s="139" t="s">
        <v>380</v>
      </c>
      <c r="H253" s="140">
        <v>1.2</v>
      </c>
      <c r="L253" s="136"/>
      <c r="M253" s="141"/>
      <c r="T253" s="142"/>
      <c r="AT253" s="138" t="s">
        <v>120</v>
      </c>
      <c r="AU253" s="138" t="s">
        <v>77</v>
      </c>
      <c r="AV253" s="12" t="s">
        <v>77</v>
      </c>
      <c r="AW253" s="12" t="s">
        <v>26</v>
      </c>
      <c r="AX253" s="12" t="s">
        <v>69</v>
      </c>
      <c r="AY253" s="138" t="s">
        <v>110</v>
      </c>
    </row>
    <row r="254" spans="2:65" s="13" customFormat="1">
      <c r="B254" s="143"/>
      <c r="D254" s="137" t="s">
        <v>120</v>
      </c>
      <c r="E254" s="144" t="s">
        <v>1</v>
      </c>
      <c r="F254" s="145" t="s">
        <v>122</v>
      </c>
      <c r="H254" s="146">
        <v>22.164999999999999</v>
      </c>
      <c r="L254" s="143"/>
      <c r="M254" s="147"/>
      <c r="T254" s="148"/>
      <c r="AT254" s="144" t="s">
        <v>120</v>
      </c>
      <c r="AU254" s="144" t="s">
        <v>77</v>
      </c>
      <c r="AV254" s="13" t="s">
        <v>118</v>
      </c>
      <c r="AW254" s="13" t="s">
        <v>26</v>
      </c>
      <c r="AX254" s="13" t="s">
        <v>75</v>
      </c>
      <c r="AY254" s="144" t="s">
        <v>110</v>
      </c>
    </row>
    <row r="255" spans="2:65" s="1" customFormat="1" ht="24.2" customHeight="1">
      <c r="B255" s="123"/>
      <c r="C255" s="168" t="s">
        <v>381</v>
      </c>
      <c r="D255" s="168" t="s">
        <v>113</v>
      </c>
      <c r="E255" s="169" t="s">
        <v>382</v>
      </c>
      <c r="F255" s="170" t="s">
        <v>383</v>
      </c>
      <c r="G255" s="171" t="s">
        <v>254</v>
      </c>
      <c r="H255" s="172">
        <v>88.66</v>
      </c>
      <c r="I255" s="173"/>
      <c r="J255" s="173">
        <f>ROUND(I255*H255,2)</f>
        <v>0</v>
      </c>
      <c r="K255" s="170" t="s">
        <v>117</v>
      </c>
      <c r="L255" s="28"/>
      <c r="M255" s="130" t="s">
        <v>1</v>
      </c>
      <c r="N255" s="131" t="s">
        <v>34</v>
      </c>
      <c r="O255" s="132">
        <v>3.0000000000000001E-3</v>
      </c>
      <c r="P255" s="132">
        <f>O255*H255</f>
        <v>0.26597999999999999</v>
      </c>
      <c r="Q255" s="132">
        <v>0</v>
      </c>
      <c r="R255" s="132">
        <f>Q255*H255</f>
        <v>0</v>
      </c>
      <c r="S255" s="132">
        <v>0</v>
      </c>
      <c r="T255" s="133">
        <f>S255*H255</f>
        <v>0</v>
      </c>
      <c r="AR255" s="134" t="s">
        <v>118</v>
      </c>
      <c r="AT255" s="134" t="s">
        <v>113</v>
      </c>
      <c r="AU255" s="134" t="s">
        <v>77</v>
      </c>
      <c r="AY255" s="16" t="s">
        <v>110</v>
      </c>
      <c r="BE255" s="135">
        <f>IF(N255="základní",J255,0)</f>
        <v>0</v>
      </c>
      <c r="BF255" s="135">
        <f>IF(N255="snížená",J255,0)</f>
        <v>0</v>
      </c>
      <c r="BG255" s="135">
        <f>IF(N255="zákl. přenesená",J255,0)</f>
        <v>0</v>
      </c>
      <c r="BH255" s="135">
        <f>IF(N255="sníž. přenesená",J255,0)</f>
        <v>0</v>
      </c>
      <c r="BI255" s="135">
        <f>IF(N255="nulová",J255,0)</f>
        <v>0</v>
      </c>
      <c r="BJ255" s="16" t="s">
        <v>75</v>
      </c>
      <c r="BK255" s="135">
        <f>ROUND(I255*H255,2)</f>
        <v>0</v>
      </c>
      <c r="BL255" s="16" t="s">
        <v>118</v>
      </c>
      <c r="BM255" s="134" t="s">
        <v>384</v>
      </c>
    </row>
    <row r="256" spans="2:65" s="12" customFormat="1">
      <c r="B256" s="136"/>
      <c r="D256" s="137" t="s">
        <v>120</v>
      </c>
      <c r="E256" s="138" t="s">
        <v>1</v>
      </c>
      <c r="F256" s="139" t="s">
        <v>385</v>
      </c>
      <c r="H256" s="140">
        <v>88.66</v>
      </c>
      <c r="L256" s="136"/>
      <c r="M256" s="141"/>
      <c r="T256" s="142"/>
      <c r="AT256" s="138" t="s">
        <v>120</v>
      </c>
      <c r="AU256" s="138" t="s">
        <v>77</v>
      </c>
      <c r="AV256" s="12" t="s">
        <v>77</v>
      </c>
      <c r="AW256" s="12" t="s">
        <v>26</v>
      </c>
      <c r="AX256" s="12" t="s">
        <v>69</v>
      </c>
      <c r="AY256" s="138" t="s">
        <v>110</v>
      </c>
    </row>
    <row r="257" spans="2:65" s="13" customFormat="1">
      <c r="B257" s="143"/>
      <c r="D257" s="137" t="s">
        <v>120</v>
      </c>
      <c r="E257" s="144" t="s">
        <v>1</v>
      </c>
      <c r="F257" s="145" t="s">
        <v>122</v>
      </c>
      <c r="H257" s="146">
        <v>88.66</v>
      </c>
      <c r="L257" s="143"/>
      <c r="M257" s="147"/>
      <c r="T257" s="148"/>
      <c r="AT257" s="144" t="s">
        <v>120</v>
      </c>
      <c r="AU257" s="144" t="s">
        <v>77</v>
      </c>
      <c r="AV257" s="13" t="s">
        <v>118</v>
      </c>
      <c r="AW257" s="13" t="s">
        <v>26</v>
      </c>
      <c r="AX257" s="13" t="s">
        <v>75</v>
      </c>
      <c r="AY257" s="144" t="s">
        <v>110</v>
      </c>
    </row>
    <row r="258" spans="2:65" s="1" customFormat="1" ht="16.5" customHeight="1">
      <c r="B258" s="123"/>
      <c r="C258" s="168" t="s">
        <v>386</v>
      </c>
      <c r="D258" s="168" t="s">
        <v>113</v>
      </c>
      <c r="E258" s="169" t="s">
        <v>387</v>
      </c>
      <c r="F258" s="170" t="s">
        <v>388</v>
      </c>
      <c r="G258" s="171" t="s">
        <v>254</v>
      </c>
      <c r="H258" s="172">
        <v>151.61000000000001</v>
      </c>
      <c r="I258" s="173"/>
      <c r="J258" s="173">
        <f>ROUND(I258*H258,2)</f>
        <v>0</v>
      </c>
      <c r="K258" s="170" t="s">
        <v>117</v>
      </c>
      <c r="L258" s="28"/>
      <c r="M258" s="130" t="s">
        <v>1</v>
      </c>
      <c r="N258" s="131" t="s">
        <v>34</v>
      </c>
      <c r="O258" s="132">
        <v>0.83499999999999996</v>
      </c>
      <c r="P258" s="132">
        <f>O258*H258</f>
        <v>126.59435000000001</v>
      </c>
      <c r="Q258" s="132">
        <v>0</v>
      </c>
      <c r="R258" s="132">
        <f>Q258*H258</f>
        <v>0</v>
      </c>
      <c r="S258" s="132">
        <v>0</v>
      </c>
      <c r="T258" s="133">
        <f>S258*H258</f>
        <v>0</v>
      </c>
      <c r="AR258" s="134" t="s">
        <v>118</v>
      </c>
      <c r="AT258" s="134" t="s">
        <v>113</v>
      </c>
      <c r="AU258" s="134" t="s">
        <v>77</v>
      </c>
      <c r="AY258" s="16" t="s">
        <v>110</v>
      </c>
      <c r="BE258" s="135">
        <f>IF(N258="základní",J258,0)</f>
        <v>0</v>
      </c>
      <c r="BF258" s="135">
        <f>IF(N258="snížená",J258,0)</f>
        <v>0</v>
      </c>
      <c r="BG258" s="135">
        <f>IF(N258="zákl. přenesená",J258,0)</f>
        <v>0</v>
      </c>
      <c r="BH258" s="135">
        <f>IF(N258="sníž. přenesená",J258,0)</f>
        <v>0</v>
      </c>
      <c r="BI258" s="135">
        <f>IF(N258="nulová",J258,0)</f>
        <v>0</v>
      </c>
      <c r="BJ258" s="16" t="s">
        <v>75</v>
      </c>
      <c r="BK258" s="135">
        <f>ROUND(I258*H258,2)</f>
        <v>0</v>
      </c>
      <c r="BL258" s="16" t="s">
        <v>118</v>
      </c>
      <c r="BM258" s="134" t="s">
        <v>389</v>
      </c>
    </row>
    <row r="259" spans="2:65" s="12" customFormat="1">
      <c r="B259" s="136"/>
      <c r="D259" s="137" t="s">
        <v>120</v>
      </c>
      <c r="E259" s="138" t="s">
        <v>1</v>
      </c>
      <c r="F259" s="139" t="s">
        <v>390</v>
      </c>
      <c r="H259" s="140">
        <v>151.61000000000001</v>
      </c>
      <c r="L259" s="136"/>
      <c r="M259" s="141"/>
      <c r="T259" s="142"/>
      <c r="AT259" s="138" t="s">
        <v>120</v>
      </c>
      <c r="AU259" s="138" t="s">
        <v>77</v>
      </c>
      <c r="AV259" s="12" t="s">
        <v>77</v>
      </c>
      <c r="AW259" s="12" t="s">
        <v>26</v>
      </c>
      <c r="AX259" s="12" t="s">
        <v>69</v>
      </c>
      <c r="AY259" s="138" t="s">
        <v>110</v>
      </c>
    </row>
    <row r="260" spans="2:65" s="13" customFormat="1">
      <c r="B260" s="143"/>
      <c r="D260" s="137" t="s">
        <v>120</v>
      </c>
      <c r="E260" s="144" t="s">
        <v>1</v>
      </c>
      <c r="F260" s="145" t="s">
        <v>122</v>
      </c>
      <c r="H260" s="146">
        <v>151.61000000000001</v>
      </c>
      <c r="L260" s="143"/>
      <c r="M260" s="147"/>
      <c r="T260" s="148"/>
      <c r="AT260" s="144" t="s">
        <v>120</v>
      </c>
      <c r="AU260" s="144" t="s">
        <v>77</v>
      </c>
      <c r="AV260" s="13" t="s">
        <v>118</v>
      </c>
      <c r="AW260" s="13" t="s">
        <v>26</v>
      </c>
      <c r="AX260" s="13" t="s">
        <v>75</v>
      </c>
      <c r="AY260" s="144" t="s">
        <v>110</v>
      </c>
    </row>
    <row r="261" spans="2:65" s="1" customFormat="1" ht="24.2" customHeight="1">
      <c r="B261" s="123"/>
      <c r="C261" s="168" t="s">
        <v>391</v>
      </c>
      <c r="D261" s="168" t="s">
        <v>113</v>
      </c>
      <c r="E261" s="169" t="s">
        <v>392</v>
      </c>
      <c r="F261" s="170" t="s">
        <v>393</v>
      </c>
      <c r="G261" s="171" t="s">
        <v>254</v>
      </c>
      <c r="H261" s="172">
        <v>606.44000000000005</v>
      </c>
      <c r="I261" s="173"/>
      <c r="J261" s="173">
        <f>ROUND(I261*H261,2)</f>
        <v>0</v>
      </c>
      <c r="K261" s="170" t="s">
        <v>117</v>
      </c>
      <c r="L261" s="28"/>
      <c r="M261" s="130" t="s">
        <v>1</v>
      </c>
      <c r="N261" s="131" t="s">
        <v>34</v>
      </c>
      <c r="O261" s="132">
        <v>4.0000000000000001E-3</v>
      </c>
      <c r="P261" s="132">
        <f>O261*H261</f>
        <v>2.4257600000000004</v>
      </c>
      <c r="Q261" s="132">
        <v>0</v>
      </c>
      <c r="R261" s="132">
        <f>Q261*H261</f>
        <v>0</v>
      </c>
      <c r="S261" s="132">
        <v>0</v>
      </c>
      <c r="T261" s="133">
        <f>S261*H261</f>
        <v>0</v>
      </c>
      <c r="AR261" s="134" t="s">
        <v>118</v>
      </c>
      <c r="AT261" s="134" t="s">
        <v>113</v>
      </c>
      <c r="AU261" s="134" t="s">
        <v>77</v>
      </c>
      <c r="AY261" s="16" t="s">
        <v>110</v>
      </c>
      <c r="BE261" s="135">
        <f>IF(N261="základní",J261,0)</f>
        <v>0</v>
      </c>
      <c r="BF261" s="135">
        <f>IF(N261="snížená",J261,0)</f>
        <v>0</v>
      </c>
      <c r="BG261" s="135">
        <f>IF(N261="zákl. přenesená",J261,0)</f>
        <v>0</v>
      </c>
      <c r="BH261" s="135">
        <f>IF(N261="sníž. přenesená",J261,0)</f>
        <v>0</v>
      </c>
      <c r="BI261" s="135">
        <f>IF(N261="nulová",J261,0)</f>
        <v>0</v>
      </c>
      <c r="BJ261" s="16" t="s">
        <v>75</v>
      </c>
      <c r="BK261" s="135">
        <f>ROUND(I261*H261,2)</f>
        <v>0</v>
      </c>
      <c r="BL261" s="16" t="s">
        <v>118</v>
      </c>
      <c r="BM261" s="134" t="s">
        <v>394</v>
      </c>
    </row>
    <row r="262" spans="2:65" s="12" customFormat="1">
      <c r="B262" s="136"/>
      <c r="D262" s="137" t="s">
        <v>120</v>
      </c>
      <c r="E262" s="138" t="s">
        <v>1</v>
      </c>
      <c r="F262" s="139" t="s">
        <v>395</v>
      </c>
      <c r="H262" s="140">
        <v>606.44000000000005</v>
      </c>
      <c r="L262" s="136"/>
      <c r="M262" s="141"/>
      <c r="T262" s="142"/>
      <c r="AT262" s="138" t="s">
        <v>120</v>
      </c>
      <c r="AU262" s="138" t="s">
        <v>77</v>
      </c>
      <c r="AV262" s="12" t="s">
        <v>77</v>
      </c>
      <c r="AW262" s="12" t="s">
        <v>26</v>
      </c>
      <c r="AX262" s="12" t="s">
        <v>69</v>
      </c>
      <c r="AY262" s="138" t="s">
        <v>110</v>
      </c>
    </row>
    <row r="263" spans="2:65" s="13" customFormat="1">
      <c r="B263" s="143"/>
      <c r="D263" s="137" t="s">
        <v>120</v>
      </c>
      <c r="E263" s="144" t="s">
        <v>1</v>
      </c>
      <c r="F263" s="145" t="s">
        <v>122</v>
      </c>
      <c r="H263" s="146">
        <v>606.44000000000005</v>
      </c>
      <c r="L263" s="143"/>
      <c r="M263" s="147"/>
      <c r="T263" s="148"/>
      <c r="AT263" s="144" t="s">
        <v>120</v>
      </c>
      <c r="AU263" s="144" t="s">
        <v>77</v>
      </c>
      <c r="AV263" s="13" t="s">
        <v>118</v>
      </c>
      <c r="AW263" s="13" t="s">
        <v>26</v>
      </c>
      <c r="AX263" s="13" t="s">
        <v>75</v>
      </c>
      <c r="AY263" s="144" t="s">
        <v>110</v>
      </c>
    </row>
    <row r="264" spans="2:65" s="1" customFormat="1" ht="24.2" customHeight="1">
      <c r="B264" s="123"/>
      <c r="C264" s="168" t="s">
        <v>396</v>
      </c>
      <c r="D264" s="168" t="s">
        <v>113</v>
      </c>
      <c r="E264" s="169" t="s">
        <v>397</v>
      </c>
      <c r="F264" s="170" t="s">
        <v>398</v>
      </c>
      <c r="G264" s="171" t="s">
        <v>254</v>
      </c>
      <c r="H264" s="172">
        <v>173.77500000000001</v>
      </c>
      <c r="I264" s="173"/>
      <c r="J264" s="173">
        <f>ROUND(I264*H264,2)</f>
        <v>0</v>
      </c>
      <c r="K264" s="170" t="s">
        <v>117</v>
      </c>
      <c r="L264" s="28"/>
      <c r="M264" s="130" t="s">
        <v>1</v>
      </c>
      <c r="N264" s="131" t="s">
        <v>34</v>
      </c>
      <c r="O264" s="132">
        <v>0.376</v>
      </c>
      <c r="P264" s="132">
        <f>O264*H264</f>
        <v>65.339399999999998</v>
      </c>
      <c r="Q264" s="132">
        <v>0</v>
      </c>
      <c r="R264" s="132">
        <f>Q264*H264</f>
        <v>0</v>
      </c>
      <c r="S264" s="132">
        <v>0</v>
      </c>
      <c r="T264" s="133">
        <f>S264*H264</f>
        <v>0</v>
      </c>
      <c r="AR264" s="134" t="s">
        <v>118</v>
      </c>
      <c r="AT264" s="134" t="s">
        <v>113</v>
      </c>
      <c r="AU264" s="134" t="s">
        <v>77</v>
      </c>
      <c r="AY264" s="16" t="s">
        <v>110</v>
      </c>
      <c r="BE264" s="135">
        <f>IF(N264="základní",J264,0)</f>
        <v>0</v>
      </c>
      <c r="BF264" s="135">
        <f>IF(N264="snížená",J264,0)</f>
        <v>0</v>
      </c>
      <c r="BG264" s="135">
        <f>IF(N264="zákl. přenesená",J264,0)</f>
        <v>0</v>
      </c>
      <c r="BH264" s="135">
        <f>IF(N264="sníž. přenesená",J264,0)</f>
        <v>0</v>
      </c>
      <c r="BI264" s="135">
        <f>IF(N264="nulová",J264,0)</f>
        <v>0</v>
      </c>
      <c r="BJ264" s="16" t="s">
        <v>75</v>
      </c>
      <c r="BK264" s="135">
        <f>ROUND(I264*H264,2)</f>
        <v>0</v>
      </c>
      <c r="BL264" s="16" t="s">
        <v>118</v>
      </c>
      <c r="BM264" s="134" t="s">
        <v>399</v>
      </c>
    </row>
    <row r="265" spans="2:65" s="1" customFormat="1" ht="37.9" customHeight="1">
      <c r="B265" s="123"/>
      <c r="C265" s="168" t="s">
        <v>400</v>
      </c>
      <c r="D265" s="168" t="s">
        <v>113</v>
      </c>
      <c r="E265" s="169" t="s">
        <v>401</v>
      </c>
      <c r="F265" s="170" t="s">
        <v>402</v>
      </c>
      <c r="G265" s="171" t="s">
        <v>254</v>
      </c>
      <c r="H265" s="172">
        <v>11.6</v>
      </c>
      <c r="I265" s="173"/>
      <c r="J265" s="173">
        <f>ROUND(I265*H265,2)</f>
        <v>0</v>
      </c>
      <c r="K265" s="170" t="s">
        <v>117</v>
      </c>
      <c r="L265" s="28"/>
      <c r="M265" s="130" t="s">
        <v>1</v>
      </c>
      <c r="N265" s="131" t="s">
        <v>34</v>
      </c>
      <c r="O265" s="132">
        <v>0</v>
      </c>
      <c r="P265" s="132">
        <f>O265*H265</f>
        <v>0</v>
      </c>
      <c r="Q265" s="132">
        <v>0</v>
      </c>
      <c r="R265" s="132">
        <f>Q265*H265</f>
        <v>0</v>
      </c>
      <c r="S265" s="132">
        <v>0</v>
      </c>
      <c r="T265" s="133">
        <f>S265*H265</f>
        <v>0</v>
      </c>
      <c r="AR265" s="134" t="s">
        <v>118</v>
      </c>
      <c r="AT265" s="134" t="s">
        <v>113</v>
      </c>
      <c r="AU265" s="134" t="s">
        <v>77</v>
      </c>
      <c r="AY265" s="16" t="s">
        <v>110</v>
      </c>
      <c r="BE265" s="135">
        <f>IF(N265="základní",J265,0)</f>
        <v>0</v>
      </c>
      <c r="BF265" s="135">
        <f>IF(N265="snížená",J265,0)</f>
        <v>0</v>
      </c>
      <c r="BG265" s="135">
        <f>IF(N265="zákl. přenesená",J265,0)</f>
        <v>0</v>
      </c>
      <c r="BH265" s="135">
        <f>IF(N265="sníž. přenesená",J265,0)</f>
        <v>0</v>
      </c>
      <c r="BI265" s="135">
        <f>IF(N265="nulová",J265,0)</f>
        <v>0</v>
      </c>
      <c r="BJ265" s="16" t="s">
        <v>75</v>
      </c>
      <c r="BK265" s="135">
        <f>ROUND(I265*H265,2)</f>
        <v>0</v>
      </c>
      <c r="BL265" s="16" t="s">
        <v>118</v>
      </c>
      <c r="BM265" s="134" t="s">
        <v>403</v>
      </c>
    </row>
    <row r="266" spans="2:65" s="12" customFormat="1">
      <c r="B266" s="136"/>
      <c r="D266" s="137" t="s">
        <v>120</v>
      </c>
      <c r="E266" s="138" t="s">
        <v>1</v>
      </c>
      <c r="F266" s="139" t="s">
        <v>404</v>
      </c>
      <c r="H266" s="140">
        <v>11.6</v>
      </c>
      <c r="L266" s="136"/>
      <c r="M266" s="141"/>
      <c r="T266" s="142"/>
      <c r="AT266" s="138" t="s">
        <v>120</v>
      </c>
      <c r="AU266" s="138" t="s">
        <v>77</v>
      </c>
      <c r="AV266" s="12" t="s">
        <v>77</v>
      </c>
      <c r="AW266" s="12" t="s">
        <v>26</v>
      </c>
      <c r="AX266" s="12" t="s">
        <v>69</v>
      </c>
      <c r="AY266" s="138" t="s">
        <v>110</v>
      </c>
    </row>
    <row r="267" spans="2:65" s="13" customFormat="1">
      <c r="B267" s="143"/>
      <c r="D267" s="137" t="s">
        <v>120</v>
      </c>
      <c r="E267" s="144" t="s">
        <v>1</v>
      </c>
      <c r="F267" s="145" t="s">
        <v>122</v>
      </c>
      <c r="H267" s="146">
        <v>11.6</v>
      </c>
      <c r="L267" s="143"/>
      <c r="M267" s="147"/>
      <c r="T267" s="148"/>
      <c r="AT267" s="144" t="s">
        <v>120</v>
      </c>
      <c r="AU267" s="144" t="s">
        <v>77</v>
      </c>
      <c r="AV267" s="13" t="s">
        <v>118</v>
      </c>
      <c r="AW267" s="13" t="s">
        <v>26</v>
      </c>
      <c r="AX267" s="13" t="s">
        <v>75</v>
      </c>
      <c r="AY267" s="144" t="s">
        <v>110</v>
      </c>
    </row>
    <row r="268" spans="2:65" s="1" customFormat="1" ht="44.25" customHeight="1">
      <c r="B268" s="123"/>
      <c r="C268" s="168" t="s">
        <v>405</v>
      </c>
      <c r="D268" s="168" t="s">
        <v>113</v>
      </c>
      <c r="E268" s="169" t="s">
        <v>406</v>
      </c>
      <c r="F268" s="170" t="s">
        <v>407</v>
      </c>
      <c r="G268" s="171" t="s">
        <v>254</v>
      </c>
      <c r="H268" s="172">
        <v>72</v>
      </c>
      <c r="I268" s="173"/>
      <c r="J268" s="173">
        <f>ROUND(I268*H268,2)</f>
        <v>0</v>
      </c>
      <c r="K268" s="170" t="s">
        <v>117</v>
      </c>
      <c r="L268" s="28"/>
      <c r="M268" s="130" t="s">
        <v>1</v>
      </c>
      <c r="N268" s="131" t="s">
        <v>34</v>
      </c>
      <c r="O268" s="132">
        <v>0</v>
      </c>
      <c r="P268" s="132">
        <f>O268*H268</f>
        <v>0</v>
      </c>
      <c r="Q268" s="132">
        <v>0</v>
      </c>
      <c r="R268" s="132">
        <f>Q268*H268</f>
        <v>0</v>
      </c>
      <c r="S268" s="132">
        <v>0</v>
      </c>
      <c r="T268" s="133">
        <f>S268*H268</f>
        <v>0</v>
      </c>
      <c r="AR268" s="134" t="s">
        <v>118</v>
      </c>
      <c r="AT268" s="134" t="s">
        <v>113</v>
      </c>
      <c r="AU268" s="134" t="s">
        <v>77</v>
      </c>
      <c r="AY268" s="16" t="s">
        <v>110</v>
      </c>
      <c r="BE268" s="135">
        <f>IF(N268="základní",J268,0)</f>
        <v>0</v>
      </c>
      <c r="BF268" s="135">
        <f>IF(N268="snížená",J268,0)</f>
        <v>0</v>
      </c>
      <c r="BG268" s="135">
        <f>IF(N268="zákl. přenesená",J268,0)</f>
        <v>0</v>
      </c>
      <c r="BH268" s="135">
        <f>IF(N268="sníž. přenesená",J268,0)</f>
        <v>0</v>
      </c>
      <c r="BI268" s="135">
        <f>IF(N268="nulová",J268,0)</f>
        <v>0</v>
      </c>
      <c r="BJ268" s="16" t="s">
        <v>75</v>
      </c>
      <c r="BK268" s="135">
        <f>ROUND(I268*H268,2)</f>
        <v>0</v>
      </c>
      <c r="BL268" s="16" t="s">
        <v>118</v>
      </c>
      <c r="BM268" s="134" t="s">
        <v>408</v>
      </c>
    </row>
    <row r="269" spans="2:65" s="1" customFormat="1" ht="33" customHeight="1">
      <c r="B269" s="123"/>
      <c r="C269" s="168" t="s">
        <v>409</v>
      </c>
      <c r="D269" s="168" t="s">
        <v>113</v>
      </c>
      <c r="E269" s="169" t="s">
        <v>410</v>
      </c>
      <c r="F269" s="170" t="s">
        <v>411</v>
      </c>
      <c r="G269" s="171" t="s">
        <v>254</v>
      </c>
      <c r="H269" s="172">
        <v>90.174999999999997</v>
      </c>
      <c r="I269" s="173"/>
      <c r="J269" s="173">
        <f>ROUND(I269*H269,2)</f>
        <v>0</v>
      </c>
      <c r="K269" s="170" t="s">
        <v>117</v>
      </c>
      <c r="L269" s="28"/>
      <c r="M269" s="130" t="s">
        <v>1</v>
      </c>
      <c r="N269" s="131" t="s">
        <v>34</v>
      </c>
      <c r="O269" s="132">
        <v>0</v>
      </c>
      <c r="P269" s="132">
        <f>O269*H269</f>
        <v>0</v>
      </c>
      <c r="Q269" s="132">
        <v>0</v>
      </c>
      <c r="R269" s="132">
        <f>Q269*H269</f>
        <v>0</v>
      </c>
      <c r="S269" s="132">
        <v>0</v>
      </c>
      <c r="T269" s="133">
        <f>S269*H269</f>
        <v>0</v>
      </c>
      <c r="AR269" s="134" t="s">
        <v>118</v>
      </c>
      <c r="AT269" s="134" t="s">
        <v>113</v>
      </c>
      <c r="AU269" s="134" t="s">
        <v>77</v>
      </c>
      <c r="AY269" s="16" t="s">
        <v>110</v>
      </c>
      <c r="BE269" s="135">
        <f>IF(N269="základní",J269,0)</f>
        <v>0</v>
      </c>
      <c r="BF269" s="135">
        <f>IF(N269="snížená",J269,0)</f>
        <v>0</v>
      </c>
      <c r="BG269" s="135">
        <f>IF(N269="zákl. přenesená",J269,0)</f>
        <v>0</v>
      </c>
      <c r="BH269" s="135">
        <f>IF(N269="sníž. přenesená",J269,0)</f>
        <v>0</v>
      </c>
      <c r="BI269" s="135">
        <f>IF(N269="nulová",J269,0)</f>
        <v>0</v>
      </c>
      <c r="BJ269" s="16" t="s">
        <v>75</v>
      </c>
      <c r="BK269" s="135">
        <f>ROUND(I269*H269,2)</f>
        <v>0</v>
      </c>
      <c r="BL269" s="16" t="s">
        <v>118</v>
      </c>
      <c r="BM269" s="134" t="s">
        <v>412</v>
      </c>
    </row>
    <row r="270" spans="2:65" s="12" customFormat="1">
      <c r="B270" s="136"/>
      <c r="D270" s="137" t="s">
        <v>120</v>
      </c>
      <c r="E270" s="138" t="s">
        <v>1</v>
      </c>
      <c r="F270" s="139" t="s">
        <v>413</v>
      </c>
      <c r="H270" s="140">
        <v>90.174999999999997</v>
      </c>
      <c r="L270" s="136"/>
      <c r="M270" s="141"/>
      <c r="T270" s="142"/>
      <c r="AT270" s="138" t="s">
        <v>120</v>
      </c>
      <c r="AU270" s="138" t="s">
        <v>77</v>
      </c>
      <c r="AV270" s="12" t="s">
        <v>77</v>
      </c>
      <c r="AW270" s="12" t="s">
        <v>26</v>
      </c>
      <c r="AX270" s="12" t="s">
        <v>75</v>
      </c>
      <c r="AY270" s="138" t="s">
        <v>110</v>
      </c>
    </row>
    <row r="271" spans="2:65" s="11" customFormat="1" ht="22.9" customHeight="1">
      <c r="B271" s="112"/>
      <c r="D271" s="113" t="s">
        <v>68</v>
      </c>
      <c r="E271" s="121" t="s">
        <v>414</v>
      </c>
      <c r="F271" s="121" t="s">
        <v>415</v>
      </c>
      <c r="J271" s="122">
        <f>BK271</f>
        <v>0</v>
      </c>
      <c r="L271" s="112"/>
      <c r="M271" s="116"/>
      <c r="P271" s="117">
        <f>SUM(P272:P274)</f>
        <v>17.215111</v>
      </c>
      <c r="R271" s="117">
        <f>SUM(R272:R274)</f>
        <v>0</v>
      </c>
      <c r="T271" s="118">
        <f>SUM(T272:T274)</f>
        <v>0</v>
      </c>
      <c r="AR271" s="113" t="s">
        <v>75</v>
      </c>
      <c r="AT271" s="119" t="s">
        <v>68</v>
      </c>
      <c r="AU271" s="119" t="s">
        <v>75</v>
      </c>
      <c r="AY271" s="113" t="s">
        <v>110</v>
      </c>
      <c r="BK271" s="120">
        <f>SUM(BK272:BK274)</f>
        <v>0</v>
      </c>
    </row>
    <row r="272" spans="2:65" s="1" customFormat="1" ht="16.5" customHeight="1">
      <c r="B272" s="123"/>
      <c r="C272" s="168" t="s">
        <v>416</v>
      </c>
      <c r="D272" s="168" t="s">
        <v>113</v>
      </c>
      <c r="E272" s="169" t="s">
        <v>417</v>
      </c>
      <c r="F272" s="170" t="s">
        <v>418</v>
      </c>
      <c r="G272" s="171" t="s">
        <v>254</v>
      </c>
      <c r="H272" s="172">
        <v>43.363</v>
      </c>
      <c r="I272" s="173"/>
      <c r="J272" s="173">
        <f>ROUND(I272*H272,2)</f>
        <v>0</v>
      </c>
      <c r="K272" s="170" t="s">
        <v>117</v>
      </c>
      <c r="L272" s="28"/>
      <c r="M272" s="130" t="s">
        <v>1</v>
      </c>
      <c r="N272" s="131" t="s">
        <v>34</v>
      </c>
      <c r="O272" s="132">
        <v>0.39700000000000002</v>
      </c>
      <c r="P272" s="132">
        <f>O272*H272</f>
        <v>17.215111</v>
      </c>
      <c r="Q272" s="132">
        <v>0</v>
      </c>
      <c r="R272" s="132">
        <f>Q272*H272</f>
        <v>0</v>
      </c>
      <c r="S272" s="132">
        <v>0</v>
      </c>
      <c r="T272" s="133">
        <f>S272*H272</f>
        <v>0</v>
      </c>
      <c r="AR272" s="134" t="s">
        <v>118</v>
      </c>
      <c r="AT272" s="134" t="s">
        <v>113</v>
      </c>
      <c r="AU272" s="134" t="s">
        <v>77</v>
      </c>
      <c r="AY272" s="16" t="s">
        <v>110</v>
      </c>
      <c r="BE272" s="135">
        <f>IF(N272="základní",J272,0)</f>
        <v>0</v>
      </c>
      <c r="BF272" s="135">
        <f>IF(N272="snížená",J272,0)</f>
        <v>0</v>
      </c>
      <c r="BG272" s="135">
        <f>IF(N272="zákl. přenesená",J272,0)</f>
        <v>0</v>
      </c>
      <c r="BH272" s="135">
        <f>IF(N272="sníž. přenesená",J272,0)</f>
        <v>0</v>
      </c>
      <c r="BI272" s="135">
        <f>IF(N272="nulová",J272,0)</f>
        <v>0</v>
      </c>
      <c r="BJ272" s="16" t="s">
        <v>75</v>
      </c>
      <c r="BK272" s="135">
        <f>ROUND(I272*H272,2)</f>
        <v>0</v>
      </c>
      <c r="BL272" s="16" t="s">
        <v>118</v>
      </c>
      <c r="BM272" s="134" t="s">
        <v>419</v>
      </c>
    </row>
    <row r="273" spans="2:65" s="12" customFormat="1">
      <c r="B273" s="136"/>
      <c r="D273" s="137" t="s">
        <v>120</v>
      </c>
      <c r="E273" s="138" t="s">
        <v>1</v>
      </c>
      <c r="F273" s="139" t="s">
        <v>420</v>
      </c>
      <c r="H273" s="140">
        <v>43.363</v>
      </c>
      <c r="L273" s="136"/>
      <c r="M273" s="141"/>
      <c r="T273" s="142"/>
      <c r="AT273" s="138" t="s">
        <v>120</v>
      </c>
      <c r="AU273" s="138" t="s">
        <v>77</v>
      </c>
      <c r="AV273" s="12" t="s">
        <v>77</v>
      </c>
      <c r="AW273" s="12" t="s">
        <v>26</v>
      </c>
      <c r="AX273" s="12" t="s">
        <v>69</v>
      </c>
      <c r="AY273" s="138" t="s">
        <v>110</v>
      </c>
    </row>
    <row r="274" spans="2:65" s="13" customFormat="1">
      <c r="B274" s="143"/>
      <c r="D274" s="137" t="s">
        <v>120</v>
      </c>
      <c r="E274" s="144" t="s">
        <v>1</v>
      </c>
      <c r="F274" s="145" t="s">
        <v>122</v>
      </c>
      <c r="H274" s="146">
        <v>43.363</v>
      </c>
      <c r="L274" s="143"/>
      <c r="M274" s="147"/>
      <c r="T274" s="148"/>
      <c r="AT274" s="144" t="s">
        <v>120</v>
      </c>
      <c r="AU274" s="144" t="s">
        <v>77</v>
      </c>
      <c r="AV274" s="13" t="s">
        <v>118</v>
      </c>
      <c r="AW274" s="13" t="s">
        <v>26</v>
      </c>
      <c r="AX274" s="13" t="s">
        <v>75</v>
      </c>
      <c r="AY274" s="144" t="s">
        <v>110</v>
      </c>
    </row>
    <row r="275" spans="2:65" s="11" customFormat="1" ht="22.9" customHeight="1">
      <c r="B275" s="112"/>
      <c r="D275" s="113" t="s">
        <v>68</v>
      </c>
      <c r="E275" s="121" t="s">
        <v>421</v>
      </c>
      <c r="F275" s="121" t="s">
        <v>422</v>
      </c>
      <c r="J275" s="122">
        <f>BK275</f>
        <v>0</v>
      </c>
      <c r="L275" s="112"/>
      <c r="M275" s="116"/>
      <c r="P275" s="117">
        <f>P276</f>
        <v>5.3999999999999999E-2</v>
      </c>
      <c r="R275" s="117">
        <f>R276</f>
        <v>0</v>
      </c>
      <c r="T275" s="118">
        <f>T276</f>
        <v>0</v>
      </c>
      <c r="AR275" s="113" t="s">
        <v>111</v>
      </c>
      <c r="AT275" s="119" t="s">
        <v>68</v>
      </c>
      <c r="AU275" s="119" t="s">
        <v>75</v>
      </c>
      <c r="AY275" s="113" t="s">
        <v>110</v>
      </c>
      <c r="BK275" s="120">
        <f>BK276</f>
        <v>0</v>
      </c>
    </row>
    <row r="276" spans="2:65" s="1" customFormat="1" ht="55.5" customHeight="1">
      <c r="B276" s="123"/>
      <c r="C276" s="124" t="s">
        <v>423</v>
      </c>
      <c r="D276" s="124" t="s">
        <v>113</v>
      </c>
      <c r="E276" s="125" t="s">
        <v>424</v>
      </c>
      <c r="F276" s="126" t="s">
        <v>425</v>
      </c>
      <c r="G276" s="127" t="s">
        <v>426</v>
      </c>
      <c r="H276" s="128">
        <v>1</v>
      </c>
      <c r="I276" s="129"/>
      <c r="J276" s="129">
        <f>ROUND(I276*H276,2)</f>
        <v>0</v>
      </c>
      <c r="K276" s="126" t="s">
        <v>1</v>
      </c>
      <c r="L276" s="28"/>
      <c r="M276" s="130" t="s">
        <v>1</v>
      </c>
      <c r="N276" s="131" t="s">
        <v>34</v>
      </c>
      <c r="O276" s="132">
        <v>5.3999999999999999E-2</v>
      </c>
      <c r="P276" s="132">
        <f>O276*H276</f>
        <v>5.3999999999999999E-2</v>
      </c>
      <c r="Q276" s="132">
        <v>0</v>
      </c>
      <c r="R276" s="132">
        <f>Q276*H276</f>
        <v>0</v>
      </c>
      <c r="S276" s="132">
        <v>0</v>
      </c>
      <c r="T276" s="133">
        <f>S276*H276</f>
        <v>0</v>
      </c>
      <c r="AR276" s="134" t="s">
        <v>427</v>
      </c>
      <c r="AT276" s="134" t="s">
        <v>113</v>
      </c>
      <c r="AU276" s="134" t="s">
        <v>77</v>
      </c>
      <c r="AY276" s="16" t="s">
        <v>110</v>
      </c>
      <c r="BE276" s="135">
        <f>IF(N276="základní",J276,0)</f>
        <v>0</v>
      </c>
      <c r="BF276" s="135">
        <f>IF(N276="snížená",J276,0)</f>
        <v>0</v>
      </c>
      <c r="BG276" s="135">
        <f>IF(N276="zákl. přenesená",J276,0)</f>
        <v>0</v>
      </c>
      <c r="BH276" s="135">
        <f>IF(N276="sníž. přenesená",J276,0)</f>
        <v>0</v>
      </c>
      <c r="BI276" s="135">
        <f>IF(N276="nulová",J276,0)</f>
        <v>0</v>
      </c>
      <c r="BJ276" s="16" t="s">
        <v>75</v>
      </c>
      <c r="BK276" s="135">
        <f>ROUND(I276*H276,2)</f>
        <v>0</v>
      </c>
      <c r="BL276" s="16" t="s">
        <v>427</v>
      </c>
      <c r="BM276" s="134" t="s">
        <v>428</v>
      </c>
    </row>
    <row r="277" spans="2:65" s="11" customFormat="1" ht="22.9" customHeight="1">
      <c r="B277" s="112"/>
      <c r="D277" s="113" t="s">
        <v>68</v>
      </c>
      <c r="E277" s="121" t="s">
        <v>429</v>
      </c>
      <c r="F277" s="121" t="s">
        <v>430</v>
      </c>
      <c r="J277" s="122">
        <f>BK277</f>
        <v>0</v>
      </c>
      <c r="L277" s="112"/>
      <c r="M277" s="116"/>
      <c r="P277" s="117">
        <f>P278</f>
        <v>0</v>
      </c>
      <c r="R277" s="117">
        <f>R278</f>
        <v>0</v>
      </c>
      <c r="T277" s="118">
        <f>T278</f>
        <v>0</v>
      </c>
      <c r="AR277" s="113" t="s">
        <v>139</v>
      </c>
      <c r="AT277" s="119" t="s">
        <v>68</v>
      </c>
      <c r="AU277" s="119" t="s">
        <v>75</v>
      </c>
      <c r="AY277" s="113" t="s">
        <v>110</v>
      </c>
      <c r="BK277" s="120">
        <f>BK278</f>
        <v>0</v>
      </c>
    </row>
    <row r="278" spans="2:65" s="1" customFormat="1" ht="16.5" customHeight="1">
      <c r="B278" s="123"/>
      <c r="C278" s="124">
        <v>63</v>
      </c>
      <c r="D278" s="124" t="s">
        <v>113</v>
      </c>
      <c r="E278" s="125" t="s">
        <v>431</v>
      </c>
      <c r="F278" s="126" t="s">
        <v>432</v>
      </c>
      <c r="G278" s="127" t="s">
        <v>426</v>
      </c>
      <c r="H278" s="128">
        <v>1</v>
      </c>
      <c r="I278" s="129"/>
      <c r="J278" s="129">
        <f>ROUND(I278*H278,2)</f>
        <v>0</v>
      </c>
      <c r="K278" s="126" t="s">
        <v>117</v>
      </c>
      <c r="L278" s="28"/>
      <c r="M278" s="164" t="s">
        <v>1</v>
      </c>
      <c r="N278" s="165" t="s">
        <v>34</v>
      </c>
      <c r="O278" s="166">
        <v>0</v>
      </c>
      <c r="P278" s="166">
        <f>O278*H278</f>
        <v>0</v>
      </c>
      <c r="Q278" s="166">
        <v>0</v>
      </c>
      <c r="R278" s="166">
        <f>Q278*H278</f>
        <v>0</v>
      </c>
      <c r="S278" s="166">
        <v>0</v>
      </c>
      <c r="T278" s="167">
        <f>S278*H278</f>
        <v>0</v>
      </c>
      <c r="AR278" s="134" t="s">
        <v>433</v>
      </c>
      <c r="AT278" s="134" t="s">
        <v>113</v>
      </c>
      <c r="AU278" s="134" t="s">
        <v>77</v>
      </c>
      <c r="AY278" s="16" t="s">
        <v>110</v>
      </c>
      <c r="BE278" s="135">
        <f>IF(N278="základní",J278,0)</f>
        <v>0</v>
      </c>
      <c r="BF278" s="135">
        <f>IF(N278="snížená",J278,0)</f>
        <v>0</v>
      </c>
      <c r="BG278" s="135">
        <f>IF(N278="zákl. přenesená",J278,0)</f>
        <v>0</v>
      </c>
      <c r="BH278" s="135">
        <f>IF(N278="sníž. přenesená",J278,0)</f>
        <v>0</v>
      </c>
      <c r="BI278" s="135">
        <f>IF(N278="nulová",J278,0)</f>
        <v>0</v>
      </c>
      <c r="BJ278" s="16" t="s">
        <v>75</v>
      </c>
      <c r="BK278" s="135">
        <f>ROUND(I278*H278,2)</f>
        <v>0</v>
      </c>
      <c r="BL278" s="16" t="s">
        <v>433</v>
      </c>
      <c r="BM278" s="134" t="s">
        <v>434</v>
      </c>
    </row>
    <row r="279" spans="2:65" s="1" customFormat="1" ht="6.95" customHeight="1">
      <c r="B279" s="40"/>
      <c r="C279" s="41"/>
      <c r="D279" s="41"/>
      <c r="E279" s="41"/>
      <c r="F279" s="41"/>
      <c r="G279" s="41"/>
      <c r="H279" s="41"/>
      <c r="I279" s="41"/>
      <c r="J279" s="41"/>
      <c r="K279" s="41"/>
      <c r="L279" s="28"/>
    </row>
  </sheetData>
  <autoFilter ref="C124:K278" xr:uid="{00000000-0009-0000-0000-000001000000}"/>
  <mergeCells count="8">
    <mergeCell ref="E115:H115"/>
    <mergeCell ref="E117:H117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20230314 - Rekonstrukce o...</vt:lpstr>
      <vt:lpstr>'20230314 - Rekonstrukce o...'!Názvy_tisku</vt:lpstr>
      <vt:lpstr>'Rekapitulace stavby'!Názvy_tisku</vt:lpstr>
      <vt:lpstr>'20230314 - Rekonstrukce o...'!Oblast_tisku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DESKTOP-BD4GACF\BK</dc:creator>
  <cp:lastModifiedBy>Michal Třešňák, Silnice LK a.s.</cp:lastModifiedBy>
  <dcterms:created xsi:type="dcterms:W3CDTF">2023-03-22T09:09:18Z</dcterms:created>
  <dcterms:modified xsi:type="dcterms:W3CDTF">2023-03-27T11:14:01Z</dcterms:modified>
</cp:coreProperties>
</file>