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lgaš\Desktop\ACER\N. Hrušov\MK\VO\E mail\"/>
    </mc:Choice>
  </mc:AlternateContent>
  <bookViews>
    <workbookView xWindow="0" yWindow="0" windowWidth="17970" windowHeight="8190"/>
  </bookViews>
  <sheets>
    <sheet name="Rekapitulácia" sheetId="1" r:id="rId1"/>
    <sheet name="Krycí list stavby" sheetId="2" r:id="rId2"/>
    <sheet name="Kryci_list 14214" sheetId="3" r:id="rId3"/>
    <sheet name="Rekap 14214" sheetId="4" r:id="rId4"/>
    <sheet name="SO 14214" sheetId="5" r:id="rId5"/>
    <sheet name="Kryci_list 14216" sheetId="6" r:id="rId6"/>
    <sheet name="Rekap 14216" sheetId="7" r:id="rId7"/>
    <sheet name="SO 14216" sheetId="8" r:id="rId8"/>
  </sheets>
  <definedNames>
    <definedName name="_xlnm.Print_Titles" localSheetId="3">'Rekap 14214'!$9:$9</definedName>
    <definedName name="_xlnm.Print_Titles" localSheetId="6">'Rekap 14216'!$9:$9</definedName>
    <definedName name="_xlnm.Print_Titles" localSheetId="4">'SO 14214'!$8:$8</definedName>
    <definedName name="_xlnm.Print_Titles" localSheetId="7">'SO 14216'!$8:$8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2" l="1"/>
  <c r="E18" i="2"/>
  <c r="D18" i="2"/>
  <c r="E17" i="2"/>
  <c r="F9" i="1"/>
  <c r="J16" i="2" s="1"/>
  <c r="D9" i="1"/>
  <c r="J18" i="2" s="1"/>
  <c r="E8" i="1"/>
  <c r="E7" i="1"/>
  <c r="J17" i="6"/>
  <c r="K8" i="1"/>
  <c r="I30" i="6"/>
  <c r="J30" i="6" s="1"/>
  <c r="Z78" i="8"/>
  <c r="E16" i="7"/>
  <c r="V75" i="8"/>
  <c r="V77" i="8" s="1"/>
  <c r="F17" i="7" s="1"/>
  <c r="S75" i="8"/>
  <c r="F16" i="7" s="1"/>
  <c r="M75" i="8"/>
  <c r="C16" i="7" s="1"/>
  <c r="K74" i="8"/>
  <c r="J74" i="8"/>
  <c r="L74" i="8"/>
  <c r="L75" i="8" s="1"/>
  <c r="B16" i="7" s="1"/>
  <c r="I74" i="8"/>
  <c r="I75" i="8" s="1"/>
  <c r="D16" i="7" s="1"/>
  <c r="P71" i="8"/>
  <c r="E15" i="7" s="1"/>
  <c r="K70" i="8"/>
  <c r="J70" i="8"/>
  <c r="S70" i="8"/>
  <c r="M70" i="8"/>
  <c r="M71" i="8" s="1"/>
  <c r="C15" i="7" s="1"/>
  <c r="I70" i="8"/>
  <c r="K69" i="8"/>
  <c r="J69" i="8"/>
  <c r="L69" i="8"/>
  <c r="I69" i="8"/>
  <c r="K68" i="8"/>
  <c r="J68" i="8"/>
  <c r="L68" i="8"/>
  <c r="I68" i="8"/>
  <c r="K67" i="8"/>
  <c r="J67" i="8"/>
  <c r="L67" i="8"/>
  <c r="I67" i="8"/>
  <c r="K66" i="8"/>
  <c r="J66" i="8"/>
  <c r="L66" i="8"/>
  <c r="I66" i="8"/>
  <c r="K65" i="8"/>
  <c r="J65" i="8"/>
  <c r="L65" i="8"/>
  <c r="I65" i="8"/>
  <c r="K64" i="8"/>
  <c r="J64" i="8"/>
  <c r="L64" i="8"/>
  <c r="I64" i="8"/>
  <c r="K63" i="8"/>
  <c r="J63" i="8"/>
  <c r="L63" i="8"/>
  <c r="I63" i="8"/>
  <c r="K62" i="8"/>
  <c r="J62" i="8"/>
  <c r="L62" i="8"/>
  <c r="I62" i="8"/>
  <c r="K61" i="8"/>
  <c r="J61" i="8"/>
  <c r="L61" i="8"/>
  <c r="I61" i="8"/>
  <c r="K60" i="8"/>
  <c r="J60" i="8"/>
  <c r="L60" i="8"/>
  <c r="I60" i="8"/>
  <c r="K59" i="8"/>
  <c r="J59" i="8"/>
  <c r="L59" i="8"/>
  <c r="I59" i="8"/>
  <c r="K58" i="8"/>
  <c r="J58" i="8"/>
  <c r="L58" i="8"/>
  <c r="I58" i="8"/>
  <c r="K57" i="8"/>
  <c r="J57" i="8"/>
  <c r="L57" i="8"/>
  <c r="I57" i="8"/>
  <c r="K56" i="8"/>
  <c r="J56" i="8"/>
  <c r="L56" i="8"/>
  <c r="I56" i="8"/>
  <c r="K55" i="8"/>
  <c r="J55" i="8"/>
  <c r="L55" i="8"/>
  <c r="I55" i="8"/>
  <c r="K54" i="8"/>
  <c r="J54" i="8"/>
  <c r="L54" i="8"/>
  <c r="I54" i="8"/>
  <c r="K53" i="8"/>
  <c r="J53" i="8"/>
  <c r="S53" i="8"/>
  <c r="L53" i="8"/>
  <c r="I53" i="8"/>
  <c r="K52" i="8"/>
  <c r="J52" i="8"/>
  <c r="S52" i="8"/>
  <c r="L52" i="8"/>
  <c r="I52" i="8"/>
  <c r="K51" i="8"/>
  <c r="J51" i="8"/>
  <c r="L51" i="8"/>
  <c r="I51" i="8"/>
  <c r="K50" i="8"/>
  <c r="J50" i="8"/>
  <c r="L50" i="8"/>
  <c r="I50" i="8"/>
  <c r="K49" i="8"/>
  <c r="J49" i="8"/>
  <c r="S49" i="8"/>
  <c r="L49" i="8"/>
  <c r="I49" i="8"/>
  <c r="K48" i="8"/>
  <c r="J48" i="8"/>
  <c r="S48" i="8"/>
  <c r="L48" i="8"/>
  <c r="I48" i="8"/>
  <c r="K47" i="8"/>
  <c r="J47" i="8"/>
  <c r="S47" i="8"/>
  <c r="L47" i="8"/>
  <c r="I47" i="8"/>
  <c r="K46" i="8"/>
  <c r="J46" i="8"/>
  <c r="S46" i="8"/>
  <c r="L46" i="8"/>
  <c r="I46" i="8"/>
  <c r="K45" i="8"/>
  <c r="J45" i="8"/>
  <c r="S45" i="8"/>
  <c r="L45" i="8"/>
  <c r="I45" i="8"/>
  <c r="K44" i="8"/>
  <c r="J44" i="8"/>
  <c r="S44" i="8"/>
  <c r="L44" i="8"/>
  <c r="I44" i="8"/>
  <c r="K43" i="8"/>
  <c r="J43" i="8"/>
  <c r="S43" i="8"/>
  <c r="S71" i="8" s="1"/>
  <c r="F15" i="7" s="1"/>
  <c r="L43" i="8"/>
  <c r="I43" i="8"/>
  <c r="I71" i="8" s="1"/>
  <c r="D15" i="7" s="1"/>
  <c r="P40" i="8"/>
  <c r="E14" i="7" s="1"/>
  <c r="H40" i="8"/>
  <c r="M40" i="8"/>
  <c r="C14" i="7" s="1"/>
  <c r="I40" i="8"/>
  <c r="D14" i="7" s="1"/>
  <c r="K39" i="8"/>
  <c r="J39" i="8"/>
  <c r="S39" i="8"/>
  <c r="S40" i="8" s="1"/>
  <c r="F14" i="7" s="1"/>
  <c r="L39" i="8"/>
  <c r="L40" i="8" s="1"/>
  <c r="B14" i="7" s="1"/>
  <c r="I39" i="8"/>
  <c r="P36" i="8"/>
  <c r="E13" i="7" s="1"/>
  <c r="H36" i="8"/>
  <c r="M36" i="8"/>
  <c r="C13" i="7" s="1"/>
  <c r="K35" i="8"/>
  <c r="J35" i="8"/>
  <c r="L35" i="8"/>
  <c r="I35" i="8"/>
  <c r="K34" i="8"/>
  <c r="J34" i="8"/>
  <c r="L34" i="8"/>
  <c r="I34" i="8"/>
  <c r="K33" i="8"/>
  <c r="J33" i="8"/>
  <c r="L33" i="8"/>
  <c r="I33" i="8"/>
  <c r="K32" i="8"/>
  <c r="J32" i="8"/>
  <c r="L32" i="8"/>
  <c r="I32" i="8"/>
  <c r="K31" i="8"/>
  <c r="J31" i="8"/>
  <c r="L31" i="8"/>
  <c r="I31" i="8"/>
  <c r="K30" i="8"/>
  <c r="J30" i="8"/>
  <c r="S30" i="8"/>
  <c r="L30" i="8"/>
  <c r="I30" i="8"/>
  <c r="K29" i="8"/>
  <c r="J29" i="8"/>
  <c r="S29" i="8"/>
  <c r="L29" i="8"/>
  <c r="I29" i="8"/>
  <c r="K28" i="8"/>
  <c r="J28" i="8"/>
  <c r="S28" i="8"/>
  <c r="L28" i="8"/>
  <c r="I28" i="8"/>
  <c r="K27" i="8"/>
  <c r="J27" i="8"/>
  <c r="S27" i="8"/>
  <c r="S36" i="8" s="1"/>
  <c r="F13" i="7" s="1"/>
  <c r="L27" i="8"/>
  <c r="I27" i="8"/>
  <c r="I36" i="8" s="1"/>
  <c r="D13" i="7" s="1"/>
  <c r="E12" i="7"/>
  <c r="C12" i="7"/>
  <c r="S24" i="8"/>
  <c r="F12" i="7" s="1"/>
  <c r="P24" i="8"/>
  <c r="H24" i="8"/>
  <c r="M24" i="8"/>
  <c r="K23" i="8"/>
  <c r="J23" i="8"/>
  <c r="L23" i="8"/>
  <c r="L24" i="8" s="1"/>
  <c r="B12" i="7" s="1"/>
  <c r="I23" i="8"/>
  <c r="I24" i="8" s="1"/>
  <c r="D12" i="7" s="1"/>
  <c r="F11" i="7"/>
  <c r="S20" i="8"/>
  <c r="P20" i="8"/>
  <c r="E11" i="7" s="1"/>
  <c r="H20" i="8"/>
  <c r="M20" i="8"/>
  <c r="K19" i="8"/>
  <c r="J19" i="8"/>
  <c r="L19" i="8"/>
  <c r="I19" i="8"/>
  <c r="K18" i="8"/>
  <c r="J18" i="8"/>
  <c r="L18" i="8"/>
  <c r="I18" i="8"/>
  <c r="K17" i="8"/>
  <c r="J17" i="8"/>
  <c r="L17" i="8"/>
  <c r="I17" i="8"/>
  <c r="K16" i="8"/>
  <c r="J16" i="8"/>
  <c r="L16" i="8"/>
  <c r="I16" i="8"/>
  <c r="K15" i="8"/>
  <c r="J15" i="8"/>
  <c r="L15" i="8"/>
  <c r="I15" i="8"/>
  <c r="K14" i="8"/>
  <c r="J14" i="8"/>
  <c r="L14" i="8"/>
  <c r="I14" i="8"/>
  <c r="K13" i="8"/>
  <c r="J13" i="8"/>
  <c r="L13" i="8"/>
  <c r="I13" i="8"/>
  <c r="K12" i="8"/>
  <c r="J12" i="8"/>
  <c r="L12" i="8"/>
  <c r="I12" i="8"/>
  <c r="K11" i="8"/>
  <c r="K78" i="8" s="1"/>
  <c r="J11" i="8"/>
  <c r="L11" i="8"/>
  <c r="I11" i="8"/>
  <c r="J20" i="6"/>
  <c r="J17" i="3"/>
  <c r="K7" i="1"/>
  <c r="I30" i="3"/>
  <c r="J30" i="3" s="1"/>
  <c r="Z79" i="5"/>
  <c r="E20" i="4"/>
  <c r="V76" i="5"/>
  <c r="V78" i="5" s="1"/>
  <c r="F21" i="4" s="1"/>
  <c r="M76" i="5"/>
  <c r="M78" i="5" s="1"/>
  <c r="C21" i="4" s="1"/>
  <c r="E17" i="3" s="1"/>
  <c r="K75" i="5"/>
  <c r="J75" i="5"/>
  <c r="S75" i="5"/>
  <c r="L75" i="5"/>
  <c r="I75" i="5"/>
  <c r="K74" i="5"/>
  <c r="J74" i="5"/>
  <c r="S74" i="5"/>
  <c r="S76" i="5" s="1"/>
  <c r="F20" i="4" s="1"/>
  <c r="L74" i="5"/>
  <c r="L76" i="5" s="1"/>
  <c r="B20" i="4" s="1"/>
  <c r="I74" i="5"/>
  <c r="S68" i="5"/>
  <c r="F16" i="4" s="1"/>
  <c r="P68" i="5"/>
  <c r="E16" i="4" s="1"/>
  <c r="H68" i="5"/>
  <c r="M68" i="5"/>
  <c r="C16" i="4" s="1"/>
  <c r="K67" i="5"/>
  <c r="J67" i="5"/>
  <c r="L67" i="5"/>
  <c r="L68" i="5" s="1"/>
  <c r="B16" i="4" s="1"/>
  <c r="I67" i="5"/>
  <c r="I68" i="5" s="1"/>
  <c r="D16" i="4" s="1"/>
  <c r="P64" i="5"/>
  <c r="E15" i="4" s="1"/>
  <c r="K63" i="5"/>
  <c r="J63" i="5"/>
  <c r="S63" i="5"/>
  <c r="M63" i="5"/>
  <c r="I63" i="5"/>
  <c r="K62" i="5"/>
  <c r="J62" i="5"/>
  <c r="S62" i="5"/>
  <c r="M62" i="5"/>
  <c r="I62" i="5"/>
  <c r="K61" i="5"/>
  <c r="J61" i="5"/>
  <c r="L61" i="5"/>
  <c r="I61" i="5"/>
  <c r="K60" i="5"/>
  <c r="J60" i="5"/>
  <c r="L60" i="5"/>
  <c r="I60" i="5"/>
  <c r="K59" i="5"/>
  <c r="J59" i="5"/>
  <c r="L59" i="5"/>
  <c r="I59" i="5"/>
  <c r="K58" i="5"/>
  <c r="J58" i="5"/>
  <c r="L58" i="5"/>
  <c r="I58" i="5"/>
  <c r="K57" i="5"/>
  <c r="J57" i="5"/>
  <c r="L57" i="5"/>
  <c r="I57" i="5"/>
  <c r="K56" i="5"/>
  <c r="J56" i="5"/>
  <c r="L56" i="5"/>
  <c r="I56" i="5"/>
  <c r="K55" i="5"/>
  <c r="J55" i="5"/>
  <c r="L55" i="5"/>
  <c r="I55" i="5"/>
  <c r="K54" i="5"/>
  <c r="J54" i="5"/>
  <c r="S54" i="5"/>
  <c r="L54" i="5"/>
  <c r="I54" i="5"/>
  <c r="K53" i="5"/>
  <c r="J53" i="5"/>
  <c r="S53" i="5"/>
  <c r="L53" i="5"/>
  <c r="I53" i="5"/>
  <c r="K52" i="5"/>
  <c r="J52" i="5"/>
  <c r="L52" i="5"/>
  <c r="I52" i="5"/>
  <c r="K51" i="5"/>
  <c r="J51" i="5"/>
  <c r="S51" i="5"/>
  <c r="L51" i="5"/>
  <c r="I51" i="5"/>
  <c r="K50" i="5"/>
  <c r="J50" i="5"/>
  <c r="S50" i="5"/>
  <c r="L50" i="5"/>
  <c r="I50" i="5"/>
  <c r="K49" i="5"/>
  <c r="J49" i="5"/>
  <c r="S49" i="5"/>
  <c r="L49" i="5"/>
  <c r="I49" i="5"/>
  <c r="K48" i="5"/>
  <c r="J48" i="5"/>
  <c r="S48" i="5"/>
  <c r="S64" i="5" s="1"/>
  <c r="F15" i="4" s="1"/>
  <c r="L48" i="5"/>
  <c r="I48" i="5"/>
  <c r="I64" i="5" s="1"/>
  <c r="D15" i="4" s="1"/>
  <c r="E14" i="4"/>
  <c r="C14" i="4"/>
  <c r="P45" i="5"/>
  <c r="H45" i="5"/>
  <c r="M45" i="5"/>
  <c r="K44" i="5"/>
  <c r="J44" i="5"/>
  <c r="S44" i="5"/>
  <c r="S45" i="5" s="1"/>
  <c r="F14" i="4" s="1"/>
  <c r="L44" i="5"/>
  <c r="L45" i="5" s="1"/>
  <c r="B14" i="4" s="1"/>
  <c r="I44" i="5"/>
  <c r="I45" i="5" s="1"/>
  <c r="D14" i="4" s="1"/>
  <c r="E13" i="4"/>
  <c r="C13" i="4"/>
  <c r="P41" i="5"/>
  <c r="H41" i="5"/>
  <c r="M41" i="5"/>
  <c r="K40" i="5"/>
  <c r="J40" i="5"/>
  <c r="L40" i="5"/>
  <c r="I40" i="5"/>
  <c r="K39" i="5"/>
  <c r="J39" i="5"/>
  <c r="L39" i="5"/>
  <c r="I39" i="5"/>
  <c r="K38" i="5"/>
  <c r="J38" i="5"/>
  <c r="L38" i="5"/>
  <c r="I38" i="5"/>
  <c r="K37" i="5"/>
  <c r="J37" i="5"/>
  <c r="L37" i="5"/>
  <c r="I37" i="5"/>
  <c r="K36" i="5"/>
  <c r="J36" i="5"/>
  <c r="L36" i="5"/>
  <c r="I36" i="5"/>
  <c r="K35" i="5"/>
  <c r="J35" i="5"/>
  <c r="S35" i="5"/>
  <c r="L35" i="5"/>
  <c r="I35" i="5"/>
  <c r="K34" i="5"/>
  <c r="J34" i="5"/>
  <c r="S34" i="5"/>
  <c r="L34" i="5"/>
  <c r="I34" i="5"/>
  <c r="K33" i="5"/>
  <c r="J33" i="5"/>
  <c r="S33" i="5"/>
  <c r="L33" i="5"/>
  <c r="I33" i="5"/>
  <c r="K32" i="5"/>
  <c r="J32" i="5"/>
  <c r="S32" i="5"/>
  <c r="L32" i="5"/>
  <c r="I32" i="5"/>
  <c r="K31" i="5"/>
  <c r="J31" i="5"/>
  <c r="S31" i="5"/>
  <c r="S41" i="5" s="1"/>
  <c r="F13" i="4" s="1"/>
  <c r="L31" i="5"/>
  <c r="L41" i="5" s="1"/>
  <c r="B13" i="4" s="1"/>
  <c r="I31" i="5"/>
  <c r="E12" i="4"/>
  <c r="C12" i="4"/>
  <c r="P28" i="5"/>
  <c r="H28" i="5"/>
  <c r="M28" i="5"/>
  <c r="K27" i="5"/>
  <c r="J27" i="5"/>
  <c r="S27" i="5"/>
  <c r="L27" i="5"/>
  <c r="I27" i="5"/>
  <c r="K26" i="5"/>
  <c r="J26" i="5"/>
  <c r="L26" i="5"/>
  <c r="I26" i="5"/>
  <c r="K25" i="5"/>
  <c r="J25" i="5"/>
  <c r="S25" i="5"/>
  <c r="L25" i="5"/>
  <c r="I25" i="5"/>
  <c r="K24" i="5"/>
  <c r="J24" i="5"/>
  <c r="S24" i="5"/>
  <c r="S28" i="5" s="1"/>
  <c r="F12" i="4" s="1"/>
  <c r="L24" i="5"/>
  <c r="L28" i="5" s="1"/>
  <c r="B12" i="4" s="1"/>
  <c r="I24" i="5"/>
  <c r="E11" i="4"/>
  <c r="C11" i="4"/>
  <c r="S21" i="5"/>
  <c r="P21" i="5"/>
  <c r="P70" i="5" s="1"/>
  <c r="E17" i="4" s="1"/>
  <c r="H21" i="5"/>
  <c r="M21" i="5"/>
  <c r="K20" i="5"/>
  <c r="J20" i="5"/>
  <c r="L20" i="5"/>
  <c r="I20" i="5"/>
  <c r="K19" i="5"/>
  <c r="J19" i="5"/>
  <c r="L19" i="5"/>
  <c r="I19" i="5"/>
  <c r="K18" i="5"/>
  <c r="J18" i="5"/>
  <c r="L18" i="5"/>
  <c r="I18" i="5"/>
  <c r="K17" i="5"/>
  <c r="J17" i="5"/>
  <c r="L17" i="5"/>
  <c r="I17" i="5"/>
  <c r="K16" i="5"/>
  <c r="J16" i="5"/>
  <c r="L16" i="5"/>
  <c r="I16" i="5"/>
  <c r="K15" i="5"/>
  <c r="J15" i="5"/>
  <c r="L15" i="5"/>
  <c r="I15" i="5"/>
  <c r="K14" i="5"/>
  <c r="J14" i="5"/>
  <c r="L14" i="5"/>
  <c r="I14" i="5"/>
  <c r="K13" i="5"/>
  <c r="J13" i="5"/>
  <c r="L13" i="5"/>
  <c r="I13" i="5"/>
  <c r="K12" i="5"/>
  <c r="J12" i="5"/>
  <c r="L12" i="5"/>
  <c r="I12" i="5"/>
  <c r="K11" i="5"/>
  <c r="K79" i="5" s="1"/>
  <c r="J11" i="5"/>
  <c r="L11" i="5"/>
  <c r="I11" i="5"/>
  <c r="J20" i="3"/>
  <c r="I28" i="5" l="1"/>
  <c r="D12" i="4" s="1"/>
  <c r="I41" i="5"/>
  <c r="D13" i="4" s="1"/>
  <c r="L64" i="5"/>
  <c r="B15" i="4" s="1"/>
  <c r="M64" i="5"/>
  <c r="C15" i="4" s="1"/>
  <c r="M77" i="8"/>
  <c r="C17" i="7" s="1"/>
  <c r="E16" i="6" s="1"/>
  <c r="L36" i="8"/>
  <c r="B13" i="7" s="1"/>
  <c r="L71" i="8"/>
  <c r="B15" i="7" s="1"/>
  <c r="E9" i="1"/>
  <c r="J17" i="2" s="1"/>
  <c r="J20" i="2"/>
  <c r="I78" i="8"/>
  <c r="I20" i="8"/>
  <c r="D11" i="7" s="1"/>
  <c r="H71" i="8"/>
  <c r="I77" i="8"/>
  <c r="D17" i="7" s="1"/>
  <c r="F16" i="6" s="1"/>
  <c r="S77" i="8"/>
  <c r="E17" i="7" s="1"/>
  <c r="M78" i="8"/>
  <c r="C19" i="7" s="1"/>
  <c r="V78" i="8"/>
  <c r="F19" i="7" s="1"/>
  <c r="L20" i="8"/>
  <c r="B11" i="7" s="1"/>
  <c r="C11" i="7"/>
  <c r="H77" i="8"/>
  <c r="J24" i="6"/>
  <c r="F24" i="6"/>
  <c r="F22" i="6"/>
  <c r="F20" i="6"/>
  <c r="J23" i="6"/>
  <c r="F23" i="6"/>
  <c r="J22" i="6"/>
  <c r="I21" i="5"/>
  <c r="D11" i="4" s="1"/>
  <c r="F11" i="4"/>
  <c r="H64" i="5"/>
  <c r="M70" i="5"/>
  <c r="C17" i="4" s="1"/>
  <c r="E16" i="3" s="1"/>
  <c r="S70" i="5"/>
  <c r="F17" i="4" s="1"/>
  <c r="I76" i="5"/>
  <c r="D20" i="4" s="1"/>
  <c r="C20" i="4"/>
  <c r="L78" i="5"/>
  <c r="B21" i="4" s="1"/>
  <c r="D17" i="3" s="1"/>
  <c r="D17" i="2" s="1"/>
  <c r="S78" i="5"/>
  <c r="E21" i="4" s="1"/>
  <c r="H79" i="5"/>
  <c r="V79" i="5"/>
  <c r="F23" i="4" s="1"/>
  <c r="L21" i="5"/>
  <c r="B11" i="4" s="1"/>
  <c r="H78" i="5"/>
  <c r="L70" i="5" l="1"/>
  <c r="B17" i="4" s="1"/>
  <c r="D16" i="3" s="1"/>
  <c r="H70" i="5"/>
  <c r="E16" i="2"/>
  <c r="D19" i="7"/>
  <c r="B8" i="1"/>
  <c r="H78" i="8"/>
  <c r="S78" i="8"/>
  <c r="E19" i="7" s="1"/>
  <c r="L77" i="8"/>
  <c r="B17" i="7" s="1"/>
  <c r="D16" i="6" s="1"/>
  <c r="J26" i="6"/>
  <c r="M79" i="5"/>
  <c r="C23" i="4" s="1"/>
  <c r="I70" i="5"/>
  <c r="D17" i="4" s="1"/>
  <c r="F16" i="3" s="1"/>
  <c r="F16" i="2" s="1"/>
  <c r="F20" i="2" s="1"/>
  <c r="S79" i="5"/>
  <c r="E23" i="4" s="1"/>
  <c r="I78" i="5"/>
  <c r="D21" i="4" s="1"/>
  <c r="F17" i="3" s="1"/>
  <c r="F17" i="2" s="1"/>
  <c r="I79" i="5"/>
  <c r="D23" i="4" l="1"/>
  <c r="B7" i="1"/>
  <c r="L79" i="5"/>
  <c r="B23" i="4" s="1"/>
  <c r="D16" i="2"/>
  <c r="J28" i="6"/>
  <c r="I29" i="6" s="1"/>
  <c r="J29" i="6" s="1"/>
  <c r="J31" i="6" s="1"/>
  <c r="C8" i="1"/>
  <c r="L78" i="8"/>
  <c r="B19" i="7" s="1"/>
  <c r="B9" i="1"/>
  <c r="G8" i="1"/>
  <c r="F22" i="3"/>
  <c r="F22" i="2" s="1"/>
  <c r="F20" i="3"/>
  <c r="F23" i="3"/>
  <c r="F23" i="2" s="1"/>
  <c r="J24" i="3"/>
  <c r="J24" i="2" s="1"/>
  <c r="J23" i="3"/>
  <c r="J23" i="2" s="1"/>
  <c r="F24" i="3"/>
  <c r="F24" i="2" s="1"/>
  <c r="J22" i="3"/>
  <c r="J26" i="3" l="1"/>
  <c r="J22" i="2"/>
  <c r="J26" i="2" s="1"/>
  <c r="J28" i="2" s="1"/>
  <c r="J28" i="3" l="1"/>
  <c r="I29" i="3" s="1"/>
  <c r="J29" i="3" s="1"/>
  <c r="J31" i="3" s="1"/>
  <c r="C7" i="1"/>
  <c r="G7" i="1" l="1"/>
  <c r="G9" i="1" s="1"/>
  <c r="C9" i="1"/>
  <c r="B10" i="1" l="1"/>
  <c r="B11" i="1" l="1"/>
  <c r="G10" i="1"/>
  <c r="I29" i="2"/>
  <c r="J29" i="2" s="1"/>
  <c r="G11" i="1" l="1"/>
  <c r="G12" i="1" s="1"/>
  <c r="I30" i="2"/>
  <c r="J30" i="2" s="1"/>
  <c r="J31" i="2" s="1"/>
</calcChain>
</file>

<file path=xl/sharedStrings.xml><?xml version="1.0" encoding="utf-8"?>
<sst xmlns="http://schemas.openxmlformats.org/spreadsheetml/2006/main" count="690" uniqueCount="239">
  <si>
    <t>Rekapitulácia rozpočtu</t>
  </si>
  <si>
    <t>Stavba Rekonštrukcia miestnych komunikácií (Letná, Ondavská, Križná, Hušták)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</si>
  <si>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</si>
  <si>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</si>
  <si>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</si>
  <si>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</si>
  <si>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</si>
  <si>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</t>
  </si>
  <si>
    <t>HZS</t>
  </si>
  <si>
    <t>Kompl.čin.</t>
  </si>
  <si>
    <t>Ost. náklady</t>
  </si>
  <si>
    <t>Cena</t>
  </si>
  <si>
    <t>Miestna obslužná komunikácia Hušták SO 01 - Komunikácie</t>
  </si>
  <si>
    <t>Rekonštrukcia komunikácií, Nižný Hrušov - 1.časť -  SO 01 - Komunikácie</t>
  </si>
  <si>
    <t>Krycí list rozpočtu</t>
  </si>
  <si>
    <t xml:space="preserve">Miesto:  </t>
  </si>
  <si>
    <t>Objekt Miestna obslužná komunikácia Hušták SO 01 - Komunikácie</t>
  </si>
  <si>
    <t xml:space="preserve">Ks: </t>
  </si>
  <si>
    <t xml:space="preserve">Zákazka: </t>
  </si>
  <si>
    <t>Spracoval: Ing. Ján Halgaš</t>
  </si>
  <si>
    <t xml:space="preserve">Dňa </t>
  </si>
  <si>
    <t>26.07.2019</t>
  </si>
  <si>
    <t>Odberateľ: Obec Nižný Hrušov</t>
  </si>
  <si>
    <t xml:space="preserve">Projektant: </t>
  </si>
  <si>
    <t xml:space="preserve">Dodávateľ: </t>
  </si>
  <si>
    <t xml:space="preserve">IČO: </t>
  </si>
  <si>
    <t xml:space="preserve">DIČ: </t>
  </si>
  <si>
    <t xml:space="preserve">A </t>
  </si>
  <si>
    <t xml:space="preserve">HSV </t>
  </si>
  <si>
    <t xml:space="preserve">PSV </t>
  </si>
  <si>
    <t xml:space="preserve">MONT </t>
  </si>
  <si>
    <t>Spolu</t>
  </si>
  <si>
    <t xml:space="preserve">B </t>
  </si>
  <si>
    <t>Ďalšie náklady</t>
  </si>
  <si>
    <t>Ostatné náklady</t>
  </si>
  <si>
    <t xml:space="preserve">Kompletačná činnosť </t>
  </si>
  <si>
    <t xml:space="preserve">HZS </t>
  </si>
  <si>
    <t xml:space="preserve">E </t>
  </si>
  <si>
    <t>Celkové náklady</t>
  </si>
  <si>
    <t>Súčet riadkov 5,10,15,20</t>
  </si>
  <si>
    <t xml:space="preserve">DPH 20% z </t>
  </si>
  <si>
    <t xml:space="preserve">DPH 0% z </t>
  </si>
  <si>
    <t>Spolu v EUR</t>
  </si>
  <si>
    <t xml:space="preserve">F </t>
  </si>
  <si>
    <t xml:space="preserve">C </t>
  </si>
  <si>
    <t>Zariadenie staveniska</t>
  </si>
  <si>
    <t>Sťažené výrobné podmienky</t>
  </si>
  <si>
    <t>Prevádzkové vplyvy</t>
  </si>
  <si>
    <t>0% z [H+P+M]</t>
  </si>
  <si>
    <t>0% z [H+P]</t>
  </si>
  <si>
    <t xml:space="preserve">D </t>
  </si>
  <si>
    <t>Sťažené podmienky dopravy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</si>
  <si>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</si>
  <si>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</si>
  <si>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</si>
  <si>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</si>
  <si>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</si>
  <si>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</si>
  <si>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</si>
  <si>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</si>
  <si>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</si>
  <si>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</si>
  <si>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</si>
  <si>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26.07.2019</t>
  </si>
  <si>
    <t>Prehľad rozpočtových nákladov</t>
  </si>
  <si>
    <t>Práce HSV</t>
  </si>
  <si>
    <t>ZEMNÉ PRÁCE</t>
  </si>
  <si>
    <t>ZVISLÉ KONŠTRUKCIE</t>
  </si>
  <si>
    <t>SPEVNENÉ PLOCHY</t>
  </si>
  <si>
    <t>POTRUBNÉ ROZVODY</t>
  </si>
  <si>
    <t>OSTATNÉ PRÁCE</t>
  </si>
  <si>
    <t>PRESUNY HMÔT</t>
  </si>
  <si>
    <t>Práce PSV</t>
  </si>
  <si>
    <t>NÁTERY</t>
  </si>
  <si>
    <t>Celkom v EUR</t>
  </si>
  <si>
    <t>Por.č.</t>
  </si>
  <si>
    <t>Cenník</t>
  </si>
  <si>
    <t>Kód položky</t>
  </si>
  <si>
    <t>Názov</t>
  </si>
  <si>
    <t>Mj</t>
  </si>
  <si>
    <t>Množstvo</t>
  </si>
  <si>
    <t>Cena/Mj</t>
  </si>
  <si>
    <t>Cena celkom</t>
  </si>
  <si>
    <t>Hmotnosť/Mj</t>
  </si>
  <si>
    <t>Hmotnosť</t>
  </si>
  <si>
    <t>Suť</t>
  </si>
  <si>
    <t>Zákazka Rekonštrukcia miestnych komunikácií (Letná, Ondavská, Križná, Hušták)</t>
  </si>
  <si>
    <t xml:space="preserve">  1/A 1</t>
  </si>
  <si>
    <t xml:space="preserve"> 111101101</t>
  </si>
  <si>
    <t xml:space="preserve">Odstránenie travín a tŕstia s príp. premiestnením a uložením na hromady do 50 m, pri celkovej ploche do 1000m2   </t>
  </si>
  <si>
    <t>m2</t>
  </si>
  <si>
    <t xml:space="preserve"> 121101112</t>
  </si>
  <si>
    <t xml:space="preserve">Odstránenie ornice s premiestn. na hromady, so zložením na vzdialenosť do 100 m a do 1000 m3   </t>
  </si>
  <si>
    <t>m3</t>
  </si>
  <si>
    <t xml:space="preserve"> 122201102</t>
  </si>
  <si>
    <t xml:space="preserve">Odkopávka a prekopávka nezapažená v hornine 3, nad 100 do 1000 m3   </t>
  </si>
  <si>
    <t xml:space="preserve"> 122201109</t>
  </si>
  <si>
    <t xml:space="preserve">Odkopávky a prekopávky nezapažené. Príplatok k cenám za lepivosť horniny 3   </t>
  </si>
  <si>
    <t xml:space="preserve"> 162501122</t>
  </si>
  <si>
    <t xml:space="preserve">Vodorovné premiestnenie výkopku po spevnenej ceste z horniny tr.1-4, nad 100 do 1000 m3 na vzdialenosť do 3000 m   </t>
  </si>
  <si>
    <t xml:space="preserve"> 167101102</t>
  </si>
  <si>
    <t xml:space="preserve">Nakladanie neuľahnutého výkopku z hornín tr.1-4 nad 100 do 1000 m3   </t>
  </si>
  <si>
    <t xml:space="preserve"> 171201101</t>
  </si>
  <si>
    <t xml:space="preserve">Uloženie sypaniny do násypov s rozprestretím sypaniny vo vrstvách a s hrubým urovnaním nezhutnených   </t>
  </si>
  <si>
    <t xml:space="preserve"> 171201202</t>
  </si>
  <si>
    <t xml:space="preserve">Uloženie sypaniny na skládky nad 100 do 1000 m3   </t>
  </si>
  <si>
    <t xml:space="preserve"> 171209002</t>
  </si>
  <si>
    <t xml:space="preserve">Poplatok za skladovanie - zemina a kamenivo (17 05) ostatné   </t>
  </si>
  <si>
    <t>t</t>
  </si>
  <si>
    <t xml:space="preserve"> 181101102</t>
  </si>
  <si>
    <t xml:space="preserve">Úprava pláne v zárezoch v hornine 1-4 so zhutnením   </t>
  </si>
  <si>
    <t xml:space="preserve"> 15/A 4</t>
  </si>
  <si>
    <t xml:space="preserve"> 317321018</t>
  </si>
  <si>
    <t xml:space="preserve">Rímsy múrov a valov z betónu železového tr. C 30/37   </t>
  </si>
  <si>
    <t xml:space="preserve"> 317353111</t>
  </si>
  <si>
    <t xml:space="preserve">Debnenie ríms múrov a valov akéhokoľvek tvaru, priamych, zaoblených alebo zakrivených-zhotovenie   </t>
  </si>
  <si>
    <t xml:space="preserve"> 317353112</t>
  </si>
  <si>
    <t xml:space="preserve">Debnenie ríms múrov a valov akéhokoľvek tvaru, priamych, zaoblených alebo zakrivených-odstránenie   </t>
  </si>
  <si>
    <t xml:space="preserve"> 317361016</t>
  </si>
  <si>
    <t xml:space="preserve">Výstuž ríms múrov a valov z ocele 10 505   </t>
  </si>
  <si>
    <t>221/A 1</t>
  </si>
  <si>
    <t xml:space="preserve"> 564851114</t>
  </si>
  <si>
    <t xml:space="preserve">Podklad zo štrkodrviny s rozprestretím a zhutnením, po zhutnení hr. 180 mm   </t>
  </si>
  <si>
    <t xml:space="preserve"> 567122114</t>
  </si>
  <si>
    <t xml:space="preserve">Podklad z cementom stmelenej zmesi s rozprestretím a zhutnením, CBGM C 8/10, po zhutnení hr. 150 mm   </t>
  </si>
  <si>
    <t xml:space="preserve"> 573191111</t>
  </si>
  <si>
    <t xml:space="preserve">Náter infiltračný katiónaktívnou emulziou v množstve 1, 00 kg/m2   </t>
  </si>
  <si>
    <t xml:space="preserve"> 573211111</t>
  </si>
  <si>
    <t xml:space="preserve">Postrek asfaltový spojovací bez posypu kamenivom z asfaltu cestného v množstve od 0, 50 do 0,70 kg/m2   </t>
  </si>
  <si>
    <t xml:space="preserve"> 597962123</t>
  </si>
  <si>
    <t xml:space="preserve">Montáž uzavretáho žľabu SV 200, do lôžka z betónu prostého tr.C 20/25   </t>
  </si>
  <si>
    <t>m</t>
  </si>
  <si>
    <t>R/RE</t>
  </si>
  <si>
    <t xml:space="preserve"> 5524175000</t>
  </si>
  <si>
    <t xml:space="preserve">HAURATON alebo ekvivalent Liatinový kryt, štrbina 120 x 20 mm, trieda E 600, dxšxv=500x290x40 mm   </t>
  </si>
  <si>
    <t>ks</t>
  </si>
  <si>
    <t xml:space="preserve"> 5524178500</t>
  </si>
  <si>
    <t xml:space="preserve">HAURATON FASERFIX-Super 200 alebo ekvivalent - šxv=290x305-400 mm   </t>
  </si>
  <si>
    <t xml:space="preserve"> 564760211</t>
  </si>
  <si>
    <t xml:space="preserve">Podklad alebo kryt z kameniva hrubého drveného veľ. 16-32 mm s rozprestretím hr. 200 mm - trativodná krajnica   </t>
  </si>
  <si>
    <t xml:space="preserve"> 577144231</t>
  </si>
  <si>
    <t xml:space="preserve">Asfaltový betón vrstva obrusná AC 11 O v pruhu š. do 3 m z nemodifik. asfaltu tr. II, po zhutnení hr. 50 mm   </t>
  </si>
  <si>
    <t xml:space="preserve"> 577164331</t>
  </si>
  <si>
    <t xml:space="preserve">Asfaltový betón vrstva ložná AC 16 L v pruhu š. do 3 m z nemodifik. asfaltu tr. II, priemerná hrúbka po zhutnení hr. 70 mm  (20 - 120 mm)   </t>
  </si>
  <si>
    <t>221/C 1</t>
  </si>
  <si>
    <t xml:space="preserve"> 899331111</t>
  </si>
  <si>
    <t xml:space="preserve">Výšková úprava šachtového poklopu do 200 mm   </t>
  </si>
  <si>
    <t xml:space="preserve"> 911131111</t>
  </si>
  <si>
    <t xml:space="preserve">Osadenie a montáž cestného zábradlia oceľového s oceľovými stĺpikmi   </t>
  </si>
  <si>
    <t xml:space="preserve"> 914001111</t>
  </si>
  <si>
    <t xml:space="preserve">Osadenie a montáž cestnej zvislej dopravnej značky na stľpik, stľp,konzolu alebo objekt   </t>
  </si>
  <si>
    <t xml:space="preserve"> 915711111</t>
  </si>
  <si>
    <t xml:space="preserve">Vodorovné značenie krytu striekané farbou deliacich čiar šírky 125 mm   </t>
  </si>
  <si>
    <t xml:space="preserve"> 915719111</t>
  </si>
  <si>
    <t xml:space="preserve">Príplatok k cene za reflexnú úpravu balotinovú deliacich čiar šírky 125 mm   </t>
  </si>
  <si>
    <t xml:space="preserve"> 915791111</t>
  </si>
  <si>
    <t xml:space="preserve">Predznačenie pre značenie striekané farbou z náterových hmôt deliace čiary, vodiace prúžky   </t>
  </si>
  <si>
    <t xml:space="preserve"> 917862111</t>
  </si>
  <si>
    <t xml:space="preserve">Osadenie chodník. obrub. betón. stojatého s bočnou oporou z betónu prostého tr. C 12/15 do lôžka   </t>
  </si>
  <si>
    <t>221/B 1</t>
  </si>
  <si>
    <t xml:space="preserve"> 919735112</t>
  </si>
  <si>
    <t xml:space="preserve">Rezanie existujúceho asfaltového krytu alebo podkladu hĺbky nad 50 do 100 mm   </t>
  </si>
  <si>
    <t xml:space="preserve"> 404440000100</t>
  </si>
  <si>
    <t xml:space="preserve">Úchyt na stĺpik, d 60 mm, križový, Zn   </t>
  </si>
  <si>
    <t xml:space="preserve"> 4044781960</t>
  </si>
  <si>
    <t xml:space="preserve">P8 „Hlavná cesta“ pozinkovaná, základný rozmer 500x500 mm, fólia RA2   </t>
  </si>
  <si>
    <t xml:space="preserve"> 4044792330</t>
  </si>
  <si>
    <t xml:space="preserve">IP24a „Zóna s dopravným obmedzením“,pozink.dopr.značka, základný rozmer 1000x1500 mm, fólia RA2* (R3A, R3B)   </t>
  </si>
  <si>
    <t xml:space="preserve"> 4044792350</t>
  </si>
  <si>
    <t xml:space="preserve">IP24b „Koniec zóny s dopravným obmedzením“,pozink.dopr.značka, základný rozmer 1000x1500 mm, fólia RA2* (R3A, R3B)   </t>
  </si>
  <si>
    <t xml:space="preserve"> 404490008400</t>
  </si>
  <si>
    <t xml:space="preserve">Stĺpik Zn, d 60 mm/1 bm, pre dopravné značky   </t>
  </si>
  <si>
    <t xml:space="preserve"> 404490008600</t>
  </si>
  <si>
    <t xml:space="preserve">Krytka stĺpika, d 60 mm, plastová   </t>
  </si>
  <si>
    <t xml:space="preserve"> 914501121</t>
  </si>
  <si>
    <t xml:space="preserve">Montáž stĺpika zvislej dopravnej značky dĺžky do 3,5 m do betónového základu   </t>
  </si>
  <si>
    <t>S/S50</t>
  </si>
  <si>
    <t xml:space="preserve"> 5539153400</t>
  </si>
  <si>
    <t xml:space="preserve">Zábradlový systém s výplňou zo zvislých oceľových tyčí - zostava 2,186 m   </t>
  </si>
  <si>
    <t>S/S70</t>
  </si>
  <si>
    <t xml:space="preserve"> 5922903030</t>
  </si>
  <si>
    <t xml:space="preserve">Betónový obrubník rovný 100/20/10 cm, sivá   </t>
  </si>
  <si>
    <t xml:space="preserve"> 998225111</t>
  </si>
  <si>
    <t xml:space="preserve">Presun hmôt pre pozemnú komunikáciu a letisko s krytom asfaltovým akejkoľvek dĺžky objektu   </t>
  </si>
  <si>
    <t>783/A 1</t>
  </si>
  <si>
    <t xml:space="preserve"> 783124520</t>
  </si>
  <si>
    <t xml:space="preserve">Nátery oceľ.konštr. stredných B syntetické dvojnásobné, 1x s emailovaním - 105µm, RAL 6006   </t>
  </si>
  <si>
    <t xml:space="preserve"> 783124720</t>
  </si>
  <si>
    <t xml:space="preserve">Nátery oceľ.konštr. stredných B syntetické základné - 35µm   </t>
  </si>
  <si>
    <t>Objekt Rekonštrukcia komunikácií, Nižný Hrušov - 1.časť -  SO 01 - Komunikácie</t>
  </si>
  <si>
    <t>VODOROVNÉ KONŠTRUKCIE</t>
  </si>
  <si>
    <t xml:space="preserve"> 111101102</t>
  </si>
  <si>
    <t xml:space="preserve">Odstránenie travín a tŕstia s príp. premiestnením a uložením na hromady do 50 m, pri celk. ploche nad 1000 do 10000m2   </t>
  </si>
  <si>
    <t xml:space="preserve">Asfaltový betón vrstva obrusná AC 11 O v pruhu š. do 3 m z nemodifik. asfaltu tr. II, po zhutnení hr. 50 mm - oprava ulice Letná (40 - 60 mm)   </t>
  </si>
  <si>
    <t xml:space="preserve"> 577154331</t>
  </si>
  <si>
    <t xml:space="preserve">Asfaltový betón vrstva obrusná alebo ložná AC 16 v pruhu š. do 3 m z nemodifik. asfaltu tr. II, po zhutnení hr. 60 mm - oprava ulíc Krížna, Valal, Družstevná   </t>
  </si>
  <si>
    <t xml:space="preserve">Asfaltový betón vrstva ložná AC 16 L v pruhu š. do 3 m z nemodifik. asfaltu tr. II, priemerná hrúbka po zhutnení hr. 70 mm  (20 - 120 mm) + Krížna   </t>
  </si>
  <si>
    <t xml:space="preserve"> 915712211</t>
  </si>
  <si>
    <t xml:space="preserve">Vodorovné značenie krytu striekané farbou vodiacich prúžkov šírky 500 mm   </t>
  </si>
  <si>
    <t xml:space="preserve"> 915719212</t>
  </si>
  <si>
    <t xml:space="preserve">Príplatok k cene za reflexnú úpravu balotinovú vodiacich prúžkov šírky 500 mm   </t>
  </si>
  <si>
    <t xml:space="preserve"> 915721111</t>
  </si>
  <si>
    <t xml:space="preserve">Vodorovné značenie krytu striekané farbou stopčiar, zebier, tieňov, šípok nápisov, prechodov a pod.   </t>
  </si>
  <si>
    <t xml:space="preserve"> 915729111</t>
  </si>
  <si>
    <t xml:space="preserve">Príplatok za reflexnú úpravu balotinovú stopčiar, zebier, tieňov, šípok nápisov, prechodov a pod.   </t>
  </si>
  <si>
    <t xml:space="preserve"> 915791112</t>
  </si>
  <si>
    <t xml:space="preserve">Predznačenie pre vodorovné značenie striekané farbou alebo vykonávané z náterových hmôt   </t>
  </si>
  <si>
    <t xml:space="preserve">Osadenie chodník. obrub. betón. stojatého s bočnou oporou z betónu prostého tr. C 12/15 do lôžka - ul. Krížna   </t>
  </si>
  <si>
    <t xml:space="preserve"> 404410018500</t>
  </si>
  <si>
    <t xml:space="preserve">Výstražná značka A21 (Obojsmerná premávka), rozmer 900 mm, fólia RA2, pozinkovaná   </t>
  </si>
  <si>
    <t xml:space="preserve"> 404410037300</t>
  </si>
  <si>
    <t xml:space="preserve">Značka upravujúca prednosť P1 (Daj prednosť v jazde!), rozmer 900 mm, fólia RA2, pozinkovaná   </t>
  </si>
  <si>
    <t xml:space="preserve"> 404410037500</t>
  </si>
  <si>
    <t xml:space="preserve">Značka upravujúca prednosť P2 (Stoj daj prednosť v jazde!), rozmer 700 mm, fólia RA2, pozinkovaná   </t>
  </si>
  <si>
    <t xml:space="preserve"> 404410039100</t>
  </si>
  <si>
    <t xml:space="preserve">Značka upravujúca prednosť P8 (Hlavná cesta), rozmer 500x500 mm, fólia RA2, pozinkovaná   </t>
  </si>
  <si>
    <t xml:space="preserve"> 404410040000</t>
  </si>
  <si>
    <t xml:space="preserve">Značka upravujúca prednosť P12 (Tvar križovatky), rozmer 500x500 mm, fólia RA2, pozinkovaná   </t>
  </si>
  <si>
    <t xml:space="preserve"> 404410058000</t>
  </si>
  <si>
    <t xml:space="preserve">Zákazová značka B2 (Zákaz vjazdu všetkých vozidiel), rozmer 700 mm, fólia RA2, pozinkovaná   </t>
  </si>
  <si>
    <t xml:space="preserve"> 404410065500</t>
  </si>
  <si>
    <t xml:space="preserve">Zákazová značka B27a (Zákaz odbočovania vpravo), rozmer 700 mm, fólia RA2, pozinkovaná   </t>
  </si>
  <si>
    <t xml:space="preserve"> 404410065800</t>
  </si>
  <si>
    <t xml:space="preserve">Zákazová značka B27b (Zákaz odbočovania vľavo), rozmer 700 mm, fólia RA2, pozinkovaná   </t>
  </si>
  <si>
    <t xml:space="preserve"> 404410122400</t>
  </si>
  <si>
    <t xml:space="preserve">Informatívna prevádzková značka IP3b (Jednosmerná premávka), rozmer 500x500 mm, fólia RA2, pozinkovaná   </t>
  </si>
  <si>
    <t xml:space="preserve"> 404410122600</t>
  </si>
  <si>
    <t xml:space="preserve">Informatívna prevádzková značka IP4 (Slepá cesta), rozmer 500x500 mm, fólia RA2, pozinkovaná   </t>
  </si>
  <si>
    <t xml:space="preserve"> 404410129800</t>
  </si>
  <si>
    <t xml:space="preserve">Informatívna prevádzková značka IP24a (Zóna s dopravným obmedzením), rozmer 750x1000 mm, fólia RA2, pozinkovaná   </t>
  </si>
  <si>
    <t xml:space="preserve"> 404410130000</t>
  </si>
  <si>
    <t xml:space="preserve">Informatívna prevádzková značka IP24b (Koniec zóny s dopravným obmedzením), rozmer 750x1000 mm, fólia RA2, pozinkovaná   </t>
  </si>
  <si>
    <t xml:space="preserve"> 404410206000</t>
  </si>
  <si>
    <t xml:space="preserve">Dodatková tabuľka E12 (Dodatková tabuľa s textom), rozmer 500x500 mm, Zn plech so zahnutým lisovaným okrajom II. trieda, HIP, 10 rokov   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</si>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</sst>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 ###\ ##0.00"/>
    <numFmt numFmtId="165" formatCode="###\ ###\ ##0.0000"/>
    <numFmt numFmtId="166" formatCode="###\ ###\ ##0.000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0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sz val="9"/>
      <color theme="1"/>
      <name val="Arial CE"/>
      <charset val="238"/>
    </font>
    <font>
      <sz val="9"/>
      <color rgb="FF0000FF"/>
      <name val="Arial CE"/>
      <charset val="238"/>
    </font>
    <font>
      <b/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rgb="FFFF0000"/>
      <name val="Arial CE"/>
      <charset val="238"/>
    </font>
    <font>
      <b/>
      <sz val="11"/>
      <color rgb="FFFF0000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b/>
      <sz val="10"/>
      <color rgb="FFFF0000"/>
      <name val="Arial CE"/>
      <charset val="238"/>
    </font>
    <font>
      <b/>
      <sz val="10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808080"/>
      </bottom>
      <diagonal/>
    </border>
    <border>
      <left/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double">
        <color rgb="FF000000"/>
      </right>
      <top style="thin">
        <color rgb="FF80808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7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1" xfId="0" applyFont="1" applyFill="1" applyBorder="1"/>
    <xf numFmtId="0" fontId="2" fillId="0" borderId="1" xfId="0" applyFont="1" applyFill="1" applyBorder="1"/>
    <xf numFmtId="0" fontId="3" fillId="0" borderId="1" xfId="0" applyFont="1" applyFill="1" applyBorder="1"/>
    <xf numFmtId="0" fontId="3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3" xfId="0" applyFont="1" applyFill="1" applyBorder="1"/>
    <xf numFmtId="0" fontId="1" fillId="0" borderId="4" xfId="0" applyFont="1" applyFill="1" applyBorder="1"/>
    <xf numFmtId="0" fontId="2" fillId="0" borderId="4" xfId="0" applyFont="1" applyFill="1" applyBorder="1"/>
    <xf numFmtId="0" fontId="1" fillId="0" borderId="5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164" fontId="1" fillId="0" borderId="9" xfId="0" applyNumberFormat="1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25" xfId="0" applyFont="1" applyFill="1" applyBorder="1"/>
    <xf numFmtId="164" fontId="1" fillId="0" borderId="26" xfId="0" applyNumberFormat="1" applyFont="1" applyFill="1" applyBorder="1"/>
    <xf numFmtId="0" fontId="1" fillId="0" borderId="27" xfId="0" applyFont="1" applyFill="1" applyBorder="1"/>
    <xf numFmtId="0" fontId="1" fillId="0" borderId="28" xfId="0" applyFont="1" applyFill="1" applyBorder="1"/>
    <xf numFmtId="0" fontId="5" fillId="0" borderId="15" xfId="0" applyFont="1" applyFill="1" applyBorder="1"/>
    <xf numFmtId="0" fontId="5" fillId="0" borderId="11" xfId="0" applyFont="1" applyFill="1" applyBorder="1"/>
    <xf numFmtId="0" fontId="5" fillId="0" borderId="8" xfId="0" applyFont="1" applyFill="1" applyBorder="1"/>
    <xf numFmtId="0" fontId="4" fillId="0" borderId="20" xfId="0" applyFont="1" applyFill="1" applyBorder="1"/>
    <xf numFmtId="0" fontId="4" fillId="0" borderId="15" xfId="0" applyFont="1" applyFill="1" applyBorder="1"/>
    <xf numFmtId="0" fontId="4" fillId="0" borderId="8" xfId="0" applyFont="1" applyFill="1" applyBorder="1"/>
    <xf numFmtId="0" fontId="4" fillId="0" borderId="25" xfId="0" applyFont="1" applyFill="1" applyBorder="1"/>
    <xf numFmtId="0" fontId="1" fillId="0" borderId="32" xfId="0" applyFont="1" applyFill="1" applyBorder="1"/>
    <xf numFmtId="0" fontId="1" fillId="0" borderId="33" xfId="0" applyFont="1" applyFill="1" applyBorder="1"/>
    <xf numFmtId="0" fontId="1" fillId="0" borderId="26" xfId="0" applyFont="1" applyFill="1" applyBorder="1"/>
    <xf numFmtId="0" fontId="1" fillId="0" borderId="34" xfId="0" applyFont="1" applyFill="1" applyBorder="1"/>
    <xf numFmtId="0" fontId="1" fillId="0" borderId="35" xfId="0" applyFont="1" applyFill="1" applyBorder="1"/>
    <xf numFmtId="0" fontId="1" fillId="0" borderId="36" xfId="0" applyFont="1" applyFill="1" applyBorder="1"/>
    <xf numFmtId="0" fontId="1" fillId="0" borderId="37" xfId="0" applyFont="1" applyFill="1" applyBorder="1"/>
    <xf numFmtId="0" fontId="1" fillId="0" borderId="38" xfId="0" applyFont="1" applyFill="1" applyBorder="1"/>
    <xf numFmtId="0" fontId="4" fillId="0" borderId="32" xfId="0" applyFont="1" applyFill="1" applyBorder="1"/>
    <xf numFmtId="0" fontId="4" fillId="0" borderId="9" xfId="0" applyFont="1" applyFill="1" applyBorder="1"/>
    <xf numFmtId="0" fontId="3" fillId="0" borderId="42" xfId="0" applyFont="1" applyFill="1" applyBorder="1" applyAlignment="1">
      <alignment horizontal="center"/>
    </xf>
    <xf numFmtId="0" fontId="4" fillId="0" borderId="43" xfId="0" applyFont="1" applyFill="1" applyBorder="1" applyAlignment="1">
      <alignment horizontal="center"/>
    </xf>
    <xf numFmtId="0" fontId="4" fillId="0" borderId="44" xfId="0" applyFont="1" applyFill="1" applyBorder="1" applyAlignment="1">
      <alignment horizontal="center"/>
    </xf>
    <xf numFmtId="0" fontId="4" fillId="0" borderId="35" xfId="0" applyFont="1" applyFill="1" applyBorder="1"/>
    <xf numFmtId="0" fontId="4" fillId="0" borderId="33" xfId="0" applyFont="1" applyFill="1" applyBorder="1"/>
    <xf numFmtId="0" fontId="4" fillId="0" borderId="11" xfId="0" applyFont="1" applyFill="1" applyBorder="1"/>
    <xf numFmtId="0" fontId="4" fillId="0" borderId="42" xfId="0" applyFont="1" applyFill="1" applyBorder="1" applyAlignment="1">
      <alignment horizontal="center"/>
    </xf>
    <xf numFmtId="164" fontId="1" fillId="0" borderId="20" xfId="0" applyNumberFormat="1" applyFont="1" applyFill="1" applyBorder="1"/>
    <xf numFmtId="0" fontId="4" fillId="0" borderId="46" xfId="0" applyFont="1" applyFill="1" applyBorder="1" applyAlignment="1">
      <alignment horizontal="center"/>
    </xf>
    <xf numFmtId="0" fontId="4" fillId="0" borderId="47" xfId="0" applyFont="1" applyFill="1" applyBorder="1" applyAlignment="1">
      <alignment horizontal="center"/>
    </xf>
    <xf numFmtId="0" fontId="4" fillId="0" borderId="48" xfId="0" applyFont="1" applyFill="1" applyBorder="1"/>
    <xf numFmtId="0" fontId="4" fillId="0" borderId="51" xfId="0" applyFont="1" applyFill="1" applyBorder="1"/>
    <xf numFmtId="0" fontId="4" fillId="0" borderId="52" xfId="0" applyFont="1" applyFill="1" applyBorder="1"/>
    <xf numFmtId="0" fontId="1" fillId="0" borderId="52" xfId="0" applyFont="1" applyFill="1" applyBorder="1"/>
    <xf numFmtId="0" fontId="4" fillId="0" borderId="53" xfId="0" applyFont="1" applyFill="1" applyBorder="1"/>
    <xf numFmtId="164" fontId="1" fillId="0" borderId="54" xfId="0" applyNumberFormat="1" applyFont="1" applyFill="1" applyBorder="1"/>
    <xf numFmtId="164" fontId="4" fillId="0" borderId="49" xfId="0" applyNumberFormat="1" applyFont="1" applyFill="1" applyBorder="1"/>
    <xf numFmtId="164" fontId="4" fillId="0" borderId="50" xfId="0" applyNumberFormat="1" applyFont="1" applyFill="1" applyBorder="1"/>
    <xf numFmtId="164" fontId="4" fillId="0" borderId="51" xfId="0" applyNumberFormat="1" applyFont="1" applyFill="1" applyBorder="1"/>
    <xf numFmtId="164" fontId="4" fillId="0" borderId="52" xfId="0" applyNumberFormat="1" applyFont="1" applyFill="1" applyBorder="1"/>
    <xf numFmtId="164" fontId="1" fillId="0" borderId="53" xfId="0" applyNumberFormat="1" applyFont="1" applyFill="1" applyBorder="1"/>
    <xf numFmtId="164" fontId="4" fillId="0" borderId="0" xfId="0" applyNumberFormat="1" applyFont="1" applyFill="1" applyBorder="1"/>
    <xf numFmtId="164" fontId="4" fillId="0" borderId="55" xfId="0" applyNumberFormat="1" applyFont="1" applyFill="1" applyBorder="1"/>
    <xf numFmtId="0" fontId="1" fillId="0" borderId="56" xfId="0" applyFont="1" applyFill="1" applyBorder="1"/>
    <xf numFmtId="0" fontId="1" fillId="0" borderId="57" xfId="0" applyFont="1" applyFill="1" applyBorder="1"/>
    <xf numFmtId="0" fontId="1" fillId="0" borderId="58" xfId="0" applyFont="1" applyFill="1" applyBorder="1"/>
    <xf numFmtId="0" fontId="1" fillId="0" borderId="59" xfId="0" applyFont="1" applyFill="1" applyBorder="1"/>
    <xf numFmtId="164" fontId="1" fillId="0" borderId="21" xfId="0" applyNumberFormat="1" applyFont="1" applyFill="1" applyBorder="1"/>
    <xf numFmtId="164" fontId="1" fillId="0" borderId="55" xfId="0" applyNumberFormat="1" applyFont="1" applyFill="1" applyBorder="1"/>
    <xf numFmtId="164" fontId="4" fillId="0" borderId="61" xfId="0" applyNumberFormat="1" applyFont="1" applyFill="1" applyBorder="1"/>
    <xf numFmtId="164" fontId="1" fillId="0" borderId="61" xfId="0" applyNumberFormat="1" applyFont="1" applyFill="1" applyBorder="1"/>
    <xf numFmtId="0" fontId="3" fillId="0" borderId="63" xfId="0" applyFont="1" applyFill="1" applyBorder="1" applyAlignment="1">
      <alignment horizontal="center"/>
    </xf>
    <xf numFmtId="0" fontId="4" fillId="0" borderId="64" xfId="0" applyFont="1" applyFill="1" applyBorder="1"/>
    <xf numFmtId="0" fontId="4" fillId="0" borderId="65" xfId="0" applyFont="1" applyFill="1" applyBorder="1"/>
    <xf numFmtId="0" fontId="4" fillId="0" borderId="66" xfId="0" applyFont="1" applyFill="1" applyBorder="1" applyAlignment="1">
      <alignment horizontal="center"/>
    </xf>
    <xf numFmtId="0" fontId="4" fillId="0" borderId="67" xfId="0" applyFont="1" applyFill="1" applyBorder="1"/>
    <xf numFmtId="164" fontId="4" fillId="0" borderId="67" xfId="0" applyNumberFormat="1" applyFont="1" applyFill="1" applyBorder="1"/>
    <xf numFmtId="164" fontId="4" fillId="0" borderId="68" xfId="0" applyNumberFormat="1" applyFont="1" applyFill="1" applyBorder="1"/>
    <xf numFmtId="164" fontId="1" fillId="0" borderId="70" xfId="0" applyNumberFormat="1" applyFont="1" applyFill="1" applyBorder="1"/>
    <xf numFmtId="164" fontId="3" fillId="0" borderId="71" xfId="0" applyNumberFormat="1" applyFont="1" applyFill="1" applyBorder="1"/>
    <xf numFmtId="164" fontId="1" fillId="0" borderId="72" xfId="0" applyNumberFormat="1" applyFont="1" applyFill="1" applyBorder="1"/>
    <xf numFmtId="0" fontId="1" fillId="0" borderId="14" xfId="0" applyFont="1" applyFill="1" applyBorder="1"/>
    <xf numFmtId="0" fontId="1" fillId="0" borderId="73" xfId="0" applyFont="1" applyFill="1" applyBorder="1"/>
    <xf numFmtId="0" fontId="1" fillId="0" borderId="74" xfId="0" applyFont="1" applyFill="1" applyBorder="1"/>
    <xf numFmtId="0" fontId="4" fillId="0" borderId="10" xfId="0" applyFont="1" applyFill="1" applyBorder="1"/>
    <xf numFmtId="0" fontId="4" fillId="0" borderId="75" xfId="0" applyFont="1" applyFill="1" applyBorder="1"/>
    <xf numFmtId="164" fontId="4" fillId="0" borderId="76" xfId="0" applyNumberFormat="1" applyFont="1" applyFill="1" applyBorder="1"/>
    <xf numFmtId="164" fontId="3" fillId="0" borderId="77" xfId="0" applyNumberFormat="1" applyFont="1" applyFill="1" applyBorder="1"/>
    <xf numFmtId="164" fontId="3" fillId="0" borderId="78" xfId="0" applyNumberFormat="1" applyFont="1" applyFill="1" applyBorder="1"/>
    <xf numFmtId="0" fontId="3" fillId="0" borderId="79" xfId="0" applyFont="1" applyFill="1" applyBorder="1" applyAlignment="1">
      <alignment horizontal="center"/>
    </xf>
    <xf numFmtId="0" fontId="4" fillId="0" borderId="45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164" fontId="1" fillId="0" borderId="24" xfId="0" applyNumberFormat="1" applyFont="1" applyFill="1" applyBorder="1"/>
    <xf numFmtId="164" fontId="1" fillId="0" borderId="22" xfId="0" applyNumberFormat="1" applyFont="1" applyFill="1" applyBorder="1"/>
    <xf numFmtId="0" fontId="4" fillId="0" borderId="76" xfId="0" applyFont="1" applyFill="1" applyBorder="1"/>
    <xf numFmtId="0" fontId="4" fillId="0" borderId="0" xfId="0" applyFont="1" applyFill="1" applyBorder="1"/>
    <xf numFmtId="0" fontId="4" fillId="0" borderId="55" xfId="0" applyFont="1" applyFill="1" applyBorder="1"/>
    <xf numFmtId="0" fontId="1" fillId="0" borderId="0" xfId="0" applyFont="1" applyFill="1" applyBorder="1"/>
    <xf numFmtId="164" fontId="5" fillId="0" borderId="69" xfId="0" applyNumberFormat="1" applyFont="1" applyFill="1" applyBorder="1"/>
    <xf numFmtId="164" fontId="5" fillId="0" borderId="80" xfId="0" applyNumberFormat="1" applyFont="1" applyFill="1" applyBorder="1"/>
    <xf numFmtId="164" fontId="5" fillId="0" borderId="81" xfId="0" applyNumberFormat="1" applyFont="1" applyFill="1" applyBorder="1"/>
    <xf numFmtId="164" fontId="1" fillId="0" borderId="80" xfId="0" applyNumberFormat="1" applyFont="1" applyFill="1" applyBorder="1"/>
    <xf numFmtId="0" fontId="1" fillId="0" borderId="82" xfId="0" applyFont="1" applyFill="1" applyBorder="1"/>
    <xf numFmtId="164" fontId="4" fillId="0" borderId="83" xfId="0" applyNumberFormat="1" applyFont="1" applyFill="1" applyBorder="1"/>
    <xf numFmtId="0" fontId="1" fillId="0" borderId="84" xfId="0" applyFont="1" applyFill="1" applyBorder="1"/>
    <xf numFmtId="0" fontId="1" fillId="0" borderId="55" xfId="0" applyFont="1" applyFill="1" applyBorder="1"/>
    <xf numFmtId="164" fontId="4" fillId="0" borderId="80" xfId="0" applyNumberFormat="1" applyFont="1" applyFill="1" applyBorder="1"/>
    <xf numFmtId="164" fontId="4" fillId="0" borderId="81" xfId="0" applyNumberFormat="1" applyFont="1" applyFill="1" applyBorder="1"/>
    <xf numFmtId="164" fontId="1" fillId="0" borderId="81" xfId="0" applyNumberFormat="1" applyFont="1" applyFill="1" applyBorder="1"/>
    <xf numFmtId="0" fontId="1" fillId="0" borderId="61" xfId="0" applyFont="1" applyFill="1" applyBorder="1"/>
    <xf numFmtId="0" fontId="4" fillId="0" borderId="61" xfId="0" applyFont="1" applyFill="1" applyBorder="1"/>
    <xf numFmtId="0" fontId="1" fillId="0" borderId="85" xfId="0" applyFont="1" applyFill="1" applyBorder="1"/>
    <xf numFmtId="164" fontId="1" fillId="0" borderId="86" xfId="0" applyNumberFormat="1" applyFont="1" applyFill="1" applyBorder="1"/>
    <xf numFmtId="164" fontId="7" fillId="0" borderId="87" xfId="0" applyNumberFormat="1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91" xfId="0" applyFont="1" applyFill="1" applyBorder="1"/>
    <xf numFmtId="0" fontId="1" fillId="0" borderId="92" xfId="0" applyFont="1" applyFill="1" applyBorder="1"/>
    <xf numFmtId="0" fontId="1" fillId="0" borderId="93" xfId="0" applyFont="1" applyFill="1" applyBorder="1"/>
    <xf numFmtId="0" fontId="1" fillId="0" borderId="60" xfId="0" applyFont="1" applyFill="1" applyBorder="1"/>
    <xf numFmtId="0" fontId="1" fillId="0" borderId="62" xfId="0" applyFont="1" applyFill="1" applyBorder="1"/>
    <xf numFmtId="0" fontId="4" fillId="0" borderId="5" xfId="0" applyFont="1" applyFill="1" applyBorder="1"/>
    <xf numFmtId="0" fontId="4" fillId="0" borderId="7" xfId="0" applyFont="1" applyFill="1" applyBorder="1"/>
    <xf numFmtId="0" fontId="4" fillId="0" borderId="88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2" fillId="0" borderId="1" xfId="0" applyFont="1" applyBorder="1"/>
    <xf numFmtId="0" fontId="3" fillId="2" borderId="4" xfId="0" applyFont="1" applyFill="1" applyBorder="1"/>
    <xf numFmtId="165" fontId="1" fillId="0" borderId="0" xfId="0" applyNumberFormat="1" applyFont="1"/>
    <xf numFmtId="164" fontId="1" fillId="0" borderId="0" xfId="0" applyNumberFormat="1" applyFont="1"/>
    <xf numFmtId="0" fontId="4" fillId="0" borderId="94" xfId="0" applyFont="1" applyBorder="1"/>
    <xf numFmtId="164" fontId="4" fillId="0" borderId="94" xfId="0" applyNumberFormat="1" applyFont="1" applyBorder="1"/>
    <xf numFmtId="165" fontId="4" fillId="0" borderId="94" xfId="0" applyNumberFormat="1" applyFont="1" applyBorder="1"/>
    <xf numFmtId="0" fontId="8" fillId="0" borderId="0" xfId="0" applyFont="1"/>
    <xf numFmtId="0" fontId="3" fillId="0" borderId="94" xfId="0" applyFont="1" applyBorder="1"/>
    <xf numFmtId="164" fontId="3" fillId="0" borderId="94" xfId="0" applyNumberFormat="1" applyFont="1" applyBorder="1"/>
    <xf numFmtId="0" fontId="4" fillId="0" borderId="0" xfId="0" applyFont="1"/>
    <xf numFmtId="164" fontId="4" fillId="0" borderId="0" xfId="0" applyNumberFormat="1" applyFont="1"/>
    <xf numFmtId="165" fontId="4" fillId="0" borderId="0" xfId="0" applyNumberFormat="1" applyFont="1"/>
    <xf numFmtId="164" fontId="3" fillId="0" borderId="0" xfId="0" applyNumberFormat="1" applyFont="1"/>
    <xf numFmtId="165" fontId="3" fillId="0" borderId="0" xfId="0" applyNumberFormat="1" applyFont="1"/>
    <xf numFmtId="0" fontId="0" fillId="0" borderId="1" xfId="0" applyFill="1" applyBorder="1"/>
    <xf numFmtId="0" fontId="9" fillId="2" borderId="0" xfId="0" applyFont="1" applyFill="1"/>
    <xf numFmtId="0" fontId="9" fillId="0" borderId="0" xfId="0" applyFont="1"/>
    <xf numFmtId="0" fontId="8" fillId="2" borderId="0" xfId="0" applyFont="1" applyFill="1"/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166" fontId="1" fillId="0" borderId="0" xfId="0" applyNumberFormat="1" applyFont="1"/>
    <xf numFmtId="0" fontId="3" fillId="2" borderId="94" xfId="0" applyFont="1" applyFill="1" applyBorder="1"/>
    <xf numFmtId="0" fontId="0" fillId="0" borderId="4" xfId="0" applyFill="1" applyBorder="1"/>
    <xf numFmtId="0" fontId="10" fillId="2" borderId="94" xfId="0" applyFont="1" applyFill="1" applyBorder="1"/>
    <xf numFmtId="49" fontId="4" fillId="0" borderId="94" xfId="0" applyNumberFormat="1" applyFont="1" applyBorder="1"/>
    <xf numFmtId="166" fontId="4" fillId="0" borderId="94" xfId="0" applyNumberFormat="1" applyFont="1" applyBorder="1"/>
    <xf numFmtId="0" fontId="8" fillId="0" borderId="94" xfId="0" applyFont="1" applyBorder="1"/>
    <xf numFmtId="166" fontId="4" fillId="0" borderId="0" xfId="0" applyNumberFormat="1" applyFont="1"/>
    <xf numFmtId="0" fontId="4" fillId="0" borderId="0" xfId="0" applyFont="1" applyAlignment="1">
      <alignment wrapText="1"/>
    </xf>
    <xf numFmtId="166" fontId="4" fillId="0" borderId="0" xfId="0" applyNumberFormat="1" applyFont="1" applyAlignment="1">
      <alignment wrapText="1"/>
    </xf>
    <xf numFmtId="164" fontId="4" fillId="0" borderId="0" xfId="0" applyNumberFormat="1" applyFont="1" applyAlignment="1">
      <alignment wrapText="1"/>
    </xf>
    <xf numFmtId="0" fontId="4" fillId="0" borderId="0" xfId="0" applyFont="1" applyAlignment="1">
      <alignment horizontal="center" wrapText="1"/>
    </xf>
    <xf numFmtId="49" fontId="4" fillId="0" borderId="0" xfId="0" applyNumberFormat="1" applyFont="1" applyAlignment="1">
      <alignment horizontal="left" wrapText="1"/>
    </xf>
    <xf numFmtId="166" fontId="0" fillId="0" borderId="0" xfId="0" applyNumberFormat="1"/>
    <xf numFmtId="166" fontId="8" fillId="0" borderId="0" xfId="0" applyNumberFormat="1" applyFont="1"/>
    <xf numFmtId="166" fontId="3" fillId="0" borderId="0" xfId="0" applyNumberFormat="1" applyFont="1"/>
    <xf numFmtId="0" fontId="11" fillId="0" borderId="94" xfId="0" applyFont="1" applyBorder="1"/>
    <xf numFmtId="166" fontId="11" fillId="0" borderId="94" xfId="0" applyNumberFormat="1" applyFont="1" applyBorder="1"/>
    <xf numFmtId="164" fontId="11" fillId="0" borderId="94" xfId="0" applyNumberFormat="1" applyFont="1" applyBorder="1"/>
    <xf numFmtId="0" fontId="12" fillId="0" borderId="94" xfId="0" applyFont="1" applyBorder="1"/>
    <xf numFmtId="164" fontId="4" fillId="0" borderId="2" xfId="0" applyNumberFormat="1" applyFont="1" applyFill="1" applyBorder="1"/>
    <xf numFmtId="164" fontId="0" fillId="0" borderId="0" xfId="0" applyNumberFormat="1"/>
    <xf numFmtId="164" fontId="3" fillId="0" borderId="1" xfId="0" applyNumberFormat="1" applyFont="1" applyFill="1" applyBorder="1"/>
    <xf numFmtId="0" fontId="3" fillId="0" borderId="5" xfId="0" applyFont="1" applyFill="1" applyBorder="1"/>
    <xf numFmtId="164" fontId="3" fillId="0" borderId="5" xfId="0" applyNumberFormat="1" applyFont="1" applyFill="1" applyBorder="1"/>
    <xf numFmtId="0" fontId="3" fillId="0" borderId="6" xfId="0" applyFont="1" applyFill="1" applyBorder="1"/>
    <xf numFmtId="164" fontId="3" fillId="0" borderId="6" xfId="0" applyNumberFormat="1" applyFont="1" applyFill="1" applyBorder="1"/>
    <xf numFmtId="0" fontId="4" fillId="0" borderId="95" xfId="0" applyFont="1" applyFill="1" applyBorder="1" applyAlignment="1">
      <alignment horizontal="center"/>
    </xf>
    <xf numFmtId="0" fontId="1" fillId="0" borderId="77" xfId="0" applyFont="1" applyFill="1" applyBorder="1"/>
    <xf numFmtId="0" fontId="1" fillId="0" borderId="96" xfId="0" applyFont="1" applyFill="1" applyBorder="1"/>
    <xf numFmtId="164" fontId="1" fillId="0" borderId="97" xfId="0" applyNumberFormat="1" applyFont="1" applyFill="1" applyBorder="1"/>
    <xf numFmtId="164" fontId="7" fillId="0" borderId="98" xfId="0" applyNumberFormat="1" applyFont="1" applyFill="1" applyBorder="1"/>
    <xf numFmtId="166" fontId="13" fillId="0" borderId="94" xfId="0" applyNumberFormat="1" applyFont="1" applyBorder="1"/>
    <xf numFmtId="164" fontId="14" fillId="0" borderId="94" xfId="0" applyNumberFormat="1" applyFont="1" applyBorder="1"/>
    <xf numFmtId="0" fontId="14" fillId="0" borderId="94" xfId="0" applyFont="1" applyBorder="1"/>
    <xf numFmtId="166" fontId="14" fillId="0" borderId="94" xfId="0" applyNumberFormat="1" applyFont="1" applyBorder="1"/>
    <xf numFmtId="0" fontId="15" fillId="0" borderId="94" xfId="0" applyFont="1" applyBorder="1"/>
    <xf numFmtId="0" fontId="4" fillId="0" borderId="2" xfId="0" applyFont="1" applyFill="1" applyBorder="1" applyAlignment="1">
      <alignment wrapText="1"/>
    </xf>
    <xf numFmtId="0" fontId="4" fillId="0" borderId="50" xfId="0" applyFont="1" applyFill="1" applyBorder="1" applyAlignment="1">
      <alignment wrapText="1"/>
    </xf>
    <xf numFmtId="0" fontId="3" fillId="0" borderId="1" xfId="0" applyFont="1" applyFill="1" applyBorder="1"/>
    <xf numFmtId="0" fontId="5" fillId="0" borderId="29" xfId="0" applyFont="1" applyFill="1" applyBorder="1"/>
    <xf numFmtId="0" fontId="5" fillId="0" borderId="30" xfId="0" applyFont="1" applyFill="1" applyBorder="1"/>
    <xf numFmtId="0" fontId="5" fillId="0" borderId="31" xfId="0" applyFont="1" applyFill="1" applyBorder="1"/>
    <xf numFmtId="0" fontId="4" fillId="0" borderId="29" xfId="0" applyFont="1" applyFill="1" applyBorder="1" applyAlignment="1">
      <alignment wrapText="1"/>
    </xf>
    <xf numFmtId="0" fontId="1" fillId="0" borderId="30" xfId="0" applyFont="1" applyFill="1" applyBorder="1" applyAlignment="1">
      <alignment wrapText="1"/>
    </xf>
    <xf numFmtId="0" fontId="1" fillId="0" borderId="31" xfId="0" applyFont="1" applyFill="1" applyBorder="1" applyAlignment="1">
      <alignment wrapText="1"/>
    </xf>
    <xf numFmtId="0" fontId="4" fillId="0" borderId="39" xfId="0" applyFont="1" applyFill="1" applyBorder="1" applyAlignment="1">
      <alignment wrapText="1"/>
    </xf>
    <xf numFmtId="0" fontId="1" fillId="0" borderId="40" xfId="0" applyFont="1" applyFill="1" applyBorder="1" applyAlignment="1">
      <alignment wrapText="1"/>
    </xf>
    <xf numFmtId="0" fontId="1" fillId="0" borderId="41" xfId="0" applyFont="1" applyFill="1" applyBorder="1" applyAlignment="1">
      <alignment wrapText="1"/>
    </xf>
    <xf numFmtId="0" fontId="6" fillId="0" borderId="29" xfId="0" applyFont="1" applyFill="1" applyBorder="1"/>
    <xf numFmtId="0" fontId="6" fillId="0" borderId="30" xfId="0" applyFont="1" applyFill="1" applyBorder="1"/>
    <xf numFmtId="0" fontId="6" fillId="0" borderId="31" xfId="0" applyFont="1" applyFill="1" applyBorder="1"/>
    <xf numFmtId="0" fontId="3" fillId="0" borderId="3" xfId="0" applyFont="1" applyBorder="1" applyAlignment="1">
      <alignment wrapText="1"/>
    </xf>
    <xf numFmtId="0" fontId="1" fillId="0" borderId="89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1" fillId="0" borderId="89" xfId="0" applyFont="1" applyFill="1" applyBorder="1" applyAlignment="1">
      <alignment wrapText="1"/>
    </xf>
    <xf numFmtId="0" fontId="1" fillId="0" borderId="13" xfId="0" applyFont="1" applyFill="1" applyBorder="1" applyAlignment="1">
      <alignment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6"/>
  <sheetViews>
    <sheetView tabSelected="1" workbookViewId="0">
      <selection activeCell="A13" sqref="A13:E23"/>
    </sheetView>
  </sheetViews>
  <sheetFormatPr defaultColWidth="0" defaultRowHeight="15" x14ac:dyDescent="0.25"/>
  <cols>
    <col min="1" max="1" width="35.7109375" customWidth="1"/>
    <col min="2" max="3" width="15.7109375" customWidth="1"/>
    <col min="4" max="6" width="8.7109375" customWidth="1"/>
    <col min="7" max="7" width="15.7109375" customWidth="1"/>
    <col min="8" max="8" width="3.7109375" customWidth="1"/>
    <col min="9" max="26" width="0" hidden="1" customWidth="1"/>
    <col min="27" max="16384" width="9.140625" hidden="1"/>
  </cols>
  <sheetData>
    <row r="1" spans="1:26" x14ac:dyDescent="0.25">
      <c r="A1" s="3"/>
      <c r="B1" s="3"/>
      <c r="C1" s="3"/>
      <c r="D1" s="3"/>
      <c r="E1" s="3"/>
      <c r="F1" s="3"/>
      <c r="G1" s="3"/>
    </row>
    <row r="2" spans="1:26" x14ac:dyDescent="0.25">
      <c r="A2" s="4" t="s">
        <v>0</v>
      </c>
      <c r="B2" s="3"/>
      <c r="C2" s="3"/>
      <c r="D2" s="3"/>
      <c r="E2" s="3"/>
      <c r="F2" s="6" t="s">
        <v>2</v>
      </c>
      <c r="G2" s="6"/>
    </row>
    <row r="3" spans="1:26" x14ac:dyDescent="0.25">
      <c r="A3" s="3"/>
      <c r="B3" s="3"/>
      <c r="C3" s="3"/>
      <c r="D3" s="3"/>
      <c r="E3" s="3"/>
      <c r="F3" s="7" t="s">
        <v>3</v>
      </c>
      <c r="G3" s="7" t="s">
        <v>4</v>
      </c>
    </row>
    <row r="4" spans="1:26" x14ac:dyDescent="0.25">
      <c r="A4" s="198" t="s">
        <v>1</v>
      </c>
      <c r="B4" s="198"/>
      <c r="C4" s="198"/>
      <c r="D4" s="198"/>
      <c r="E4" s="198"/>
      <c r="F4" s="8">
        <v>0.2</v>
      </c>
      <c r="G4" s="8">
        <v>0</v>
      </c>
    </row>
    <row r="5" spans="1:26" x14ac:dyDescent="0.25">
      <c r="A5" s="3"/>
      <c r="B5" s="3"/>
      <c r="C5" s="3"/>
      <c r="D5" s="3"/>
      <c r="E5" s="3"/>
      <c r="F5" s="3"/>
      <c r="G5" s="3"/>
    </row>
    <row r="6" spans="1:26" x14ac:dyDescent="0.25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26" ht="23.25" x14ac:dyDescent="0.25">
      <c r="A7" s="196" t="s">
        <v>12</v>
      </c>
      <c r="B7" s="179">
        <f>'SO 14214'!I79-Rekapitulácia!D7</f>
        <v>0</v>
      </c>
      <c r="C7" s="179">
        <f>'Kryci_list 14214'!J26</f>
        <v>0</v>
      </c>
      <c r="D7" s="179">
        <v>0</v>
      </c>
      <c r="E7" s="179">
        <f>'Kryci_list 14214'!J17</f>
        <v>0</v>
      </c>
      <c r="F7" s="179">
        <v>0</v>
      </c>
      <c r="G7" s="179">
        <f>B7+C7+D7+E7+F7</f>
        <v>0</v>
      </c>
      <c r="K7">
        <f>'SO 14214'!K79</f>
        <v>0</v>
      </c>
      <c r="Q7">
        <v>30.126000000000001</v>
      </c>
    </row>
    <row r="8" spans="1:26" ht="23.25" x14ac:dyDescent="0.25">
      <c r="A8" s="197" t="s">
        <v>13</v>
      </c>
      <c r="B8" s="67">
        <f>'SO 14216'!I78-Rekapitulácia!D8</f>
        <v>0</v>
      </c>
      <c r="C8" s="67">
        <f>'Kryci_list 14216'!J26</f>
        <v>0</v>
      </c>
      <c r="D8" s="67">
        <v>0</v>
      </c>
      <c r="E8" s="67">
        <f>'Kryci_list 14216'!J17</f>
        <v>0</v>
      </c>
      <c r="F8" s="67">
        <v>0</v>
      </c>
      <c r="G8" s="67">
        <f>B8+C8+D8+E8+F8</f>
        <v>0</v>
      </c>
      <c r="K8">
        <f>'SO 14216'!K78</f>
        <v>0</v>
      </c>
      <c r="Q8">
        <v>30.126000000000001</v>
      </c>
    </row>
    <row r="9" spans="1:26" x14ac:dyDescent="0.25">
      <c r="A9" s="184" t="s">
        <v>234</v>
      </c>
      <c r="B9" s="185">
        <f>SUM(B7:B8)</f>
        <v>0</v>
      </c>
      <c r="C9" s="185">
        <f>SUM(C7:C8)</f>
        <v>0</v>
      </c>
      <c r="D9" s="185">
        <f>SUM(D7:D8)</f>
        <v>0</v>
      </c>
      <c r="E9" s="185">
        <f>SUM(E7:E8)</f>
        <v>0</v>
      </c>
      <c r="F9" s="185">
        <f>SUM(F7:F8)</f>
        <v>0</v>
      </c>
      <c r="G9" s="185">
        <f>SUM(G7:G8)-SUM(Z7:Z8)</f>
        <v>0</v>
      </c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</row>
    <row r="10" spans="1:26" x14ac:dyDescent="0.25">
      <c r="A10" s="182" t="s">
        <v>235</v>
      </c>
      <c r="B10" s="183">
        <f>G9-SUM(Rekapitulácia!K7:'Rekapitulácia'!K8)*1</f>
        <v>0</v>
      </c>
      <c r="C10" s="183"/>
      <c r="D10" s="183"/>
      <c r="E10" s="183"/>
      <c r="F10" s="183"/>
      <c r="G10" s="183">
        <f>ROUND(((ROUND(B10,2)*20)/100),2)*1</f>
        <v>0</v>
      </c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</row>
    <row r="11" spans="1:26" x14ac:dyDescent="0.25">
      <c r="A11" s="5" t="s">
        <v>236</v>
      </c>
      <c r="B11" s="181">
        <f>(G9-B10)</f>
        <v>0</v>
      </c>
      <c r="C11" s="181"/>
      <c r="D11" s="181"/>
      <c r="E11" s="181"/>
      <c r="F11" s="181"/>
      <c r="G11" s="181">
        <f>ROUND(((ROUND(B11,2)*0)/100),2)</f>
        <v>0</v>
      </c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</row>
    <row r="12" spans="1:26" x14ac:dyDescent="0.25">
      <c r="A12" s="5" t="s">
        <v>237</v>
      </c>
      <c r="B12" s="181"/>
      <c r="C12" s="181"/>
      <c r="D12" s="181"/>
      <c r="E12" s="181"/>
      <c r="F12" s="181"/>
      <c r="G12" s="181">
        <f>SUM(G9:G11)</f>
        <v>0</v>
      </c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</row>
    <row r="13" spans="1:26" x14ac:dyDescent="0.25">
      <c r="A13" s="1"/>
      <c r="B13" s="141"/>
      <c r="C13" s="141"/>
      <c r="D13" s="141"/>
      <c r="E13" s="141"/>
      <c r="F13" s="141"/>
      <c r="G13" s="141"/>
    </row>
    <row r="14" spans="1:26" x14ac:dyDescent="0.25">
      <c r="A14" s="1"/>
      <c r="B14" s="141"/>
      <c r="C14" s="141"/>
      <c r="D14" s="141"/>
      <c r="E14" s="141"/>
      <c r="F14" s="141"/>
      <c r="G14" s="141"/>
    </row>
    <row r="15" spans="1:26" x14ac:dyDescent="0.25">
      <c r="A15" s="1"/>
      <c r="B15" s="141"/>
      <c r="C15" s="141"/>
      <c r="D15" s="141"/>
      <c r="E15" s="141"/>
      <c r="F15" s="141"/>
      <c r="G15" s="141"/>
    </row>
    <row r="16" spans="1:26" x14ac:dyDescent="0.25">
      <c r="A16" s="1"/>
      <c r="B16" s="141"/>
      <c r="C16" s="141"/>
      <c r="D16" s="141"/>
      <c r="E16" s="141"/>
      <c r="F16" s="141"/>
      <c r="G16" s="141"/>
    </row>
    <row r="17" spans="1:7" x14ac:dyDescent="0.25">
      <c r="A17" s="1"/>
      <c r="B17" s="141"/>
      <c r="C17" s="141"/>
      <c r="D17" s="141"/>
      <c r="E17" s="141"/>
      <c r="F17" s="141"/>
      <c r="G17" s="141"/>
    </row>
    <row r="18" spans="1:7" x14ac:dyDescent="0.25">
      <c r="A18" s="1"/>
      <c r="B18" s="141"/>
      <c r="C18" s="141"/>
      <c r="D18" s="141"/>
      <c r="E18" s="141"/>
      <c r="F18" s="141"/>
      <c r="G18" s="141"/>
    </row>
    <row r="19" spans="1:7" x14ac:dyDescent="0.25">
      <c r="A19" s="1"/>
      <c r="B19" s="141"/>
      <c r="C19" s="141"/>
      <c r="D19" s="141"/>
      <c r="E19" s="141"/>
      <c r="F19" s="141"/>
      <c r="G19" s="141"/>
    </row>
    <row r="20" spans="1:7" x14ac:dyDescent="0.25">
      <c r="A20" s="1"/>
      <c r="B20" s="141"/>
      <c r="C20" s="141"/>
      <c r="D20" s="141"/>
      <c r="E20" s="141"/>
      <c r="F20" s="141"/>
      <c r="G20" s="141"/>
    </row>
    <row r="21" spans="1:7" x14ac:dyDescent="0.25">
      <c r="A21" s="1"/>
      <c r="B21" s="141"/>
      <c r="C21" s="141"/>
      <c r="D21" s="141"/>
      <c r="E21" s="141"/>
      <c r="F21" s="141"/>
      <c r="G21" s="141"/>
    </row>
    <row r="22" spans="1:7" x14ac:dyDescent="0.25">
      <c r="A22" s="1"/>
      <c r="B22" s="141"/>
      <c r="C22" s="141"/>
      <c r="D22" s="141"/>
      <c r="E22" s="141"/>
      <c r="F22" s="141"/>
      <c r="G22" s="141"/>
    </row>
    <row r="23" spans="1:7" x14ac:dyDescent="0.25">
      <c r="B23" s="180"/>
      <c r="C23" s="180"/>
      <c r="D23" s="180"/>
      <c r="E23" s="180"/>
      <c r="F23" s="180"/>
      <c r="G23" s="180"/>
    </row>
    <row r="24" spans="1:7" x14ac:dyDescent="0.25">
      <c r="B24" s="180"/>
      <c r="C24" s="180"/>
      <c r="D24" s="180"/>
      <c r="E24" s="180"/>
      <c r="F24" s="180"/>
      <c r="G24" s="180"/>
    </row>
    <row r="25" spans="1:7" x14ac:dyDescent="0.25">
      <c r="B25" s="180"/>
      <c r="C25" s="180"/>
      <c r="D25" s="180"/>
      <c r="E25" s="180"/>
      <c r="F25" s="180"/>
      <c r="G25" s="180"/>
    </row>
    <row r="26" spans="1:7" x14ac:dyDescent="0.25">
      <c r="B26" s="180"/>
      <c r="C26" s="180"/>
      <c r="D26" s="180"/>
      <c r="E26" s="180"/>
      <c r="F26" s="180"/>
      <c r="G26" s="180"/>
    </row>
    <row r="27" spans="1:7" x14ac:dyDescent="0.25">
      <c r="B27" s="180"/>
      <c r="C27" s="180"/>
      <c r="D27" s="180"/>
      <c r="E27" s="180"/>
      <c r="F27" s="180"/>
      <c r="G27" s="180"/>
    </row>
    <row r="28" spans="1:7" x14ac:dyDescent="0.25">
      <c r="B28" s="180"/>
      <c r="C28" s="180"/>
      <c r="D28" s="180"/>
      <c r="E28" s="180"/>
      <c r="F28" s="180"/>
      <c r="G28" s="180"/>
    </row>
    <row r="29" spans="1:7" x14ac:dyDescent="0.25">
      <c r="B29" s="180"/>
      <c r="C29" s="180"/>
      <c r="D29" s="180"/>
      <c r="E29" s="180"/>
      <c r="F29" s="180"/>
      <c r="G29" s="180"/>
    </row>
    <row r="30" spans="1:7" x14ac:dyDescent="0.25">
      <c r="B30" s="180"/>
      <c r="C30" s="180"/>
      <c r="D30" s="180"/>
      <c r="E30" s="180"/>
      <c r="F30" s="180"/>
      <c r="G30" s="180"/>
    </row>
    <row r="31" spans="1:7" x14ac:dyDescent="0.25">
      <c r="B31" s="180"/>
      <c r="C31" s="180"/>
      <c r="D31" s="180"/>
      <c r="E31" s="180"/>
      <c r="F31" s="180"/>
      <c r="G31" s="180"/>
    </row>
    <row r="32" spans="1:7" x14ac:dyDescent="0.25">
      <c r="B32" s="180"/>
      <c r="C32" s="180"/>
      <c r="D32" s="180"/>
      <c r="E32" s="180"/>
      <c r="F32" s="180"/>
      <c r="G32" s="180"/>
    </row>
    <row r="33" spans="2:7" x14ac:dyDescent="0.25">
      <c r="B33" s="180"/>
      <c r="C33" s="180"/>
      <c r="D33" s="180"/>
      <c r="E33" s="180"/>
      <c r="F33" s="180"/>
      <c r="G33" s="180"/>
    </row>
    <row r="34" spans="2:7" x14ac:dyDescent="0.25">
      <c r="B34" s="180"/>
      <c r="C34" s="180"/>
      <c r="D34" s="180"/>
      <c r="E34" s="180"/>
      <c r="F34" s="180"/>
      <c r="G34" s="180"/>
    </row>
    <row r="35" spans="2:7" x14ac:dyDescent="0.25">
      <c r="B35" s="180"/>
      <c r="C35" s="180"/>
      <c r="D35" s="180"/>
      <c r="E35" s="180"/>
      <c r="F35" s="180"/>
      <c r="G35" s="180"/>
    </row>
    <row r="36" spans="2:7" x14ac:dyDescent="0.25">
      <c r="B36" s="180"/>
      <c r="C36" s="180"/>
      <c r="D36" s="180"/>
      <c r="E36" s="180"/>
      <c r="F36" s="180"/>
      <c r="G36" s="180"/>
    </row>
    <row r="37" spans="2:7" x14ac:dyDescent="0.25">
      <c r="B37" s="180"/>
      <c r="C37" s="180"/>
      <c r="D37" s="180"/>
      <c r="E37" s="180"/>
      <c r="F37" s="180"/>
      <c r="G37" s="180"/>
    </row>
    <row r="38" spans="2:7" x14ac:dyDescent="0.25">
      <c r="B38" s="180"/>
      <c r="C38" s="180"/>
      <c r="D38" s="180"/>
      <c r="E38" s="180"/>
      <c r="F38" s="180"/>
      <c r="G38" s="180"/>
    </row>
    <row r="39" spans="2:7" x14ac:dyDescent="0.25">
      <c r="B39" s="180"/>
      <c r="C39" s="180"/>
      <c r="D39" s="180"/>
      <c r="E39" s="180"/>
      <c r="F39" s="180"/>
      <c r="G39" s="180"/>
    </row>
    <row r="40" spans="2:7" x14ac:dyDescent="0.25">
      <c r="B40" s="180"/>
      <c r="C40" s="180"/>
      <c r="D40" s="180"/>
      <c r="E40" s="180"/>
      <c r="F40" s="180"/>
      <c r="G40" s="180"/>
    </row>
    <row r="41" spans="2:7" x14ac:dyDescent="0.25">
      <c r="B41" s="180"/>
      <c r="C41" s="180"/>
      <c r="D41" s="180"/>
      <c r="E41" s="180"/>
      <c r="F41" s="180"/>
      <c r="G41" s="180"/>
    </row>
    <row r="42" spans="2:7" x14ac:dyDescent="0.25">
      <c r="B42" s="180"/>
      <c r="C42" s="180"/>
      <c r="D42" s="180"/>
      <c r="E42" s="180"/>
      <c r="F42" s="180"/>
      <c r="G42" s="180"/>
    </row>
    <row r="43" spans="2:7" x14ac:dyDescent="0.25">
      <c r="B43" s="180"/>
      <c r="C43" s="180"/>
      <c r="D43" s="180"/>
      <c r="E43" s="180"/>
      <c r="F43" s="180"/>
      <c r="G43" s="180"/>
    </row>
    <row r="44" spans="2:7" x14ac:dyDescent="0.25">
      <c r="B44" s="180"/>
      <c r="C44" s="180"/>
      <c r="D44" s="180"/>
      <c r="E44" s="180"/>
      <c r="F44" s="180"/>
      <c r="G44" s="180"/>
    </row>
    <row r="45" spans="2:7" x14ac:dyDescent="0.25">
      <c r="B45" s="180"/>
      <c r="C45" s="180"/>
      <c r="D45" s="180"/>
      <c r="E45" s="180"/>
      <c r="F45" s="180"/>
      <c r="G45" s="180"/>
    </row>
    <row r="46" spans="2:7" x14ac:dyDescent="0.25">
      <c r="B46" s="180"/>
      <c r="C46" s="180"/>
      <c r="D46" s="180"/>
      <c r="E46" s="180"/>
      <c r="F46" s="180"/>
      <c r="G46" s="180"/>
    </row>
    <row r="47" spans="2:7" x14ac:dyDescent="0.25">
      <c r="B47" s="180"/>
      <c r="C47" s="180"/>
      <c r="D47" s="180"/>
      <c r="E47" s="180"/>
      <c r="F47" s="180"/>
      <c r="G47" s="180"/>
    </row>
    <row r="48" spans="2:7" x14ac:dyDescent="0.25">
      <c r="B48" s="180"/>
      <c r="C48" s="180"/>
      <c r="D48" s="180"/>
      <c r="E48" s="180"/>
      <c r="F48" s="180"/>
      <c r="G48" s="180"/>
    </row>
    <row r="49" spans="2:7" x14ac:dyDescent="0.25">
      <c r="B49" s="180"/>
      <c r="C49" s="180"/>
      <c r="D49" s="180"/>
      <c r="E49" s="180"/>
      <c r="F49" s="180"/>
      <c r="G49" s="180"/>
    </row>
    <row r="50" spans="2:7" x14ac:dyDescent="0.25">
      <c r="B50" s="180"/>
      <c r="C50" s="180"/>
      <c r="D50" s="180"/>
      <c r="E50" s="180"/>
      <c r="F50" s="180"/>
      <c r="G50" s="180"/>
    </row>
    <row r="51" spans="2:7" x14ac:dyDescent="0.25">
      <c r="B51" s="180"/>
      <c r="C51" s="180"/>
      <c r="D51" s="180"/>
      <c r="E51" s="180"/>
      <c r="F51" s="180"/>
      <c r="G51" s="180"/>
    </row>
    <row r="52" spans="2:7" x14ac:dyDescent="0.25">
      <c r="B52" s="180"/>
      <c r="C52" s="180"/>
      <c r="D52" s="180"/>
      <c r="E52" s="180"/>
      <c r="F52" s="180"/>
      <c r="G52" s="180"/>
    </row>
    <row r="53" spans="2:7" x14ac:dyDescent="0.25">
      <c r="B53" s="180"/>
      <c r="C53" s="180"/>
      <c r="D53" s="180"/>
      <c r="E53" s="180"/>
      <c r="F53" s="180"/>
      <c r="G53" s="180"/>
    </row>
    <row r="54" spans="2:7" x14ac:dyDescent="0.25">
      <c r="B54" s="180"/>
      <c r="C54" s="180"/>
      <c r="D54" s="180"/>
      <c r="E54" s="180"/>
      <c r="F54" s="180"/>
      <c r="G54" s="180"/>
    </row>
    <row r="55" spans="2:7" x14ac:dyDescent="0.25">
      <c r="B55" s="180"/>
      <c r="C55" s="180"/>
      <c r="D55" s="180"/>
      <c r="E55" s="180"/>
      <c r="F55" s="180"/>
      <c r="G55" s="180"/>
    </row>
    <row r="56" spans="2:7" x14ac:dyDescent="0.25">
      <c r="B56" s="180"/>
      <c r="C56" s="180"/>
      <c r="D56" s="180"/>
      <c r="E56" s="180"/>
      <c r="F56" s="180"/>
      <c r="G56" s="180"/>
    </row>
    <row r="57" spans="2:7" x14ac:dyDescent="0.25">
      <c r="B57" s="180"/>
      <c r="C57" s="180"/>
      <c r="D57" s="180"/>
      <c r="E57" s="180"/>
      <c r="F57" s="180"/>
      <c r="G57" s="180"/>
    </row>
    <row r="58" spans="2:7" x14ac:dyDescent="0.25">
      <c r="B58" s="180"/>
      <c r="C58" s="180"/>
      <c r="D58" s="180"/>
      <c r="E58" s="180"/>
      <c r="F58" s="180"/>
      <c r="G58" s="180"/>
    </row>
    <row r="59" spans="2:7" x14ac:dyDescent="0.25">
      <c r="B59" s="180"/>
      <c r="C59" s="180"/>
      <c r="D59" s="180"/>
      <c r="E59" s="180"/>
      <c r="F59" s="180"/>
      <c r="G59" s="180"/>
    </row>
    <row r="60" spans="2:7" x14ac:dyDescent="0.25">
      <c r="B60" s="180"/>
      <c r="C60" s="180"/>
      <c r="D60" s="180"/>
      <c r="E60" s="180"/>
      <c r="F60" s="180"/>
      <c r="G60" s="180"/>
    </row>
    <row r="61" spans="2:7" x14ac:dyDescent="0.25">
      <c r="B61" s="180"/>
      <c r="C61" s="180"/>
      <c r="D61" s="180"/>
      <c r="E61" s="180"/>
      <c r="F61" s="180"/>
      <c r="G61" s="180"/>
    </row>
    <row r="62" spans="2:7" x14ac:dyDescent="0.25">
      <c r="B62" s="180"/>
      <c r="C62" s="180"/>
      <c r="D62" s="180"/>
      <c r="E62" s="180"/>
      <c r="F62" s="180"/>
      <c r="G62" s="180"/>
    </row>
    <row r="63" spans="2:7" x14ac:dyDescent="0.25">
      <c r="B63" s="180"/>
      <c r="C63" s="180"/>
      <c r="D63" s="180"/>
      <c r="E63" s="180"/>
      <c r="F63" s="180"/>
      <c r="G63" s="180"/>
    </row>
    <row r="64" spans="2:7" x14ac:dyDescent="0.25">
      <c r="B64" s="180"/>
      <c r="C64" s="180"/>
      <c r="D64" s="180"/>
      <c r="E64" s="180"/>
      <c r="F64" s="180"/>
      <c r="G64" s="180"/>
    </row>
    <row r="65" spans="2:7" x14ac:dyDescent="0.25">
      <c r="B65" s="180"/>
      <c r="C65" s="180"/>
      <c r="D65" s="180"/>
      <c r="E65" s="180"/>
      <c r="F65" s="180"/>
      <c r="G65" s="180"/>
    </row>
    <row r="66" spans="2:7" x14ac:dyDescent="0.25">
      <c r="B66" s="180"/>
      <c r="C66" s="180"/>
      <c r="D66" s="180"/>
      <c r="E66" s="180"/>
      <c r="F66" s="180"/>
      <c r="G66" s="180"/>
    </row>
    <row r="67" spans="2:7" x14ac:dyDescent="0.25">
      <c r="B67" s="180"/>
      <c r="C67" s="180"/>
      <c r="D67" s="180"/>
      <c r="E67" s="180"/>
      <c r="F67" s="180"/>
      <c r="G67" s="180"/>
    </row>
    <row r="68" spans="2:7" x14ac:dyDescent="0.25">
      <c r="B68" s="180"/>
      <c r="C68" s="180"/>
      <c r="D68" s="180"/>
      <c r="E68" s="180"/>
      <c r="F68" s="180"/>
      <c r="G68" s="180"/>
    </row>
    <row r="69" spans="2:7" x14ac:dyDescent="0.25">
      <c r="B69" s="180"/>
      <c r="C69" s="180"/>
      <c r="D69" s="180"/>
      <c r="E69" s="180"/>
      <c r="F69" s="180"/>
      <c r="G69" s="180"/>
    </row>
    <row r="70" spans="2:7" x14ac:dyDescent="0.25">
      <c r="B70" s="180"/>
      <c r="C70" s="180"/>
      <c r="D70" s="180"/>
      <c r="E70" s="180"/>
      <c r="F70" s="180"/>
      <c r="G70" s="180"/>
    </row>
    <row r="71" spans="2:7" x14ac:dyDescent="0.25">
      <c r="B71" s="180"/>
      <c r="C71" s="180"/>
      <c r="D71" s="180"/>
      <c r="E71" s="180"/>
      <c r="F71" s="180"/>
      <c r="G71" s="180"/>
    </row>
    <row r="72" spans="2:7" x14ac:dyDescent="0.25">
      <c r="B72" s="180"/>
      <c r="C72" s="180"/>
      <c r="D72" s="180"/>
      <c r="E72" s="180"/>
      <c r="F72" s="180"/>
      <c r="G72" s="180"/>
    </row>
    <row r="73" spans="2:7" x14ac:dyDescent="0.25">
      <c r="B73" s="180"/>
      <c r="C73" s="180"/>
      <c r="D73" s="180"/>
      <c r="E73" s="180"/>
      <c r="F73" s="180"/>
      <c r="G73" s="180"/>
    </row>
    <row r="74" spans="2:7" x14ac:dyDescent="0.25">
      <c r="B74" s="180"/>
      <c r="C74" s="180"/>
      <c r="D74" s="180"/>
      <c r="E74" s="180"/>
      <c r="F74" s="180"/>
      <c r="G74" s="180"/>
    </row>
    <row r="75" spans="2:7" x14ac:dyDescent="0.25">
      <c r="B75" s="180"/>
      <c r="C75" s="180"/>
      <c r="D75" s="180"/>
      <c r="E75" s="180"/>
      <c r="F75" s="180"/>
      <c r="G75" s="180"/>
    </row>
    <row r="76" spans="2:7" x14ac:dyDescent="0.25">
      <c r="B76" s="180"/>
      <c r="C76" s="180"/>
      <c r="D76" s="180"/>
      <c r="E76" s="180"/>
      <c r="F76" s="180"/>
      <c r="G76" s="180"/>
    </row>
  </sheetData>
  <mergeCells count="1">
    <mergeCell ref="A4:E4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1"/>
      <c r="C1" s="11"/>
      <c r="D1" s="11"/>
      <c r="E1" s="11"/>
      <c r="F1" s="12" t="s">
        <v>238</v>
      </c>
      <c r="G1" s="11"/>
      <c r="H1" s="11"/>
      <c r="I1" s="11"/>
      <c r="J1" s="11"/>
      <c r="W1">
        <v>30.126000000000001</v>
      </c>
    </row>
    <row r="2" spans="1:23" ht="18" customHeight="1" thickTop="1" x14ac:dyDescent="0.25">
      <c r="A2" s="10"/>
      <c r="B2" s="199" t="s">
        <v>1</v>
      </c>
      <c r="C2" s="200"/>
      <c r="D2" s="200"/>
      <c r="E2" s="200"/>
      <c r="F2" s="200"/>
      <c r="G2" s="200"/>
      <c r="H2" s="200"/>
      <c r="I2" s="200"/>
      <c r="J2" s="201"/>
    </row>
    <row r="3" spans="1:23" ht="18" customHeight="1" x14ac:dyDescent="0.25">
      <c r="A3" s="10"/>
      <c r="B3" s="21"/>
      <c r="C3" s="18"/>
      <c r="D3" s="15"/>
      <c r="E3" s="15"/>
      <c r="F3" s="15"/>
      <c r="G3" s="15"/>
      <c r="H3" s="15"/>
      <c r="I3" s="36" t="s">
        <v>15</v>
      </c>
      <c r="J3" s="29"/>
    </row>
    <row r="4" spans="1:23" ht="18" customHeight="1" x14ac:dyDescent="0.25">
      <c r="A4" s="10"/>
      <c r="B4" s="21"/>
      <c r="C4" s="18"/>
      <c r="D4" s="15"/>
      <c r="E4" s="15"/>
      <c r="F4" s="15"/>
      <c r="G4" s="15"/>
      <c r="H4" s="15"/>
      <c r="I4" s="36" t="s">
        <v>17</v>
      </c>
      <c r="J4" s="29"/>
    </row>
    <row r="5" spans="1:23" ht="18" customHeight="1" thickBot="1" x14ac:dyDescent="0.3">
      <c r="A5" s="10"/>
      <c r="B5" s="37" t="s">
        <v>18</v>
      </c>
      <c r="C5" s="18"/>
      <c r="D5" s="15"/>
      <c r="E5" s="15"/>
      <c r="F5" s="38" t="s">
        <v>19</v>
      </c>
      <c r="G5" s="15"/>
      <c r="H5" s="15"/>
      <c r="I5" s="36" t="s">
        <v>20</v>
      </c>
      <c r="J5" s="39" t="s">
        <v>21</v>
      </c>
    </row>
    <row r="6" spans="1:23" ht="20.100000000000001" customHeight="1" thickTop="1" x14ac:dyDescent="0.25">
      <c r="A6" s="10"/>
      <c r="B6" s="202" t="s">
        <v>22</v>
      </c>
      <c r="C6" s="203"/>
      <c r="D6" s="203"/>
      <c r="E6" s="203"/>
      <c r="F6" s="203"/>
      <c r="G6" s="203"/>
      <c r="H6" s="203"/>
      <c r="I6" s="203"/>
      <c r="J6" s="204"/>
    </row>
    <row r="7" spans="1:23" ht="18" customHeight="1" x14ac:dyDescent="0.25">
      <c r="A7" s="10"/>
      <c r="B7" s="48" t="s">
        <v>25</v>
      </c>
      <c r="C7" s="41"/>
      <c r="D7" s="16"/>
      <c r="E7" s="16"/>
      <c r="F7" s="16"/>
      <c r="G7" s="49" t="s">
        <v>26</v>
      </c>
      <c r="H7" s="16"/>
      <c r="I7" s="27"/>
      <c r="J7" s="42"/>
    </row>
    <row r="8" spans="1:23" ht="20.100000000000001" customHeight="1" x14ac:dyDescent="0.25">
      <c r="A8" s="10"/>
      <c r="B8" s="205" t="s">
        <v>23</v>
      </c>
      <c r="C8" s="206"/>
      <c r="D8" s="206"/>
      <c r="E8" s="206"/>
      <c r="F8" s="206"/>
      <c r="G8" s="206"/>
      <c r="H8" s="206"/>
      <c r="I8" s="206"/>
      <c r="J8" s="207"/>
    </row>
    <row r="9" spans="1:23" ht="18" customHeight="1" x14ac:dyDescent="0.25">
      <c r="A9" s="10"/>
      <c r="B9" s="37" t="s">
        <v>25</v>
      </c>
      <c r="C9" s="18"/>
      <c r="D9" s="15"/>
      <c r="E9" s="15"/>
      <c r="F9" s="15"/>
      <c r="G9" s="38" t="s">
        <v>26</v>
      </c>
      <c r="H9" s="15"/>
      <c r="I9" s="26"/>
      <c r="J9" s="29"/>
    </row>
    <row r="10" spans="1:23" ht="20.100000000000001" customHeight="1" x14ac:dyDescent="0.25">
      <c r="A10" s="10"/>
      <c r="B10" s="205" t="s">
        <v>24</v>
      </c>
      <c r="C10" s="206"/>
      <c r="D10" s="206"/>
      <c r="E10" s="206"/>
      <c r="F10" s="206"/>
      <c r="G10" s="206"/>
      <c r="H10" s="206"/>
      <c r="I10" s="206"/>
      <c r="J10" s="207"/>
    </row>
    <row r="11" spans="1:23" ht="18" customHeight="1" thickBot="1" x14ac:dyDescent="0.3">
      <c r="A11" s="10"/>
      <c r="B11" s="37" t="s">
        <v>25</v>
      </c>
      <c r="C11" s="18"/>
      <c r="D11" s="15"/>
      <c r="E11" s="15"/>
      <c r="F11" s="15"/>
      <c r="G11" s="38" t="s">
        <v>26</v>
      </c>
      <c r="H11" s="15"/>
      <c r="I11" s="26"/>
      <c r="J11" s="29"/>
    </row>
    <row r="12" spans="1:23" ht="18" customHeight="1" thickTop="1" x14ac:dyDescent="0.25">
      <c r="A12" s="10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 x14ac:dyDescent="0.25">
      <c r="A13" s="10"/>
      <c r="B13" s="40"/>
      <c r="C13" s="41"/>
      <c r="D13" s="16"/>
      <c r="E13" s="16"/>
      <c r="F13" s="16"/>
      <c r="G13" s="16"/>
      <c r="H13" s="16"/>
      <c r="I13" s="27"/>
      <c r="J13" s="42"/>
    </row>
    <row r="14" spans="1:23" ht="18" customHeight="1" thickBot="1" x14ac:dyDescent="0.3">
      <c r="A14" s="10"/>
      <c r="B14" s="21"/>
      <c r="C14" s="18"/>
      <c r="D14" s="15"/>
      <c r="E14" s="15"/>
      <c r="F14" s="15"/>
      <c r="G14" s="15"/>
      <c r="H14" s="15"/>
      <c r="I14" s="26"/>
      <c r="J14" s="29"/>
    </row>
    <row r="15" spans="1:23" ht="18" customHeight="1" thickTop="1" x14ac:dyDescent="0.25">
      <c r="A15" s="10"/>
      <c r="B15" s="81" t="s">
        <v>27</v>
      </c>
      <c r="C15" s="82" t="s">
        <v>6</v>
      </c>
      <c r="D15" s="82" t="s">
        <v>54</v>
      </c>
      <c r="E15" s="83" t="s">
        <v>55</v>
      </c>
      <c r="F15" s="95" t="s">
        <v>56</v>
      </c>
      <c r="G15" s="50" t="s">
        <v>32</v>
      </c>
      <c r="H15" s="53" t="s">
        <v>33</v>
      </c>
      <c r="I15" s="25"/>
      <c r="J15" s="47"/>
    </row>
    <row r="16" spans="1:23" ht="18" customHeight="1" x14ac:dyDescent="0.25">
      <c r="A16" s="10"/>
      <c r="B16" s="84">
        <v>1</v>
      </c>
      <c r="C16" s="85" t="s">
        <v>28</v>
      </c>
      <c r="D16" s="86">
        <f>'Kryci_list 14214'!D16+'Kryci_list 14216'!D16</f>
        <v>0</v>
      </c>
      <c r="E16" s="87">
        <f>'Kryci_list 14214'!E16+'Kryci_list 14216'!E16</f>
        <v>0</v>
      </c>
      <c r="F16" s="96">
        <f>'Kryci_list 14214'!F16+'Kryci_list 14216'!F16</f>
        <v>0</v>
      </c>
      <c r="G16" s="51">
        <v>6</v>
      </c>
      <c r="H16" s="105" t="s">
        <v>34</v>
      </c>
      <c r="I16" s="119"/>
      <c r="J16" s="116">
        <f>Rekapitulácia!F9</f>
        <v>0</v>
      </c>
    </row>
    <row r="17" spans="1:10" ht="18" customHeight="1" x14ac:dyDescent="0.25">
      <c r="A17" s="10"/>
      <c r="B17" s="58">
        <v>2</v>
      </c>
      <c r="C17" s="61" t="s">
        <v>29</v>
      </c>
      <c r="D17" s="68">
        <f>'Kryci_list 14214'!D17+'Kryci_list 14216'!D17</f>
        <v>0</v>
      </c>
      <c r="E17" s="66">
        <f>'Kryci_list 14214'!E17+'Kryci_list 14216'!E17</f>
        <v>0</v>
      </c>
      <c r="F17" s="71">
        <f>'Kryci_list 14214'!F17+'Kryci_list 14216'!F17</f>
        <v>0</v>
      </c>
      <c r="G17" s="52">
        <v>7</v>
      </c>
      <c r="H17" s="106" t="s">
        <v>35</v>
      </c>
      <c r="I17" s="119"/>
      <c r="J17" s="117">
        <f>Rekapitulácia!E9</f>
        <v>0</v>
      </c>
    </row>
    <row r="18" spans="1:10" ht="18" customHeight="1" x14ac:dyDescent="0.25">
      <c r="A18" s="10"/>
      <c r="B18" s="59">
        <v>3</v>
      </c>
      <c r="C18" s="62" t="s">
        <v>30</v>
      </c>
      <c r="D18" s="69">
        <f>'Kryci_list 14214'!D18+'Kryci_list 14216'!D18</f>
        <v>0</v>
      </c>
      <c r="E18" s="67">
        <f>'Kryci_list 14214'!E18+'Kryci_list 14216'!E18</f>
        <v>0</v>
      </c>
      <c r="F18" s="72">
        <f>'Kryci_list 14214'!F18+'Kryci_list 14216'!F18</f>
        <v>0</v>
      </c>
      <c r="G18" s="52">
        <v>8</v>
      </c>
      <c r="H18" s="106" t="s">
        <v>36</v>
      </c>
      <c r="I18" s="119"/>
      <c r="J18" s="117">
        <f>Rekapitulácia!D9</f>
        <v>0</v>
      </c>
    </row>
    <row r="19" spans="1:10" ht="18" customHeight="1" x14ac:dyDescent="0.25">
      <c r="A19" s="10"/>
      <c r="B19" s="59">
        <v>4</v>
      </c>
      <c r="C19" s="63"/>
      <c r="D19" s="69"/>
      <c r="E19" s="67"/>
      <c r="F19" s="72"/>
      <c r="G19" s="52">
        <v>9</v>
      </c>
      <c r="H19" s="115"/>
      <c r="I19" s="119"/>
      <c r="J19" s="118"/>
    </row>
    <row r="20" spans="1:10" ht="18" customHeight="1" thickBot="1" x14ac:dyDescent="0.3">
      <c r="A20" s="10"/>
      <c r="B20" s="59">
        <v>5</v>
      </c>
      <c r="C20" s="64" t="s">
        <v>31</v>
      </c>
      <c r="D20" s="70"/>
      <c r="E20" s="90"/>
      <c r="F20" s="97">
        <f>SUM(F16:F19)</f>
        <v>0</v>
      </c>
      <c r="G20" s="52">
        <v>10</v>
      </c>
      <c r="H20" s="106" t="s">
        <v>31</v>
      </c>
      <c r="I20" s="121"/>
      <c r="J20" s="89">
        <f>SUM(J16:J19)</f>
        <v>0</v>
      </c>
    </row>
    <row r="21" spans="1:10" ht="18" customHeight="1" thickTop="1" x14ac:dyDescent="0.25">
      <c r="A21" s="10"/>
      <c r="B21" s="56" t="s">
        <v>44</v>
      </c>
      <c r="C21" s="60" t="s">
        <v>7</v>
      </c>
      <c r="D21" s="65"/>
      <c r="E21" s="17"/>
      <c r="F21" s="88"/>
      <c r="G21" s="56" t="s">
        <v>50</v>
      </c>
      <c r="H21" s="53" t="s">
        <v>7</v>
      </c>
      <c r="I21" s="27"/>
      <c r="J21" s="122"/>
    </row>
    <row r="22" spans="1:10" ht="18" customHeight="1" x14ac:dyDescent="0.25">
      <c r="A22" s="10"/>
      <c r="B22" s="51">
        <v>11</v>
      </c>
      <c r="C22" s="54" t="s">
        <v>45</v>
      </c>
      <c r="D22" s="77"/>
      <c r="E22" s="80"/>
      <c r="F22" s="71">
        <f>'Kryci_list 14214'!F22+'Kryci_list 14216'!F22</f>
        <v>0</v>
      </c>
      <c r="G22" s="51">
        <v>16</v>
      </c>
      <c r="H22" s="105" t="s">
        <v>51</v>
      </c>
      <c r="I22" s="119"/>
      <c r="J22" s="116">
        <f>'Kryci_list 14214'!J22+'Kryci_list 14216'!J22</f>
        <v>0</v>
      </c>
    </row>
    <row r="23" spans="1:10" ht="18" customHeight="1" x14ac:dyDescent="0.25">
      <c r="A23" s="10"/>
      <c r="B23" s="52">
        <v>12</v>
      </c>
      <c r="C23" s="55" t="s">
        <v>46</v>
      </c>
      <c r="D23" s="57"/>
      <c r="E23" s="80"/>
      <c r="F23" s="72">
        <f>'Kryci_list 14214'!F23+'Kryci_list 14216'!F23</f>
        <v>0</v>
      </c>
      <c r="G23" s="52">
        <v>17</v>
      </c>
      <c r="H23" s="106" t="s">
        <v>52</v>
      </c>
      <c r="I23" s="119"/>
      <c r="J23" s="117">
        <f>'Kryci_list 14214'!J23+'Kryci_list 14216'!J23</f>
        <v>0</v>
      </c>
    </row>
    <row r="24" spans="1:10" ht="18" customHeight="1" x14ac:dyDescent="0.25">
      <c r="A24" s="10"/>
      <c r="B24" s="52">
        <v>13</v>
      </c>
      <c r="C24" s="55" t="s">
        <v>47</v>
      </c>
      <c r="D24" s="57"/>
      <c r="E24" s="80"/>
      <c r="F24" s="72">
        <f>'Kryci_list 14214'!F24+'Kryci_list 14216'!F24</f>
        <v>0</v>
      </c>
      <c r="G24" s="52">
        <v>18</v>
      </c>
      <c r="H24" s="106" t="s">
        <v>53</v>
      </c>
      <c r="I24" s="119"/>
      <c r="J24" s="117">
        <f>'Kryci_list 14214'!J24+'Kryci_list 14216'!J24</f>
        <v>0</v>
      </c>
    </row>
    <row r="25" spans="1:10" ht="18" customHeight="1" x14ac:dyDescent="0.25">
      <c r="A25" s="10"/>
      <c r="B25" s="52">
        <v>14</v>
      </c>
      <c r="C25" s="18"/>
      <c r="D25" s="57"/>
      <c r="E25" s="80"/>
      <c r="F25" s="78"/>
      <c r="G25" s="52">
        <v>19</v>
      </c>
      <c r="H25" s="115"/>
      <c r="I25" s="119"/>
      <c r="J25" s="117"/>
    </row>
    <row r="26" spans="1:10" ht="18" customHeight="1" thickBot="1" x14ac:dyDescent="0.3">
      <c r="A26" s="10"/>
      <c r="B26" s="52">
        <v>15</v>
      </c>
      <c r="C26" s="55"/>
      <c r="D26" s="57"/>
      <c r="E26" s="57"/>
      <c r="F26" s="98"/>
      <c r="G26" s="52">
        <v>20</v>
      </c>
      <c r="H26" s="106" t="s">
        <v>31</v>
      </c>
      <c r="I26" s="121"/>
      <c r="J26" s="89">
        <f>SUM(J22:J25)+SUM(F22:F25)</f>
        <v>0</v>
      </c>
    </row>
    <row r="27" spans="1:10" ht="18" customHeight="1" thickTop="1" x14ac:dyDescent="0.25">
      <c r="A27" s="10"/>
      <c r="B27" s="91"/>
      <c r="C27" s="133" t="s">
        <v>59</v>
      </c>
      <c r="D27" s="126"/>
      <c r="E27" s="92"/>
      <c r="F27" s="28"/>
      <c r="G27" s="99" t="s">
        <v>37</v>
      </c>
      <c r="H27" s="94" t="s">
        <v>38</v>
      </c>
      <c r="I27" s="27"/>
      <c r="J27" s="30"/>
    </row>
    <row r="28" spans="1:10" ht="18" customHeight="1" x14ac:dyDescent="0.25">
      <c r="A28" s="10"/>
      <c r="B28" s="24"/>
      <c r="C28" s="124"/>
      <c r="D28" s="127"/>
      <c r="E28" s="20"/>
      <c r="F28" s="10"/>
      <c r="G28" s="100">
        <v>21</v>
      </c>
      <c r="H28" s="104" t="s">
        <v>39</v>
      </c>
      <c r="I28" s="112"/>
      <c r="J28" s="108">
        <f>F20+J20+F26+J26</f>
        <v>0</v>
      </c>
    </row>
    <row r="29" spans="1:10" ht="18" customHeight="1" x14ac:dyDescent="0.25">
      <c r="A29" s="10"/>
      <c r="B29" s="73"/>
      <c r="C29" s="125"/>
      <c r="D29" s="128"/>
      <c r="E29" s="20"/>
      <c r="F29" s="10"/>
      <c r="G29" s="51">
        <v>22</v>
      </c>
      <c r="H29" s="105" t="s">
        <v>40</v>
      </c>
      <c r="I29" s="113">
        <f>Rekapitulácia!B10</f>
        <v>0</v>
      </c>
      <c r="J29" s="109">
        <f>ROUND(((ROUND(I29,2)*20)/100),2)*1</f>
        <v>0</v>
      </c>
    </row>
    <row r="30" spans="1:10" ht="18" customHeight="1" x14ac:dyDescent="0.25">
      <c r="A30" s="10"/>
      <c r="B30" s="21"/>
      <c r="C30" s="115"/>
      <c r="D30" s="119"/>
      <c r="E30" s="20"/>
      <c r="F30" s="10"/>
      <c r="G30" s="52">
        <v>23</v>
      </c>
      <c r="H30" s="106" t="s">
        <v>41</v>
      </c>
      <c r="I30" s="79">
        <f>Rekapitulácia!B11</f>
        <v>0</v>
      </c>
      <c r="J30" s="110">
        <f>ROUND(((ROUND(I30,2)*0)/100),2)</f>
        <v>0</v>
      </c>
    </row>
    <row r="31" spans="1:10" ht="18" customHeight="1" x14ac:dyDescent="0.25">
      <c r="A31" s="10"/>
      <c r="B31" s="22"/>
      <c r="C31" s="129"/>
      <c r="D31" s="130"/>
      <c r="E31" s="20"/>
      <c r="F31" s="10"/>
      <c r="G31" s="52">
        <v>24</v>
      </c>
      <c r="H31" s="106" t="s">
        <v>42</v>
      </c>
      <c r="I31" s="26"/>
      <c r="J31" s="190">
        <f>SUM(J28:J30)</f>
        <v>0</v>
      </c>
    </row>
    <row r="32" spans="1:10" ht="18" customHeight="1" thickBot="1" x14ac:dyDescent="0.3">
      <c r="A32" s="10"/>
      <c r="B32" s="40"/>
      <c r="C32" s="107"/>
      <c r="D32" s="114"/>
      <c r="E32" s="74"/>
      <c r="F32" s="75"/>
      <c r="G32" s="186" t="s">
        <v>43</v>
      </c>
      <c r="H32" s="187"/>
      <c r="I32" s="188"/>
      <c r="J32" s="189"/>
    </row>
    <row r="33" spans="1:10" ht="18" customHeight="1" thickTop="1" x14ac:dyDescent="0.25">
      <c r="A33" s="10"/>
      <c r="B33" s="91"/>
      <c r="C33" s="92"/>
      <c r="D33" s="131" t="s">
        <v>57</v>
      </c>
      <c r="E33" s="14"/>
      <c r="F33" s="14"/>
      <c r="G33" s="13"/>
      <c r="H33" s="131" t="s">
        <v>58</v>
      </c>
      <c r="I33" s="28"/>
      <c r="J33" s="31"/>
    </row>
    <row r="34" spans="1:10" ht="18" customHeight="1" x14ac:dyDescent="0.25">
      <c r="A34" s="10"/>
      <c r="B34" s="23"/>
      <c r="C34" s="19"/>
      <c r="D34" s="13"/>
      <c r="E34" s="13"/>
      <c r="F34" s="13"/>
      <c r="G34" s="13"/>
      <c r="H34" s="13"/>
      <c r="I34" s="28"/>
      <c r="J34" s="31"/>
    </row>
    <row r="35" spans="1:10" ht="18" customHeight="1" x14ac:dyDescent="0.25">
      <c r="A35" s="10"/>
      <c r="B35" s="24"/>
      <c r="C35" s="20"/>
      <c r="D35" s="3"/>
      <c r="E35" s="3"/>
      <c r="F35" s="3"/>
      <c r="G35" s="3"/>
      <c r="H35" s="3"/>
      <c r="I35" s="10"/>
      <c r="J35" s="32"/>
    </row>
    <row r="36" spans="1:10" ht="18" customHeight="1" x14ac:dyDescent="0.25">
      <c r="A36" s="10"/>
      <c r="B36" s="24"/>
      <c r="C36" s="20"/>
      <c r="D36" s="3"/>
      <c r="E36" s="3"/>
      <c r="F36" s="3"/>
      <c r="G36" s="3"/>
      <c r="H36" s="3"/>
      <c r="I36" s="10"/>
      <c r="J36" s="32"/>
    </row>
    <row r="37" spans="1:10" ht="18" customHeight="1" x14ac:dyDescent="0.25">
      <c r="A37" s="10"/>
      <c r="B37" s="24"/>
      <c r="C37" s="20"/>
      <c r="D37" s="3"/>
      <c r="E37" s="3"/>
      <c r="F37" s="3"/>
      <c r="G37" s="3"/>
      <c r="H37" s="3"/>
      <c r="I37" s="10"/>
      <c r="J37" s="32"/>
    </row>
    <row r="38" spans="1:10" ht="18" customHeight="1" x14ac:dyDescent="0.25">
      <c r="A38" s="10"/>
      <c r="B38" s="24"/>
      <c r="C38" s="20"/>
      <c r="D38" s="3"/>
      <c r="E38" s="3"/>
      <c r="F38" s="3"/>
      <c r="G38" s="3"/>
      <c r="H38" s="3"/>
      <c r="I38" s="10"/>
      <c r="J38" s="32"/>
    </row>
    <row r="39" spans="1:10" ht="18" customHeight="1" x14ac:dyDescent="0.25">
      <c r="A39" s="10"/>
      <c r="B39" s="24"/>
      <c r="C39" s="20"/>
      <c r="D39" s="3"/>
      <c r="E39" s="3"/>
      <c r="F39" s="3"/>
      <c r="G39" s="3"/>
      <c r="H39" s="3"/>
      <c r="I39" s="10"/>
      <c r="J39" s="32"/>
    </row>
    <row r="40" spans="1:10" ht="18" customHeight="1" thickBot="1" x14ac:dyDescent="0.3">
      <c r="A40" s="10"/>
      <c r="B40" s="73"/>
      <c r="C40" s="74"/>
      <c r="D40" s="11"/>
      <c r="E40" s="11"/>
      <c r="F40" s="11"/>
      <c r="G40" s="11"/>
      <c r="H40" s="11"/>
      <c r="I40" s="75"/>
      <c r="J40" s="76"/>
    </row>
    <row r="41" spans="1:10" ht="15.75" thickTop="1" x14ac:dyDescent="0.25">
      <c r="A41" s="10"/>
      <c r="B41" s="14"/>
      <c r="C41" s="14"/>
      <c r="D41" s="14"/>
      <c r="E41" s="14"/>
      <c r="F41" s="14"/>
      <c r="G41" s="14"/>
      <c r="H41" s="14"/>
      <c r="I41" s="14"/>
      <c r="J41" s="14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1"/>
      <c r="C1" s="11"/>
      <c r="D1" s="11"/>
      <c r="E1" s="11"/>
      <c r="F1" s="12" t="s">
        <v>14</v>
      </c>
      <c r="G1" s="11"/>
      <c r="H1" s="11"/>
      <c r="I1" s="11"/>
      <c r="J1" s="11"/>
      <c r="W1">
        <v>30.126000000000001</v>
      </c>
    </row>
    <row r="2" spans="1:23" ht="18" customHeight="1" thickTop="1" x14ac:dyDescent="0.25">
      <c r="A2" s="10"/>
      <c r="B2" s="208" t="s">
        <v>1</v>
      </c>
      <c r="C2" s="209"/>
      <c r="D2" s="209"/>
      <c r="E2" s="209"/>
      <c r="F2" s="209"/>
      <c r="G2" s="209"/>
      <c r="H2" s="209"/>
      <c r="I2" s="209"/>
      <c r="J2" s="210"/>
    </row>
    <row r="3" spans="1:23" ht="18" customHeight="1" x14ac:dyDescent="0.25">
      <c r="A3" s="10"/>
      <c r="B3" s="33" t="s">
        <v>16</v>
      </c>
      <c r="C3" s="34"/>
      <c r="D3" s="35"/>
      <c r="E3" s="35"/>
      <c r="F3" s="35"/>
      <c r="G3" s="15"/>
      <c r="H3" s="15"/>
      <c r="I3" s="36" t="s">
        <v>15</v>
      </c>
      <c r="J3" s="29"/>
    </row>
    <row r="4" spans="1:23" ht="18" customHeight="1" x14ac:dyDescent="0.25">
      <c r="A4" s="10"/>
      <c r="B4" s="21"/>
      <c r="C4" s="18"/>
      <c r="D4" s="15"/>
      <c r="E4" s="15"/>
      <c r="F4" s="15"/>
      <c r="G4" s="15"/>
      <c r="H4" s="15"/>
      <c r="I4" s="36" t="s">
        <v>17</v>
      </c>
      <c r="J4" s="29"/>
    </row>
    <row r="5" spans="1:23" ht="18" customHeight="1" thickBot="1" x14ac:dyDescent="0.3">
      <c r="A5" s="10"/>
      <c r="B5" s="37" t="s">
        <v>18</v>
      </c>
      <c r="C5" s="18"/>
      <c r="D5" s="15"/>
      <c r="E5" s="15"/>
      <c r="F5" s="38" t="s">
        <v>19</v>
      </c>
      <c r="G5" s="15"/>
      <c r="H5" s="15"/>
      <c r="I5" s="36" t="s">
        <v>20</v>
      </c>
      <c r="J5" s="39" t="s">
        <v>21</v>
      </c>
    </row>
    <row r="6" spans="1:23" ht="20.100000000000001" customHeight="1" thickTop="1" x14ac:dyDescent="0.25">
      <c r="A6" s="10"/>
      <c r="B6" s="202" t="s">
        <v>22</v>
      </c>
      <c r="C6" s="203"/>
      <c r="D6" s="203"/>
      <c r="E6" s="203"/>
      <c r="F6" s="203"/>
      <c r="G6" s="203"/>
      <c r="H6" s="203"/>
      <c r="I6" s="203"/>
      <c r="J6" s="204"/>
    </row>
    <row r="7" spans="1:23" ht="18" customHeight="1" x14ac:dyDescent="0.25">
      <c r="A7" s="10"/>
      <c r="B7" s="48" t="s">
        <v>25</v>
      </c>
      <c r="C7" s="41"/>
      <c r="D7" s="16"/>
      <c r="E7" s="16"/>
      <c r="F7" s="16"/>
      <c r="G7" s="49" t="s">
        <v>26</v>
      </c>
      <c r="H7" s="16"/>
      <c r="I7" s="27"/>
      <c r="J7" s="42"/>
    </row>
    <row r="8" spans="1:23" ht="20.100000000000001" customHeight="1" x14ac:dyDescent="0.25">
      <c r="A8" s="10"/>
      <c r="B8" s="205" t="s">
        <v>23</v>
      </c>
      <c r="C8" s="206"/>
      <c r="D8" s="206"/>
      <c r="E8" s="206"/>
      <c r="F8" s="206"/>
      <c r="G8" s="206"/>
      <c r="H8" s="206"/>
      <c r="I8" s="206"/>
      <c r="J8" s="207"/>
    </row>
    <row r="9" spans="1:23" ht="18" customHeight="1" x14ac:dyDescent="0.25">
      <c r="A9" s="10"/>
      <c r="B9" s="37" t="s">
        <v>25</v>
      </c>
      <c r="C9" s="18"/>
      <c r="D9" s="15"/>
      <c r="E9" s="15"/>
      <c r="F9" s="15"/>
      <c r="G9" s="38" t="s">
        <v>26</v>
      </c>
      <c r="H9" s="15"/>
      <c r="I9" s="26"/>
      <c r="J9" s="29"/>
    </row>
    <row r="10" spans="1:23" ht="20.100000000000001" customHeight="1" x14ac:dyDescent="0.25">
      <c r="A10" s="10"/>
      <c r="B10" s="205" t="s">
        <v>24</v>
      </c>
      <c r="C10" s="206"/>
      <c r="D10" s="206"/>
      <c r="E10" s="206"/>
      <c r="F10" s="206"/>
      <c r="G10" s="206"/>
      <c r="H10" s="206"/>
      <c r="I10" s="206"/>
      <c r="J10" s="207"/>
    </row>
    <row r="11" spans="1:23" ht="18" customHeight="1" thickBot="1" x14ac:dyDescent="0.3">
      <c r="A11" s="10"/>
      <c r="B11" s="37" t="s">
        <v>25</v>
      </c>
      <c r="C11" s="18"/>
      <c r="D11" s="15"/>
      <c r="E11" s="15"/>
      <c r="F11" s="15"/>
      <c r="G11" s="38" t="s">
        <v>26</v>
      </c>
      <c r="H11" s="15"/>
      <c r="I11" s="26"/>
      <c r="J11" s="29"/>
    </row>
    <row r="12" spans="1:23" ht="18" customHeight="1" thickTop="1" x14ac:dyDescent="0.25">
      <c r="A12" s="10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 x14ac:dyDescent="0.25">
      <c r="A13" s="10"/>
      <c r="B13" s="40"/>
      <c r="C13" s="41"/>
      <c r="D13" s="16"/>
      <c r="E13" s="16"/>
      <c r="F13" s="16"/>
      <c r="G13" s="16"/>
      <c r="H13" s="16"/>
      <c r="I13" s="27"/>
      <c r="J13" s="42"/>
    </row>
    <row r="14" spans="1:23" ht="18" customHeight="1" thickBot="1" x14ac:dyDescent="0.3">
      <c r="A14" s="10"/>
      <c r="B14" s="21"/>
      <c r="C14" s="18"/>
      <c r="D14" s="15"/>
      <c r="E14" s="15"/>
      <c r="F14" s="15"/>
      <c r="G14" s="15"/>
      <c r="H14" s="15"/>
      <c r="I14" s="26"/>
      <c r="J14" s="29"/>
    </row>
    <row r="15" spans="1:23" ht="18" customHeight="1" thickTop="1" x14ac:dyDescent="0.25">
      <c r="A15" s="10"/>
      <c r="B15" s="81" t="s">
        <v>27</v>
      </c>
      <c r="C15" s="82" t="s">
        <v>6</v>
      </c>
      <c r="D15" s="82" t="s">
        <v>54</v>
      </c>
      <c r="E15" s="83" t="s">
        <v>55</v>
      </c>
      <c r="F15" s="95" t="s">
        <v>56</v>
      </c>
      <c r="G15" s="50" t="s">
        <v>32</v>
      </c>
      <c r="H15" s="53" t="s">
        <v>33</v>
      </c>
      <c r="I15" s="25"/>
      <c r="J15" s="47"/>
    </row>
    <row r="16" spans="1:23" ht="18" customHeight="1" x14ac:dyDescent="0.25">
      <c r="A16" s="10"/>
      <c r="B16" s="84">
        <v>1</v>
      </c>
      <c r="C16" s="85" t="s">
        <v>28</v>
      </c>
      <c r="D16" s="86">
        <f>'Rekap 14214'!B17</f>
        <v>0</v>
      </c>
      <c r="E16" s="87">
        <f>'Rekap 14214'!C17</f>
        <v>0</v>
      </c>
      <c r="F16" s="96">
        <f>'Rekap 14214'!D17</f>
        <v>0</v>
      </c>
      <c r="G16" s="51">
        <v>6</v>
      </c>
      <c r="H16" s="105" t="s">
        <v>34</v>
      </c>
      <c r="I16" s="119"/>
      <c r="J16" s="116">
        <v>0</v>
      </c>
    </row>
    <row r="17" spans="1:26" ht="18" customHeight="1" x14ac:dyDescent="0.25">
      <c r="A17" s="10"/>
      <c r="B17" s="58">
        <v>2</v>
      </c>
      <c r="C17" s="61" t="s">
        <v>29</v>
      </c>
      <c r="D17" s="68">
        <f>'Rekap 14214'!B21</f>
        <v>0</v>
      </c>
      <c r="E17" s="66">
        <f>'Rekap 14214'!C21</f>
        <v>0</v>
      </c>
      <c r="F17" s="71">
        <f>'Rekap 14214'!D21</f>
        <v>0</v>
      </c>
      <c r="G17" s="52">
        <v>7</v>
      </c>
      <c r="H17" s="106" t="s">
        <v>35</v>
      </c>
      <c r="I17" s="119"/>
      <c r="J17" s="117">
        <f>'SO 14214'!Z79</f>
        <v>0</v>
      </c>
    </row>
    <row r="18" spans="1:26" ht="18" customHeight="1" x14ac:dyDescent="0.25">
      <c r="A18" s="10"/>
      <c r="B18" s="59">
        <v>3</v>
      </c>
      <c r="C18" s="62" t="s">
        <v>30</v>
      </c>
      <c r="D18" s="69"/>
      <c r="E18" s="67"/>
      <c r="F18" s="72"/>
      <c r="G18" s="52">
        <v>8</v>
      </c>
      <c r="H18" s="106" t="s">
        <v>36</v>
      </c>
      <c r="I18" s="119"/>
      <c r="J18" s="117">
        <v>0</v>
      </c>
    </row>
    <row r="19" spans="1:26" ht="18" customHeight="1" x14ac:dyDescent="0.25">
      <c r="A19" s="10"/>
      <c r="B19" s="59">
        <v>4</v>
      </c>
      <c r="C19" s="63"/>
      <c r="D19" s="69"/>
      <c r="E19" s="67"/>
      <c r="F19" s="72"/>
      <c r="G19" s="52">
        <v>9</v>
      </c>
      <c r="H19" s="115"/>
      <c r="I19" s="119"/>
      <c r="J19" s="118"/>
    </row>
    <row r="20" spans="1:26" ht="18" customHeight="1" thickBot="1" x14ac:dyDescent="0.3">
      <c r="A20" s="10"/>
      <c r="B20" s="59">
        <v>5</v>
      </c>
      <c r="C20" s="64" t="s">
        <v>31</v>
      </c>
      <c r="D20" s="70"/>
      <c r="E20" s="90"/>
      <c r="F20" s="97">
        <f>SUM(F16:F19)</f>
        <v>0</v>
      </c>
      <c r="G20" s="52">
        <v>10</v>
      </c>
      <c r="H20" s="106" t="s">
        <v>31</v>
      </c>
      <c r="I20" s="121"/>
      <c r="J20" s="89">
        <f>SUM(J16:J19)</f>
        <v>0</v>
      </c>
    </row>
    <row r="21" spans="1:26" ht="18" customHeight="1" thickTop="1" x14ac:dyDescent="0.25">
      <c r="A21" s="10"/>
      <c r="B21" s="56" t="s">
        <v>44</v>
      </c>
      <c r="C21" s="60" t="s">
        <v>7</v>
      </c>
      <c r="D21" s="65"/>
      <c r="E21" s="17"/>
      <c r="F21" s="88"/>
      <c r="G21" s="56" t="s">
        <v>50</v>
      </c>
      <c r="H21" s="53" t="s">
        <v>7</v>
      </c>
      <c r="I21" s="27"/>
      <c r="J21" s="122"/>
    </row>
    <row r="22" spans="1:26" ht="18" customHeight="1" x14ac:dyDescent="0.25">
      <c r="A22" s="10"/>
      <c r="B22" s="51">
        <v>11</v>
      </c>
      <c r="C22" s="54" t="s">
        <v>45</v>
      </c>
      <c r="D22" s="77"/>
      <c r="E22" s="79" t="s">
        <v>48</v>
      </c>
      <c r="F22" s="71">
        <f>((F16*U22*0)+(F17*V22*0)+(F18*W22*0))/100</f>
        <v>0</v>
      </c>
      <c r="G22" s="51">
        <v>16</v>
      </c>
      <c r="H22" s="105" t="s">
        <v>51</v>
      </c>
      <c r="I22" s="120" t="s">
        <v>48</v>
      </c>
      <c r="J22" s="116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0"/>
      <c r="B23" s="52">
        <v>12</v>
      </c>
      <c r="C23" s="55" t="s">
        <v>46</v>
      </c>
      <c r="D23" s="57"/>
      <c r="E23" s="79" t="s">
        <v>49</v>
      </c>
      <c r="F23" s="72">
        <f>((F16*U23*0)+(F17*V23*0)+(F18*W23*0))/100</f>
        <v>0</v>
      </c>
      <c r="G23" s="52">
        <v>17</v>
      </c>
      <c r="H23" s="106" t="s">
        <v>52</v>
      </c>
      <c r="I23" s="120" t="s">
        <v>48</v>
      </c>
      <c r="J23" s="117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0"/>
      <c r="B24" s="52">
        <v>13</v>
      </c>
      <c r="C24" s="55" t="s">
        <v>47</v>
      </c>
      <c r="D24" s="57"/>
      <c r="E24" s="79" t="s">
        <v>48</v>
      </c>
      <c r="F24" s="72">
        <f>((F16*U24*0)+(F17*V24*0)+(F18*W24*0))/100</f>
        <v>0</v>
      </c>
      <c r="G24" s="52">
        <v>18</v>
      </c>
      <c r="H24" s="106" t="s">
        <v>53</v>
      </c>
      <c r="I24" s="120" t="s">
        <v>49</v>
      </c>
      <c r="J24" s="117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0"/>
      <c r="B25" s="52">
        <v>14</v>
      </c>
      <c r="C25" s="18"/>
      <c r="D25" s="57"/>
      <c r="E25" s="80"/>
      <c r="F25" s="78"/>
      <c r="G25" s="52">
        <v>19</v>
      </c>
      <c r="H25" s="115"/>
      <c r="I25" s="119"/>
      <c r="J25" s="118"/>
    </row>
    <row r="26" spans="1:26" ht="18" customHeight="1" thickBot="1" x14ac:dyDescent="0.3">
      <c r="A26" s="10"/>
      <c r="B26" s="52">
        <v>15</v>
      </c>
      <c r="C26" s="55"/>
      <c r="D26" s="57"/>
      <c r="E26" s="57"/>
      <c r="F26" s="98"/>
      <c r="G26" s="52">
        <v>20</v>
      </c>
      <c r="H26" s="106" t="s">
        <v>31</v>
      </c>
      <c r="I26" s="121"/>
      <c r="J26" s="89">
        <f>SUM(J22:J25)+SUM(F22:F25)</f>
        <v>0</v>
      </c>
    </row>
    <row r="27" spans="1:26" ht="18" customHeight="1" thickTop="1" x14ac:dyDescent="0.25">
      <c r="A27" s="10"/>
      <c r="B27" s="91"/>
      <c r="C27" s="133" t="s">
        <v>59</v>
      </c>
      <c r="D27" s="126"/>
      <c r="E27" s="92"/>
      <c r="F27" s="28"/>
      <c r="G27" s="99" t="s">
        <v>37</v>
      </c>
      <c r="H27" s="94" t="s">
        <v>38</v>
      </c>
      <c r="I27" s="27"/>
      <c r="J27" s="30"/>
    </row>
    <row r="28" spans="1:26" ht="18" customHeight="1" x14ac:dyDescent="0.25">
      <c r="A28" s="10"/>
      <c r="B28" s="24"/>
      <c r="C28" s="124"/>
      <c r="D28" s="127"/>
      <c r="E28" s="20"/>
      <c r="F28" s="10"/>
      <c r="G28" s="100">
        <v>21</v>
      </c>
      <c r="H28" s="104" t="s">
        <v>39</v>
      </c>
      <c r="I28" s="112"/>
      <c r="J28" s="108">
        <f>F20+J20+F26+J26</f>
        <v>0</v>
      </c>
    </row>
    <row r="29" spans="1:26" ht="18" customHeight="1" x14ac:dyDescent="0.25">
      <c r="A29" s="10"/>
      <c r="B29" s="73"/>
      <c r="C29" s="125"/>
      <c r="D29" s="128"/>
      <c r="E29" s="20"/>
      <c r="F29" s="10"/>
      <c r="G29" s="51">
        <v>22</v>
      </c>
      <c r="H29" s="105" t="s">
        <v>40</v>
      </c>
      <c r="I29" s="113">
        <f>J28-SUM('SO 14214'!K9:'SO 14214'!K78)</f>
        <v>0</v>
      </c>
      <c r="J29" s="109">
        <f>ROUND(((ROUND(I29,2)*20)*1/100),2)</f>
        <v>0</v>
      </c>
    </row>
    <row r="30" spans="1:26" ht="18" customHeight="1" x14ac:dyDescent="0.25">
      <c r="A30" s="10"/>
      <c r="B30" s="21"/>
      <c r="C30" s="115"/>
      <c r="D30" s="119"/>
      <c r="E30" s="20"/>
      <c r="F30" s="10"/>
      <c r="G30" s="52">
        <v>23</v>
      </c>
      <c r="H30" s="106" t="s">
        <v>41</v>
      </c>
      <c r="I30" s="79">
        <f>SUM('SO 14214'!K9:'SO 14214'!K78)</f>
        <v>0</v>
      </c>
      <c r="J30" s="110">
        <f>ROUND(((ROUND(I30,2)*0)/100),2)</f>
        <v>0</v>
      </c>
    </row>
    <row r="31" spans="1:26" ht="18" customHeight="1" x14ac:dyDescent="0.25">
      <c r="A31" s="10"/>
      <c r="B31" s="22"/>
      <c r="C31" s="129"/>
      <c r="D31" s="130"/>
      <c r="E31" s="20"/>
      <c r="F31" s="10"/>
      <c r="G31" s="100">
        <v>24</v>
      </c>
      <c r="H31" s="104" t="s">
        <v>42</v>
      </c>
      <c r="I31" s="103"/>
      <c r="J31" s="123">
        <f>SUM(J28:J30)</f>
        <v>0</v>
      </c>
    </row>
    <row r="32" spans="1:26" ht="18" customHeight="1" thickBot="1" x14ac:dyDescent="0.3">
      <c r="A32" s="10"/>
      <c r="B32" s="40"/>
      <c r="C32" s="107"/>
      <c r="D32" s="114"/>
      <c r="E32" s="74"/>
      <c r="F32" s="75"/>
      <c r="G32" s="51" t="s">
        <v>43</v>
      </c>
      <c r="H32" s="107"/>
      <c r="I32" s="114"/>
      <c r="J32" s="111"/>
    </row>
    <row r="33" spans="1:10" ht="18" customHeight="1" thickTop="1" x14ac:dyDescent="0.25">
      <c r="A33" s="10"/>
      <c r="B33" s="91"/>
      <c r="C33" s="92"/>
      <c r="D33" s="131" t="s">
        <v>57</v>
      </c>
      <c r="E33" s="14"/>
      <c r="F33" s="93"/>
      <c r="G33" s="101">
        <v>26</v>
      </c>
      <c r="H33" s="132" t="s">
        <v>58</v>
      </c>
      <c r="I33" s="28"/>
      <c r="J33" s="102"/>
    </row>
    <row r="34" spans="1:10" ht="18" customHeight="1" x14ac:dyDescent="0.25">
      <c r="A34" s="10"/>
      <c r="B34" s="23"/>
      <c r="C34" s="19"/>
      <c r="D34" s="13"/>
      <c r="E34" s="13"/>
      <c r="F34" s="13"/>
      <c r="G34" s="13"/>
      <c r="H34" s="13"/>
      <c r="I34" s="28"/>
      <c r="J34" s="31"/>
    </row>
    <row r="35" spans="1:10" ht="18" customHeight="1" x14ac:dyDescent="0.25">
      <c r="A35" s="10"/>
      <c r="B35" s="24"/>
      <c r="C35" s="20"/>
      <c r="D35" s="3"/>
      <c r="E35" s="3"/>
      <c r="F35" s="3"/>
      <c r="G35" s="3"/>
      <c r="H35" s="3"/>
      <c r="I35" s="10"/>
      <c r="J35" s="32"/>
    </row>
    <row r="36" spans="1:10" ht="18" customHeight="1" x14ac:dyDescent="0.25">
      <c r="A36" s="10"/>
      <c r="B36" s="24"/>
      <c r="C36" s="20"/>
      <c r="D36" s="3"/>
      <c r="E36" s="3"/>
      <c r="F36" s="3"/>
      <c r="G36" s="3"/>
      <c r="H36" s="3"/>
      <c r="I36" s="10"/>
      <c r="J36" s="32"/>
    </row>
    <row r="37" spans="1:10" ht="18" customHeight="1" x14ac:dyDescent="0.25">
      <c r="A37" s="10"/>
      <c r="B37" s="24"/>
      <c r="C37" s="20"/>
      <c r="D37" s="3"/>
      <c r="E37" s="3"/>
      <c r="F37" s="3"/>
      <c r="G37" s="3"/>
      <c r="H37" s="3"/>
      <c r="I37" s="10"/>
      <c r="J37" s="32"/>
    </row>
    <row r="38" spans="1:10" ht="18" customHeight="1" x14ac:dyDescent="0.25">
      <c r="A38" s="10"/>
      <c r="B38" s="24"/>
      <c r="C38" s="20"/>
      <c r="D38" s="3"/>
      <c r="E38" s="3"/>
      <c r="F38" s="3"/>
      <c r="G38" s="3"/>
      <c r="H38" s="3"/>
      <c r="I38" s="10"/>
      <c r="J38" s="32"/>
    </row>
    <row r="39" spans="1:10" ht="18" customHeight="1" x14ac:dyDescent="0.25">
      <c r="A39" s="10"/>
      <c r="B39" s="24"/>
      <c r="C39" s="20"/>
      <c r="D39" s="3"/>
      <c r="E39" s="3"/>
      <c r="F39" s="3"/>
      <c r="G39" s="3"/>
      <c r="H39" s="3"/>
      <c r="I39" s="10"/>
      <c r="J39" s="32"/>
    </row>
    <row r="40" spans="1:10" ht="18" customHeight="1" thickBot="1" x14ac:dyDescent="0.3">
      <c r="A40" s="10"/>
      <c r="B40" s="73"/>
      <c r="C40" s="74"/>
      <c r="D40" s="11"/>
      <c r="E40" s="11"/>
      <c r="F40" s="11"/>
      <c r="G40" s="11"/>
      <c r="H40" s="11"/>
      <c r="I40" s="75"/>
      <c r="J40" s="76"/>
    </row>
    <row r="41" spans="1:10" ht="15.75" thickTop="1" x14ac:dyDescent="0.25">
      <c r="A41" s="10"/>
      <c r="B41" s="14"/>
      <c r="C41" s="14"/>
      <c r="D41" s="14"/>
      <c r="E41" s="14"/>
      <c r="F41" s="14"/>
      <c r="G41" s="14"/>
      <c r="H41" s="14"/>
      <c r="I41" s="14"/>
      <c r="J41" s="14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1" t="s">
        <v>22</v>
      </c>
      <c r="B1" s="212"/>
      <c r="C1" s="212"/>
      <c r="D1" s="213"/>
      <c r="E1" s="136" t="s">
        <v>19</v>
      </c>
      <c r="F1" s="135"/>
      <c r="W1">
        <v>30.126000000000001</v>
      </c>
    </row>
    <row r="2" spans="1:26" ht="20.100000000000001" customHeight="1" x14ac:dyDescent="0.25">
      <c r="A2" s="211" t="s">
        <v>23</v>
      </c>
      <c r="B2" s="212"/>
      <c r="C2" s="212"/>
      <c r="D2" s="213"/>
      <c r="E2" s="136" t="s">
        <v>17</v>
      </c>
      <c r="F2" s="135"/>
    </row>
    <row r="3" spans="1:26" ht="20.100000000000001" customHeight="1" x14ac:dyDescent="0.25">
      <c r="A3" s="211" t="s">
        <v>24</v>
      </c>
      <c r="B3" s="212"/>
      <c r="C3" s="212"/>
      <c r="D3" s="213"/>
      <c r="E3" s="136" t="s">
        <v>63</v>
      </c>
      <c r="F3" s="135"/>
    </row>
    <row r="4" spans="1:26" x14ac:dyDescent="0.25">
      <c r="A4" s="137" t="s">
        <v>1</v>
      </c>
      <c r="B4" s="134"/>
      <c r="C4" s="134"/>
      <c r="D4" s="134"/>
      <c r="E4" s="134"/>
      <c r="F4" s="134"/>
    </row>
    <row r="5" spans="1:26" x14ac:dyDescent="0.25">
      <c r="A5" s="137" t="s">
        <v>16</v>
      </c>
      <c r="B5" s="134"/>
      <c r="C5" s="134"/>
      <c r="D5" s="134"/>
      <c r="E5" s="134"/>
      <c r="F5" s="134"/>
    </row>
    <row r="6" spans="1:26" x14ac:dyDescent="0.25">
      <c r="A6" s="134"/>
      <c r="B6" s="134"/>
      <c r="C6" s="134"/>
      <c r="D6" s="134"/>
      <c r="E6" s="134"/>
      <c r="F6" s="134"/>
    </row>
    <row r="7" spans="1:26" x14ac:dyDescent="0.25">
      <c r="A7" s="134"/>
      <c r="B7" s="134"/>
      <c r="C7" s="134"/>
      <c r="D7" s="134"/>
      <c r="E7" s="134"/>
      <c r="F7" s="134"/>
    </row>
    <row r="8" spans="1:26" x14ac:dyDescent="0.25">
      <c r="A8" s="138" t="s">
        <v>64</v>
      </c>
      <c r="B8" s="134"/>
      <c r="C8" s="134"/>
      <c r="D8" s="134"/>
      <c r="E8" s="134"/>
      <c r="F8" s="134"/>
    </row>
    <row r="9" spans="1:26" x14ac:dyDescent="0.25">
      <c r="A9" s="139" t="s">
        <v>60</v>
      </c>
      <c r="B9" s="139" t="s">
        <v>54</v>
      </c>
      <c r="C9" s="139" t="s">
        <v>55</v>
      </c>
      <c r="D9" s="139" t="s">
        <v>31</v>
      </c>
      <c r="E9" s="139" t="s">
        <v>61</v>
      </c>
      <c r="F9" s="139" t="s">
        <v>62</v>
      </c>
    </row>
    <row r="10" spans="1:26" x14ac:dyDescent="0.25">
      <c r="A10" s="146" t="s">
        <v>65</v>
      </c>
      <c r="B10" s="147"/>
      <c r="C10" s="143"/>
      <c r="D10" s="143"/>
      <c r="E10" s="144"/>
      <c r="F10" s="144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</row>
    <row r="11" spans="1:26" x14ac:dyDescent="0.25">
      <c r="A11" s="148" t="s">
        <v>66</v>
      </c>
      <c r="B11" s="149">
        <f>'SO 14214'!L21</f>
        <v>0</v>
      </c>
      <c r="C11" s="149">
        <f>'SO 14214'!M21</f>
        <v>0</v>
      </c>
      <c r="D11" s="149">
        <f>'SO 14214'!I21</f>
        <v>0</v>
      </c>
      <c r="E11" s="150">
        <f>'SO 14214'!P21</f>
        <v>0</v>
      </c>
      <c r="F11" s="150">
        <f>'SO 14214'!S21</f>
        <v>0</v>
      </c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</row>
    <row r="12" spans="1:26" x14ac:dyDescent="0.25">
      <c r="A12" s="148" t="s">
        <v>67</v>
      </c>
      <c r="B12" s="149">
        <f>'SO 14214'!L28</f>
        <v>0</v>
      </c>
      <c r="C12" s="149">
        <f>'SO 14214'!M28</f>
        <v>0</v>
      </c>
      <c r="D12" s="149">
        <f>'SO 14214'!I28</f>
        <v>0</v>
      </c>
      <c r="E12" s="150">
        <f>'SO 14214'!P28</f>
        <v>3.36</v>
      </c>
      <c r="F12" s="150">
        <f>'SO 14214'!S28</f>
        <v>1.8</v>
      </c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</row>
    <row r="13" spans="1:26" x14ac:dyDescent="0.25">
      <c r="A13" s="148" t="s">
        <v>68</v>
      </c>
      <c r="B13" s="149">
        <f>'SO 14214'!L41</f>
        <v>0</v>
      </c>
      <c r="C13" s="149">
        <f>'SO 14214'!M41</f>
        <v>0</v>
      </c>
      <c r="D13" s="149">
        <f>'SO 14214'!I41</f>
        <v>0</v>
      </c>
      <c r="E13" s="150">
        <f>'SO 14214'!P41</f>
        <v>0.9</v>
      </c>
      <c r="F13" s="150">
        <f>'SO 14214'!S41</f>
        <v>402.2</v>
      </c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</row>
    <row r="14" spans="1:26" x14ac:dyDescent="0.25">
      <c r="A14" s="148" t="s">
        <v>69</v>
      </c>
      <c r="B14" s="149">
        <f>'SO 14214'!L45</f>
        <v>0</v>
      </c>
      <c r="C14" s="149">
        <f>'SO 14214'!M45</f>
        <v>0</v>
      </c>
      <c r="D14" s="149">
        <f>'SO 14214'!I45</f>
        <v>0</v>
      </c>
      <c r="E14" s="150">
        <f>'SO 14214'!P45</f>
        <v>0.42</v>
      </c>
      <c r="F14" s="150">
        <f>'SO 14214'!S45</f>
        <v>10.08</v>
      </c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</row>
    <row r="15" spans="1:26" x14ac:dyDescent="0.25">
      <c r="A15" s="148" t="s">
        <v>70</v>
      </c>
      <c r="B15" s="149">
        <f>'SO 14214'!L64</f>
        <v>0</v>
      </c>
      <c r="C15" s="149">
        <f>'SO 14214'!M64</f>
        <v>0</v>
      </c>
      <c r="D15" s="149">
        <f>'SO 14214'!I64</f>
        <v>0</v>
      </c>
      <c r="E15" s="150">
        <f>'SO 14214'!P64</f>
        <v>0.56999999999999995</v>
      </c>
      <c r="F15" s="150">
        <f>'SO 14214'!S64</f>
        <v>28.19</v>
      </c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</row>
    <row r="16" spans="1:26" x14ac:dyDescent="0.25">
      <c r="A16" s="148" t="s">
        <v>71</v>
      </c>
      <c r="B16" s="149">
        <f>'SO 14214'!L68</f>
        <v>0</v>
      </c>
      <c r="C16" s="149">
        <f>'SO 14214'!M68</f>
        <v>0</v>
      </c>
      <c r="D16" s="149">
        <f>'SO 14214'!I68</f>
        <v>0</v>
      </c>
      <c r="E16" s="150">
        <f>'SO 14214'!P68</f>
        <v>0</v>
      </c>
      <c r="F16" s="150">
        <f>'SO 14214'!S68</f>
        <v>0</v>
      </c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</row>
    <row r="17" spans="1:26" x14ac:dyDescent="0.25">
      <c r="A17" s="2" t="s">
        <v>65</v>
      </c>
      <c r="B17" s="151">
        <f>'SO 14214'!L70</f>
        <v>0</v>
      </c>
      <c r="C17" s="151">
        <f>'SO 14214'!M70</f>
        <v>0</v>
      </c>
      <c r="D17" s="151">
        <f>'SO 14214'!I70</f>
        <v>0</v>
      </c>
      <c r="E17" s="152">
        <f>'SO 14214'!P70</f>
        <v>5.25</v>
      </c>
      <c r="F17" s="152">
        <f>'SO 14214'!S70</f>
        <v>442.26</v>
      </c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</row>
    <row r="18" spans="1:26" x14ac:dyDescent="0.25">
      <c r="A18" s="1"/>
      <c r="B18" s="141"/>
      <c r="C18" s="141"/>
      <c r="D18" s="141"/>
      <c r="E18" s="140"/>
      <c r="F18" s="140"/>
    </row>
    <row r="19" spans="1:26" x14ac:dyDescent="0.25">
      <c r="A19" s="2" t="s">
        <v>72</v>
      </c>
      <c r="B19" s="151"/>
      <c r="C19" s="149"/>
      <c r="D19" s="149"/>
      <c r="E19" s="150"/>
      <c r="F19" s="150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</row>
    <row r="20" spans="1:26" x14ac:dyDescent="0.25">
      <c r="A20" s="148" t="s">
        <v>73</v>
      </c>
      <c r="B20" s="149">
        <f>'SO 14214'!L76</f>
        <v>0</v>
      </c>
      <c r="C20" s="149">
        <f>'SO 14214'!M76</f>
        <v>0</v>
      </c>
      <c r="D20" s="149">
        <f>'SO 14214'!I76</f>
        <v>0</v>
      </c>
      <c r="E20" s="150">
        <f>'SO 14214'!P76</f>
        <v>0</v>
      </c>
      <c r="F20" s="150">
        <f>'SO 14214'!S76</f>
        <v>0.01</v>
      </c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</row>
    <row r="21" spans="1:26" x14ac:dyDescent="0.25">
      <c r="A21" s="2" t="s">
        <v>72</v>
      </c>
      <c r="B21" s="151">
        <f>'SO 14214'!L78</f>
        <v>0</v>
      </c>
      <c r="C21" s="151">
        <f>'SO 14214'!M78</f>
        <v>0</v>
      </c>
      <c r="D21" s="151">
        <f>'SO 14214'!I78</f>
        <v>0</v>
      </c>
      <c r="E21" s="152">
        <f>'SO 14214'!S78</f>
        <v>0.01</v>
      </c>
      <c r="F21" s="152">
        <f>'SO 14214'!V78</f>
        <v>0</v>
      </c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</row>
    <row r="22" spans="1:26" x14ac:dyDescent="0.25">
      <c r="A22" s="1"/>
      <c r="B22" s="141"/>
      <c r="C22" s="141"/>
      <c r="D22" s="141"/>
      <c r="E22" s="140"/>
      <c r="F22" s="140"/>
    </row>
    <row r="23" spans="1:26" x14ac:dyDescent="0.25">
      <c r="A23" s="2" t="s">
        <v>74</v>
      </c>
      <c r="B23" s="151">
        <f>'SO 14214'!L79</f>
        <v>0</v>
      </c>
      <c r="C23" s="151">
        <f>'SO 14214'!M79</f>
        <v>0</v>
      </c>
      <c r="D23" s="151">
        <f>'SO 14214'!I79</f>
        <v>0</v>
      </c>
      <c r="E23" s="152">
        <f>'SO 14214'!S79</f>
        <v>442.27</v>
      </c>
      <c r="F23" s="152">
        <f>'SO 14214'!V79</f>
        <v>0</v>
      </c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</row>
    <row r="24" spans="1:26" x14ac:dyDescent="0.25">
      <c r="A24" s="1"/>
      <c r="B24" s="141"/>
      <c r="C24" s="141"/>
      <c r="D24" s="141"/>
      <c r="E24" s="140"/>
      <c r="F24" s="140"/>
    </row>
    <row r="25" spans="1:26" x14ac:dyDescent="0.25">
      <c r="A25" s="1"/>
      <c r="B25" s="141"/>
      <c r="C25" s="141"/>
      <c r="D25" s="141"/>
      <c r="E25" s="140"/>
      <c r="F25" s="140"/>
    </row>
    <row r="26" spans="1:26" x14ac:dyDescent="0.25">
      <c r="A26" s="1"/>
      <c r="B26" s="141"/>
      <c r="C26" s="141"/>
      <c r="D26" s="141"/>
      <c r="E26" s="140"/>
      <c r="F26" s="140"/>
    </row>
    <row r="27" spans="1:26" x14ac:dyDescent="0.25">
      <c r="A27" s="1"/>
      <c r="B27" s="141"/>
      <c r="C27" s="141"/>
      <c r="D27" s="141"/>
      <c r="E27" s="140"/>
      <c r="F27" s="140"/>
    </row>
    <row r="28" spans="1:26" x14ac:dyDescent="0.25">
      <c r="A28" s="1"/>
      <c r="B28" s="141"/>
      <c r="C28" s="141"/>
      <c r="D28" s="141"/>
      <c r="E28" s="140"/>
      <c r="F28" s="140"/>
    </row>
    <row r="29" spans="1:26" x14ac:dyDescent="0.25">
      <c r="A29" s="1"/>
      <c r="B29" s="141"/>
      <c r="C29" s="141"/>
      <c r="D29" s="141"/>
      <c r="E29" s="140"/>
      <c r="F29" s="140"/>
    </row>
    <row r="30" spans="1:26" x14ac:dyDescent="0.25">
      <c r="A30" s="1"/>
      <c r="B30" s="141"/>
      <c r="C30" s="141"/>
      <c r="D30" s="141"/>
      <c r="E30" s="140"/>
      <c r="F30" s="140"/>
    </row>
    <row r="31" spans="1:26" x14ac:dyDescent="0.25">
      <c r="A31" s="1"/>
      <c r="B31" s="141"/>
      <c r="C31" s="141"/>
      <c r="D31" s="141"/>
      <c r="E31" s="140"/>
      <c r="F31" s="140"/>
    </row>
    <row r="32" spans="1:26" x14ac:dyDescent="0.25">
      <c r="A32" s="1"/>
      <c r="B32" s="141"/>
      <c r="C32" s="141"/>
      <c r="D32" s="141"/>
      <c r="E32" s="140"/>
      <c r="F32" s="140"/>
    </row>
    <row r="33" spans="1:6" x14ac:dyDescent="0.25">
      <c r="A33" s="1"/>
      <c r="B33" s="141"/>
      <c r="C33" s="141"/>
      <c r="D33" s="141"/>
      <c r="E33" s="140"/>
      <c r="F33" s="140"/>
    </row>
    <row r="34" spans="1:6" x14ac:dyDescent="0.25">
      <c r="A34" s="1"/>
      <c r="B34" s="141"/>
      <c r="C34" s="141"/>
      <c r="D34" s="141"/>
      <c r="E34" s="140"/>
      <c r="F34" s="140"/>
    </row>
    <row r="35" spans="1:6" x14ac:dyDescent="0.25">
      <c r="A35" s="1"/>
      <c r="B35" s="141"/>
      <c r="C35" s="141"/>
      <c r="D35" s="141"/>
      <c r="E35" s="140"/>
      <c r="F35" s="140"/>
    </row>
    <row r="36" spans="1:6" x14ac:dyDescent="0.25">
      <c r="A36" s="1"/>
      <c r="B36" s="141"/>
      <c r="C36" s="141"/>
      <c r="D36" s="141"/>
      <c r="E36" s="140"/>
      <c r="F36" s="140"/>
    </row>
    <row r="37" spans="1:6" x14ac:dyDescent="0.25">
      <c r="A37" s="1"/>
      <c r="B37" s="141"/>
      <c r="C37" s="141"/>
      <c r="D37" s="141"/>
      <c r="E37" s="140"/>
      <c r="F37" s="140"/>
    </row>
    <row r="38" spans="1:6" x14ac:dyDescent="0.25">
      <c r="A38" s="1"/>
      <c r="B38" s="141"/>
      <c r="C38" s="141"/>
      <c r="D38" s="141"/>
      <c r="E38" s="140"/>
      <c r="F38" s="140"/>
    </row>
    <row r="39" spans="1:6" x14ac:dyDescent="0.25">
      <c r="A39" s="1"/>
      <c r="B39" s="141"/>
      <c r="C39" s="141"/>
      <c r="D39" s="141"/>
      <c r="E39" s="140"/>
      <c r="F39" s="140"/>
    </row>
    <row r="40" spans="1:6" x14ac:dyDescent="0.25">
      <c r="A40" s="1"/>
      <c r="B40" s="141"/>
      <c r="C40" s="141"/>
      <c r="D40" s="141"/>
      <c r="E40" s="140"/>
      <c r="F40" s="140"/>
    </row>
    <row r="41" spans="1:6" x14ac:dyDescent="0.25">
      <c r="A41" s="1"/>
      <c r="B41" s="141"/>
      <c r="C41" s="141"/>
      <c r="D41" s="141"/>
      <c r="E41" s="140"/>
      <c r="F41" s="140"/>
    </row>
    <row r="42" spans="1:6" x14ac:dyDescent="0.25">
      <c r="A42" s="1"/>
      <c r="B42" s="141"/>
      <c r="C42" s="141"/>
      <c r="D42" s="141"/>
      <c r="E42" s="140"/>
      <c r="F42" s="140"/>
    </row>
    <row r="43" spans="1:6" x14ac:dyDescent="0.25">
      <c r="A43" s="1"/>
      <c r="B43" s="141"/>
      <c r="C43" s="141"/>
      <c r="D43" s="141"/>
      <c r="E43" s="140"/>
      <c r="F43" s="140"/>
    </row>
    <row r="44" spans="1:6" x14ac:dyDescent="0.25">
      <c r="A44" s="1"/>
      <c r="B44" s="141"/>
      <c r="C44" s="141"/>
      <c r="D44" s="141"/>
      <c r="E44" s="140"/>
      <c r="F44" s="140"/>
    </row>
    <row r="45" spans="1:6" x14ac:dyDescent="0.25">
      <c r="A45" s="1"/>
      <c r="B45" s="141"/>
      <c r="C45" s="141"/>
      <c r="D45" s="141"/>
      <c r="E45" s="140"/>
      <c r="F45" s="140"/>
    </row>
    <row r="46" spans="1:6" x14ac:dyDescent="0.25">
      <c r="A46" s="1"/>
      <c r="B46" s="141"/>
      <c r="C46" s="141"/>
      <c r="D46" s="141"/>
      <c r="E46" s="140"/>
      <c r="F46" s="140"/>
    </row>
    <row r="47" spans="1:6" x14ac:dyDescent="0.25">
      <c r="A47" s="1"/>
      <c r="B47" s="141"/>
      <c r="C47" s="141"/>
      <c r="D47" s="141"/>
      <c r="E47" s="140"/>
      <c r="F47" s="140"/>
    </row>
    <row r="48" spans="1:6" x14ac:dyDescent="0.25">
      <c r="A48" s="1"/>
      <c r="B48" s="141"/>
      <c r="C48" s="141"/>
      <c r="D48" s="141"/>
      <c r="E48" s="140"/>
      <c r="F48" s="140"/>
    </row>
    <row r="49" spans="1:6" x14ac:dyDescent="0.25">
      <c r="A49" s="1"/>
      <c r="B49" s="141"/>
      <c r="C49" s="141"/>
      <c r="D49" s="141"/>
      <c r="E49" s="140"/>
      <c r="F49" s="140"/>
    </row>
    <row r="50" spans="1:6" x14ac:dyDescent="0.25">
      <c r="A50" s="1"/>
      <c r="B50" s="141"/>
      <c r="C50" s="141"/>
      <c r="D50" s="141"/>
      <c r="E50" s="140"/>
      <c r="F50" s="140"/>
    </row>
    <row r="51" spans="1:6" x14ac:dyDescent="0.25">
      <c r="A51" s="1"/>
      <c r="B51" s="141"/>
      <c r="C51" s="141"/>
      <c r="D51" s="141"/>
      <c r="E51" s="140"/>
      <c r="F51" s="140"/>
    </row>
    <row r="52" spans="1:6" x14ac:dyDescent="0.25">
      <c r="A52" s="1"/>
      <c r="B52" s="141"/>
      <c r="C52" s="141"/>
      <c r="D52" s="141"/>
      <c r="E52" s="140"/>
      <c r="F52" s="140"/>
    </row>
    <row r="53" spans="1:6" x14ac:dyDescent="0.25">
      <c r="A53" s="1"/>
      <c r="B53" s="141"/>
      <c r="C53" s="141"/>
      <c r="D53" s="141"/>
      <c r="E53" s="140"/>
      <c r="F53" s="140"/>
    </row>
    <row r="54" spans="1:6" x14ac:dyDescent="0.25">
      <c r="A54" s="1"/>
      <c r="B54" s="1"/>
      <c r="C54" s="1"/>
      <c r="D54" s="1"/>
      <c r="E54" s="1"/>
      <c r="F54" s="1"/>
    </row>
    <row r="55" spans="1:6" x14ac:dyDescent="0.25">
      <c r="A55" s="1"/>
      <c r="B55" s="1"/>
      <c r="C55" s="1"/>
      <c r="D55" s="1"/>
      <c r="E55" s="1"/>
      <c r="F55" s="1"/>
    </row>
    <row r="56" spans="1:6" x14ac:dyDescent="0.25">
      <c r="A56" s="1"/>
      <c r="B56" s="1"/>
      <c r="C56" s="1"/>
      <c r="D56" s="1"/>
      <c r="E56" s="1"/>
      <c r="F56" s="1"/>
    </row>
    <row r="57" spans="1:6" x14ac:dyDescent="0.25">
      <c r="A57" s="1"/>
      <c r="B57" s="1"/>
      <c r="C57" s="1"/>
      <c r="D57" s="1"/>
      <c r="E57" s="1"/>
      <c r="F57" s="1"/>
    </row>
    <row r="58" spans="1:6" x14ac:dyDescent="0.25">
      <c r="A58" s="1"/>
      <c r="B58" s="1"/>
      <c r="C58" s="1"/>
      <c r="D58" s="1"/>
      <c r="E58" s="1"/>
      <c r="F58" s="1"/>
    </row>
    <row r="59" spans="1:6" x14ac:dyDescent="0.25">
      <c r="A59" s="1"/>
      <c r="B59" s="1"/>
      <c r="C59" s="1"/>
      <c r="D59" s="1"/>
      <c r="E59" s="1"/>
      <c r="F59" s="1"/>
    </row>
    <row r="60" spans="1:6" x14ac:dyDescent="0.25">
      <c r="A60" s="1"/>
      <c r="B60" s="1"/>
      <c r="C60" s="1"/>
      <c r="D60" s="1"/>
      <c r="E60" s="1"/>
      <c r="F60" s="1"/>
    </row>
    <row r="61" spans="1:6" x14ac:dyDescent="0.25">
      <c r="A61" s="1"/>
      <c r="B61" s="1"/>
      <c r="C61" s="1"/>
      <c r="D61" s="1"/>
      <c r="E61" s="1"/>
      <c r="F61" s="1"/>
    </row>
    <row r="62" spans="1:6" x14ac:dyDescent="0.25">
      <c r="A62" s="1"/>
      <c r="B62" s="1"/>
      <c r="C62" s="1"/>
      <c r="D62" s="1"/>
      <c r="E62" s="1"/>
      <c r="F62" s="1"/>
    </row>
    <row r="63" spans="1:6" x14ac:dyDescent="0.25">
      <c r="A63" s="1"/>
      <c r="B63" s="1"/>
      <c r="C63" s="1"/>
      <c r="D63" s="1"/>
      <c r="E63" s="1"/>
      <c r="F63" s="1"/>
    </row>
    <row r="64" spans="1:6" x14ac:dyDescent="0.25">
      <c r="A64" s="1"/>
      <c r="B64" s="1"/>
      <c r="C64" s="1"/>
      <c r="D64" s="1"/>
      <c r="E64" s="1"/>
      <c r="F64" s="1"/>
    </row>
    <row r="65" spans="1:6" x14ac:dyDescent="0.25">
      <c r="A65" s="1"/>
      <c r="B65" s="1"/>
      <c r="C65" s="1"/>
      <c r="D65" s="1"/>
      <c r="E65" s="1"/>
      <c r="F65" s="1"/>
    </row>
    <row r="66" spans="1:6" x14ac:dyDescent="0.25">
      <c r="A66" s="1"/>
      <c r="B66" s="1"/>
      <c r="C66" s="1"/>
      <c r="D66" s="1"/>
      <c r="E66" s="1"/>
      <c r="F66" s="1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9"/>
  <sheetViews>
    <sheetView workbookViewId="0">
      <pane ySplit="8" topLeftCell="A56" activePane="bottomLeft" state="frozen"/>
      <selection pane="bottomLeft" activeCell="G10" sqref="G10:G78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7"/>
      <c r="B1" s="214" t="s">
        <v>22</v>
      </c>
      <c r="C1" s="215"/>
      <c r="D1" s="215"/>
      <c r="E1" s="215"/>
      <c r="F1" s="215"/>
      <c r="G1" s="215"/>
      <c r="H1" s="216"/>
      <c r="I1" s="158" t="s">
        <v>19</v>
      </c>
      <c r="J1" s="157"/>
      <c r="K1" s="3"/>
      <c r="L1" s="3"/>
      <c r="M1" s="3"/>
      <c r="N1" s="3"/>
      <c r="O1" s="3"/>
      <c r="P1" s="3"/>
      <c r="S1" s="3"/>
      <c r="V1" s="153"/>
      <c r="W1">
        <v>30.126000000000001</v>
      </c>
    </row>
    <row r="2" spans="1:26" ht="20.100000000000001" customHeight="1" x14ac:dyDescent="0.25">
      <c r="A2" s="157"/>
      <c r="B2" s="214" t="s">
        <v>23</v>
      </c>
      <c r="C2" s="215"/>
      <c r="D2" s="215"/>
      <c r="E2" s="215"/>
      <c r="F2" s="215"/>
      <c r="G2" s="215"/>
      <c r="H2" s="216"/>
      <c r="I2" s="158" t="s">
        <v>17</v>
      </c>
      <c r="J2" s="157"/>
      <c r="K2" s="3"/>
      <c r="L2" s="3"/>
      <c r="M2" s="3"/>
      <c r="N2" s="3"/>
      <c r="O2" s="3"/>
      <c r="P2" s="3"/>
      <c r="S2" s="3"/>
      <c r="V2" s="153"/>
    </row>
    <row r="3" spans="1:26" ht="20.100000000000001" customHeight="1" x14ac:dyDescent="0.25">
      <c r="A3" s="157"/>
      <c r="B3" s="214" t="s">
        <v>24</v>
      </c>
      <c r="C3" s="215"/>
      <c r="D3" s="215"/>
      <c r="E3" s="215"/>
      <c r="F3" s="215"/>
      <c r="G3" s="215"/>
      <c r="H3" s="216"/>
      <c r="I3" s="158" t="s">
        <v>63</v>
      </c>
      <c r="J3" s="157"/>
      <c r="K3" s="3"/>
      <c r="L3" s="3"/>
      <c r="M3" s="3"/>
      <c r="N3" s="3"/>
      <c r="O3" s="3"/>
      <c r="P3" s="3"/>
      <c r="S3" s="3"/>
      <c r="V3" s="153"/>
    </row>
    <row r="4" spans="1:26" x14ac:dyDescent="0.25">
      <c r="A4" s="3"/>
      <c r="B4" s="5" t="s">
        <v>86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3"/>
    </row>
    <row r="5" spans="1:26" x14ac:dyDescent="0.25">
      <c r="A5" s="3"/>
      <c r="B5" s="5" t="s">
        <v>16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3"/>
    </row>
    <row r="7" spans="1:26" x14ac:dyDescent="0.25">
      <c r="A7" s="11"/>
      <c r="B7" s="12" t="s">
        <v>64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S7" s="11"/>
      <c r="V7" s="161"/>
    </row>
    <row r="8" spans="1:26" ht="15.75" x14ac:dyDescent="0.25">
      <c r="A8" s="160" t="s">
        <v>75</v>
      </c>
      <c r="B8" s="160" t="s">
        <v>76</v>
      </c>
      <c r="C8" s="160" t="s">
        <v>77</v>
      </c>
      <c r="D8" s="160" t="s">
        <v>78</v>
      </c>
      <c r="E8" s="160" t="s">
        <v>79</v>
      </c>
      <c r="F8" s="160" t="s">
        <v>80</v>
      </c>
      <c r="G8" s="160" t="s">
        <v>81</v>
      </c>
      <c r="H8" s="160" t="s">
        <v>55</v>
      </c>
      <c r="I8" s="160" t="s">
        <v>82</v>
      </c>
      <c r="J8" s="160"/>
      <c r="K8" s="160"/>
      <c r="L8" s="160"/>
      <c r="M8" s="160"/>
      <c r="N8" s="160"/>
      <c r="O8" s="160"/>
      <c r="P8" s="160" t="s">
        <v>83</v>
      </c>
      <c r="Q8" s="154"/>
      <c r="R8" s="154"/>
      <c r="S8" s="160" t="s">
        <v>84</v>
      </c>
      <c r="T8" s="156"/>
      <c r="U8" s="156"/>
      <c r="V8" s="162" t="s">
        <v>85</v>
      </c>
      <c r="W8" s="155"/>
      <c r="X8" s="155"/>
      <c r="Y8" s="155"/>
      <c r="Z8" s="155"/>
    </row>
    <row r="9" spans="1:26" x14ac:dyDescent="0.25">
      <c r="A9" s="142"/>
      <c r="B9" s="142"/>
      <c r="C9" s="163"/>
      <c r="D9" s="146" t="s">
        <v>65</v>
      </c>
      <c r="E9" s="142"/>
      <c r="F9" s="164"/>
      <c r="G9" s="143"/>
      <c r="H9" s="143"/>
      <c r="I9" s="143"/>
      <c r="J9" s="142"/>
      <c r="K9" s="142"/>
      <c r="L9" s="142"/>
      <c r="M9" s="142"/>
      <c r="N9" s="142"/>
      <c r="O9" s="142"/>
      <c r="P9" s="142"/>
      <c r="Q9" s="145"/>
      <c r="R9" s="145"/>
      <c r="S9" s="142"/>
      <c r="T9" s="145"/>
      <c r="U9" s="145"/>
      <c r="V9" s="165"/>
      <c r="W9" s="145"/>
      <c r="X9" s="145"/>
      <c r="Y9" s="145"/>
      <c r="Z9" s="145"/>
    </row>
    <row r="10" spans="1:26" x14ac:dyDescent="0.25">
      <c r="A10" s="148"/>
      <c r="B10" s="148"/>
      <c r="C10" s="148"/>
      <c r="D10" s="148" t="s">
        <v>66</v>
      </c>
      <c r="E10" s="148"/>
      <c r="F10" s="166"/>
      <c r="G10" s="149"/>
      <c r="H10" s="149"/>
      <c r="I10" s="149"/>
      <c r="J10" s="148"/>
      <c r="K10" s="148"/>
      <c r="L10" s="148"/>
      <c r="M10" s="148"/>
      <c r="N10" s="148"/>
      <c r="O10" s="148"/>
      <c r="P10" s="148"/>
      <c r="Q10" s="145"/>
      <c r="R10" s="145"/>
      <c r="S10" s="148"/>
      <c r="T10" s="145"/>
      <c r="U10" s="145"/>
      <c r="V10" s="145"/>
      <c r="W10" s="145"/>
      <c r="X10" s="145"/>
      <c r="Y10" s="145"/>
      <c r="Z10" s="145"/>
    </row>
    <row r="11" spans="1:26" ht="35.1" customHeight="1" x14ac:dyDescent="0.25">
      <c r="A11" s="170"/>
      <c r="B11" s="167" t="s">
        <v>87</v>
      </c>
      <c r="C11" s="171" t="s">
        <v>88</v>
      </c>
      <c r="D11" s="167" t="s">
        <v>89</v>
      </c>
      <c r="E11" s="167" t="s">
        <v>90</v>
      </c>
      <c r="F11" s="168">
        <v>540.4</v>
      </c>
      <c r="G11" s="169"/>
      <c r="H11" s="169"/>
      <c r="I11" s="169">
        <f t="shared" ref="I11:I20" si="0">ROUND(F11*(G11+H11),2)</f>
        <v>0</v>
      </c>
      <c r="J11" s="167">
        <f t="shared" ref="J11:J20" si="1">ROUND(F11*(N11),2)</f>
        <v>64.849999999999994</v>
      </c>
      <c r="K11" s="1">
        <f t="shared" ref="K11:K20" si="2">ROUND(F11*(O11),2)</f>
        <v>0</v>
      </c>
      <c r="L11" s="1">
        <f t="shared" ref="L11:L20" si="3">ROUND(F11*(G11),2)</f>
        <v>0</v>
      </c>
      <c r="M11" s="1"/>
      <c r="N11" s="1">
        <v>0.12</v>
      </c>
      <c r="O11" s="1"/>
      <c r="P11" s="159"/>
      <c r="Q11" s="172"/>
      <c r="R11" s="172"/>
      <c r="S11" s="148"/>
      <c r="V11" s="173"/>
      <c r="Z11">
        <v>0</v>
      </c>
    </row>
    <row r="12" spans="1:26" ht="24.95" customHeight="1" x14ac:dyDescent="0.25">
      <c r="A12" s="170"/>
      <c r="B12" s="167" t="s">
        <v>87</v>
      </c>
      <c r="C12" s="171" t="s">
        <v>91</v>
      </c>
      <c r="D12" s="167" t="s">
        <v>92</v>
      </c>
      <c r="E12" s="167" t="s">
        <v>93</v>
      </c>
      <c r="F12" s="168">
        <v>162.12</v>
      </c>
      <c r="G12" s="169"/>
      <c r="H12" s="169"/>
      <c r="I12" s="169">
        <f t="shared" si="0"/>
        <v>0</v>
      </c>
      <c r="J12" s="167">
        <f t="shared" si="1"/>
        <v>152.38999999999999</v>
      </c>
      <c r="K12" s="1">
        <f t="shared" si="2"/>
        <v>0</v>
      </c>
      <c r="L12" s="1">
        <f t="shared" si="3"/>
        <v>0</v>
      </c>
      <c r="M12" s="1"/>
      <c r="N12" s="1">
        <v>0.94</v>
      </c>
      <c r="O12" s="1"/>
      <c r="P12" s="159"/>
      <c r="Q12" s="172"/>
      <c r="R12" s="172"/>
      <c r="S12" s="148"/>
      <c r="V12" s="173"/>
      <c r="Z12">
        <v>0</v>
      </c>
    </row>
    <row r="13" spans="1:26" ht="24.95" customHeight="1" x14ac:dyDescent="0.25">
      <c r="A13" s="170"/>
      <c r="B13" s="167" t="s">
        <v>87</v>
      </c>
      <c r="C13" s="171" t="s">
        <v>94</v>
      </c>
      <c r="D13" s="167" t="s">
        <v>95</v>
      </c>
      <c r="E13" s="167" t="s">
        <v>93</v>
      </c>
      <c r="F13" s="168">
        <v>135.1</v>
      </c>
      <c r="G13" s="169"/>
      <c r="H13" s="169"/>
      <c r="I13" s="169">
        <f t="shared" si="0"/>
        <v>0</v>
      </c>
      <c r="J13" s="167">
        <f t="shared" si="1"/>
        <v>468.8</v>
      </c>
      <c r="K13" s="1">
        <f t="shared" si="2"/>
        <v>0</v>
      </c>
      <c r="L13" s="1">
        <f t="shared" si="3"/>
        <v>0</v>
      </c>
      <c r="M13" s="1"/>
      <c r="N13" s="1">
        <v>3.4699999999999998</v>
      </c>
      <c r="O13" s="1"/>
      <c r="P13" s="159"/>
      <c r="Q13" s="172"/>
      <c r="R13" s="172"/>
      <c r="S13" s="148"/>
      <c r="V13" s="173"/>
      <c r="Z13">
        <v>0</v>
      </c>
    </row>
    <row r="14" spans="1:26" ht="24.95" customHeight="1" x14ac:dyDescent="0.25">
      <c r="A14" s="170"/>
      <c r="B14" s="167" t="s">
        <v>87</v>
      </c>
      <c r="C14" s="171" t="s">
        <v>96</v>
      </c>
      <c r="D14" s="167" t="s">
        <v>97</v>
      </c>
      <c r="E14" s="167" t="s">
        <v>93</v>
      </c>
      <c r="F14" s="168">
        <v>67.55</v>
      </c>
      <c r="G14" s="169"/>
      <c r="H14" s="169"/>
      <c r="I14" s="169">
        <f t="shared" si="0"/>
        <v>0</v>
      </c>
      <c r="J14" s="167">
        <f t="shared" si="1"/>
        <v>63.5</v>
      </c>
      <c r="K14" s="1">
        <f t="shared" si="2"/>
        <v>0</v>
      </c>
      <c r="L14" s="1">
        <f t="shared" si="3"/>
        <v>0</v>
      </c>
      <c r="M14" s="1"/>
      <c r="N14" s="1">
        <v>0.94</v>
      </c>
      <c r="O14" s="1"/>
      <c r="P14" s="159"/>
      <c r="Q14" s="172"/>
      <c r="R14" s="172"/>
      <c r="S14" s="148"/>
      <c r="V14" s="173"/>
      <c r="Z14">
        <v>0</v>
      </c>
    </row>
    <row r="15" spans="1:26" ht="35.1" customHeight="1" x14ac:dyDescent="0.25">
      <c r="A15" s="170"/>
      <c r="B15" s="167" t="s">
        <v>87</v>
      </c>
      <c r="C15" s="171" t="s">
        <v>98</v>
      </c>
      <c r="D15" s="167" t="s">
        <v>99</v>
      </c>
      <c r="E15" s="167" t="s">
        <v>93</v>
      </c>
      <c r="F15" s="168">
        <v>297.22000000000003</v>
      </c>
      <c r="G15" s="169"/>
      <c r="H15" s="169"/>
      <c r="I15" s="169">
        <f t="shared" si="0"/>
        <v>0</v>
      </c>
      <c r="J15" s="167">
        <f t="shared" si="1"/>
        <v>918.41</v>
      </c>
      <c r="K15" s="1">
        <f t="shared" si="2"/>
        <v>0</v>
      </c>
      <c r="L15" s="1">
        <f t="shared" si="3"/>
        <v>0</v>
      </c>
      <c r="M15" s="1"/>
      <c r="N15" s="1">
        <v>3.09</v>
      </c>
      <c r="O15" s="1"/>
      <c r="P15" s="159"/>
      <c r="Q15" s="172"/>
      <c r="R15" s="172"/>
      <c r="S15" s="148"/>
      <c r="V15" s="173"/>
      <c r="Z15">
        <v>0</v>
      </c>
    </row>
    <row r="16" spans="1:26" ht="24.95" customHeight="1" x14ac:dyDescent="0.25">
      <c r="A16" s="170"/>
      <c r="B16" s="167" t="s">
        <v>87</v>
      </c>
      <c r="C16" s="171" t="s">
        <v>100</v>
      </c>
      <c r="D16" s="167" t="s">
        <v>101</v>
      </c>
      <c r="E16" s="167" t="s">
        <v>93</v>
      </c>
      <c r="F16" s="168">
        <v>385</v>
      </c>
      <c r="G16" s="169"/>
      <c r="H16" s="169"/>
      <c r="I16" s="169">
        <f t="shared" si="0"/>
        <v>0</v>
      </c>
      <c r="J16" s="167">
        <f t="shared" si="1"/>
        <v>700.7</v>
      </c>
      <c r="K16" s="1">
        <f t="shared" si="2"/>
        <v>0</v>
      </c>
      <c r="L16" s="1">
        <f t="shared" si="3"/>
        <v>0</v>
      </c>
      <c r="M16" s="1"/>
      <c r="N16" s="1">
        <v>1.8199999999999998</v>
      </c>
      <c r="O16" s="1"/>
      <c r="P16" s="159"/>
      <c r="Q16" s="172"/>
      <c r="R16" s="172"/>
      <c r="S16" s="148"/>
      <c r="V16" s="173"/>
      <c r="Z16">
        <v>0</v>
      </c>
    </row>
    <row r="17" spans="1:26" ht="24.95" customHeight="1" x14ac:dyDescent="0.25">
      <c r="A17" s="170"/>
      <c r="B17" s="167" t="s">
        <v>87</v>
      </c>
      <c r="C17" s="171" t="s">
        <v>102</v>
      </c>
      <c r="D17" s="167" t="s">
        <v>103</v>
      </c>
      <c r="E17" s="167" t="s">
        <v>93</v>
      </c>
      <c r="F17" s="168">
        <v>389.28699999999998</v>
      </c>
      <c r="G17" s="169"/>
      <c r="H17" s="169"/>
      <c r="I17" s="169">
        <f t="shared" si="0"/>
        <v>0</v>
      </c>
      <c r="J17" s="167">
        <f t="shared" si="1"/>
        <v>354.25</v>
      </c>
      <c r="K17" s="1">
        <f t="shared" si="2"/>
        <v>0</v>
      </c>
      <c r="L17" s="1">
        <f t="shared" si="3"/>
        <v>0</v>
      </c>
      <c r="M17" s="1"/>
      <c r="N17" s="1">
        <v>0.91</v>
      </c>
      <c r="O17" s="1"/>
      <c r="P17" s="159"/>
      <c r="Q17" s="172"/>
      <c r="R17" s="172"/>
      <c r="S17" s="148"/>
      <c r="V17" s="173"/>
      <c r="Z17">
        <v>0</v>
      </c>
    </row>
    <row r="18" spans="1:26" ht="24.95" customHeight="1" x14ac:dyDescent="0.25">
      <c r="A18" s="170"/>
      <c r="B18" s="167" t="s">
        <v>87</v>
      </c>
      <c r="C18" s="171" t="s">
        <v>104</v>
      </c>
      <c r="D18" s="167" t="s">
        <v>105</v>
      </c>
      <c r="E18" s="167" t="s">
        <v>93</v>
      </c>
      <c r="F18" s="168">
        <v>385</v>
      </c>
      <c r="G18" s="169"/>
      <c r="H18" s="169"/>
      <c r="I18" s="169">
        <f t="shared" si="0"/>
        <v>0</v>
      </c>
      <c r="J18" s="167">
        <f t="shared" si="1"/>
        <v>250.25</v>
      </c>
      <c r="K18" s="1">
        <f t="shared" si="2"/>
        <v>0</v>
      </c>
      <c r="L18" s="1">
        <f t="shared" si="3"/>
        <v>0</v>
      </c>
      <c r="M18" s="1"/>
      <c r="N18" s="1">
        <v>0.65</v>
      </c>
      <c r="O18" s="1"/>
      <c r="P18" s="159"/>
      <c r="Q18" s="172"/>
      <c r="R18" s="172"/>
      <c r="S18" s="148"/>
      <c r="V18" s="173"/>
      <c r="Z18">
        <v>0</v>
      </c>
    </row>
    <row r="19" spans="1:26" ht="24.95" customHeight="1" x14ac:dyDescent="0.25">
      <c r="A19" s="170"/>
      <c r="B19" s="167" t="s">
        <v>87</v>
      </c>
      <c r="C19" s="171" t="s">
        <v>106</v>
      </c>
      <c r="D19" s="167" t="s">
        <v>107</v>
      </c>
      <c r="E19" s="167" t="s">
        <v>108</v>
      </c>
      <c r="F19" s="168">
        <v>693</v>
      </c>
      <c r="G19" s="169"/>
      <c r="H19" s="169"/>
      <c r="I19" s="169">
        <f t="shared" si="0"/>
        <v>0</v>
      </c>
      <c r="J19" s="167">
        <f t="shared" si="1"/>
        <v>2009.7</v>
      </c>
      <c r="K19" s="1">
        <f t="shared" si="2"/>
        <v>0</v>
      </c>
      <c r="L19" s="1">
        <f t="shared" si="3"/>
        <v>0</v>
      </c>
      <c r="M19" s="1"/>
      <c r="N19" s="1">
        <v>2.9</v>
      </c>
      <c r="O19" s="1"/>
      <c r="P19" s="159"/>
      <c r="Q19" s="172"/>
      <c r="R19" s="172"/>
      <c r="S19" s="148"/>
      <c r="V19" s="173"/>
      <c r="Z19">
        <v>0</v>
      </c>
    </row>
    <row r="20" spans="1:26" ht="24.95" customHeight="1" x14ac:dyDescent="0.25">
      <c r="A20" s="170"/>
      <c r="B20" s="167" t="s">
        <v>87</v>
      </c>
      <c r="C20" s="171" t="s">
        <v>109</v>
      </c>
      <c r="D20" s="167" t="s">
        <v>110</v>
      </c>
      <c r="E20" s="167" t="s">
        <v>90</v>
      </c>
      <c r="F20" s="168">
        <v>540.4</v>
      </c>
      <c r="G20" s="169"/>
      <c r="H20" s="169"/>
      <c r="I20" s="169">
        <f t="shared" si="0"/>
        <v>0</v>
      </c>
      <c r="J20" s="167">
        <f t="shared" si="1"/>
        <v>221.56</v>
      </c>
      <c r="K20" s="1">
        <f t="shared" si="2"/>
        <v>0</v>
      </c>
      <c r="L20" s="1">
        <f t="shared" si="3"/>
        <v>0</v>
      </c>
      <c r="M20" s="1"/>
      <c r="N20" s="1">
        <v>0.41</v>
      </c>
      <c r="O20" s="1"/>
      <c r="P20" s="159"/>
      <c r="Q20" s="172"/>
      <c r="R20" s="172"/>
      <c r="S20" s="148"/>
      <c r="V20" s="173"/>
      <c r="Z20">
        <v>0</v>
      </c>
    </row>
    <row r="21" spans="1:26" x14ac:dyDescent="0.25">
      <c r="A21" s="148"/>
      <c r="B21" s="148"/>
      <c r="C21" s="148"/>
      <c r="D21" s="148" t="s">
        <v>66</v>
      </c>
      <c r="E21" s="148"/>
      <c r="F21" s="166"/>
      <c r="G21" s="151"/>
      <c r="H21" s="151">
        <f>ROUND((SUM(M10:M20))/1,2)</f>
        <v>0</v>
      </c>
      <c r="I21" s="151">
        <f>ROUND((SUM(I10:I20))/1,2)</f>
        <v>0</v>
      </c>
      <c r="J21" s="148"/>
      <c r="K21" s="148"/>
      <c r="L21" s="148">
        <f>ROUND((SUM(L10:L20))/1,2)</f>
        <v>0</v>
      </c>
      <c r="M21" s="148">
        <f>ROUND((SUM(M10:M20))/1,2)</f>
        <v>0</v>
      </c>
      <c r="N21" s="148"/>
      <c r="O21" s="148"/>
      <c r="P21" s="174">
        <f>ROUND((SUM(P10:P20))/1,2)</f>
        <v>0</v>
      </c>
      <c r="Q21" s="145"/>
      <c r="R21" s="145"/>
      <c r="S21" s="174">
        <f>ROUND((SUM(S10:S20))/1,2)</f>
        <v>0</v>
      </c>
      <c r="T21" s="145"/>
      <c r="U21" s="145"/>
      <c r="V21" s="145"/>
      <c r="W21" s="145"/>
      <c r="X21" s="145"/>
      <c r="Y21" s="145"/>
      <c r="Z21" s="145"/>
    </row>
    <row r="22" spans="1:26" x14ac:dyDescent="0.25">
      <c r="A22" s="1"/>
      <c r="B22" s="1"/>
      <c r="C22" s="1"/>
      <c r="D22" s="1"/>
      <c r="E22" s="1"/>
      <c r="F22" s="159"/>
      <c r="G22" s="141"/>
      <c r="H22" s="141"/>
      <c r="I22" s="141"/>
      <c r="J22" s="1"/>
      <c r="K22" s="1"/>
      <c r="L22" s="1"/>
      <c r="M22" s="1"/>
      <c r="N22" s="1"/>
      <c r="O22" s="1"/>
      <c r="P22" s="1"/>
      <c r="S22" s="1"/>
    </row>
    <row r="23" spans="1:26" x14ac:dyDescent="0.25">
      <c r="A23" s="148"/>
      <c r="B23" s="148"/>
      <c r="C23" s="148"/>
      <c r="D23" s="148" t="s">
        <v>67</v>
      </c>
      <c r="E23" s="148"/>
      <c r="F23" s="166"/>
      <c r="G23" s="149"/>
      <c r="H23" s="149"/>
      <c r="I23" s="149"/>
      <c r="J23" s="148"/>
      <c r="K23" s="148"/>
      <c r="L23" s="148"/>
      <c r="M23" s="148"/>
      <c r="N23" s="148"/>
      <c r="O23" s="148"/>
      <c r="P23" s="148"/>
      <c r="Q23" s="145"/>
      <c r="R23" s="145"/>
      <c r="S23" s="148"/>
      <c r="T23" s="145"/>
      <c r="U23" s="145"/>
      <c r="V23" s="145"/>
      <c r="W23" s="145"/>
      <c r="X23" s="145"/>
      <c r="Y23" s="145"/>
      <c r="Z23" s="145"/>
    </row>
    <row r="24" spans="1:26" ht="24.95" customHeight="1" x14ac:dyDescent="0.25">
      <c r="A24" s="170"/>
      <c r="B24" s="167" t="s">
        <v>111</v>
      </c>
      <c r="C24" s="171" t="s">
        <v>112</v>
      </c>
      <c r="D24" s="167" t="s">
        <v>113</v>
      </c>
      <c r="E24" s="167" t="s">
        <v>93</v>
      </c>
      <c r="F24" s="168">
        <v>0.69399999999999995</v>
      </c>
      <c r="G24" s="169"/>
      <c r="H24" s="169"/>
      <c r="I24" s="169">
        <f>ROUND(F24*(G24+H24),2)</f>
        <v>0</v>
      </c>
      <c r="J24" s="167">
        <f>ROUND(F24*(N24),2)</f>
        <v>89.82</v>
      </c>
      <c r="K24" s="1">
        <f>ROUND(F24*(O24),2)</f>
        <v>0</v>
      </c>
      <c r="L24" s="1">
        <f>ROUND(F24*(G24),2)</f>
        <v>0</v>
      </c>
      <c r="M24" s="1"/>
      <c r="N24" s="1">
        <v>129.43</v>
      </c>
      <c r="O24" s="1"/>
      <c r="P24" s="166">
        <v>2.3387199999999999</v>
      </c>
      <c r="Q24" s="172"/>
      <c r="R24" s="172">
        <v>2.3387199999999999</v>
      </c>
      <c r="S24" s="148">
        <f>ROUND(F24*(R24),3)</f>
        <v>1.623</v>
      </c>
      <c r="V24" s="173"/>
      <c r="Z24">
        <v>0</v>
      </c>
    </row>
    <row r="25" spans="1:26" ht="24.95" customHeight="1" x14ac:dyDescent="0.25">
      <c r="A25" s="170"/>
      <c r="B25" s="167" t="s">
        <v>111</v>
      </c>
      <c r="C25" s="171" t="s">
        <v>114</v>
      </c>
      <c r="D25" s="167" t="s">
        <v>115</v>
      </c>
      <c r="E25" s="167" t="s">
        <v>90</v>
      </c>
      <c r="F25" s="168">
        <v>4.1479999999999997</v>
      </c>
      <c r="G25" s="169"/>
      <c r="H25" s="169"/>
      <c r="I25" s="169">
        <f>ROUND(F25*(G25+H25),2)</f>
        <v>0</v>
      </c>
      <c r="J25" s="167">
        <f>ROUND(F25*(N25),2)</f>
        <v>92.42</v>
      </c>
      <c r="K25" s="1">
        <f>ROUND(F25*(O25),2)</f>
        <v>0</v>
      </c>
      <c r="L25" s="1">
        <f>ROUND(F25*(G25),2)</f>
        <v>0</v>
      </c>
      <c r="M25" s="1"/>
      <c r="N25" s="1">
        <v>22.28</v>
      </c>
      <c r="O25" s="1"/>
      <c r="P25" s="166">
        <v>1.6039999999999999E-2</v>
      </c>
      <c r="Q25" s="172"/>
      <c r="R25" s="172">
        <v>1.6039999999999999E-2</v>
      </c>
      <c r="S25" s="148">
        <f>ROUND(F25*(R25),3)</f>
        <v>6.7000000000000004E-2</v>
      </c>
      <c r="V25" s="173"/>
      <c r="Z25">
        <v>0</v>
      </c>
    </row>
    <row r="26" spans="1:26" ht="24.95" customHeight="1" x14ac:dyDescent="0.25">
      <c r="A26" s="170"/>
      <c r="B26" s="167" t="s">
        <v>111</v>
      </c>
      <c r="C26" s="171" t="s">
        <v>116</v>
      </c>
      <c r="D26" s="167" t="s">
        <v>117</v>
      </c>
      <c r="E26" s="167" t="s">
        <v>90</v>
      </c>
      <c r="F26" s="168">
        <v>4.1479999999999997</v>
      </c>
      <c r="G26" s="169"/>
      <c r="H26" s="169"/>
      <c r="I26" s="169">
        <f>ROUND(F26*(G26+H26),2)</f>
        <v>0</v>
      </c>
      <c r="J26" s="167">
        <f>ROUND(F26*(N26),2)</f>
        <v>16.47</v>
      </c>
      <c r="K26" s="1">
        <f>ROUND(F26*(O26),2)</f>
        <v>0</v>
      </c>
      <c r="L26" s="1">
        <f>ROUND(F26*(G26),2)</f>
        <v>0</v>
      </c>
      <c r="M26" s="1"/>
      <c r="N26" s="1">
        <v>3.9699999999999998</v>
      </c>
      <c r="O26" s="1"/>
      <c r="P26" s="159"/>
      <c r="Q26" s="172"/>
      <c r="R26" s="172"/>
      <c r="S26" s="148"/>
      <c r="V26" s="173"/>
      <c r="Z26">
        <v>0</v>
      </c>
    </row>
    <row r="27" spans="1:26" ht="24.95" customHeight="1" x14ac:dyDescent="0.25">
      <c r="A27" s="170"/>
      <c r="B27" s="167" t="s">
        <v>111</v>
      </c>
      <c r="C27" s="171" t="s">
        <v>118</v>
      </c>
      <c r="D27" s="167" t="s">
        <v>119</v>
      </c>
      <c r="E27" s="167" t="s">
        <v>108</v>
      </c>
      <c r="F27" s="168">
        <v>0.104</v>
      </c>
      <c r="G27" s="169"/>
      <c r="H27" s="169"/>
      <c r="I27" s="169">
        <f>ROUND(F27*(G27+H27),2)</f>
        <v>0</v>
      </c>
      <c r="J27" s="167">
        <f>ROUND(F27*(N27),2)</f>
        <v>200.02</v>
      </c>
      <c r="K27" s="1">
        <f>ROUND(F27*(O27),2)</f>
        <v>0</v>
      </c>
      <c r="L27" s="1">
        <f>ROUND(F27*(G27),2)</f>
        <v>0</v>
      </c>
      <c r="M27" s="1"/>
      <c r="N27" s="1">
        <v>1923.27</v>
      </c>
      <c r="O27" s="1"/>
      <c r="P27" s="166">
        <v>1.0095499999999999</v>
      </c>
      <c r="Q27" s="172"/>
      <c r="R27" s="172">
        <v>1.0095499999999999</v>
      </c>
      <c r="S27" s="148">
        <f>ROUND(F27*(R27),3)</f>
        <v>0.105</v>
      </c>
      <c r="V27" s="173"/>
      <c r="Z27">
        <v>0</v>
      </c>
    </row>
    <row r="28" spans="1:26" x14ac:dyDescent="0.25">
      <c r="A28" s="148"/>
      <c r="B28" s="148"/>
      <c r="C28" s="148"/>
      <c r="D28" s="148" t="s">
        <v>67</v>
      </c>
      <c r="E28" s="148"/>
      <c r="F28" s="166"/>
      <c r="G28" s="151"/>
      <c r="H28" s="151">
        <f>ROUND((SUM(M23:M27))/1,2)</f>
        <v>0</v>
      </c>
      <c r="I28" s="151">
        <f>ROUND((SUM(I23:I27))/1,2)</f>
        <v>0</v>
      </c>
      <c r="J28" s="148"/>
      <c r="K28" s="148"/>
      <c r="L28" s="148">
        <f>ROUND((SUM(L23:L27))/1,2)</f>
        <v>0</v>
      </c>
      <c r="M28" s="148">
        <f>ROUND((SUM(M23:M27))/1,2)</f>
        <v>0</v>
      </c>
      <c r="N28" s="148"/>
      <c r="O28" s="148"/>
      <c r="P28" s="174">
        <f>ROUND((SUM(P23:P27))/1,2)</f>
        <v>3.36</v>
      </c>
      <c r="Q28" s="145"/>
      <c r="R28" s="145"/>
      <c r="S28" s="174">
        <f>ROUND((SUM(S23:S27))/1,2)</f>
        <v>1.8</v>
      </c>
      <c r="T28" s="145"/>
      <c r="U28" s="145"/>
      <c r="V28" s="145"/>
      <c r="W28" s="145"/>
      <c r="X28" s="145"/>
      <c r="Y28" s="145"/>
      <c r="Z28" s="145"/>
    </row>
    <row r="29" spans="1:26" x14ac:dyDescent="0.25">
      <c r="A29" s="1"/>
      <c r="B29" s="1"/>
      <c r="C29" s="1"/>
      <c r="D29" s="1"/>
      <c r="E29" s="1"/>
      <c r="F29" s="159"/>
      <c r="G29" s="141"/>
      <c r="H29" s="141"/>
      <c r="I29" s="141"/>
      <c r="J29" s="1"/>
      <c r="K29" s="1"/>
      <c r="L29" s="1"/>
      <c r="M29" s="1"/>
      <c r="N29" s="1"/>
      <c r="O29" s="1"/>
      <c r="P29" s="1"/>
      <c r="S29" s="1"/>
    </row>
    <row r="30" spans="1:26" x14ac:dyDescent="0.25">
      <c r="A30" s="148"/>
      <c r="B30" s="148"/>
      <c r="C30" s="148"/>
      <c r="D30" s="148" t="s">
        <v>68</v>
      </c>
      <c r="E30" s="148"/>
      <c r="F30" s="166"/>
      <c r="G30" s="149"/>
      <c r="H30" s="149"/>
      <c r="I30" s="149"/>
      <c r="J30" s="148"/>
      <c r="K30" s="148"/>
      <c r="L30" s="148"/>
      <c r="M30" s="148"/>
      <c r="N30" s="148"/>
      <c r="O30" s="148"/>
      <c r="P30" s="148"/>
      <c r="Q30" s="145"/>
      <c r="R30" s="145"/>
      <c r="S30" s="148"/>
      <c r="T30" s="145"/>
      <c r="U30" s="145"/>
      <c r="V30" s="145"/>
      <c r="W30" s="145"/>
      <c r="X30" s="145"/>
      <c r="Y30" s="145"/>
      <c r="Z30" s="145"/>
    </row>
    <row r="31" spans="1:26" ht="24.95" customHeight="1" x14ac:dyDescent="0.25">
      <c r="A31" s="170"/>
      <c r="B31" s="167" t="s">
        <v>120</v>
      </c>
      <c r="C31" s="171" t="s">
        <v>121</v>
      </c>
      <c r="D31" s="167" t="s">
        <v>122</v>
      </c>
      <c r="E31" s="167" t="s">
        <v>90</v>
      </c>
      <c r="F31" s="168">
        <v>575</v>
      </c>
      <c r="G31" s="169"/>
      <c r="H31" s="169"/>
      <c r="I31" s="169">
        <f t="shared" ref="I31:I40" si="4">ROUND(F31*(G31+H31),2)</f>
        <v>0</v>
      </c>
      <c r="J31" s="167">
        <f t="shared" ref="J31:J40" si="5">ROUND(F31*(N31),2)</f>
        <v>3329.25</v>
      </c>
      <c r="K31" s="1">
        <f t="shared" ref="K31:K40" si="6">ROUND(F31*(O31),2)</f>
        <v>0</v>
      </c>
      <c r="L31" s="1">
        <f t="shared" ref="L31:L40" si="7">ROUND(F31*(G31),2)</f>
        <v>0</v>
      </c>
      <c r="M31" s="1"/>
      <c r="N31" s="1">
        <v>5.79</v>
      </c>
      <c r="O31" s="1"/>
      <c r="P31" s="166">
        <v>0.33445999999999998</v>
      </c>
      <c r="Q31" s="172"/>
      <c r="R31" s="172">
        <v>0.33445999999999998</v>
      </c>
      <c r="S31" s="148">
        <f>ROUND(F31*(R31),3)</f>
        <v>192.315</v>
      </c>
      <c r="V31" s="173"/>
      <c r="Z31">
        <v>0</v>
      </c>
    </row>
    <row r="32" spans="1:26" ht="24.95" customHeight="1" x14ac:dyDescent="0.25">
      <c r="A32" s="170"/>
      <c r="B32" s="167" t="s">
        <v>120</v>
      </c>
      <c r="C32" s="171" t="s">
        <v>123</v>
      </c>
      <c r="D32" s="167" t="s">
        <v>124</v>
      </c>
      <c r="E32" s="167" t="s">
        <v>90</v>
      </c>
      <c r="F32" s="168">
        <v>575</v>
      </c>
      <c r="G32" s="169"/>
      <c r="H32" s="169"/>
      <c r="I32" s="169">
        <f t="shared" si="4"/>
        <v>0</v>
      </c>
      <c r="J32" s="167">
        <f t="shared" si="5"/>
        <v>5347.5</v>
      </c>
      <c r="K32" s="1">
        <f t="shared" si="6"/>
        <v>0</v>
      </c>
      <c r="L32" s="1">
        <f t="shared" si="7"/>
        <v>0</v>
      </c>
      <c r="M32" s="1"/>
      <c r="N32" s="1">
        <v>9.3000000000000007</v>
      </c>
      <c r="O32" s="1"/>
      <c r="P32" s="166">
        <v>0.35914000000000001</v>
      </c>
      <c r="Q32" s="172"/>
      <c r="R32" s="172">
        <v>0.35914000000000001</v>
      </c>
      <c r="S32" s="148">
        <f>ROUND(F32*(R32),3)</f>
        <v>206.506</v>
      </c>
      <c r="V32" s="173"/>
      <c r="Z32">
        <v>0</v>
      </c>
    </row>
    <row r="33" spans="1:26" ht="24.95" customHeight="1" x14ac:dyDescent="0.25">
      <c r="A33" s="170"/>
      <c r="B33" s="167" t="s">
        <v>120</v>
      </c>
      <c r="C33" s="171" t="s">
        <v>125</v>
      </c>
      <c r="D33" s="167" t="s">
        <v>126</v>
      </c>
      <c r="E33" s="167" t="s">
        <v>90</v>
      </c>
      <c r="F33" s="168">
        <v>1529</v>
      </c>
      <c r="G33" s="169"/>
      <c r="H33" s="169"/>
      <c r="I33" s="169">
        <f t="shared" si="4"/>
        <v>0</v>
      </c>
      <c r="J33" s="167">
        <f t="shared" si="5"/>
        <v>840.95</v>
      </c>
      <c r="K33" s="1">
        <f t="shared" si="6"/>
        <v>0</v>
      </c>
      <c r="L33" s="1">
        <f t="shared" si="7"/>
        <v>0</v>
      </c>
      <c r="M33" s="1"/>
      <c r="N33" s="1">
        <v>0.55000000000000004</v>
      </c>
      <c r="O33" s="1"/>
      <c r="P33" s="166">
        <v>3.4000000000000002E-4</v>
      </c>
      <c r="Q33" s="172"/>
      <c r="R33" s="172">
        <v>3.4000000000000002E-4</v>
      </c>
      <c r="S33" s="148">
        <f>ROUND(F33*(R33),3)</f>
        <v>0.52</v>
      </c>
      <c r="V33" s="173"/>
      <c r="Z33">
        <v>0</v>
      </c>
    </row>
    <row r="34" spans="1:26" ht="24.95" customHeight="1" x14ac:dyDescent="0.25">
      <c r="A34" s="170"/>
      <c r="B34" s="167" t="s">
        <v>120</v>
      </c>
      <c r="C34" s="171" t="s">
        <v>127</v>
      </c>
      <c r="D34" s="167" t="s">
        <v>128</v>
      </c>
      <c r="E34" s="167" t="s">
        <v>90</v>
      </c>
      <c r="F34" s="168">
        <v>1529</v>
      </c>
      <c r="G34" s="169"/>
      <c r="H34" s="169"/>
      <c r="I34" s="169">
        <f t="shared" si="4"/>
        <v>0</v>
      </c>
      <c r="J34" s="167">
        <f t="shared" si="5"/>
        <v>428.12</v>
      </c>
      <c r="K34" s="1">
        <f t="shared" si="6"/>
        <v>0</v>
      </c>
      <c r="L34" s="1">
        <f t="shared" si="7"/>
        <v>0</v>
      </c>
      <c r="M34" s="1"/>
      <c r="N34" s="1">
        <v>0.28000000000000003</v>
      </c>
      <c r="O34" s="1"/>
      <c r="P34" s="166">
        <v>6.0999999999999997E-4</v>
      </c>
      <c r="Q34" s="172"/>
      <c r="R34" s="172">
        <v>6.0999999999999997E-4</v>
      </c>
      <c r="S34" s="148">
        <f>ROUND(F34*(R34),3)</f>
        <v>0.93300000000000005</v>
      </c>
      <c r="V34" s="173"/>
      <c r="Z34">
        <v>0</v>
      </c>
    </row>
    <row r="35" spans="1:26" ht="24.95" customHeight="1" x14ac:dyDescent="0.25">
      <c r="A35" s="170"/>
      <c r="B35" s="167" t="s">
        <v>120</v>
      </c>
      <c r="C35" s="171" t="s">
        <v>129</v>
      </c>
      <c r="D35" s="167" t="s">
        <v>130</v>
      </c>
      <c r="E35" s="167" t="s">
        <v>131</v>
      </c>
      <c r="F35" s="168">
        <v>9.5</v>
      </c>
      <c r="G35" s="169"/>
      <c r="H35" s="169"/>
      <c r="I35" s="169">
        <f t="shared" si="4"/>
        <v>0</v>
      </c>
      <c r="J35" s="167">
        <f t="shared" si="5"/>
        <v>93.29</v>
      </c>
      <c r="K35" s="1">
        <f t="shared" si="6"/>
        <v>0</v>
      </c>
      <c r="L35" s="1">
        <f t="shared" si="7"/>
        <v>0</v>
      </c>
      <c r="M35" s="1"/>
      <c r="N35" s="1">
        <v>9.82</v>
      </c>
      <c r="O35" s="1"/>
      <c r="P35" s="166">
        <v>0.20288999999999999</v>
      </c>
      <c r="Q35" s="172"/>
      <c r="R35" s="172">
        <v>0.20288999999999999</v>
      </c>
      <c r="S35" s="148">
        <f>ROUND(F35*(R35),3)</f>
        <v>1.927</v>
      </c>
      <c r="V35" s="173"/>
      <c r="Z35">
        <v>0</v>
      </c>
    </row>
    <row r="36" spans="1:26" ht="24.95" customHeight="1" x14ac:dyDescent="0.25">
      <c r="A36" s="170"/>
      <c r="B36" s="167" t="s">
        <v>132</v>
      </c>
      <c r="C36" s="171" t="s">
        <v>133</v>
      </c>
      <c r="D36" s="167" t="s">
        <v>134</v>
      </c>
      <c r="E36" s="167" t="s">
        <v>135</v>
      </c>
      <c r="F36" s="168">
        <v>19</v>
      </c>
      <c r="G36" s="169"/>
      <c r="H36" s="169"/>
      <c r="I36" s="169">
        <f t="shared" si="4"/>
        <v>0</v>
      </c>
      <c r="J36" s="167">
        <f t="shared" si="5"/>
        <v>2167.9</v>
      </c>
      <c r="K36" s="1">
        <f t="shared" si="6"/>
        <v>0</v>
      </c>
      <c r="L36" s="1">
        <f t="shared" si="7"/>
        <v>0</v>
      </c>
      <c r="M36" s="1"/>
      <c r="N36" s="1">
        <v>114.1</v>
      </c>
      <c r="O36" s="1"/>
      <c r="P36" s="159"/>
      <c r="Q36" s="172"/>
      <c r="R36" s="172"/>
      <c r="S36" s="148"/>
      <c r="V36" s="173"/>
      <c r="Z36">
        <v>0</v>
      </c>
    </row>
    <row r="37" spans="1:26" ht="24.95" customHeight="1" x14ac:dyDescent="0.25">
      <c r="A37" s="170"/>
      <c r="B37" s="167" t="s">
        <v>132</v>
      </c>
      <c r="C37" s="171" t="s">
        <v>136</v>
      </c>
      <c r="D37" s="167" t="s">
        <v>137</v>
      </c>
      <c r="E37" s="167" t="s">
        <v>135</v>
      </c>
      <c r="F37" s="168">
        <v>9.5</v>
      </c>
      <c r="G37" s="169"/>
      <c r="H37" s="169"/>
      <c r="I37" s="169">
        <f t="shared" si="4"/>
        <v>0</v>
      </c>
      <c r="J37" s="167">
        <f t="shared" si="5"/>
        <v>219.17</v>
      </c>
      <c r="K37" s="1">
        <f t="shared" si="6"/>
        <v>0</v>
      </c>
      <c r="L37" s="1">
        <f t="shared" si="7"/>
        <v>0</v>
      </c>
      <c r="M37" s="1"/>
      <c r="N37" s="1">
        <v>23.07</v>
      </c>
      <c r="O37" s="1"/>
      <c r="P37" s="159"/>
      <c r="Q37" s="172"/>
      <c r="R37" s="172"/>
      <c r="S37" s="148"/>
      <c r="V37" s="173"/>
      <c r="Z37">
        <v>0</v>
      </c>
    </row>
    <row r="38" spans="1:26" ht="35.1" customHeight="1" x14ac:dyDescent="0.25">
      <c r="A38" s="170"/>
      <c r="B38" s="167" t="s">
        <v>132</v>
      </c>
      <c r="C38" s="171" t="s">
        <v>138</v>
      </c>
      <c r="D38" s="167" t="s">
        <v>139</v>
      </c>
      <c r="E38" s="167" t="s">
        <v>90</v>
      </c>
      <c r="F38" s="168">
        <v>329.9</v>
      </c>
      <c r="G38" s="169"/>
      <c r="H38" s="169"/>
      <c r="I38" s="169">
        <f t="shared" si="4"/>
        <v>0</v>
      </c>
      <c r="J38" s="167">
        <f t="shared" si="5"/>
        <v>2781.06</v>
      </c>
      <c r="K38" s="1">
        <f t="shared" si="6"/>
        <v>0</v>
      </c>
      <c r="L38" s="1">
        <f t="shared" si="7"/>
        <v>0</v>
      </c>
      <c r="M38" s="1"/>
      <c r="N38" s="1">
        <v>8.43</v>
      </c>
      <c r="O38" s="1"/>
      <c r="P38" s="159"/>
      <c r="Q38" s="172"/>
      <c r="R38" s="172"/>
      <c r="S38" s="148"/>
      <c r="V38" s="173"/>
      <c r="Z38">
        <v>0</v>
      </c>
    </row>
    <row r="39" spans="1:26" ht="23.25" x14ac:dyDescent="0.25">
      <c r="A39" s="170"/>
      <c r="B39" s="167" t="s">
        <v>132</v>
      </c>
      <c r="C39" s="171" t="s">
        <v>140</v>
      </c>
      <c r="D39" s="167" t="s">
        <v>141</v>
      </c>
      <c r="E39" s="167" t="s">
        <v>90</v>
      </c>
      <c r="F39" s="168">
        <v>1529</v>
      </c>
      <c r="G39" s="169"/>
      <c r="H39" s="169"/>
      <c r="I39" s="169">
        <f t="shared" si="4"/>
        <v>0</v>
      </c>
      <c r="J39" s="167">
        <f t="shared" si="5"/>
        <v>16941.32</v>
      </c>
      <c r="K39" s="1">
        <f t="shared" si="6"/>
        <v>0</v>
      </c>
      <c r="L39" s="1">
        <f t="shared" si="7"/>
        <v>0</v>
      </c>
      <c r="M39" s="1"/>
      <c r="N39" s="1">
        <v>11.08</v>
      </c>
      <c r="O39" s="1"/>
      <c r="P39" s="159"/>
      <c r="Q39" s="172"/>
      <c r="R39" s="172"/>
      <c r="S39" s="148"/>
      <c r="V39" s="173"/>
      <c r="Z39">
        <v>0</v>
      </c>
    </row>
    <row r="40" spans="1:26" ht="35.1" customHeight="1" x14ac:dyDescent="0.25">
      <c r="A40" s="170"/>
      <c r="B40" s="167" t="s">
        <v>132</v>
      </c>
      <c r="C40" s="171" t="s">
        <v>142</v>
      </c>
      <c r="D40" s="167" t="s">
        <v>143</v>
      </c>
      <c r="E40" s="167" t="s">
        <v>90</v>
      </c>
      <c r="F40" s="168">
        <v>1529</v>
      </c>
      <c r="G40" s="169"/>
      <c r="H40" s="169"/>
      <c r="I40" s="169">
        <f t="shared" si="4"/>
        <v>0</v>
      </c>
      <c r="J40" s="167">
        <f t="shared" si="5"/>
        <v>20045.189999999999</v>
      </c>
      <c r="K40" s="1">
        <f t="shared" si="6"/>
        <v>0</v>
      </c>
      <c r="L40" s="1">
        <f t="shared" si="7"/>
        <v>0</v>
      </c>
      <c r="M40" s="1"/>
      <c r="N40" s="1">
        <v>13.11</v>
      </c>
      <c r="O40" s="1"/>
      <c r="P40" s="159"/>
      <c r="Q40" s="172"/>
      <c r="R40" s="172"/>
      <c r="S40" s="148"/>
      <c r="V40" s="173"/>
      <c r="Z40">
        <v>0</v>
      </c>
    </row>
    <row r="41" spans="1:26" x14ac:dyDescent="0.25">
      <c r="A41" s="148"/>
      <c r="B41" s="148"/>
      <c r="C41" s="148"/>
      <c r="D41" s="148" t="s">
        <v>68</v>
      </c>
      <c r="E41" s="148"/>
      <c r="F41" s="166"/>
      <c r="G41" s="151"/>
      <c r="H41" s="151">
        <f>ROUND((SUM(M30:M40))/1,2)</f>
        <v>0</v>
      </c>
      <c r="I41" s="151">
        <f>ROUND((SUM(I30:I40))/1,2)</f>
        <v>0</v>
      </c>
      <c r="J41" s="148"/>
      <c r="K41" s="148"/>
      <c r="L41" s="148">
        <f>ROUND((SUM(L30:L40))/1,2)</f>
        <v>0</v>
      </c>
      <c r="M41" s="148">
        <f>ROUND((SUM(M30:M40))/1,2)</f>
        <v>0</v>
      </c>
      <c r="N41" s="148"/>
      <c r="O41" s="148"/>
      <c r="P41" s="174">
        <f>ROUND((SUM(P30:P40))/1,2)</f>
        <v>0.9</v>
      </c>
      <c r="Q41" s="145"/>
      <c r="R41" s="145"/>
      <c r="S41" s="174">
        <f>ROUND((SUM(S30:S40))/1,2)</f>
        <v>402.2</v>
      </c>
      <c r="T41" s="145"/>
      <c r="U41" s="145"/>
      <c r="V41" s="145"/>
      <c r="W41" s="145"/>
      <c r="X41" s="145"/>
      <c r="Y41" s="145"/>
      <c r="Z41" s="145"/>
    </row>
    <row r="42" spans="1:26" x14ac:dyDescent="0.25">
      <c r="A42" s="1"/>
      <c r="B42" s="1"/>
      <c r="C42" s="1"/>
      <c r="D42" s="1"/>
      <c r="E42" s="1"/>
      <c r="F42" s="159"/>
      <c r="G42" s="141"/>
      <c r="H42" s="141"/>
      <c r="I42" s="141"/>
      <c r="J42" s="1"/>
      <c r="K42" s="1"/>
      <c r="L42" s="1"/>
      <c r="M42" s="1"/>
      <c r="N42" s="1"/>
      <c r="O42" s="1"/>
      <c r="P42" s="1"/>
      <c r="S42" s="1"/>
    </row>
    <row r="43" spans="1:26" x14ac:dyDescent="0.25">
      <c r="A43" s="148"/>
      <c r="B43" s="148"/>
      <c r="C43" s="148"/>
      <c r="D43" s="148" t="s">
        <v>69</v>
      </c>
      <c r="E43" s="148"/>
      <c r="F43" s="166"/>
      <c r="G43" s="149"/>
      <c r="H43" s="149"/>
      <c r="I43" s="149"/>
      <c r="J43" s="148"/>
      <c r="K43" s="148"/>
      <c r="L43" s="148"/>
      <c r="M43" s="148"/>
      <c r="N43" s="148"/>
      <c r="O43" s="148"/>
      <c r="P43" s="148"/>
      <c r="Q43" s="145"/>
      <c r="R43" s="145"/>
      <c r="S43" s="148"/>
      <c r="T43" s="145"/>
      <c r="U43" s="145"/>
      <c r="V43" s="145"/>
      <c r="W43" s="145"/>
      <c r="X43" s="145"/>
      <c r="Y43" s="145"/>
      <c r="Z43" s="145"/>
    </row>
    <row r="44" spans="1:26" ht="24.95" customHeight="1" x14ac:dyDescent="0.25">
      <c r="A44" s="170"/>
      <c r="B44" s="167" t="s">
        <v>144</v>
      </c>
      <c r="C44" s="171" t="s">
        <v>145</v>
      </c>
      <c r="D44" s="167" t="s">
        <v>146</v>
      </c>
      <c r="E44" s="167" t="s">
        <v>135</v>
      </c>
      <c r="F44" s="168">
        <v>24</v>
      </c>
      <c r="G44" s="169"/>
      <c r="H44" s="169"/>
      <c r="I44" s="169">
        <f>ROUND(F44*(G44+H44),2)</f>
        <v>0</v>
      </c>
      <c r="J44" s="167">
        <f>ROUND(F44*(N44),2)</f>
        <v>1866.96</v>
      </c>
      <c r="K44" s="1">
        <f>ROUND(F44*(O44),2)</f>
        <v>0</v>
      </c>
      <c r="L44" s="1">
        <f>ROUND(F44*(G44),2)</f>
        <v>0</v>
      </c>
      <c r="M44" s="1"/>
      <c r="N44" s="1">
        <v>77.790000000000006</v>
      </c>
      <c r="O44" s="1"/>
      <c r="P44" s="166">
        <v>0.4199</v>
      </c>
      <c r="Q44" s="172"/>
      <c r="R44" s="172">
        <v>0.4199</v>
      </c>
      <c r="S44" s="148">
        <f>ROUND(F44*(R44),3)</f>
        <v>10.077999999999999</v>
      </c>
      <c r="V44" s="173"/>
      <c r="Z44">
        <v>0</v>
      </c>
    </row>
    <row r="45" spans="1:26" x14ac:dyDescent="0.25">
      <c r="A45" s="148"/>
      <c r="B45" s="148"/>
      <c r="C45" s="148"/>
      <c r="D45" s="148" t="s">
        <v>69</v>
      </c>
      <c r="E45" s="148"/>
      <c r="F45" s="166"/>
      <c r="G45" s="151"/>
      <c r="H45" s="151">
        <f>ROUND((SUM(M43:M44))/1,2)</f>
        <v>0</v>
      </c>
      <c r="I45" s="151">
        <f>ROUND((SUM(I43:I44))/1,2)</f>
        <v>0</v>
      </c>
      <c r="J45" s="148"/>
      <c r="K45" s="148"/>
      <c r="L45" s="148">
        <f>ROUND((SUM(L43:L44))/1,2)</f>
        <v>0</v>
      </c>
      <c r="M45" s="148">
        <f>ROUND((SUM(M43:M44))/1,2)</f>
        <v>0</v>
      </c>
      <c r="N45" s="148"/>
      <c r="O45" s="148"/>
      <c r="P45" s="174">
        <f>ROUND((SUM(P43:P44))/1,2)</f>
        <v>0.42</v>
      </c>
      <c r="Q45" s="145"/>
      <c r="R45" s="145"/>
      <c r="S45" s="174">
        <f>ROUND((SUM(S43:S44))/1,2)</f>
        <v>10.08</v>
      </c>
      <c r="T45" s="145"/>
      <c r="U45" s="145"/>
      <c r="V45" s="145"/>
      <c r="W45" s="145"/>
      <c r="X45" s="145"/>
      <c r="Y45" s="145"/>
      <c r="Z45" s="145"/>
    </row>
    <row r="46" spans="1:26" x14ac:dyDescent="0.25">
      <c r="A46" s="1"/>
      <c r="B46" s="1"/>
      <c r="C46" s="1"/>
      <c r="D46" s="1"/>
      <c r="E46" s="1"/>
      <c r="F46" s="159"/>
      <c r="G46" s="141"/>
      <c r="H46" s="141"/>
      <c r="I46" s="141"/>
      <c r="J46" s="1"/>
      <c r="K46" s="1"/>
      <c r="L46" s="1"/>
      <c r="M46" s="1"/>
      <c r="N46" s="1"/>
      <c r="O46" s="1"/>
      <c r="P46" s="1"/>
      <c r="S46" s="1"/>
    </row>
    <row r="47" spans="1:26" x14ac:dyDescent="0.25">
      <c r="A47" s="148"/>
      <c r="B47" s="148"/>
      <c r="C47" s="148"/>
      <c r="D47" s="148" t="s">
        <v>70</v>
      </c>
      <c r="E47" s="148"/>
      <c r="F47" s="166"/>
      <c r="G47" s="149"/>
      <c r="H47" s="149"/>
      <c r="I47" s="149"/>
      <c r="J47" s="148"/>
      <c r="K47" s="148"/>
      <c r="L47" s="148"/>
      <c r="M47" s="148"/>
      <c r="N47" s="148"/>
      <c r="O47" s="148"/>
      <c r="P47" s="148"/>
      <c r="Q47" s="145"/>
      <c r="R47" s="145"/>
      <c r="S47" s="148"/>
      <c r="T47" s="145"/>
      <c r="U47" s="145"/>
      <c r="V47" s="145"/>
      <c r="W47" s="145"/>
      <c r="X47" s="145"/>
      <c r="Y47" s="145"/>
      <c r="Z47" s="145"/>
    </row>
    <row r="48" spans="1:26" ht="24.95" customHeight="1" x14ac:dyDescent="0.25">
      <c r="A48" s="170"/>
      <c r="B48" s="167" t="s">
        <v>120</v>
      </c>
      <c r="C48" s="171" t="s">
        <v>147</v>
      </c>
      <c r="D48" s="167" t="s">
        <v>148</v>
      </c>
      <c r="E48" s="167" t="s">
        <v>131</v>
      </c>
      <c r="F48" s="168">
        <v>13.116</v>
      </c>
      <c r="G48" s="169"/>
      <c r="H48" s="169"/>
      <c r="I48" s="169">
        <f t="shared" ref="I48:I63" si="8">ROUND(F48*(G48+H48),2)</f>
        <v>0</v>
      </c>
      <c r="J48" s="167">
        <f t="shared" ref="J48:J63" si="9">ROUND(F48*(N48),2)</f>
        <v>257.47000000000003</v>
      </c>
      <c r="K48" s="1">
        <f t="shared" ref="K48:K63" si="10">ROUND(F48*(O48),2)</f>
        <v>0</v>
      </c>
      <c r="L48" s="1">
        <f t="shared" ref="L48:L61" si="11">ROUND(F48*(G48),2)</f>
        <v>0</v>
      </c>
      <c r="M48" s="1"/>
      <c r="N48" s="1">
        <v>19.63</v>
      </c>
      <c r="O48" s="1"/>
      <c r="P48" s="166">
        <v>0.10421</v>
      </c>
      <c r="Q48" s="172"/>
      <c r="R48" s="172">
        <v>0.10421</v>
      </c>
      <c r="S48" s="148">
        <f>ROUND(F48*(R48),3)</f>
        <v>1.367</v>
      </c>
      <c r="V48" s="173"/>
      <c r="Z48">
        <v>0</v>
      </c>
    </row>
    <row r="49" spans="1:26" ht="24.95" customHeight="1" x14ac:dyDescent="0.25">
      <c r="A49" s="170"/>
      <c r="B49" s="167" t="s">
        <v>120</v>
      </c>
      <c r="C49" s="171" t="s">
        <v>149</v>
      </c>
      <c r="D49" s="167" t="s">
        <v>150</v>
      </c>
      <c r="E49" s="167" t="s">
        <v>135</v>
      </c>
      <c r="F49" s="168">
        <v>3</v>
      </c>
      <c r="G49" s="169"/>
      <c r="H49" s="169"/>
      <c r="I49" s="169">
        <f t="shared" si="8"/>
        <v>0</v>
      </c>
      <c r="J49" s="167">
        <f t="shared" si="9"/>
        <v>49.62</v>
      </c>
      <c r="K49" s="1">
        <f t="shared" si="10"/>
        <v>0</v>
      </c>
      <c r="L49" s="1">
        <f t="shared" si="11"/>
        <v>0</v>
      </c>
      <c r="M49" s="1"/>
      <c r="N49" s="1">
        <v>16.54</v>
      </c>
      <c r="O49" s="1"/>
      <c r="P49" s="166">
        <v>0.22684000000000001</v>
      </c>
      <c r="Q49" s="172"/>
      <c r="R49" s="172">
        <v>0.22684000000000001</v>
      </c>
      <c r="S49" s="148">
        <f>ROUND(F49*(R49),3)</f>
        <v>0.68100000000000005</v>
      </c>
      <c r="V49" s="173"/>
      <c r="Z49">
        <v>0</v>
      </c>
    </row>
    <row r="50" spans="1:26" ht="24.95" customHeight="1" x14ac:dyDescent="0.25">
      <c r="A50" s="170"/>
      <c r="B50" s="167" t="s">
        <v>120</v>
      </c>
      <c r="C50" s="171" t="s">
        <v>151</v>
      </c>
      <c r="D50" s="167" t="s">
        <v>152</v>
      </c>
      <c r="E50" s="167" t="s">
        <v>131</v>
      </c>
      <c r="F50" s="168">
        <v>319</v>
      </c>
      <c r="G50" s="169"/>
      <c r="H50" s="169"/>
      <c r="I50" s="169">
        <f t="shared" si="8"/>
        <v>0</v>
      </c>
      <c r="J50" s="167">
        <f t="shared" si="9"/>
        <v>258.39</v>
      </c>
      <c r="K50" s="1">
        <f t="shared" si="10"/>
        <v>0</v>
      </c>
      <c r="L50" s="1">
        <f t="shared" si="11"/>
        <v>0</v>
      </c>
      <c r="M50" s="1"/>
      <c r="N50" s="1">
        <v>0.81</v>
      </c>
      <c r="O50" s="1"/>
      <c r="P50" s="166">
        <v>9.0000000000000006E-5</v>
      </c>
      <c r="Q50" s="172"/>
      <c r="R50" s="172">
        <v>9.0000000000000006E-5</v>
      </c>
      <c r="S50" s="148">
        <f>ROUND(F50*(R50),3)</f>
        <v>2.9000000000000001E-2</v>
      </c>
      <c r="V50" s="173"/>
      <c r="Z50">
        <v>0</v>
      </c>
    </row>
    <row r="51" spans="1:26" ht="24.95" customHeight="1" x14ac:dyDescent="0.25">
      <c r="A51" s="170"/>
      <c r="B51" s="167" t="s">
        <v>120</v>
      </c>
      <c r="C51" s="171" t="s">
        <v>153</v>
      </c>
      <c r="D51" s="167" t="s">
        <v>154</v>
      </c>
      <c r="E51" s="167" t="s">
        <v>131</v>
      </c>
      <c r="F51" s="168">
        <v>319</v>
      </c>
      <c r="G51" s="169"/>
      <c r="H51" s="169"/>
      <c r="I51" s="169">
        <f t="shared" si="8"/>
        <v>0</v>
      </c>
      <c r="J51" s="167">
        <f t="shared" si="9"/>
        <v>54.23</v>
      </c>
      <c r="K51" s="1">
        <f t="shared" si="10"/>
        <v>0</v>
      </c>
      <c r="L51" s="1">
        <f t="shared" si="11"/>
        <v>0</v>
      </c>
      <c r="M51" s="1"/>
      <c r="N51" s="1">
        <v>0.17</v>
      </c>
      <c r="O51" s="1"/>
      <c r="P51" s="166">
        <v>4.0000000000000003E-5</v>
      </c>
      <c r="Q51" s="172"/>
      <c r="R51" s="172">
        <v>4.0000000000000003E-5</v>
      </c>
      <c r="S51" s="148">
        <f>ROUND(F51*(R51),3)</f>
        <v>1.2999999999999999E-2</v>
      </c>
      <c r="V51" s="173"/>
      <c r="Z51">
        <v>0</v>
      </c>
    </row>
    <row r="52" spans="1:26" ht="24.95" customHeight="1" x14ac:dyDescent="0.25">
      <c r="A52" s="170"/>
      <c r="B52" s="167" t="s">
        <v>120</v>
      </c>
      <c r="C52" s="171" t="s">
        <v>155</v>
      </c>
      <c r="D52" s="167" t="s">
        <v>156</v>
      </c>
      <c r="E52" s="167" t="s">
        <v>131</v>
      </c>
      <c r="F52" s="168">
        <v>319</v>
      </c>
      <c r="G52" s="169"/>
      <c r="H52" s="169"/>
      <c r="I52" s="169">
        <f t="shared" si="8"/>
        <v>0</v>
      </c>
      <c r="J52" s="167">
        <f t="shared" si="9"/>
        <v>76.56</v>
      </c>
      <c r="K52" s="1">
        <f t="shared" si="10"/>
        <v>0</v>
      </c>
      <c r="L52" s="1">
        <f t="shared" si="11"/>
        <v>0</v>
      </c>
      <c r="M52" s="1"/>
      <c r="N52" s="1">
        <v>0.24</v>
      </c>
      <c r="O52" s="1"/>
      <c r="P52" s="159"/>
      <c r="Q52" s="172"/>
      <c r="R52" s="172"/>
      <c r="S52" s="148"/>
      <c r="V52" s="173"/>
      <c r="Z52">
        <v>0</v>
      </c>
    </row>
    <row r="53" spans="1:26" ht="24.95" customHeight="1" x14ac:dyDescent="0.25">
      <c r="A53" s="170"/>
      <c r="B53" s="167" t="s">
        <v>120</v>
      </c>
      <c r="C53" s="171" t="s">
        <v>157</v>
      </c>
      <c r="D53" s="167" t="s">
        <v>158</v>
      </c>
      <c r="E53" s="167" t="s">
        <v>131</v>
      </c>
      <c r="F53" s="168">
        <v>146.69999999999999</v>
      </c>
      <c r="G53" s="169"/>
      <c r="H53" s="169"/>
      <c r="I53" s="169">
        <f t="shared" si="8"/>
        <v>0</v>
      </c>
      <c r="J53" s="167">
        <f t="shared" si="9"/>
        <v>977.02</v>
      </c>
      <c r="K53" s="1">
        <f t="shared" si="10"/>
        <v>0</v>
      </c>
      <c r="L53" s="1">
        <f t="shared" si="11"/>
        <v>0</v>
      </c>
      <c r="M53" s="1"/>
      <c r="N53" s="1">
        <v>6.66</v>
      </c>
      <c r="O53" s="1"/>
      <c r="P53" s="166">
        <v>0.12586</v>
      </c>
      <c r="Q53" s="172"/>
      <c r="R53" s="172">
        <v>0.12586</v>
      </c>
      <c r="S53" s="148">
        <f>ROUND(F53*(R53),3)</f>
        <v>18.463999999999999</v>
      </c>
      <c r="V53" s="173"/>
      <c r="Z53">
        <v>0</v>
      </c>
    </row>
    <row r="54" spans="1:26" ht="24.95" customHeight="1" x14ac:dyDescent="0.25">
      <c r="A54" s="170"/>
      <c r="B54" s="167" t="s">
        <v>159</v>
      </c>
      <c r="C54" s="171" t="s">
        <v>160</v>
      </c>
      <c r="D54" s="167" t="s">
        <v>161</v>
      </c>
      <c r="E54" s="167" t="s">
        <v>131</v>
      </c>
      <c r="F54" s="168">
        <v>17.2</v>
      </c>
      <c r="G54" s="169"/>
      <c r="H54" s="169"/>
      <c r="I54" s="169">
        <f t="shared" si="8"/>
        <v>0</v>
      </c>
      <c r="J54" s="167">
        <f t="shared" si="9"/>
        <v>60.89</v>
      </c>
      <c r="K54" s="1">
        <f t="shared" si="10"/>
        <v>0</v>
      </c>
      <c r="L54" s="1">
        <f t="shared" si="11"/>
        <v>0</v>
      </c>
      <c r="M54" s="1"/>
      <c r="N54" s="1">
        <v>3.54</v>
      </c>
      <c r="O54" s="1"/>
      <c r="P54" s="166">
        <v>3.0000000000000001E-5</v>
      </c>
      <c r="Q54" s="172"/>
      <c r="R54" s="172">
        <v>3.0000000000000001E-5</v>
      </c>
      <c r="S54" s="148">
        <f>ROUND(F54*(R54),3)</f>
        <v>1E-3</v>
      </c>
      <c r="V54" s="173"/>
      <c r="Z54">
        <v>0</v>
      </c>
    </row>
    <row r="55" spans="1:26" ht="24.95" customHeight="1" x14ac:dyDescent="0.25">
      <c r="A55" s="170"/>
      <c r="B55" s="167" t="s">
        <v>132</v>
      </c>
      <c r="C55" s="171" t="s">
        <v>162</v>
      </c>
      <c r="D55" s="167" t="s">
        <v>163</v>
      </c>
      <c r="E55" s="167" t="s">
        <v>135</v>
      </c>
      <c r="F55" s="168">
        <v>10</v>
      </c>
      <c r="G55" s="169"/>
      <c r="H55" s="169"/>
      <c r="I55" s="169">
        <f t="shared" si="8"/>
        <v>0</v>
      </c>
      <c r="J55" s="167">
        <f t="shared" si="9"/>
        <v>31.5</v>
      </c>
      <c r="K55" s="1">
        <f t="shared" si="10"/>
        <v>0</v>
      </c>
      <c r="L55" s="1">
        <f t="shared" si="11"/>
        <v>0</v>
      </c>
      <c r="M55" s="1"/>
      <c r="N55" s="1">
        <v>3.15</v>
      </c>
      <c r="O55" s="1"/>
      <c r="P55" s="159"/>
      <c r="Q55" s="172"/>
      <c r="R55" s="172"/>
      <c r="S55" s="148"/>
      <c r="V55" s="173"/>
      <c r="Z55">
        <v>0</v>
      </c>
    </row>
    <row r="56" spans="1:26" ht="24.95" customHeight="1" x14ac:dyDescent="0.25">
      <c r="A56" s="170"/>
      <c r="B56" s="167" t="s">
        <v>132</v>
      </c>
      <c r="C56" s="171" t="s">
        <v>164</v>
      </c>
      <c r="D56" s="167" t="s">
        <v>165</v>
      </c>
      <c r="E56" s="167" t="s">
        <v>135</v>
      </c>
      <c r="F56" s="168">
        <v>1</v>
      </c>
      <c r="G56" s="169"/>
      <c r="H56" s="169"/>
      <c r="I56" s="169">
        <f t="shared" si="8"/>
        <v>0</v>
      </c>
      <c r="J56" s="167">
        <f t="shared" si="9"/>
        <v>31.3</v>
      </c>
      <c r="K56" s="1">
        <f t="shared" si="10"/>
        <v>0</v>
      </c>
      <c r="L56" s="1">
        <f t="shared" si="11"/>
        <v>0</v>
      </c>
      <c r="M56" s="1"/>
      <c r="N56" s="1">
        <v>31.3</v>
      </c>
      <c r="O56" s="1"/>
      <c r="P56" s="159"/>
      <c r="Q56" s="172"/>
      <c r="R56" s="172"/>
      <c r="S56" s="148"/>
      <c r="V56" s="173"/>
      <c r="Z56">
        <v>0</v>
      </c>
    </row>
    <row r="57" spans="1:26" ht="23.25" x14ac:dyDescent="0.25">
      <c r="A57" s="170"/>
      <c r="B57" s="167" t="s">
        <v>132</v>
      </c>
      <c r="C57" s="171" t="s">
        <v>166</v>
      </c>
      <c r="D57" s="167" t="s">
        <v>167</v>
      </c>
      <c r="E57" s="167" t="s">
        <v>135</v>
      </c>
      <c r="F57" s="168">
        <v>1</v>
      </c>
      <c r="G57" s="169"/>
      <c r="H57" s="169"/>
      <c r="I57" s="169">
        <f t="shared" si="8"/>
        <v>0</v>
      </c>
      <c r="J57" s="167">
        <f t="shared" si="9"/>
        <v>215.99</v>
      </c>
      <c r="K57" s="1">
        <f t="shared" si="10"/>
        <v>0</v>
      </c>
      <c r="L57" s="1">
        <f t="shared" si="11"/>
        <v>0</v>
      </c>
      <c r="M57" s="1"/>
      <c r="N57" s="1">
        <v>215.99</v>
      </c>
      <c r="O57" s="1"/>
      <c r="P57" s="159"/>
      <c r="Q57" s="172"/>
      <c r="R57" s="172"/>
      <c r="S57" s="148"/>
      <c r="V57" s="173"/>
      <c r="Z57">
        <v>0</v>
      </c>
    </row>
    <row r="58" spans="1:26" ht="35.1" customHeight="1" x14ac:dyDescent="0.25">
      <c r="A58" s="170"/>
      <c r="B58" s="167" t="s">
        <v>132</v>
      </c>
      <c r="C58" s="171" t="s">
        <v>168</v>
      </c>
      <c r="D58" s="167" t="s">
        <v>169</v>
      </c>
      <c r="E58" s="167" t="s">
        <v>135</v>
      </c>
      <c r="F58" s="168">
        <v>1</v>
      </c>
      <c r="G58" s="169"/>
      <c r="H58" s="169"/>
      <c r="I58" s="169">
        <f t="shared" si="8"/>
        <v>0</v>
      </c>
      <c r="J58" s="167">
        <f t="shared" si="9"/>
        <v>215.99</v>
      </c>
      <c r="K58" s="1">
        <f t="shared" si="10"/>
        <v>0</v>
      </c>
      <c r="L58" s="1">
        <f t="shared" si="11"/>
        <v>0</v>
      </c>
      <c r="M58" s="1"/>
      <c r="N58" s="1">
        <v>215.99</v>
      </c>
      <c r="O58" s="1"/>
      <c r="P58" s="159"/>
      <c r="Q58" s="172"/>
      <c r="R58" s="172"/>
      <c r="S58" s="148"/>
      <c r="V58" s="173"/>
      <c r="Z58">
        <v>0</v>
      </c>
    </row>
    <row r="59" spans="1:26" ht="24.95" customHeight="1" x14ac:dyDescent="0.25">
      <c r="A59" s="170"/>
      <c r="B59" s="167" t="s">
        <v>132</v>
      </c>
      <c r="C59" s="171" t="s">
        <v>170</v>
      </c>
      <c r="D59" s="167" t="s">
        <v>171</v>
      </c>
      <c r="E59" s="167" t="s">
        <v>131</v>
      </c>
      <c r="F59" s="168">
        <v>17.5</v>
      </c>
      <c r="G59" s="169"/>
      <c r="H59" s="169"/>
      <c r="I59" s="169">
        <f t="shared" si="8"/>
        <v>0</v>
      </c>
      <c r="J59" s="167">
        <f t="shared" si="9"/>
        <v>107.45</v>
      </c>
      <c r="K59" s="1">
        <f t="shared" si="10"/>
        <v>0</v>
      </c>
      <c r="L59" s="1">
        <f t="shared" si="11"/>
        <v>0</v>
      </c>
      <c r="M59" s="1"/>
      <c r="N59" s="1">
        <v>6.14</v>
      </c>
      <c r="O59" s="1"/>
      <c r="P59" s="159"/>
      <c r="Q59" s="172"/>
      <c r="R59" s="172"/>
      <c r="S59" s="148"/>
      <c r="V59" s="173"/>
      <c r="Z59">
        <v>0</v>
      </c>
    </row>
    <row r="60" spans="1:26" ht="24.95" customHeight="1" x14ac:dyDescent="0.25">
      <c r="A60" s="170"/>
      <c r="B60" s="167" t="s">
        <v>132</v>
      </c>
      <c r="C60" s="171" t="s">
        <v>172</v>
      </c>
      <c r="D60" s="167" t="s">
        <v>173</v>
      </c>
      <c r="E60" s="167" t="s">
        <v>135</v>
      </c>
      <c r="F60" s="168">
        <v>5</v>
      </c>
      <c r="G60" s="169"/>
      <c r="H60" s="169"/>
      <c r="I60" s="169">
        <f t="shared" si="8"/>
        <v>0</v>
      </c>
      <c r="J60" s="167">
        <f t="shared" si="9"/>
        <v>2.5</v>
      </c>
      <c r="K60" s="1">
        <f t="shared" si="10"/>
        <v>0</v>
      </c>
      <c r="L60" s="1">
        <f t="shared" si="11"/>
        <v>0</v>
      </c>
      <c r="M60" s="1"/>
      <c r="N60" s="1">
        <v>0.5</v>
      </c>
      <c r="O60" s="1"/>
      <c r="P60" s="159"/>
      <c r="Q60" s="172"/>
      <c r="R60" s="172"/>
      <c r="S60" s="148"/>
      <c r="V60" s="173"/>
      <c r="Z60">
        <v>0</v>
      </c>
    </row>
    <row r="61" spans="1:26" ht="24.95" customHeight="1" x14ac:dyDescent="0.25">
      <c r="A61" s="170"/>
      <c r="B61" s="167" t="s">
        <v>132</v>
      </c>
      <c r="C61" s="171" t="s">
        <v>174</v>
      </c>
      <c r="D61" s="167" t="s">
        <v>175</v>
      </c>
      <c r="E61" s="167" t="s">
        <v>135</v>
      </c>
      <c r="F61" s="168">
        <v>5</v>
      </c>
      <c r="G61" s="169"/>
      <c r="H61" s="169"/>
      <c r="I61" s="169">
        <f t="shared" si="8"/>
        <v>0</v>
      </c>
      <c r="J61" s="167">
        <f t="shared" si="9"/>
        <v>54.55</v>
      </c>
      <c r="K61" s="1">
        <f t="shared" si="10"/>
        <v>0</v>
      </c>
      <c r="L61" s="1">
        <f t="shared" si="11"/>
        <v>0</v>
      </c>
      <c r="M61" s="1"/>
      <c r="N61" s="1">
        <v>10.91</v>
      </c>
      <c r="O61" s="1"/>
      <c r="P61" s="159"/>
      <c r="Q61" s="172"/>
      <c r="R61" s="172"/>
      <c r="S61" s="148"/>
      <c r="V61" s="173"/>
      <c r="Z61">
        <v>0</v>
      </c>
    </row>
    <row r="62" spans="1:26" ht="24.95" customHeight="1" x14ac:dyDescent="0.25">
      <c r="A62" s="170"/>
      <c r="B62" s="167" t="s">
        <v>176</v>
      </c>
      <c r="C62" s="171" t="s">
        <v>177</v>
      </c>
      <c r="D62" s="167" t="s">
        <v>178</v>
      </c>
      <c r="E62" s="167" t="s">
        <v>131</v>
      </c>
      <c r="F62" s="168">
        <v>13.116</v>
      </c>
      <c r="G62" s="169"/>
      <c r="H62" s="169"/>
      <c r="I62" s="169">
        <f t="shared" si="8"/>
        <v>0</v>
      </c>
      <c r="J62" s="167">
        <f t="shared" si="9"/>
        <v>1246.02</v>
      </c>
      <c r="K62" s="1">
        <f t="shared" si="10"/>
        <v>0</v>
      </c>
      <c r="L62" s="1"/>
      <c r="M62" s="1">
        <f>ROUND(F62*(G62),2)</f>
        <v>0</v>
      </c>
      <c r="N62" s="1">
        <v>95</v>
      </c>
      <c r="O62" s="1"/>
      <c r="P62" s="166">
        <v>7.0499999999999993E-2</v>
      </c>
      <c r="Q62" s="172"/>
      <c r="R62" s="172">
        <v>7.0499999999999993E-2</v>
      </c>
      <c r="S62" s="148">
        <f>ROUND(F62*(R62),3)</f>
        <v>0.92500000000000004</v>
      </c>
      <c r="V62" s="173"/>
      <c r="Z62">
        <v>0</v>
      </c>
    </row>
    <row r="63" spans="1:26" ht="24.95" customHeight="1" x14ac:dyDescent="0.25">
      <c r="A63" s="170"/>
      <c r="B63" s="167" t="s">
        <v>179</v>
      </c>
      <c r="C63" s="171" t="s">
        <v>180</v>
      </c>
      <c r="D63" s="167" t="s">
        <v>181</v>
      </c>
      <c r="E63" s="167" t="s">
        <v>135</v>
      </c>
      <c r="F63" s="168">
        <v>149</v>
      </c>
      <c r="G63" s="169"/>
      <c r="H63" s="169"/>
      <c r="I63" s="169">
        <f t="shared" si="8"/>
        <v>0</v>
      </c>
      <c r="J63" s="167">
        <f t="shared" si="9"/>
        <v>596</v>
      </c>
      <c r="K63" s="1">
        <f t="shared" si="10"/>
        <v>0</v>
      </c>
      <c r="L63" s="1"/>
      <c r="M63" s="1">
        <f>ROUND(F63*(G63),2)</f>
        <v>0</v>
      </c>
      <c r="N63" s="1">
        <v>4</v>
      </c>
      <c r="O63" s="1"/>
      <c r="P63" s="166">
        <v>4.4999999999999998E-2</v>
      </c>
      <c r="Q63" s="172"/>
      <c r="R63" s="172">
        <v>4.4999999999999998E-2</v>
      </c>
      <c r="S63" s="148">
        <f>ROUND(F63*(R63),3)</f>
        <v>6.7050000000000001</v>
      </c>
      <c r="V63" s="173"/>
      <c r="Z63">
        <v>0</v>
      </c>
    </row>
    <row r="64" spans="1:26" x14ac:dyDescent="0.25">
      <c r="A64" s="148"/>
      <c r="B64" s="148"/>
      <c r="C64" s="148"/>
      <c r="D64" s="148" t="s">
        <v>70</v>
      </c>
      <c r="E64" s="148"/>
      <c r="F64" s="166"/>
      <c r="G64" s="151"/>
      <c r="H64" s="151">
        <f>ROUND((SUM(M47:M63))/1,2)</f>
        <v>0</v>
      </c>
      <c r="I64" s="151">
        <f>ROUND((SUM(I47:I63))/1,2)</f>
        <v>0</v>
      </c>
      <c r="J64" s="148"/>
      <c r="K64" s="148"/>
      <c r="L64" s="148">
        <f>ROUND((SUM(L47:L63))/1,2)</f>
        <v>0</v>
      </c>
      <c r="M64" s="148">
        <f>ROUND((SUM(M47:M63))/1,2)</f>
        <v>0</v>
      </c>
      <c r="N64" s="148"/>
      <c r="O64" s="148"/>
      <c r="P64" s="174">
        <f>ROUND((SUM(P47:P63))/1,2)</f>
        <v>0.56999999999999995</v>
      </c>
      <c r="Q64" s="145"/>
      <c r="R64" s="145"/>
      <c r="S64" s="174">
        <f>ROUND((SUM(S47:S63))/1,2)</f>
        <v>28.19</v>
      </c>
      <c r="T64" s="145"/>
      <c r="U64" s="145"/>
      <c r="V64" s="145"/>
      <c r="W64" s="145"/>
      <c r="X64" s="145"/>
      <c r="Y64" s="145"/>
      <c r="Z64" s="145"/>
    </row>
    <row r="65" spans="1:26" x14ac:dyDescent="0.25">
      <c r="A65" s="1"/>
      <c r="B65" s="1"/>
      <c r="C65" s="1"/>
      <c r="D65" s="1"/>
      <c r="E65" s="1"/>
      <c r="F65" s="159"/>
      <c r="G65" s="141"/>
      <c r="H65" s="141"/>
      <c r="I65" s="141"/>
      <c r="J65" s="1"/>
      <c r="K65" s="1"/>
      <c r="L65" s="1"/>
      <c r="M65" s="1"/>
      <c r="N65" s="1"/>
      <c r="O65" s="1"/>
      <c r="P65" s="1"/>
      <c r="S65" s="1"/>
    </row>
    <row r="66" spans="1:26" x14ac:dyDescent="0.25">
      <c r="A66" s="148"/>
      <c r="B66" s="148"/>
      <c r="C66" s="148"/>
      <c r="D66" s="148" t="s">
        <v>71</v>
      </c>
      <c r="E66" s="148"/>
      <c r="F66" s="166"/>
      <c r="G66" s="149"/>
      <c r="H66" s="149"/>
      <c r="I66" s="149"/>
      <c r="J66" s="148"/>
      <c r="K66" s="148"/>
      <c r="L66" s="148"/>
      <c r="M66" s="148"/>
      <c r="N66" s="148"/>
      <c r="O66" s="148"/>
      <c r="P66" s="148"/>
      <c r="Q66" s="145"/>
      <c r="R66" s="145"/>
      <c r="S66" s="148"/>
      <c r="T66" s="145"/>
      <c r="U66" s="145"/>
      <c r="V66" s="145"/>
      <c r="W66" s="145"/>
      <c r="X66" s="145"/>
      <c r="Y66" s="145"/>
      <c r="Z66" s="145"/>
    </row>
    <row r="67" spans="1:26" ht="24.95" customHeight="1" x14ac:dyDescent="0.25">
      <c r="A67" s="170"/>
      <c r="B67" s="167" t="s">
        <v>120</v>
      </c>
      <c r="C67" s="171" t="s">
        <v>182</v>
      </c>
      <c r="D67" s="167" t="s">
        <v>183</v>
      </c>
      <c r="E67" s="167" t="s">
        <v>108</v>
      </c>
      <c r="F67" s="168">
        <v>1050.1320000000001</v>
      </c>
      <c r="G67" s="169"/>
      <c r="H67" s="169"/>
      <c r="I67" s="169">
        <f>ROUND(F67*(G67+H67),2)</f>
        <v>0</v>
      </c>
      <c r="J67" s="167">
        <f>ROUND(F67*(N67),2)</f>
        <v>2058.2600000000002</v>
      </c>
      <c r="K67" s="1">
        <f>ROUND(F67*(O67),2)</f>
        <v>0</v>
      </c>
      <c r="L67" s="1">
        <f>ROUND(F67*(G67),2)</f>
        <v>0</v>
      </c>
      <c r="M67" s="1"/>
      <c r="N67" s="1">
        <v>1.96</v>
      </c>
      <c r="O67" s="1"/>
      <c r="P67" s="159"/>
      <c r="Q67" s="172"/>
      <c r="R67" s="172"/>
      <c r="S67" s="148"/>
      <c r="V67" s="173"/>
      <c r="Z67">
        <v>0</v>
      </c>
    </row>
    <row r="68" spans="1:26" x14ac:dyDescent="0.25">
      <c r="A68" s="148"/>
      <c r="B68" s="148"/>
      <c r="C68" s="148"/>
      <c r="D68" s="148" t="s">
        <v>71</v>
      </c>
      <c r="E68" s="148"/>
      <c r="F68" s="166"/>
      <c r="G68" s="151"/>
      <c r="H68" s="151">
        <f>ROUND((SUM(M66:M67))/1,2)</f>
        <v>0</v>
      </c>
      <c r="I68" s="151">
        <f>ROUND((SUM(I66:I67))/1,2)</f>
        <v>0</v>
      </c>
      <c r="J68" s="148"/>
      <c r="K68" s="148"/>
      <c r="L68" s="148">
        <f>ROUND((SUM(L66:L67))/1,2)</f>
        <v>0</v>
      </c>
      <c r="M68" s="148">
        <f>ROUND((SUM(M66:M67))/1,2)</f>
        <v>0</v>
      </c>
      <c r="N68" s="148"/>
      <c r="O68" s="148"/>
      <c r="P68" s="174">
        <f>ROUND((SUM(P66:P67))/1,2)</f>
        <v>0</v>
      </c>
      <c r="Q68" s="145"/>
      <c r="R68" s="145"/>
      <c r="S68" s="174">
        <f>ROUND((SUM(S66:S67))/1,2)</f>
        <v>0</v>
      </c>
      <c r="T68" s="145"/>
      <c r="U68" s="145"/>
      <c r="V68" s="145"/>
      <c r="W68" s="145"/>
      <c r="X68" s="145"/>
      <c r="Y68" s="145"/>
      <c r="Z68" s="145"/>
    </row>
    <row r="69" spans="1:26" x14ac:dyDescent="0.25">
      <c r="A69" s="1"/>
      <c r="B69" s="1"/>
      <c r="C69" s="1"/>
      <c r="D69" s="1"/>
      <c r="E69" s="1"/>
      <c r="F69" s="159"/>
      <c r="G69" s="141"/>
      <c r="H69" s="141"/>
      <c r="I69" s="141"/>
      <c r="J69" s="1"/>
      <c r="K69" s="1"/>
      <c r="L69" s="1"/>
      <c r="M69" s="1"/>
      <c r="N69" s="1"/>
      <c r="O69" s="1"/>
      <c r="P69" s="1"/>
      <c r="S69" s="1"/>
    </row>
    <row r="70" spans="1:26" x14ac:dyDescent="0.25">
      <c r="A70" s="148"/>
      <c r="B70" s="148"/>
      <c r="C70" s="148"/>
      <c r="D70" s="2" t="s">
        <v>65</v>
      </c>
      <c r="E70" s="148"/>
      <c r="F70" s="166"/>
      <c r="G70" s="151"/>
      <c r="H70" s="151">
        <f>ROUND((SUM(M9:M69))/2,2)</f>
        <v>0</v>
      </c>
      <c r="I70" s="151">
        <f>ROUND((SUM(I9:I69))/2,2)</f>
        <v>0</v>
      </c>
      <c r="J70" s="149"/>
      <c r="K70" s="148"/>
      <c r="L70" s="149">
        <f>ROUND((SUM(L9:L69))/2,2)</f>
        <v>0</v>
      </c>
      <c r="M70" s="149">
        <f>ROUND((SUM(M9:M69))/2,2)</f>
        <v>0</v>
      </c>
      <c r="N70" s="148"/>
      <c r="O70" s="148"/>
      <c r="P70" s="174">
        <f>ROUND((SUM(P9:P69))/2,2)</f>
        <v>5.25</v>
      </c>
      <c r="S70" s="174">
        <f>ROUND((SUM(S9:S69))/2,2)</f>
        <v>442.26</v>
      </c>
    </row>
    <row r="71" spans="1:26" x14ac:dyDescent="0.25">
      <c r="A71" s="1"/>
      <c r="B71" s="1"/>
      <c r="C71" s="1"/>
      <c r="D71" s="1"/>
      <c r="E71" s="1"/>
      <c r="F71" s="159"/>
      <c r="G71" s="141"/>
      <c r="H71" s="141"/>
      <c r="I71" s="141"/>
      <c r="J71" s="1"/>
      <c r="K71" s="1"/>
      <c r="L71" s="1"/>
      <c r="M71" s="1"/>
      <c r="N71" s="1"/>
      <c r="O71" s="1"/>
      <c r="P71" s="1"/>
      <c r="S71" s="1"/>
    </row>
    <row r="72" spans="1:26" x14ac:dyDescent="0.25">
      <c r="A72" s="148"/>
      <c r="B72" s="148"/>
      <c r="C72" s="148"/>
      <c r="D72" s="2" t="s">
        <v>72</v>
      </c>
      <c r="E72" s="148"/>
      <c r="F72" s="166"/>
      <c r="G72" s="149"/>
      <c r="H72" s="149"/>
      <c r="I72" s="149"/>
      <c r="J72" s="148"/>
      <c r="K72" s="148"/>
      <c r="L72" s="148"/>
      <c r="M72" s="148"/>
      <c r="N72" s="148"/>
      <c r="O72" s="148"/>
      <c r="P72" s="148"/>
      <c r="Q72" s="145"/>
      <c r="R72" s="145"/>
      <c r="S72" s="148"/>
      <c r="T72" s="145"/>
      <c r="U72" s="145"/>
      <c r="V72" s="145"/>
      <c r="W72" s="145"/>
      <c r="X72" s="145"/>
      <c r="Y72" s="145"/>
      <c r="Z72" s="145"/>
    </row>
    <row r="73" spans="1:26" x14ac:dyDescent="0.25">
      <c r="A73" s="148"/>
      <c r="B73" s="148"/>
      <c r="C73" s="148"/>
      <c r="D73" s="148" t="s">
        <v>73</v>
      </c>
      <c r="E73" s="148"/>
      <c r="F73" s="166"/>
      <c r="G73" s="149"/>
      <c r="H73" s="149"/>
      <c r="I73" s="149"/>
      <c r="J73" s="148"/>
      <c r="K73" s="148"/>
      <c r="L73" s="148"/>
      <c r="M73" s="148"/>
      <c r="N73" s="148"/>
      <c r="O73" s="148"/>
      <c r="P73" s="148"/>
      <c r="Q73" s="145"/>
      <c r="R73" s="145"/>
      <c r="S73" s="148"/>
      <c r="T73" s="145"/>
      <c r="U73" s="145"/>
      <c r="V73" s="145"/>
      <c r="W73" s="145"/>
      <c r="X73" s="145"/>
      <c r="Y73" s="145"/>
      <c r="Z73" s="145"/>
    </row>
    <row r="74" spans="1:26" ht="24.95" customHeight="1" x14ac:dyDescent="0.25">
      <c r="A74" s="170"/>
      <c r="B74" s="167" t="s">
        <v>184</v>
      </c>
      <c r="C74" s="171" t="s">
        <v>185</v>
      </c>
      <c r="D74" s="167" t="s">
        <v>186</v>
      </c>
      <c r="E74" s="167" t="s">
        <v>90</v>
      </c>
      <c r="F74" s="168">
        <v>13.278</v>
      </c>
      <c r="G74" s="169"/>
      <c r="H74" s="169"/>
      <c r="I74" s="169">
        <f>ROUND(F74*(G74+H74),2)</f>
        <v>0</v>
      </c>
      <c r="J74" s="167">
        <f>ROUND(F74*(N74),2)</f>
        <v>68.91</v>
      </c>
      <c r="K74" s="1">
        <f>ROUND(F74*(O74),2)</f>
        <v>0</v>
      </c>
      <c r="L74" s="1">
        <f>ROUND(F74*(G74),2)</f>
        <v>0</v>
      </c>
      <c r="M74" s="1"/>
      <c r="N74" s="1">
        <v>5.19</v>
      </c>
      <c r="O74" s="1"/>
      <c r="P74" s="166">
        <v>4.0999999999999999E-4</v>
      </c>
      <c r="Q74" s="172"/>
      <c r="R74" s="172">
        <v>4.0999999999999999E-4</v>
      </c>
      <c r="S74" s="148">
        <f>ROUND(F74*(R74),3)</f>
        <v>5.0000000000000001E-3</v>
      </c>
      <c r="V74" s="173"/>
      <c r="Z74">
        <v>0</v>
      </c>
    </row>
    <row r="75" spans="1:26" ht="24.95" customHeight="1" x14ac:dyDescent="0.25">
      <c r="A75" s="170"/>
      <c r="B75" s="167" t="s">
        <v>184</v>
      </c>
      <c r="C75" s="171" t="s">
        <v>187</v>
      </c>
      <c r="D75" s="167" t="s">
        <v>188</v>
      </c>
      <c r="E75" s="167" t="s">
        <v>90</v>
      </c>
      <c r="F75" s="168">
        <v>13.278</v>
      </c>
      <c r="G75" s="169"/>
      <c r="H75" s="169"/>
      <c r="I75" s="169">
        <f>ROUND(F75*(G75+H75),2)</f>
        <v>0</v>
      </c>
      <c r="J75" s="167">
        <f>ROUND(F75*(N75),2)</f>
        <v>16.86</v>
      </c>
      <c r="K75" s="1">
        <f>ROUND(F75*(O75),2)</f>
        <v>0</v>
      </c>
      <c r="L75" s="1">
        <f>ROUND(F75*(G75),2)</f>
        <v>0</v>
      </c>
      <c r="M75" s="1"/>
      <c r="N75" s="1">
        <v>1.27</v>
      </c>
      <c r="O75" s="1"/>
      <c r="P75" s="166">
        <v>1.5999999999999999E-4</v>
      </c>
      <c r="Q75" s="172"/>
      <c r="R75" s="172">
        <v>1.5999999999999999E-4</v>
      </c>
      <c r="S75" s="148">
        <f>ROUND(F75*(R75),3)</f>
        <v>2E-3</v>
      </c>
      <c r="V75" s="173"/>
      <c r="Z75">
        <v>0</v>
      </c>
    </row>
    <row r="76" spans="1:26" x14ac:dyDescent="0.25">
      <c r="A76" s="148"/>
      <c r="B76" s="148"/>
      <c r="C76" s="148"/>
      <c r="D76" s="148" t="s">
        <v>73</v>
      </c>
      <c r="E76" s="148"/>
      <c r="F76" s="166"/>
      <c r="G76" s="151"/>
      <c r="H76" s="151"/>
      <c r="I76" s="151">
        <f>ROUND((SUM(I73:I75))/1,2)</f>
        <v>0</v>
      </c>
      <c r="J76" s="148"/>
      <c r="K76" s="148"/>
      <c r="L76" s="148">
        <f>ROUND((SUM(L73:L75))/1,2)</f>
        <v>0</v>
      </c>
      <c r="M76" s="148">
        <f>ROUND((SUM(M73:M75))/1,2)</f>
        <v>0</v>
      </c>
      <c r="N76" s="148"/>
      <c r="O76" s="148"/>
      <c r="P76" s="174"/>
      <c r="S76" s="166">
        <f>ROUND((SUM(S73:S75))/1,2)</f>
        <v>0.01</v>
      </c>
      <c r="V76">
        <f>ROUND((SUM(V73:V75))/1,2)</f>
        <v>0</v>
      </c>
    </row>
    <row r="77" spans="1:26" x14ac:dyDescent="0.25">
      <c r="A77" s="1"/>
      <c r="B77" s="1"/>
      <c r="C77" s="1"/>
      <c r="D77" s="1"/>
      <c r="E77" s="1"/>
      <c r="F77" s="159"/>
      <c r="G77" s="141"/>
      <c r="H77" s="141"/>
      <c r="I77" s="141"/>
      <c r="J77" s="1"/>
      <c r="K77" s="1"/>
      <c r="L77" s="1"/>
      <c r="M77" s="1"/>
      <c r="N77" s="1"/>
      <c r="O77" s="1"/>
      <c r="P77" s="1"/>
      <c r="S77" s="1"/>
    </row>
    <row r="78" spans="1:26" x14ac:dyDescent="0.25">
      <c r="A78" s="148"/>
      <c r="B78" s="148"/>
      <c r="C78" s="148"/>
      <c r="D78" s="2" t="s">
        <v>72</v>
      </c>
      <c r="E78" s="148"/>
      <c r="F78" s="166"/>
      <c r="G78" s="151"/>
      <c r="H78" s="151">
        <f>ROUND((SUM(M72:M77))/2,2)</f>
        <v>0</v>
      </c>
      <c r="I78" s="151">
        <f>ROUND((SUM(I72:I77))/2,2)</f>
        <v>0</v>
      </c>
      <c r="J78" s="148"/>
      <c r="K78" s="148"/>
      <c r="L78" s="148">
        <f>ROUND((SUM(L72:L77))/2,2)</f>
        <v>0</v>
      </c>
      <c r="M78" s="148">
        <f>ROUND((SUM(M72:M77))/2,2)</f>
        <v>0</v>
      </c>
      <c r="N78" s="148"/>
      <c r="O78" s="148"/>
      <c r="P78" s="174"/>
      <c r="S78" s="174">
        <f>ROUND((SUM(S72:S77))/2,2)</f>
        <v>0.01</v>
      </c>
      <c r="V78">
        <f>ROUND((SUM(V72:V77))/2,2)</f>
        <v>0</v>
      </c>
    </row>
    <row r="79" spans="1:26" x14ac:dyDescent="0.25">
      <c r="A79" s="175"/>
      <c r="B79" s="175"/>
      <c r="C79" s="175"/>
      <c r="D79" s="175" t="s">
        <v>74</v>
      </c>
      <c r="E79" s="175"/>
      <c r="F79" s="176"/>
      <c r="G79" s="177"/>
      <c r="H79" s="177">
        <f>ROUND((SUM(M9:M78))/3,2)</f>
        <v>0</v>
      </c>
      <c r="I79" s="177">
        <f>ROUND((SUM(I9:I78))/3,2)</f>
        <v>0</v>
      </c>
      <c r="J79" s="175"/>
      <c r="K79" s="175">
        <f>ROUND((SUM(K9:K78))/3,2)</f>
        <v>0</v>
      </c>
      <c r="L79" s="175">
        <f>ROUND((SUM(L9:L78))/3,2)</f>
        <v>0</v>
      </c>
      <c r="M79" s="175">
        <f>ROUND((SUM(M9:M78))/3,2)</f>
        <v>0</v>
      </c>
      <c r="N79" s="175"/>
      <c r="O79" s="175"/>
      <c r="P79" s="176"/>
      <c r="Q79" s="178"/>
      <c r="R79" s="178"/>
      <c r="S79" s="191">
        <f>ROUND((SUM(S9:S78))/3,2)</f>
        <v>442.27</v>
      </c>
      <c r="T79" s="178"/>
      <c r="U79" s="178"/>
      <c r="V79" s="178">
        <f>ROUND((SUM(V9:V78))/3,2)</f>
        <v>0</v>
      </c>
      <c r="Z79">
        <f>(SUM(Z9:Z78))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Rekonštrukcia miestnych komunikácií (Letná, Ondavská, Križná, Hušták) / Miestna obslužná komunikácia Hušták SO 01 - Komunikácie</oddHeader>
    <oddFooter>&amp;RStrana &amp;P z &amp;N    &amp;L&amp;7Spracované systémom Systematic®pyramida.wsn, tel.: 051 77 10 585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1"/>
      <c r="C1" s="11"/>
      <c r="D1" s="11"/>
      <c r="E1" s="11"/>
      <c r="F1" s="12" t="s">
        <v>14</v>
      </c>
      <c r="G1" s="11"/>
      <c r="H1" s="11"/>
      <c r="I1" s="11"/>
      <c r="J1" s="11"/>
      <c r="W1">
        <v>30.126000000000001</v>
      </c>
    </row>
    <row r="2" spans="1:23" ht="18" customHeight="1" thickTop="1" x14ac:dyDescent="0.25">
      <c r="A2" s="10"/>
      <c r="B2" s="208" t="s">
        <v>1</v>
      </c>
      <c r="C2" s="209"/>
      <c r="D2" s="209"/>
      <c r="E2" s="209"/>
      <c r="F2" s="209"/>
      <c r="G2" s="209"/>
      <c r="H2" s="209"/>
      <c r="I2" s="209"/>
      <c r="J2" s="210"/>
    </row>
    <row r="3" spans="1:23" ht="18" customHeight="1" x14ac:dyDescent="0.25">
      <c r="A3" s="10"/>
      <c r="B3" s="33" t="s">
        <v>189</v>
      </c>
      <c r="C3" s="34"/>
      <c r="D3" s="35"/>
      <c r="E3" s="35"/>
      <c r="F3" s="35"/>
      <c r="G3" s="15"/>
      <c r="H3" s="15"/>
      <c r="I3" s="36" t="s">
        <v>15</v>
      </c>
      <c r="J3" s="29"/>
    </row>
    <row r="4" spans="1:23" ht="18" customHeight="1" x14ac:dyDescent="0.25">
      <c r="A4" s="10"/>
      <c r="B4" s="21"/>
      <c r="C4" s="18"/>
      <c r="D4" s="15"/>
      <c r="E4" s="15"/>
      <c r="F4" s="15"/>
      <c r="G4" s="15"/>
      <c r="H4" s="15"/>
      <c r="I4" s="36" t="s">
        <v>17</v>
      </c>
      <c r="J4" s="29"/>
    </row>
    <row r="5" spans="1:23" ht="18" customHeight="1" thickBot="1" x14ac:dyDescent="0.3">
      <c r="A5" s="10"/>
      <c r="B5" s="37" t="s">
        <v>18</v>
      </c>
      <c r="C5" s="18"/>
      <c r="D5" s="15"/>
      <c r="E5" s="15"/>
      <c r="F5" s="38" t="s">
        <v>19</v>
      </c>
      <c r="G5" s="15"/>
      <c r="H5" s="15"/>
      <c r="I5" s="36" t="s">
        <v>20</v>
      </c>
      <c r="J5" s="39" t="s">
        <v>21</v>
      </c>
    </row>
    <row r="6" spans="1:23" ht="20.100000000000001" customHeight="1" thickTop="1" x14ac:dyDescent="0.25">
      <c r="A6" s="10"/>
      <c r="B6" s="202" t="s">
        <v>22</v>
      </c>
      <c r="C6" s="203"/>
      <c r="D6" s="203"/>
      <c r="E6" s="203"/>
      <c r="F6" s="203"/>
      <c r="G6" s="203"/>
      <c r="H6" s="203"/>
      <c r="I6" s="203"/>
      <c r="J6" s="204"/>
    </row>
    <row r="7" spans="1:23" ht="18" customHeight="1" x14ac:dyDescent="0.25">
      <c r="A7" s="10"/>
      <c r="B7" s="48" t="s">
        <v>25</v>
      </c>
      <c r="C7" s="41"/>
      <c r="D7" s="16"/>
      <c r="E7" s="16"/>
      <c r="F7" s="16"/>
      <c r="G7" s="49" t="s">
        <v>26</v>
      </c>
      <c r="H7" s="16"/>
      <c r="I7" s="27"/>
      <c r="J7" s="42"/>
    </row>
    <row r="8" spans="1:23" ht="20.100000000000001" customHeight="1" x14ac:dyDescent="0.25">
      <c r="A8" s="10"/>
      <c r="B8" s="205" t="s">
        <v>23</v>
      </c>
      <c r="C8" s="206"/>
      <c r="D8" s="206"/>
      <c r="E8" s="206"/>
      <c r="F8" s="206"/>
      <c r="G8" s="206"/>
      <c r="H8" s="206"/>
      <c r="I8" s="206"/>
      <c r="J8" s="207"/>
    </row>
    <row r="9" spans="1:23" ht="18" customHeight="1" x14ac:dyDescent="0.25">
      <c r="A9" s="10"/>
      <c r="B9" s="37" t="s">
        <v>25</v>
      </c>
      <c r="C9" s="18"/>
      <c r="D9" s="15"/>
      <c r="E9" s="15"/>
      <c r="F9" s="15"/>
      <c r="G9" s="38" t="s">
        <v>26</v>
      </c>
      <c r="H9" s="15"/>
      <c r="I9" s="26"/>
      <c r="J9" s="29"/>
    </row>
    <row r="10" spans="1:23" ht="20.100000000000001" customHeight="1" x14ac:dyDescent="0.25">
      <c r="A10" s="10"/>
      <c r="B10" s="205" t="s">
        <v>24</v>
      </c>
      <c r="C10" s="206"/>
      <c r="D10" s="206"/>
      <c r="E10" s="206"/>
      <c r="F10" s="206"/>
      <c r="G10" s="206"/>
      <c r="H10" s="206"/>
      <c r="I10" s="206"/>
      <c r="J10" s="207"/>
    </row>
    <row r="11" spans="1:23" ht="18" customHeight="1" thickBot="1" x14ac:dyDescent="0.3">
      <c r="A11" s="10"/>
      <c r="B11" s="37" t="s">
        <v>25</v>
      </c>
      <c r="C11" s="18"/>
      <c r="D11" s="15"/>
      <c r="E11" s="15"/>
      <c r="F11" s="15"/>
      <c r="G11" s="38" t="s">
        <v>26</v>
      </c>
      <c r="H11" s="15"/>
      <c r="I11" s="26"/>
      <c r="J11" s="29"/>
    </row>
    <row r="12" spans="1:23" ht="18" customHeight="1" thickTop="1" x14ac:dyDescent="0.25">
      <c r="A12" s="10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 x14ac:dyDescent="0.25">
      <c r="A13" s="10"/>
      <c r="B13" s="40"/>
      <c r="C13" s="41"/>
      <c r="D13" s="16"/>
      <c r="E13" s="16"/>
      <c r="F13" s="16"/>
      <c r="G13" s="16"/>
      <c r="H13" s="16"/>
      <c r="I13" s="27"/>
      <c r="J13" s="42"/>
    </row>
    <row r="14" spans="1:23" ht="18" customHeight="1" thickBot="1" x14ac:dyDescent="0.3">
      <c r="A14" s="10"/>
      <c r="B14" s="21"/>
      <c r="C14" s="18"/>
      <c r="D14" s="15"/>
      <c r="E14" s="15"/>
      <c r="F14" s="15"/>
      <c r="G14" s="15"/>
      <c r="H14" s="15"/>
      <c r="I14" s="26"/>
      <c r="J14" s="29"/>
    </row>
    <row r="15" spans="1:23" ht="18" customHeight="1" thickTop="1" x14ac:dyDescent="0.25">
      <c r="A15" s="10"/>
      <c r="B15" s="81" t="s">
        <v>27</v>
      </c>
      <c r="C15" s="82" t="s">
        <v>6</v>
      </c>
      <c r="D15" s="82" t="s">
        <v>54</v>
      </c>
      <c r="E15" s="83" t="s">
        <v>55</v>
      </c>
      <c r="F15" s="95" t="s">
        <v>56</v>
      </c>
      <c r="G15" s="50" t="s">
        <v>32</v>
      </c>
      <c r="H15" s="53" t="s">
        <v>33</v>
      </c>
      <c r="I15" s="25"/>
      <c r="J15" s="47"/>
    </row>
    <row r="16" spans="1:23" ht="18" customHeight="1" x14ac:dyDescent="0.25">
      <c r="A16" s="10"/>
      <c r="B16" s="84">
        <v>1</v>
      </c>
      <c r="C16" s="85" t="s">
        <v>28</v>
      </c>
      <c r="D16" s="86">
        <f>'Rekap 14216'!B17</f>
        <v>0</v>
      </c>
      <c r="E16" s="87">
        <f>'Rekap 14216'!C17</f>
        <v>0</v>
      </c>
      <c r="F16" s="96">
        <f>'Rekap 14216'!D17</f>
        <v>0</v>
      </c>
      <c r="G16" s="51">
        <v>6</v>
      </c>
      <c r="H16" s="105" t="s">
        <v>34</v>
      </c>
      <c r="I16" s="119"/>
      <c r="J16" s="116">
        <v>0</v>
      </c>
    </row>
    <row r="17" spans="1:26" ht="18" customHeight="1" x14ac:dyDescent="0.25">
      <c r="A17" s="10"/>
      <c r="B17" s="58">
        <v>2</v>
      </c>
      <c r="C17" s="61" t="s">
        <v>29</v>
      </c>
      <c r="D17" s="68"/>
      <c r="E17" s="66"/>
      <c r="F17" s="71"/>
      <c r="G17" s="52">
        <v>7</v>
      </c>
      <c r="H17" s="106" t="s">
        <v>35</v>
      </c>
      <c r="I17" s="119"/>
      <c r="J17" s="117">
        <f>'SO 14216'!Z78</f>
        <v>0</v>
      </c>
    </row>
    <row r="18" spans="1:26" ht="18" customHeight="1" x14ac:dyDescent="0.25">
      <c r="A18" s="10"/>
      <c r="B18" s="59">
        <v>3</v>
      </c>
      <c r="C18" s="62" t="s">
        <v>30</v>
      </c>
      <c r="D18" s="69"/>
      <c r="E18" s="67"/>
      <c r="F18" s="72"/>
      <c r="G18" s="52">
        <v>8</v>
      </c>
      <c r="H18" s="106" t="s">
        <v>36</v>
      </c>
      <c r="I18" s="119"/>
      <c r="J18" s="117">
        <v>0</v>
      </c>
    </row>
    <row r="19" spans="1:26" ht="18" customHeight="1" x14ac:dyDescent="0.25">
      <c r="A19" s="10"/>
      <c r="B19" s="59">
        <v>4</v>
      </c>
      <c r="C19" s="63"/>
      <c r="D19" s="69"/>
      <c r="E19" s="67"/>
      <c r="F19" s="72"/>
      <c r="G19" s="52">
        <v>9</v>
      </c>
      <c r="H19" s="115"/>
      <c r="I19" s="119"/>
      <c r="J19" s="118"/>
    </row>
    <row r="20" spans="1:26" ht="18" customHeight="1" thickBot="1" x14ac:dyDescent="0.3">
      <c r="A20" s="10"/>
      <c r="B20" s="59">
        <v>5</v>
      </c>
      <c r="C20" s="64" t="s">
        <v>31</v>
      </c>
      <c r="D20" s="70"/>
      <c r="E20" s="90"/>
      <c r="F20" s="97">
        <f>SUM(F16:F19)</f>
        <v>0</v>
      </c>
      <c r="G20" s="52">
        <v>10</v>
      </c>
      <c r="H20" s="106" t="s">
        <v>31</v>
      </c>
      <c r="I20" s="121"/>
      <c r="J20" s="89">
        <f>SUM(J16:J19)</f>
        <v>0</v>
      </c>
    </row>
    <row r="21" spans="1:26" ht="18" customHeight="1" thickTop="1" x14ac:dyDescent="0.25">
      <c r="A21" s="10"/>
      <c r="B21" s="56" t="s">
        <v>44</v>
      </c>
      <c r="C21" s="60" t="s">
        <v>7</v>
      </c>
      <c r="D21" s="65"/>
      <c r="E21" s="17"/>
      <c r="F21" s="88"/>
      <c r="G21" s="56" t="s">
        <v>50</v>
      </c>
      <c r="H21" s="53" t="s">
        <v>7</v>
      </c>
      <c r="I21" s="27"/>
      <c r="J21" s="122"/>
    </row>
    <row r="22" spans="1:26" ht="18" customHeight="1" x14ac:dyDescent="0.25">
      <c r="A22" s="10"/>
      <c r="B22" s="51">
        <v>11</v>
      </c>
      <c r="C22" s="54" t="s">
        <v>45</v>
      </c>
      <c r="D22" s="77"/>
      <c r="E22" s="79" t="s">
        <v>48</v>
      </c>
      <c r="F22" s="71">
        <f>((F16*U22*0)+(F17*V22*0)+(F18*W22*0))/100</f>
        <v>0</v>
      </c>
      <c r="G22" s="51">
        <v>16</v>
      </c>
      <c r="H22" s="105" t="s">
        <v>51</v>
      </c>
      <c r="I22" s="120" t="s">
        <v>48</v>
      </c>
      <c r="J22" s="116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0"/>
      <c r="B23" s="52">
        <v>12</v>
      </c>
      <c r="C23" s="55" t="s">
        <v>46</v>
      </c>
      <c r="D23" s="57"/>
      <c r="E23" s="79" t="s">
        <v>49</v>
      </c>
      <c r="F23" s="72">
        <f>((F16*U23*0)+(F17*V23*0)+(F18*W23*0))/100</f>
        <v>0</v>
      </c>
      <c r="G23" s="52">
        <v>17</v>
      </c>
      <c r="H23" s="106" t="s">
        <v>52</v>
      </c>
      <c r="I23" s="120" t="s">
        <v>48</v>
      </c>
      <c r="J23" s="117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0"/>
      <c r="B24" s="52">
        <v>13</v>
      </c>
      <c r="C24" s="55" t="s">
        <v>47</v>
      </c>
      <c r="D24" s="57"/>
      <c r="E24" s="79" t="s">
        <v>48</v>
      </c>
      <c r="F24" s="72">
        <f>((F16*U24*0)+(F17*V24*0)+(F18*W24*0))/100</f>
        <v>0</v>
      </c>
      <c r="G24" s="52">
        <v>18</v>
      </c>
      <c r="H24" s="106" t="s">
        <v>53</v>
      </c>
      <c r="I24" s="120" t="s">
        <v>49</v>
      </c>
      <c r="J24" s="117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0"/>
      <c r="B25" s="52">
        <v>14</v>
      </c>
      <c r="C25" s="18"/>
      <c r="D25" s="57"/>
      <c r="E25" s="80"/>
      <c r="F25" s="78"/>
      <c r="G25" s="52">
        <v>19</v>
      </c>
      <c r="H25" s="115"/>
      <c r="I25" s="119"/>
      <c r="J25" s="118"/>
    </row>
    <row r="26" spans="1:26" ht="18" customHeight="1" thickBot="1" x14ac:dyDescent="0.3">
      <c r="A26" s="10"/>
      <c r="B26" s="52">
        <v>15</v>
      </c>
      <c r="C26" s="55"/>
      <c r="D26" s="57"/>
      <c r="E26" s="57"/>
      <c r="F26" s="98"/>
      <c r="G26" s="52">
        <v>20</v>
      </c>
      <c r="H26" s="106" t="s">
        <v>31</v>
      </c>
      <c r="I26" s="121"/>
      <c r="J26" s="89">
        <f>SUM(J22:J25)+SUM(F22:F25)</f>
        <v>0</v>
      </c>
    </row>
    <row r="27" spans="1:26" ht="18" customHeight="1" thickTop="1" x14ac:dyDescent="0.25">
      <c r="A27" s="10"/>
      <c r="B27" s="91"/>
      <c r="C27" s="133" t="s">
        <v>59</v>
      </c>
      <c r="D27" s="126"/>
      <c r="E27" s="92"/>
      <c r="F27" s="28"/>
      <c r="G27" s="99" t="s">
        <v>37</v>
      </c>
      <c r="H27" s="94" t="s">
        <v>38</v>
      </c>
      <c r="I27" s="27"/>
      <c r="J27" s="30"/>
    </row>
    <row r="28" spans="1:26" ht="18" customHeight="1" x14ac:dyDescent="0.25">
      <c r="A28" s="10"/>
      <c r="B28" s="24"/>
      <c r="C28" s="124"/>
      <c r="D28" s="127"/>
      <c r="E28" s="20"/>
      <c r="F28" s="10"/>
      <c r="G28" s="100">
        <v>21</v>
      </c>
      <c r="H28" s="104" t="s">
        <v>39</v>
      </c>
      <c r="I28" s="112"/>
      <c r="J28" s="108">
        <f>F20+J20+F26+J26</f>
        <v>0</v>
      </c>
    </row>
    <row r="29" spans="1:26" ht="18" customHeight="1" x14ac:dyDescent="0.25">
      <c r="A29" s="10"/>
      <c r="B29" s="73"/>
      <c r="C29" s="125"/>
      <c r="D29" s="128"/>
      <c r="E29" s="20"/>
      <c r="F29" s="10"/>
      <c r="G29" s="51">
        <v>22</v>
      </c>
      <c r="H29" s="105" t="s">
        <v>40</v>
      </c>
      <c r="I29" s="113">
        <f>J28-SUM('SO 14216'!K9:'SO 14216'!K77)</f>
        <v>0</v>
      </c>
      <c r="J29" s="109">
        <f>ROUND(((ROUND(I29,2)*20)*1/100),2)</f>
        <v>0</v>
      </c>
    </row>
    <row r="30" spans="1:26" ht="18" customHeight="1" x14ac:dyDescent="0.25">
      <c r="A30" s="10"/>
      <c r="B30" s="21"/>
      <c r="C30" s="115"/>
      <c r="D30" s="119"/>
      <c r="E30" s="20"/>
      <c r="F30" s="10"/>
      <c r="G30" s="52">
        <v>23</v>
      </c>
      <c r="H30" s="106" t="s">
        <v>41</v>
      </c>
      <c r="I30" s="79">
        <f>SUM('SO 14216'!K9:'SO 14216'!K77)</f>
        <v>0</v>
      </c>
      <c r="J30" s="110">
        <f>ROUND(((ROUND(I30,2)*0)/100),2)</f>
        <v>0</v>
      </c>
    </row>
    <row r="31" spans="1:26" ht="18" customHeight="1" x14ac:dyDescent="0.25">
      <c r="A31" s="10"/>
      <c r="B31" s="22"/>
      <c r="C31" s="129"/>
      <c r="D31" s="130"/>
      <c r="E31" s="20"/>
      <c r="F31" s="10"/>
      <c r="G31" s="100">
        <v>24</v>
      </c>
      <c r="H31" s="104" t="s">
        <v>42</v>
      </c>
      <c r="I31" s="103"/>
      <c r="J31" s="123">
        <f>SUM(J28:J30)</f>
        <v>0</v>
      </c>
    </row>
    <row r="32" spans="1:26" ht="18" customHeight="1" thickBot="1" x14ac:dyDescent="0.3">
      <c r="A32" s="10"/>
      <c r="B32" s="40"/>
      <c r="C32" s="107"/>
      <c r="D32" s="114"/>
      <c r="E32" s="74"/>
      <c r="F32" s="75"/>
      <c r="G32" s="51" t="s">
        <v>43</v>
      </c>
      <c r="H32" s="107"/>
      <c r="I32" s="114"/>
      <c r="J32" s="111"/>
    </row>
    <row r="33" spans="1:10" ht="18" customHeight="1" thickTop="1" x14ac:dyDescent="0.25">
      <c r="A33" s="10"/>
      <c r="B33" s="91"/>
      <c r="C33" s="92"/>
      <c r="D33" s="131" t="s">
        <v>57</v>
      </c>
      <c r="E33" s="14"/>
      <c r="F33" s="93"/>
      <c r="G33" s="101">
        <v>26</v>
      </c>
      <c r="H33" s="132" t="s">
        <v>58</v>
      </c>
      <c r="I33" s="28"/>
      <c r="J33" s="102"/>
    </row>
    <row r="34" spans="1:10" ht="18" customHeight="1" x14ac:dyDescent="0.25">
      <c r="A34" s="10"/>
      <c r="B34" s="23"/>
      <c r="C34" s="19"/>
      <c r="D34" s="13"/>
      <c r="E34" s="13"/>
      <c r="F34" s="13"/>
      <c r="G34" s="13"/>
      <c r="H34" s="13"/>
      <c r="I34" s="28"/>
      <c r="J34" s="31"/>
    </row>
    <row r="35" spans="1:10" ht="18" customHeight="1" x14ac:dyDescent="0.25">
      <c r="A35" s="10"/>
      <c r="B35" s="24"/>
      <c r="C35" s="20"/>
      <c r="D35" s="3"/>
      <c r="E35" s="3"/>
      <c r="F35" s="3"/>
      <c r="G35" s="3"/>
      <c r="H35" s="3"/>
      <c r="I35" s="10"/>
      <c r="J35" s="32"/>
    </row>
    <row r="36" spans="1:10" ht="18" customHeight="1" x14ac:dyDescent="0.25">
      <c r="A36" s="10"/>
      <c r="B36" s="24"/>
      <c r="C36" s="20"/>
      <c r="D36" s="3"/>
      <c r="E36" s="3"/>
      <c r="F36" s="3"/>
      <c r="G36" s="3"/>
      <c r="H36" s="3"/>
      <c r="I36" s="10"/>
      <c r="J36" s="32"/>
    </row>
    <row r="37" spans="1:10" ht="18" customHeight="1" x14ac:dyDescent="0.25">
      <c r="A37" s="10"/>
      <c r="B37" s="24"/>
      <c r="C37" s="20"/>
      <c r="D37" s="3"/>
      <c r="E37" s="3"/>
      <c r="F37" s="3"/>
      <c r="G37" s="3"/>
      <c r="H37" s="3"/>
      <c r="I37" s="10"/>
      <c r="J37" s="32"/>
    </row>
    <row r="38" spans="1:10" ht="18" customHeight="1" x14ac:dyDescent="0.25">
      <c r="A38" s="10"/>
      <c r="B38" s="24"/>
      <c r="C38" s="20"/>
      <c r="D38" s="3"/>
      <c r="E38" s="3"/>
      <c r="F38" s="3"/>
      <c r="G38" s="3"/>
      <c r="H38" s="3"/>
      <c r="I38" s="10"/>
      <c r="J38" s="32"/>
    </row>
    <row r="39" spans="1:10" ht="18" customHeight="1" x14ac:dyDescent="0.25">
      <c r="A39" s="10"/>
      <c r="B39" s="24"/>
      <c r="C39" s="20"/>
      <c r="D39" s="3"/>
      <c r="E39" s="3"/>
      <c r="F39" s="3"/>
      <c r="G39" s="3"/>
      <c r="H39" s="3"/>
      <c r="I39" s="10"/>
      <c r="J39" s="32"/>
    </row>
    <row r="40" spans="1:10" ht="18" customHeight="1" thickBot="1" x14ac:dyDescent="0.3">
      <c r="A40" s="10"/>
      <c r="B40" s="73"/>
      <c r="C40" s="74"/>
      <c r="D40" s="11"/>
      <c r="E40" s="11"/>
      <c r="F40" s="11"/>
      <c r="G40" s="11"/>
      <c r="H40" s="11"/>
      <c r="I40" s="75"/>
      <c r="J40" s="76"/>
    </row>
    <row r="41" spans="1:10" ht="15.75" thickTop="1" x14ac:dyDescent="0.25">
      <c r="A41" s="10"/>
      <c r="B41" s="14"/>
      <c r="C41" s="14"/>
      <c r="D41" s="14"/>
      <c r="E41" s="14"/>
      <c r="F41" s="14"/>
      <c r="G41" s="14"/>
      <c r="H41" s="14"/>
      <c r="I41" s="14"/>
      <c r="J41" s="14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1" t="s">
        <v>22</v>
      </c>
      <c r="B1" s="212"/>
      <c r="C1" s="212"/>
      <c r="D1" s="213"/>
      <c r="E1" s="136" t="s">
        <v>19</v>
      </c>
      <c r="F1" s="135"/>
      <c r="W1">
        <v>30.126000000000001</v>
      </c>
    </row>
    <row r="2" spans="1:26" ht="20.100000000000001" customHeight="1" x14ac:dyDescent="0.25">
      <c r="A2" s="211" t="s">
        <v>23</v>
      </c>
      <c r="B2" s="212"/>
      <c r="C2" s="212"/>
      <c r="D2" s="213"/>
      <c r="E2" s="136" t="s">
        <v>17</v>
      </c>
      <c r="F2" s="135"/>
    </row>
    <row r="3" spans="1:26" ht="20.100000000000001" customHeight="1" x14ac:dyDescent="0.25">
      <c r="A3" s="211" t="s">
        <v>24</v>
      </c>
      <c r="B3" s="212"/>
      <c r="C3" s="212"/>
      <c r="D3" s="213"/>
      <c r="E3" s="136" t="s">
        <v>63</v>
      </c>
      <c r="F3" s="135"/>
    </row>
    <row r="4" spans="1:26" x14ac:dyDescent="0.25">
      <c r="A4" s="137" t="s">
        <v>1</v>
      </c>
      <c r="B4" s="134"/>
      <c r="C4" s="134"/>
      <c r="D4" s="134"/>
      <c r="E4" s="134"/>
      <c r="F4" s="134"/>
    </row>
    <row r="5" spans="1:26" x14ac:dyDescent="0.25">
      <c r="A5" s="137" t="s">
        <v>189</v>
      </c>
      <c r="B5" s="134"/>
      <c r="C5" s="134"/>
      <c r="D5" s="134"/>
      <c r="E5" s="134"/>
      <c r="F5" s="134"/>
    </row>
    <row r="6" spans="1:26" x14ac:dyDescent="0.25">
      <c r="A6" s="134"/>
      <c r="B6" s="134"/>
      <c r="C6" s="134"/>
      <c r="D6" s="134"/>
      <c r="E6" s="134"/>
      <c r="F6" s="134"/>
    </row>
    <row r="7" spans="1:26" x14ac:dyDescent="0.25">
      <c r="A7" s="134"/>
      <c r="B7" s="134"/>
      <c r="C7" s="134"/>
      <c r="D7" s="134"/>
      <c r="E7" s="134"/>
      <c r="F7" s="134"/>
    </row>
    <row r="8" spans="1:26" x14ac:dyDescent="0.25">
      <c r="A8" s="138" t="s">
        <v>64</v>
      </c>
      <c r="B8" s="134"/>
      <c r="C8" s="134"/>
      <c r="D8" s="134"/>
      <c r="E8" s="134"/>
      <c r="F8" s="134"/>
    </row>
    <row r="9" spans="1:26" x14ac:dyDescent="0.25">
      <c r="A9" s="139" t="s">
        <v>60</v>
      </c>
      <c r="B9" s="139" t="s">
        <v>54</v>
      </c>
      <c r="C9" s="139" t="s">
        <v>55</v>
      </c>
      <c r="D9" s="139" t="s">
        <v>31</v>
      </c>
      <c r="E9" s="139" t="s">
        <v>61</v>
      </c>
      <c r="F9" s="139" t="s">
        <v>62</v>
      </c>
    </row>
    <row r="10" spans="1:26" x14ac:dyDescent="0.25">
      <c r="A10" s="146" t="s">
        <v>65</v>
      </c>
      <c r="B10" s="147"/>
      <c r="C10" s="143"/>
      <c r="D10" s="143"/>
      <c r="E10" s="144"/>
      <c r="F10" s="144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</row>
    <row r="11" spans="1:26" x14ac:dyDescent="0.25">
      <c r="A11" s="148" t="s">
        <v>66</v>
      </c>
      <c r="B11" s="149">
        <f>'SO 14216'!L20</f>
        <v>0</v>
      </c>
      <c r="C11" s="149">
        <f>'SO 14216'!M20</f>
        <v>0</v>
      </c>
      <c r="D11" s="149">
        <f>'SO 14216'!I20</f>
        <v>0</v>
      </c>
      <c r="E11" s="150">
        <f>'SO 14216'!P20</f>
        <v>0</v>
      </c>
      <c r="F11" s="150">
        <f>'SO 14216'!S20</f>
        <v>0</v>
      </c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</row>
    <row r="12" spans="1:26" x14ac:dyDescent="0.25">
      <c r="A12" s="148" t="s">
        <v>190</v>
      </c>
      <c r="B12" s="149">
        <f>'SO 14216'!L24</f>
        <v>0</v>
      </c>
      <c r="C12" s="149">
        <f>'SO 14216'!M24</f>
        <v>0</v>
      </c>
      <c r="D12" s="149">
        <f>'SO 14216'!I24</f>
        <v>0</v>
      </c>
      <c r="E12" s="150">
        <f>'SO 14216'!P24</f>
        <v>0</v>
      </c>
      <c r="F12" s="150">
        <f>'SO 14216'!S24</f>
        <v>0</v>
      </c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</row>
    <row r="13" spans="1:26" x14ac:dyDescent="0.25">
      <c r="A13" s="148" t="s">
        <v>68</v>
      </c>
      <c r="B13" s="149">
        <f>'SO 14216'!L36</f>
        <v>0</v>
      </c>
      <c r="C13" s="149">
        <f>'SO 14216'!M36</f>
        <v>0</v>
      </c>
      <c r="D13" s="149">
        <f>'SO 14216'!I36</f>
        <v>0</v>
      </c>
      <c r="E13" s="150">
        <f>'SO 14216'!P36</f>
        <v>0.69</v>
      </c>
      <c r="F13" s="150">
        <f>'SO 14216'!S36</f>
        <v>1228.4100000000001</v>
      </c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</row>
    <row r="14" spans="1:26" x14ac:dyDescent="0.25">
      <c r="A14" s="148" t="s">
        <v>69</v>
      </c>
      <c r="B14" s="149">
        <f>'SO 14216'!L40</f>
        <v>0</v>
      </c>
      <c r="C14" s="149">
        <f>'SO 14216'!M40</f>
        <v>0</v>
      </c>
      <c r="D14" s="149">
        <f>'SO 14216'!I40</f>
        <v>0</v>
      </c>
      <c r="E14" s="150">
        <f>'SO 14216'!P40</f>
        <v>0.42</v>
      </c>
      <c r="F14" s="150">
        <f>'SO 14216'!S40</f>
        <v>5.46</v>
      </c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</row>
    <row r="15" spans="1:26" x14ac:dyDescent="0.25">
      <c r="A15" s="148" t="s">
        <v>70</v>
      </c>
      <c r="B15" s="149">
        <f>'SO 14216'!L71</f>
        <v>0</v>
      </c>
      <c r="C15" s="149">
        <f>'SO 14216'!M71</f>
        <v>0</v>
      </c>
      <c r="D15" s="149">
        <f>'SO 14216'!I71</f>
        <v>0</v>
      </c>
      <c r="E15" s="150">
        <f>'SO 14216'!P71</f>
        <v>0.4</v>
      </c>
      <c r="F15" s="150">
        <f>'SO 14216'!S71</f>
        <v>28.05</v>
      </c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</row>
    <row r="16" spans="1:26" x14ac:dyDescent="0.25">
      <c r="A16" s="148" t="s">
        <v>71</v>
      </c>
      <c r="B16" s="149">
        <f>'SO 14216'!L75</f>
        <v>0</v>
      </c>
      <c r="C16" s="149">
        <f>'SO 14216'!M75</f>
        <v>0</v>
      </c>
      <c r="D16" s="149">
        <f>'SO 14216'!I75</f>
        <v>0</v>
      </c>
      <c r="E16" s="150">
        <f>'SO 14216'!P75</f>
        <v>0</v>
      </c>
      <c r="F16" s="150">
        <f>'SO 14216'!S75</f>
        <v>0</v>
      </c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</row>
    <row r="17" spans="1:26" x14ac:dyDescent="0.25">
      <c r="A17" s="2" t="s">
        <v>65</v>
      </c>
      <c r="B17" s="151">
        <f>'SO 14216'!L77</f>
        <v>0</v>
      </c>
      <c r="C17" s="151">
        <f>'SO 14216'!M77</f>
        <v>0</v>
      </c>
      <c r="D17" s="151">
        <f>'SO 14216'!I77</f>
        <v>0</v>
      </c>
      <c r="E17" s="152">
        <f>'SO 14216'!S77</f>
        <v>1261.92</v>
      </c>
      <c r="F17" s="152">
        <f>'SO 14216'!V77</f>
        <v>0</v>
      </c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</row>
    <row r="18" spans="1:26" x14ac:dyDescent="0.25">
      <c r="A18" s="1"/>
      <c r="B18" s="141"/>
      <c r="C18" s="141"/>
      <c r="D18" s="141"/>
      <c r="E18" s="140"/>
      <c r="F18" s="140"/>
    </row>
    <row r="19" spans="1:26" x14ac:dyDescent="0.25">
      <c r="A19" s="2" t="s">
        <v>74</v>
      </c>
      <c r="B19" s="151">
        <f>'SO 14216'!L78</f>
        <v>0</v>
      </c>
      <c r="C19" s="151">
        <f>'SO 14216'!M78</f>
        <v>0</v>
      </c>
      <c r="D19" s="151">
        <f>'SO 14216'!I78</f>
        <v>0</v>
      </c>
      <c r="E19" s="152">
        <f>'SO 14216'!S78</f>
        <v>1261.92</v>
      </c>
      <c r="F19" s="152">
        <f>'SO 14216'!V78</f>
        <v>0</v>
      </c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</row>
    <row r="20" spans="1:26" x14ac:dyDescent="0.25">
      <c r="A20" s="1"/>
      <c r="B20" s="141"/>
      <c r="C20" s="141"/>
      <c r="D20" s="141"/>
      <c r="E20" s="140"/>
      <c r="F20" s="140"/>
    </row>
    <row r="21" spans="1:26" x14ac:dyDescent="0.25">
      <c r="A21" s="1"/>
      <c r="B21" s="141"/>
      <c r="C21" s="141"/>
      <c r="D21" s="141"/>
      <c r="E21" s="140"/>
      <c r="F21" s="140"/>
    </row>
    <row r="22" spans="1:26" x14ac:dyDescent="0.25">
      <c r="A22" s="1"/>
      <c r="B22" s="141"/>
      <c r="C22" s="141"/>
      <c r="D22" s="141"/>
      <c r="E22" s="140"/>
      <c r="F22" s="140"/>
    </row>
    <row r="23" spans="1:26" x14ac:dyDescent="0.25">
      <c r="A23" s="1"/>
      <c r="B23" s="141"/>
      <c r="C23" s="141"/>
      <c r="D23" s="141"/>
      <c r="E23" s="140"/>
      <c r="F23" s="140"/>
    </row>
    <row r="24" spans="1:26" x14ac:dyDescent="0.25">
      <c r="A24" s="1"/>
      <c r="B24" s="141"/>
      <c r="C24" s="141"/>
      <c r="D24" s="141"/>
      <c r="E24" s="140"/>
      <c r="F24" s="140"/>
    </row>
    <row r="25" spans="1:26" x14ac:dyDescent="0.25">
      <c r="A25" s="1"/>
      <c r="B25" s="141"/>
      <c r="C25" s="141"/>
      <c r="D25" s="141"/>
      <c r="E25" s="140"/>
      <c r="F25" s="140"/>
    </row>
    <row r="26" spans="1:26" x14ac:dyDescent="0.25">
      <c r="A26" s="1"/>
      <c r="B26" s="141"/>
      <c r="C26" s="141"/>
      <c r="D26" s="141"/>
      <c r="E26" s="140"/>
      <c r="F26" s="140"/>
    </row>
    <row r="27" spans="1:26" x14ac:dyDescent="0.25">
      <c r="A27" s="1"/>
      <c r="B27" s="141"/>
      <c r="C27" s="141"/>
      <c r="D27" s="141"/>
      <c r="E27" s="140"/>
      <c r="F27" s="140"/>
    </row>
    <row r="28" spans="1:26" x14ac:dyDescent="0.25">
      <c r="A28" s="1"/>
      <c r="B28" s="141"/>
      <c r="C28" s="141"/>
      <c r="D28" s="141"/>
      <c r="E28" s="140"/>
      <c r="F28" s="140"/>
    </row>
    <row r="29" spans="1:26" x14ac:dyDescent="0.25">
      <c r="A29" s="1"/>
      <c r="B29" s="141"/>
      <c r="C29" s="141"/>
      <c r="D29" s="141"/>
      <c r="E29" s="140"/>
      <c r="F29" s="140"/>
    </row>
    <row r="30" spans="1:26" x14ac:dyDescent="0.25">
      <c r="A30" s="1"/>
      <c r="B30" s="141"/>
      <c r="C30" s="141"/>
      <c r="D30" s="141"/>
      <c r="E30" s="140"/>
      <c r="F30" s="140"/>
    </row>
    <row r="31" spans="1:26" x14ac:dyDescent="0.25">
      <c r="A31" s="1"/>
      <c r="B31" s="141"/>
      <c r="C31" s="141"/>
      <c r="D31" s="141"/>
      <c r="E31" s="140"/>
      <c r="F31" s="140"/>
    </row>
    <row r="32" spans="1:26" x14ac:dyDescent="0.25">
      <c r="A32" s="1"/>
      <c r="B32" s="141"/>
      <c r="C32" s="141"/>
      <c r="D32" s="141"/>
      <c r="E32" s="140"/>
      <c r="F32" s="140"/>
    </row>
    <row r="33" spans="1:6" x14ac:dyDescent="0.25">
      <c r="A33" s="1"/>
      <c r="B33" s="141"/>
      <c r="C33" s="141"/>
      <c r="D33" s="141"/>
      <c r="E33" s="140"/>
      <c r="F33" s="140"/>
    </row>
    <row r="34" spans="1:6" x14ac:dyDescent="0.25">
      <c r="A34" s="1"/>
      <c r="B34" s="141"/>
      <c r="C34" s="141"/>
      <c r="D34" s="141"/>
      <c r="E34" s="140"/>
      <c r="F34" s="140"/>
    </row>
    <row r="35" spans="1:6" x14ac:dyDescent="0.25">
      <c r="A35" s="1"/>
      <c r="B35" s="141"/>
      <c r="C35" s="141"/>
      <c r="D35" s="141"/>
      <c r="E35" s="140"/>
      <c r="F35" s="140"/>
    </row>
    <row r="36" spans="1:6" x14ac:dyDescent="0.25">
      <c r="A36" s="1"/>
      <c r="B36" s="141"/>
      <c r="C36" s="141"/>
      <c r="D36" s="141"/>
      <c r="E36" s="140"/>
      <c r="F36" s="140"/>
    </row>
    <row r="37" spans="1:6" x14ac:dyDescent="0.25">
      <c r="A37" s="1"/>
      <c r="B37" s="141"/>
      <c r="C37" s="141"/>
      <c r="D37" s="141"/>
      <c r="E37" s="140"/>
      <c r="F37" s="140"/>
    </row>
    <row r="38" spans="1:6" x14ac:dyDescent="0.25">
      <c r="A38" s="1"/>
      <c r="B38" s="141"/>
      <c r="C38" s="141"/>
      <c r="D38" s="141"/>
      <c r="E38" s="140"/>
      <c r="F38" s="140"/>
    </row>
    <row r="39" spans="1:6" x14ac:dyDescent="0.25">
      <c r="A39" s="1"/>
      <c r="B39" s="141"/>
      <c r="C39" s="141"/>
      <c r="D39" s="141"/>
      <c r="E39" s="140"/>
      <c r="F39" s="140"/>
    </row>
    <row r="40" spans="1:6" x14ac:dyDescent="0.25">
      <c r="A40" s="1"/>
      <c r="B40" s="141"/>
      <c r="C40" s="141"/>
      <c r="D40" s="141"/>
      <c r="E40" s="140"/>
      <c r="F40" s="140"/>
    </row>
    <row r="41" spans="1:6" x14ac:dyDescent="0.25">
      <c r="A41" s="1"/>
      <c r="B41" s="141"/>
      <c r="C41" s="141"/>
      <c r="D41" s="141"/>
      <c r="E41" s="140"/>
      <c r="F41" s="140"/>
    </row>
    <row r="42" spans="1:6" x14ac:dyDescent="0.25">
      <c r="A42" s="1"/>
      <c r="B42" s="141"/>
      <c r="C42" s="141"/>
      <c r="D42" s="141"/>
      <c r="E42" s="140"/>
      <c r="F42" s="140"/>
    </row>
    <row r="43" spans="1:6" x14ac:dyDescent="0.25">
      <c r="A43" s="1"/>
      <c r="B43" s="141"/>
      <c r="C43" s="141"/>
      <c r="D43" s="141"/>
      <c r="E43" s="140"/>
      <c r="F43" s="140"/>
    </row>
    <row r="44" spans="1:6" x14ac:dyDescent="0.25">
      <c r="A44" s="1"/>
      <c r="B44" s="141"/>
      <c r="C44" s="141"/>
      <c r="D44" s="141"/>
      <c r="E44" s="140"/>
      <c r="F44" s="140"/>
    </row>
    <row r="45" spans="1:6" x14ac:dyDescent="0.25">
      <c r="A45" s="1"/>
      <c r="B45" s="141"/>
      <c r="C45" s="141"/>
      <c r="D45" s="141"/>
      <c r="E45" s="140"/>
      <c r="F45" s="140"/>
    </row>
    <row r="46" spans="1:6" x14ac:dyDescent="0.25">
      <c r="A46" s="1"/>
      <c r="B46" s="141"/>
      <c r="C46" s="141"/>
      <c r="D46" s="141"/>
      <c r="E46" s="140"/>
      <c r="F46" s="140"/>
    </row>
    <row r="47" spans="1:6" x14ac:dyDescent="0.25">
      <c r="A47" s="1"/>
      <c r="B47" s="141"/>
      <c r="C47" s="141"/>
      <c r="D47" s="141"/>
      <c r="E47" s="140"/>
      <c r="F47" s="140"/>
    </row>
    <row r="48" spans="1:6" x14ac:dyDescent="0.25">
      <c r="A48" s="1"/>
      <c r="B48" s="141"/>
      <c r="C48" s="141"/>
      <c r="D48" s="141"/>
      <c r="E48" s="140"/>
      <c r="F48" s="140"/>
    </row>
    <row r="49" spans="1:6" x14ac:dyDescent="0.25">
      <c r="A49" s="1"/>
      <c r="B49" s="141"/>
      <c r="C49" s="141"/>
      <c r="D49" s="141"/>
      <c r="E49" s="140"/>
      <c r="F49" s="140"/>
    </row>
    <row r="50" spans="1:6" x14ac:dyDescent="0.25">
      <c r="A50" s="1"/>
      <c r="B50" s="141"/>
      <c r="C50" s="141"/>
      <c r="D50" s="141"/>
      <c r="E50" s="140"/>
      <c r="F50" s="140"/>
    </row>
    <row r="51" spans="1:6" x14ac:dyDescent="0.25">
      <c r="A51" s="1"/>
      <c r="B51" s="141"/>
      <c r="C51" s="141"/>
      <c r="D51" s="141"/>
      <c r="E51" s="140"/>
      <c r="F51" s="140"/>
    </row>
    <row r="52" spans="1:6" x14ac:dyDescent="0.25">
      <c r="A52" s="1"/>
      <c r="B52" s="141"/>
      <c r="C52" s="141"/>
      <c r="D52" s="141"/>
      <c r="E52" s="140"/>
      <c r="F52" s="140"/>
    </row>
    <row r="53" spans="1:6" x14ac:dyDescent="0.25">
      <c r="A53" s="1"/>
      <c r="B53" s="141"/>
      <c r="C53" s="141"/>
      <c r="D53" s="141"/>
      <c r="E53" s="140"/>
      <c r="F53" s="140"/>
    </row>
    <row r="54" spans="1:6" x14ac:dyDescent="0.25">
      <c r="A54" s="1"/>
      <c r="B54" s="1"/>
      <c r="C54" s="1"/>
      <c r="D54" s="1"/>
      <c r="E54" s="1"/>
      <c r="F54" s="1"/>
    </row>
    <row r="55" spans="1:6" x14ac:dyDescent="0.25">
      <c r="A55" s="1"/>
      <c r="B55" s="1"/>
      <c r="C55" s="1"/>
      <c r="D55" s="1"/>
      <c r="E55" s="1"/>
      <c r="F55" s="1"/>
    </row>
    <row r="56" spans="1:6" x14ac:dyDescent="0.25">
      <c r="A56" s="1"/>
      <c r="B56" s="1"/>
      <c r="C56" s="1"/>
      <c r="D56" s="1"/>
      <c r="E56" s="1"/>
      <c r="F56" s="1"/>
    </row>
    <row r="57" spans="1:6" x14ac:dyDescent="0.25">
      <c r="A57" s="1"/>
      <c r="B57" s="1"/>
      <c r="C57" s="1"/>
      <c r="D57" s="1"/>
      <c r="E57" s="1"/>
      <c r="F57" s="1"/>
    </row>
    <row r="58" spans="1:6" x14ac:dyDescent="0.25">
      <c r="A58" s="1"/>
      <c r="B58" s="1"/>
      <c r="C58" s="1"/>
      <c r="D58" s="1"/>
      <c r="E58" s="1"/>
      <c r="F58" s="1"/>
    </row>
    <row r="59" spans="1:6" x14ac:dyDescent="0.25">
      <c r="A59" s="1"/>
      <c r="B59" s="1"/>
      <c r="C59" s="1"/>
      <c r="D59" s="1"/>
      <c r="E59" s="1"/>
      <c r="F59" s="1"/>
    </row>
    <row r="60" spans="1:6" x14ac:dyDescent="0.25">
      <c r="A60" s="1"/>
      <c r="B60" s="1"/>
      <c r="C60" s="1"/>
      <c r="D60" s="1"/>
      <c r="E60" s="1"/>
      <c r="F60" s="1"/>
    </row>
    <row r="61" spans="1:6" x14ac:dyDescent="0.25">
      <c r="A61" s="1"/>
      <c r="B61" s="1"/>
      <c r="C61" s="1"/>
      <c r="D61" s="1"/>
      <c r="E61" s="1"/>
      <c r="F61" s="1"/>
    </row>
    <row r="62" spans="1:6" x14ac:dyDescent="0.25">
      <c r="A62" s="1"/>
      <c r="B62" s="1"/>
      <c r="C62" s="1"/>
      <c r="D62" s="1"/>
      <c r="E62" s="1"/>
      <c r="F62" s="1"/>
    </row>
    <row r="63" spans="1:6" x14ac:dyDescent="0.25">
      <c r="A63" s="1"/>
      <c r="B63" s="1"/>
      <c r="C63" s="1"/>
      <c r="D63" s="1"/>
      <c r="E63" s="1"/>
      <c r="F63" s="1"/>
    </row>
    <row r="64" spans="1:6" x14ac:dyDescent="0.25">
      <c r="A64" s="1"/>
      <c r="B64" s="1"/>
      <c r="C64" s="1"/>
      <c r="D64" s="1"/>
      <c r="E64" s="1"/>
      <c r="F64" s="1"/>
    </row>
    <row r="65" spans="1:6" x14ac:dyDescent="0.25">
      <c r="A65" s="1"/>
      <c r="B65" s="1"/>
      <c r="C65" s="1"/>
      <c r="D65" s="1"/>
      <c r="E65" s="1"/>
      <c r="F65" s="1"/>
    </row>
    <row r="66" spans="1:6" x14ac:dyDescent="0.25">
      <c r="A66" s="1"/>
      <c r="B66" s="1"/>
      <c r="C66" s="1"/>
      <c r="D66" s="1"/>
      <c r="E66" s="1"/>
      <c r="F66" s="1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8"/>
  <sheetViews>
    <sheetView workbookViewId="0">
      <pane ySplit="8" topLeftCell="A9" activePane="bottomLeft" state="frozen"/>
      <selection pane="bottomLeft" activeCell="G74" sqref="G10:G74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9.855468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7"/>
      <c r="B1" s="214" t="s">
        <v>22</v>
      </c>
      <c r="C1" s="215"/>
      <c r="D1" s="215"/>
      <c r="E1" s="215"/>
      <c r="F1" s="215"/>
      <c r="G1" s="215"/>
      <c r="H1" s="216"/>
      <c r="I1" s="158" t="s">
        <v>19</v>
      </c>
      <c r="J1" s="157"/>
      <c r="K1" s="3"/>
      <c r="L1" s="3"/>
      <c r="M1" s="3"/>
      <c r="N1" s="3"/>
      <c r="O1" s="3"/>
      <c r="P1" s="3"/>
      <c r="S1" s="3"/>
      <c r="V1" s="153"/>
      <c r="W1">
        <v>30.126000000000001</v>
      </c>
    </row>
    <row r="2" spans="1:26" ht="20.100000000000001" customHeight="1" x14ac:dyDescent="0.25">
      <c r="A2" s="157"/>
      <c r="B2" s="214" t="s">
        <v>23</v>
      </c>
      <c r="C2" s="215"/>
      <c r="D2" s="215"/>
      <c r="E2" s="215"/>
      <c r="F2" s="215"/>
      <c r="G2" s="215"/>
      <c r="H2" s="216"/>
      <c r="I2" s="158" t="s">
        <v>17</v>
      </c>
      <c r="J2" s="157"/>
      <c r="K2" s="3"/>
      <c r="L2" s="3"/>
      <c r="M2" s="3"/>
      <c r="N2" s="3"/>
      <c r="O2" s="3"/>
      <c r="P2" s="3"/>
      <c r="S2" s="3"/>
      <c r="V2" s="153"/>
    </row>
    <row r="3" spans="1:26" ht="20.100000000000001" customHeight="1" x14ac:dyDescent="0.25">
      <c r="A3" s="157"/>
      <c r="B3" s="214" t="s">
        <v>24</v>
      </c>
      <c r="C3" s="215"/>
      <c r="D3" s="215"/>
      <c r="E3" s="215"/>
      <c r="F3" s="215"/>
      <c r="G3" s="215"/>
      <c r="H3" s="216"/>
      <c r="I3" s="158" t="s">
        <v>63</v>
      </c>
      <c r="J3" s="157"/>
      <c r="K3" s="3"/>
      <c r="L3" s="3"/>
      <c r="M3" s="3"/>
      <c r="N3" s="3"/>
      <c r="O3" s="3"/>
      <c r="P3" s="3"/>
      <c r="S3" s="3"/>
      <c r="V3" s="153"/>
    </row>
    <row r="4" spans="1:26" x14ac:dyDescent="0.25">
      <c r="A4" s="3"/>
      <c r="B4" s="5" t="s">
        <v>86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3"/>
    </row>
    <row r="5" spans="1:26" x14ac:dyDescent="0.25">
      <c r="A5" s="3"/>
      <c r="B5" s="5" t="s">
        <v>189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3"/>
    </row>
    <row r="7" spans="1:26" x14ac:dyDescent="0.25">
      <c r="A7" s="11"/>
      <c r="B7" s="12" t="s">
        <v>64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S7" s="11"/>
      <c r="V7" s="161"/>
    </row>
    <row r="8" spans="1:26" ht="15.75" x14ac:dyDescent="0.25">
      <c r="A8" s="160" t="s">
        <v>75</v>
      </c>
      <c r="B8" s="160" t="s">
        <v>76</v>
      </c>
      <c r="C8" s="160" t="s">
        <v>77</v>
      </c>
      <c r="D8" s="160" t="s">
        <v>78</v>
      </c>
      <c r="E8" s="160" t="s">
        <v>79</v>
      </c>
      <c r="F8" s="160" t="s">
        <v>80</v>
      </c>
      <c r="G8" s="160" t="s">
        <v>81</v>
      </c>
      <c r="H8" s="160" t="s">
        <v>55</v>
      </c>
      <c r="I8" s="160" t="s">
        <v>82</v>
      </c>
      <c r="J8" s="160"/>
      <c r="K8" s="160"/>
      <c r="L8" s="160"/>
      <c r="M8" s="160"/>
      <c r="N8" s="160"/>
      <c r="O8" s="160"/>
      <c r="P8" s="160" t="s">
        <v>83</v>
      </c>
      <c r="Q8" s="154"/>
      <c r="R8" s="154"/>
      <c r="S8" s="160" t="s">
        <v>84</v>
      </c>
      <c r="T8" s="156"/>
      <c r="U8" s="156"/>
      <c r="V8" s="162" t="s">
        <v>85</v>
      </c>
      <c r="W8" s="155"/>
      <c r="X8" s="155"/>
      <c r="Y8" s="155"/>
      <c r="Z8" s="155"/>
    </row>
    <row r="9" spans="1:26" x14ac:dyDescent="0.25">
      <c r="A9" s="142"/>
      <c r="B9" s="142"/>
      <c r="C9" s="163"/>
      <c r="D9" s="146" t="s">
        <v>65</v>
      </c>
      <c r="E9" s="142"/>
      <c r="F9" s="164"/>
      <c r="G9" s="143"/>
      <c r="H9" s="143"/>
      <c r="I9" s="143"/>
      <c r="J9" s="142"/>
      <c r="K9" s="142"/>
      <c r="L9" s="142"/>
      <c r="M9" s="142"/>
      <c r="N9" s="142"/>
      <c r="O9" s="142"/>
      <c r="P9" s="142"/>
      <c r="Q9" s="145"/>
      <c r="R9" s="145"/>
      <c r="S9" s="142"/>
      <c r="T9" s="145"/>
      <c r="U9" s="145"/>
      <c r="V9" s="165"/>
      <c r="W9" s="145"/>
      <c r="X9" s="145"/>
      <c r="Y9" s="145"/>
      <c r="Z9" s="145"/>
    </row>
    <row r="10" spans="1:26" x14ac:dyDescent="0.25">
      <c r="A10" s="148"/>
      <c r="B10" s="148"/>
      <c r="C10" s="148"/>
      <c r="D10" s="148" t="s">
        <v>66</v>
      </c>
      <c r="E10" s="148"/>
      <c r="F10" s="166"/>
      <c r="G10" s="149"/>
      <c r="H10" s="149"/>
      <c r="I10" s="149"/>
      <c r="J10" s="148"/>
      <c r="K10" s="148"/>
      <c r="L10" s="148"/>
      <c r="M10" s="148"/>
      <c r="N10" s="148"/>
      <c r="O10" s="148"/>
      <c r="P10" s="148"/>
      <c r="Q10" s="145"/>
      <c r="R10" s="145"/>
      <c r="S10" s="148"/>
      <c r="T10" s="145"/>
      <c r="U10" s="145"/>
      <c r="V10" s="145"/>
      <c r="W10" s="145"/>
      <c r="X10" s="145"/>
      <c r="Y10" s="145"/>
      <c r="Z10" s="145"/>
    </row>
    <row r="11" spans="1:26" ht="35.1" customHeight="1" x14ac:dyDescent="0.25">
      <c r="A11" s="170"/>
      <c r="B11" s="167" t="s">
        <v>87</v>
      </c>
      <c r="C11" s="171" t="s">
        <v>191</v>
      </c>
      <c r="D11" s="167" t="s">
        <v>192</v>
      </c>
      <c r="E11" s="167" t="s">
        <v>90</v>
      </c>
      <c r="F11" s="168">
        <v>1761.2</v>
      </c>
      <c r="G11" s="169"/>
      <c r="H11" s="169"/>
      <c r="I11" s="169">
        <f t="shared" ref="I11:I19" si="0">ROUND(F11*(G11+H11),2)</f>
        <v>0</v>
      </c>
      <c r="J11" s="167">
        <f t="shared" ref="J11:J19" si="1">ROUND(F11*(N11),2)</f>
        <v>123.28</v>
      </c>
      <c r="K11" s="1">
        <f t="shared" ref="K11:K19" si="2">ROUND(F11*(O11),2)</f>
        <v>0</v>
      </c>
      <c r="L11" s="1">
        <f t="shared" ref="L11:L19" si="3">ROUND(F11*(G11),2)</f>
        <v>0</v>
      </c>
      <c r="M11" s="1"/>
      <c r="N11" s="1">
        <v>7.0000000000000007E-2</v>
      </c>
      <c r="O11" s="1"/>
      <c r="P11" s="159"/>
      <c r="Q11" s="172"/>
      <c r="R11" s="172"/>
      <c r="S11" s="148"/>
      <c r="V11" s="173"/>
      <c r="Z11">
        <v>0</v>
      </c>
    </row>
    <row r="12" spans="1:26" ht="24.95" customHeight="1" x14ac:dyDescent="0.25">
      <c r="A12" s="170"/>
      <c r="B12" s="167" t="s">
        <v>87</v>
      </c>
      <c r="C12" s="171" t="s">
        <v>91</v>
      </c>
      <c r="D12" s="167" t="s">
        <v>92</v>
      </c>
      <c r="E12" s="167" t="s">
        <v>93</v>
      </c>
      <c r="F12" s="168">
        <v>352.24</v>
      </c>
      <c r="G12" s="169"/>
      <c r="H12" s="169"/>
      <c r="I12" s="169">
        <f t="shared" si="0"/>
        <v>0</v>
      </c>
      <c r="J12" s="167">
        <f t="shared" si="1"/>
        <v>331.11</v>
      </c>
      <c r="K12" s="1">
        <f t="shared" si="2"/>
        <v>0</v>
      </c>
      <c r="L12" s="1">
        <f t="shared" si="3"/>
        <v>0</v>
      </c>
      <c r="M12" s="1"/>
      <c r="N12" s="1">
        <v>0.94</v>
      </c>
      <c r="O12" s="1"/>
      <c r="P12" s="159"/>
      <c r="Q12" s="172"/>
      <c r="R12" s="172"/>
      <c r="S12" s="148"/>
      <c r="V12" s="173"/>
      <c r="Z12">
        <v>0</v>
      </c>
    </row>
    <row r="13" spans="1:26" ht="24.95" customHeight="1" x14ac:dyDescent="0.25">
      <c r="A13" s="170"/>
      <c r="B13" s="167" t="s">
        <v>87</v>
      </c>
      <c r="C13" s="171" t="s">
        <v>94</v>
      </c>
      <c r="D13" s="167" t="s">
        <v>95</v>
      </c>
      <c r="E13" s="167" t="s">
        <v>93</v>
      </c>
      <c r="F13" s="168">
        <v>440.3</v>
      </c>
      <c r="G13" s="169"/>
      <c r="H13" s="169"/>
      <c r="I13" s="169">
        <f t="shared" si="0"/>
        <v>0</v>
      </c>
      <c r="J13" s="167">
        <f t="shared" si="1"/>
        <v>1527.84</v>
      </c>
      <c r="K13" s="1">
        <f t="shared" si="2"/>
        <v>0</v>
      </c>
      <c r="L13" s="1">
        <f t="shared" si="3"/>
        <v>0</v>
      </c>
      <c r="M13" s="1"/>
      <c r="N13" s="1">
        <v>3.4699999999999998</v>
      </c>
      <c r="O13" s="1"/>
      <c r="P13" s="159"/>
      <c r="Q13" s="172"/>
      <c r="R13" s="172"/>
      <c r="S13" s="148"/>
      <c r="V13" s="173"/>
      <c r="Z13">
        <v>0</v>
      </c>
    </row>
    <row r="14" spans="1:26" ht="24.95" customHeight="1" x14ac:dyDescent="0.25">
      <c r="A14" s="170"/>
      <c r="B14" s="167" t="s">
        <v>87</v>
      </c>
      <c r="C14" s="171" t="s">
        <v>96</v>
      </c>
      <c r="D14" s="167" t="s">
        <v>97</v>
      </c>
      <c r="E14" s="167" t="s">
        <v>93</v>
      </c>
      <c r="F14" s="168">
        <v>220.15</v>
      </c>
      <c r="G14" s="169"/>
      <c r="H14" s="169"/>
      <c r="I14" s="169">
        <f t="shared" si="0"/>
        <v>0</v>
      </c>
      <c r="J14" s="167">
        <f t="shared" si="1"/>
        <v>206.94</v>
      </c>
      <c r="K14" s="1">
        <f t="shared" si="2"/>
        <v>0</v>
      </c>
      <c r="L14" s="1">
        <f t="shared" si="3"/>
        <v>0</v>
      </c>
      <c r="M14" s="1"/>
      <c r="N14" s="1">
        <v>0.94</v>
      </c>
      <c r="O14" s="1"/>
      <c r="P14" s="159"/>
      <c r="Q14" s="172"/>
      <c r="R14" s="172"/>
      <c r="S14" s="148"/>
      <c r="V14" s="173"/>
      <c r="Z14">
        <v>0</v>
      </c>
    </row>
    <row r="15" spans="1:26" ht="35.1" customHeight="1" x14ac:dyDescent="0.25">
      <c r="A15" s="170"/>
      <c r="B15" s="167" t="s">
        <v>87</v>
      </c>
      <c r="C15" s="171" t="s">
        <v>98</v>
      </c>
      <c r="D15" s="167" t="s">
        <v>99</v>
      </c>
      <c r="E15" s="167" t="s">
        <v>93</v>
      </c>
      <c r="F15" s="168">
        <v>792.54</v>
      </c>
      <c r="G15" s="169"/>
      <c r="H15" s="169"/>
      <c r="I15" s="169">
        <f t="shared" si="0"/>
        <v>0</v>
      </c>
      <c r="J15" s="167">
        <f t="shared" si="1"/>
        <v>2448.9499999999998</v>
      </c>
      <c r="K15" s="1">
        <f t="shared" si="2"/>
        <v>0</v>
      </c>
      <c r="L15" s="1">
        <f t="shared" si="3"/>
        <v>0</v>
      </c>
      <c r="M15" s="1"/>
      <c r="N15" s="1">
        <v>3.09</v>
      </c>
      <c r="O15" s="1"/>
      <c r="P15" s="159"/>
      <c r="Q15" s="172"/>
      <c r="R15" s="172"/>
      <c r="S15" s="148"/>
      <c r="V15" s="173"/>
      <c r="Z15">
        <v>0</v>
      </c>
    </row>
    <row r="16" spans="1:26" ht="24.95" customHeight="1" x14ac:dyDescent="0.25">
      <c r="A16" s="170"/>
      <c r="B16" s="167" t="s">
        <v>87</v>
      </c>
      <c r="C16" s="171" t="s">
        <v>100</v>
      </c>
      <c r="D16" s="167" t="s">
        <v>101</v>
      </c>
      <c r="E16" s="167" t="s">
        <v>93</v>
      </c>
      <c r="F16" s="168">
        <v>792.54</v>
      </c>
      <c r="G16" s="169"/>
      <c r="H16" s="169"/>
      <c r="I16" s="169">
        <f t="shared" si="0"/>
        <v>0</v>
      </c>
      <c r="J16" s="167">
        <f t="shared" si="1"/>
        <v>1442.42</v>
      </c>
      <c r="K16" s="1">
        <f t="shared" si="2"/>
        <v>0</v>
      </c>
      <c r="L16" s="1">
        <f t="shared" si="3"/>
        <v>0</v>
      </c>
      <c r="M16" s="1"/>
      <c r="N16" s="1">
        <v>1.8199999999999998</v>
      </c>
      <c r="O16" s="1"/>
      <c r="P16" s="159"/>
      <c r="Q16" s="172"/>
      <c r="R16" s="172"/>
      <c r="S16" s="148"/>
      <c r="V16" s="173"/>
      <c r="Z16">
        <v>0</v>
      </c>
    </row>
    <row r="17" spans="1:26" ht="24.95" customHeight="1" x14ac:dyDescent="0.25">
      <c r="A17" s="170"/>
      <c r="B17" s="167" t="s">
        <v>87</v>
      </c>
      <c r="C17" s="171" t="s">
        <v>104</v>
      </c>
      <c r="D17" s="167" t="s">
        <v>105</v>
      </c>
      <c r="E17" s="167" t="s">
        <v>93</v>
      </c>
      <c r="F17" s="168">
        <v>792.54</v>
      </c>
      <c r="G17" s="169"/>
      <c r="H17" s="169"/>
      <c r="I17" s="169">
        <f t="shared" si="0"/>
        <v>0</v>
      </c>
      <c r="J17" s="167">
        <f t="shared" si="1"/>
        <v>515.15</v>
      </c>
      <c r="K17" s="1">
        <f t="shared" si="2"/>
        <v>0</v>
      </c>
      <c r="L17" s="1">
        <f t="shared" si="3"/>
        <v>0</v>
      </c>
      <c r="M17" s="1"/>
      <c r="N17" s="1">
        <v>0.65</v>
      </c>
      <c r="O17" s="1"/>
      <c r="P17" s="159"/>
      <c r="Q17" s="172"/>
      <c r="R17" s="172"/>
      <c r="S17" s="148"/>
      <c r="V17" s="173"/>
      <c r="Z17">
        <v>0</v>
      </c>
    </row>
    <row r="18" spans="1:26" ht="24.95" customHeight="1" x14ac:dyDescent="0.25">
      <c r="A18" s="170"/>
      <c r="B18" s="167" t="s">
        <v>87</v>
      </c>
      <c r="C18" s="171" t="s">
        <v>106</v>
      </c>
      <c r="D18" s="167" t="s">
        <v>107</v>
      </c>
      <c r="E18" s="167" t="s">
        <v>108</v>
      </c>
      <c r="F18" s="168">
        <v>1426.5719999999999</v>
      </c>
      <c r="G18" s="169"/>
      <c r="H18" s="169"/>
      <c r="I18" s="169">
        <f t="shared" si="0"/>
        <v>0</v>
      </c>
      <c r="J18" s="167">
        <f t="shared" si="1"/>
        <v>4137.0600000000004</v>
      </c>
      <c r="K18" s="1">
        <f t="shared" si="2"/>
        <v>0</v>
      </c>
      <c r="L18" s="1">
        <f t="shared" si="3"/>
        <v>0</v>
      </c>
      <c r="M18" s="1"/>
      <c r="N18" s="1">
        <v>2.9</v>
      </c>
      <c r="O18" s="1"/>
      <c r="P18" s="159"/>
      <c r="Q18" s="172"/>
      <c r="R18" s="172"/>
      <c r="S18" s="148"/>
      <c r="V18" s="173"/>
      <c r="Z18">
        <v>0</v>
      </c>
    </row>
    <row r="19" spans="1:26" ht="24.95" customHeight="1" x14ac:dyDescent="0.25">
      <c r="A19" s="170"/>
      <c r="B19" s="167" t="s">
        <v>87</v>
      </c>
      <c r="C19" s="171" t="s">
        <v>109</v>
      </c>
      <c r="D19" s="167" t="s">
        <v>110</v>
      </c>
      <c r="E19" s="167" t="s">
        <v>90</v>
      </c>
      <c r="F19" s="168">
        <v>1761.2</v>
      </c>
      <c r="G19" s="169"/>
      <c r="H19" s="169"/>
      <c r="I19" s="169">
        <f t="shared" si="0"/>
        <v>0</v>
      </c>
      <c r="J19" s="167">
        <f t="shared" si="1"/>
        <v>722.09</v>
      </c>
      <c r="K19" s="1">
        <f t="shared" si="2"/>
        <v>0</v>
      </c>
      <c r="L19" s="1">
        <f t="shared" si="3"/>
        <v>0</v>
      </c>
      <c r="M19" s="1"/>
      <c r="N19" s="1">
        <v>0.41</v>
      </c>
      <c r="O19" s="1"/>
      <c r="P19" s="159"/>
      <c r="Q19" s="172"/>
      <c r="R19" s="172"/>
      <c r="S19" s="148"/>
      <c r="V19" s="173"/>
      <c r="Z19">
        <v>0</v>
      </c>
    </row>
    <row r="20" spans="1:26" x14ac:dyDescent="0.25">
      <c r="A20" s="148"/>
      <c r="B20" s="148"/>
      <c r="C20" s="148"/>
      <c r="D20" s="148" t="s">
        <v>66</v>
      </c>
      <c r="E20" s="148"/>
      <c r="F20" s="166"/>
      <c r="G20" s="151"/>
      <c r="H20" s="151">
        <f>ROUND((SUM(M10:M19))/1,2)</f>
        <v>0</v>
      </c>
      <c r="I20" s="151">
        <f>ROUND((SUM(I10:I19))/1,2)</f>
        <v>0</v>
      </c>
      <c r="J20" s="148"/>
      <c r="K20" s="148"/>
      <c r="L20" s="148">
        <f>ROUND((SUM(L10:L19))/1,2)</f>
        <v>0</v>
      </c>
      <c r="M20" s="148">
        <f>ROUND((SUM(M10:M19))/1,2)</f>
        <v>0</v>
      </c>
      <c r="N20" s="148"/>
      <c r="O20" s="148"/>
      <c r="P20" s="174">
        <f>ROUND((SUM(P10:P19))/1,2)</f>
        <v>0</v>
      </c>
      <c r="Q20" s="145"/>
      <c r="R20" s="145"/>
      <c r="S20" s="174">
        <f>ROUND((SUM(S10:S19))/1,2)</f>
        <v>0</v>
      </c>
      <c r="T20" s="145"/>
      <c r="U20" s="145"/>
      <c r="V20" s="145"/>
      <c r="W20" s="145"/>
      <c r="X20" s="145"/>
      <c r="Y20" s="145"/>
      <c r="Z20" s="145"/>
    </row>
    <row r="21" spans="1:26" x14ac:dyDescent="0.25">
      <c r="A21" s="1"/>
      <c r="B21" s="1"/>
      <c r="C21" s="1"/>
      <c r="D21" s="1"/>
      <c r="E21" s="1"/>
      <c r="F21" s="159"/>
      <c r="G21" s="141"/>
      <c r="H21" s="141"/>
      <c r="I21" s="141"/>
      <c r="J21" s="1"/>
      <c r="K21" s="1"/>
      <c r="L21" s="1"/>
      <c r="M21" s="1"/>
      <c r="N21" s="1"/>
      <c r="O21" s="1"/>
      <c r="P21" s="1"/>
      <c r="S21" s="1"/>
    </row>
    <row r="22" spans="1:26" x14ac:dyDescent="0.25">
      <c r="A22" s="148"/>
      <c r="B22" s="148"/>
      <c r="C22" s="148"/>
      <c r="D22" s="148" t="s">
        <v>190</v>
      </c>
      <c r="E22" s="148"/>
      <c r="F22" s="166"/>
      <c r="G22" s="149"/>
      <c r="H22" s="149"/>
      <c r="I22" s="149"/>
      <c r="J22" s="148"/>
      <c r="K22" s="148"/>
      <c r="L22" s="148"/>
      <c r="M22" s="148"/>
      <c r="N22" s="148"/>
      <c r="O22" s="148"/>
      <c r="P22" s="148"/>
      <c r="Q22" s="145"/>
      <c r="R22" s="145"/>
      <c r="S22" s="148"/>
      <c r="T22" s="145"/>
      <c r="U22" s="145"/>
      <c r="V22" s="145"/>
      <c r="W22" s="145"/>
      <c r="X22" s="145"/>
      <c r="Y22" s="145"/>
      <c r="Z22" s="145"/>
    </row>
    <row r="23" spans="1:26" ht="24.95" customHeight="1" x14ac:dyDescent="0.25">
      <c r="A23" s="170"/>
      <c r="B23" s="167" t="s">
        <v>132</v>
      </c>
      <c r="C23" s="171" t="s">
        <v>170</v>
      </c>
      <c r="D23" s="167" t="s">
        <v>171</v>
      </c>
      <c r="E23" s="167" t="s">
        <v>131</v>
      </c>
      <c r="F23" s="168">
        <v>94.5</v>
      </c>
      <c r="G23" s="169"/>
      <c r="H23" s="169"/>
      <c r="I23" s="169">
        <f>ROUND(F23*(G23+H23),2)</f>
        <v>0</v>
      </c>
      <c r="J23" s="167">
        <f>ROUND(F23*(N23),2)</f>
        <v>580.23</v>
      </c>
      <c r="K23" s="1">
        <f>ROUND(F23*(O23),2)</f>
        <v>0</v>
      </c>
      <c r="L23" s="1">
        <f>ROUND(F23*(G23),2)</f>
        <v>0</v>
      </c>
      <c r="M23" s="1"/>
      <c r="N23" s="1">
        <v>6.14</v>
      </c>
      <c r="O23" s="1"/>
      <c r="P23" s="159"/>
      <c r="Q23" s="172"/>
      <c r="R23" s="172"/>
      <c r="S23" s="148"/>
      <c r="V23" s="173"/>
      <c r="Z23">
        <v>0</v>
      </c>
    </row>
    <row r="24" spans="1:26" x14ac:dyDescent="0.25">
      <c r="A24" s="148"/>
      <c r="B24" s="148"/>
      <c r="C24" s="148"/>
      <c r="D24" s="148" t="s">
        <v>190</v>
      </c>
      <c r="E24" s="148"/>
      <c r="F24" s="166"/>
      <c r="G24" s="151"/>
      <c r="H24" s="151">
        <f>ROUND((SUM(M22:M23))/1,2)</f>
        <v>0</v>
      </c>
      <c r="I24" s="151">
        <f>ROUND((SUM(I22:I23))/1,2)</f>
        <v>0</v>
      </c>
      <c r="J24" s="148"/>
      <c r="K24" s="148"/>
      <c r="L24" s="148">
        <f>ROUND((SUM(L22:L23))/1,2)</f>
        <v>0</v>
      </c>
      <c r="M24" s="148">
        <f>ROUND((SUM(M22:M23))/1,2)</f>
        <v>0</v>
      </c>
      <c r="N24" s="148"/>
      <c r="O24" s="148"/>
      <c r="P24" s="174">
        <f>ROUND((SUM(P22:P23))/1,2)</f>
        <v>0</v>
      </c>
      <c r="Q24" s="145"/>
      <c r="R24" s="145"/>
      <c r="S24" s="174">
        <f>ROUND((SUM(S22:S23))/1,2)</f>
        <v>0</v>
      </c>
      <c r="T24" s="145"/>
      <c r="U24" s="145"/>
      <c r="V24" s="145"/>
      <c r="W24" s="145"/>
      <c r="X24" s="145"/>
      <c r="Y24" s="145"/>
      <c r="Z24" s="145"/>
    </row>
    <row r="25" spans="1:26" x14ac:dyDescent="0.25">
      <c r="A25" s="1"/>
      <c r="B25" s="1"/>
      <c r="C25" s="1"/>
      <c r="D25" s="1"/>
      <c r="E25" s="1"/>
      <c r="F25" s="159"/>
      <c r="G25" s="141"/>
      <c r="H25" s="141"/>
      <c r="I25" s="141"/>
      <c r="J25" s="1"/>
      <c r="K25" s="1"/>
      <c r="L25" s="1"/>
      <c r="M25" s="1"/>
      <c r="N25" s="1"/>
      <c r="O25" s="1"/>
      <c r="P25" s="1"/>
      <c r="S25" s="1"/>
    </row>
    <row r="26" spans="1:26" x14ac:dyDescent="0.25">
      <c r="A26" s="148"/>
      <c r="B26" s="148"/>
      <c r="C26" s="148"/>
      <c r="D26" s="148" t="s">
        <v>68</v>
      </c>
      <c r="E26" s="148"/>
      <c r="F26" s="166"/>
      <c r="G26" s="149"/>
      <c r="H26" s="149"/>
      <c r="I26" s="149"/>
      <c r="J26" s="148"/>
      <c r="K26" s="148"/>
      <c r="L26" s="148"/>
      <c r="M26" s="148"/>
      <c r="N26" s="148"/>
      <c r="O26" s="148"/>
      <c r="P26" s="148"/>
      <c r="Q26" s="145"/>
      <c r="R26" s="145"/>
      <c r="S26" s="148"/>
      <c r="T26" s="145"/>
      <c r="U26" s="145"/>
      <c r="V26" s="145"/>
      <c r="W26" s="145"/>
      <c r="X26" s="145"/>
      <c r="Y26" s="145"/>
      <c r="Z26" s="145"/>
    </row>
    <row r="27" spans="1:26" ht="24.95" customHeight="1" x14ac:dyDescent="0.25">
      <c r="A27" s="170"/>
      <c r="B27" s="167" t="s">
        <v>120</v>
      </c>
      <c r="C27" s="171" t="s">
        <v>121</v>
      </c>
      <c r="D27" s="167" t="s">
        <v>122</v>
      </c>
      <c r="E27" s="167" t="s">
        <v>90</v>
      </c>
      <c r="F27" s="168">
        <v>1761.2</v>
      </c>
      <c r="G27" s="169"/>
      <c r="H27" s="169"/>
      <c r="I27" s="169">
        <f t="shared" ref="I27:I35" si="4">ROUND(F27*(G27+H27),2)</f>
        <v>0</v>
      </c>
      <c r="J27" s="167">
        <f t="shared" ref="J27:J35" si="5">ROUND(F27*(N27),2)</f>
        <v>10197.35</v>
      </c>
      <c r="K27" s="1">
        <f t="shared" ref="K27:K35" si="6">ROUND(F27*(O27),2)</f>
        <v>0</v>
      </c>
      <c r="L27" s="1">
        <f t="shared" ref="L27:L35" si="7">ROUND(F27*(G27),2)</f>
        <v>0</v>
      </c>
      <c r="M27" s="1"/>
      <c r="N27" s="1">
        <v>5.79</v>
      </c>
      <c r="O27" s="1"/>
      <c r="P27" s="166">
        <v>0.33445999999999998</v>
      </c>
      <c r="Q27" s="172"/>
      <c r="R27" s="172">
        <v>0.33445999999999998</v>
      </c>
      <c r="S27" s="148">
        <f>ROUND(F27*(R27),3)</f>
        <v>589.05100000000004</v>
      </c>
      <c r="V27" s="173"/>
      <c r="Z27">
        <v>0</v>
      </c>
    </row>
    <row r="28" spans="1:26" ht="24.95" customHeight="1" x14ac:dyDescent="0.25">
      <c r="A28" s="170"/>
      <c r="B28" s="167" t="s">
        <v>120</v>
      </c>
      <c r="C28" s="171" t="s">
        <v>123</v>
      </c>
      <c r="D28" s="167" t="s">
        <v>124</v>
      </c>
      <c r="E28" s="167" t="s">
        <v>90</v>
      </c>
      <c r="F28" s="168">
        <v>1761.2</v>
      </c>
      <c r="G28" s="169"/>
      <c r="H28" s="169"/>
      <c r="I28" s="169">
        <f t="shared" si="4"/>
        <v>0</v>
      </c>
      <c r="J28" s="167">
        <f t="shared" si="5"/>
        <v>16379.16</v>
      </c>
      <c r="K28" s="1">
        <f t="shared" si="6"/>
        <v>0</v>
      </c>
      <c r="L28" s="1">
        <f t="shared" si="7"/>
        <v>0</v>
      </c>
      <c r="M28" s="1"/>
      <c r="N28" s="1">
        <v>9.3000000000000007</v>
      </c>
      <c r="O28" s="1"/>
      <c r="P28" s="166">
        <v>0.35914000000000001</v>
      </c>
      <c r="Q28" s="172"/>
      <c r="R28" s="172">
        <v>0.35914000000000001</v>
      </c>
      <c r="S28" s="148">
        <f>ROUND(F28*(R28),3)</f>
        <v>632.51700000000005</v>
      </c>
      <c r="V28" s="173"/>
      <c r="Z28">
        <v>0</v>
      </c>
    </row>
    <row r="29" spans="1:26" ht="24.95" customHeight="1" x14ac:dyDescent="0.25">
      <c r="A29" s="170"/>
      <c r="B29" s="167" t="s">
        <v>120</v>
      </c>
      <c r="C29" s="171" t="s">
        <v>125</v>
      </c>
      <c r="D29" s="167" t="s">
        <v>126</v>
      </c>
      <c r="E29" s="167" t="s">
        <v>90</v>
      </c>
      <c r="F29" s="168">
        <v>4833.5</v>
      </c>
      <c r="G29" s="169"/>
      <c r="H29" s="169"/>
      <c r="I29" s="169">
        <f t="shared" si="4"/>
        <v>0</v>
      </c>
      <c r="J29" s="167">
        <f t="shared" si="5"/>
        <v>2658.43</v>
      </c>
      <c r="K29" s="1">
        <f t="shared" si="6"/>
        <v>0</v>
      </c>
      <c r="L29" s="1">
        <f t="shared" si="7"/>
        <v>0</v>
      </c>
      <c r="M29" s="1"/>
      <c r="N29" s="1">
        <v>0.55000000000000004</v>
      </c>
      <c r="O29" s="1"/>
      <c r="P29" s="166">
        <v>3.4000000000000002E-4</v>
      </c>
      <c r="Q29" s="172"/>
      <c r="R29" s="172">
        <v>3.4000000000000002E-4</v>
      </c>
      <c r="S29" s="148">
        <f>ROUND(F29*(R29),3)</f>
        <v>1.643</v>
      </c>
      <c r="V29" s="173"/>
      <c r="Z29">
        <v>0</v>
      </c>
    </row>
    <row r="30" spans="1:26" ht="24.95" customHeight="1" x14ac:dyDescent="0.25">
      <c r="A30" s="170"/>
      <c r="B30" s="167" t="s">
        <v>120</v>
      </c>
      <c r="C30" s="171" t="s">
        <v>127</v>
      </c>
      <c r="D30" s="167" t="s">
        <v>128</v>
      </c>
      <c r="E30" s="167" t="s">
        <v>90</v>
      </c>
      <c r="F30" s="168">
        <v>8515.9</v>
      </c>
      <c r="G30" s="169"/>
      <c r="H30" s="169"/>
      <c r="I30" s="169">
        <f t="shared" si="4"/>
        <v>0</v>
      </c>
      <c r="J30" s="167">
        <f t="shared" si="5"/>
        <v>2384.4499999999998</v>
      </c>
      <c r="K30" s="1">
        <f t="shared" si="6"/>
        <v>0</v>
      </c>
      <c r="L30" s="1">
        <f t="shared" si="7"/>
        <v>0</v>
      </c>
      <c r="M30" s="1"/>
      <c r="N30" s="1">
        <v>0.28000000000000003</v>
      </c>
      <c r="O30" s="1"/>
      <c r="P30" s="166">
        <v>6.0999999999999997E-4</v>
      </c>
      <c r="Q30" s="172"/>
      <c r="R30" s="172">
        <v>6.0999999999999997E-4</v>
      </c>
      <c r="S30" s="148">
        <f>ROUND(F30*(R30),3)</f>
        <v>5.1950000000000003</v>
      </c>
      <c r="V30" s="173"/>
      <c r="Z30">
        <v>0</v>
      </c>
    </row>
    <row r="31" spans="1:26" ht="35.1" customHeight="1" x14ac:dyDescent="0.25">
      <c r="A31" s="170"/>
      <c r="B31" s="167" t="s">
        <v>132</v>
      </c>
      <c r="C31" s="171" t="s">
        <v>138</v>
      </c>
      <c r="D31" s="167" t="s">
        <v>139</v>
      </c>
      <c r="E31" s="167" t="s">
        <v>90</v>
      </c>
      <c r="F31" s="168">
        <v>1006.8</v>
      </c>
      <c r="G31" s="169"/>
      <c r="H31" s="169"/>
      <c r="I31" s="169">
        <f t="shared" si="4"/>
        <v>0</v>
      </c>
      <c r="J31" s="167">
        <f t="shared" si="5"/>
        <v>8487.32</v>
      </c>
      <c r="K31" s="1">
        <f t="shared" si="6"/>
        <v>0</v>
      </c>
      <c r="L31" s="1">
        <f t="shared" si="7"/>
        <v>0</v>
      </c>
      <c r="M31" s="1"/>
      <c r="N31" s="1">
        <v>8.43</v>
      </c>
      <c r="O31" s="1"/>
      <c r="P31" s="159"/>
      <c r="Q31" s="172"/>
      <c r="R31" s="172"/>
      <c r="S31" s="148"/>
      <c r="V31" s="173"/>
      <c r="Z31">
        <v>0</v>
      </c>
    </row>
    <row r="32" spans="1:26" ht="23.25" x14ac:dyDescent="0.25">
      <c r="A32" s="170"/>
      <c r="B32" s="167" t="s">
        <v>132</v>
      </c>
      <c r="C32" s="171" t="s">
        <v>140</v>
      </c>
      <c r="D32" s="167" t="s">
        <v>141</v>
      </c>
      <c r="E32" s="167" t="s">
        <v>90</v>
      </c>
      <c r="F32" s="168">
        <v>4833.5</v>
      </c>
      <c r="G32" s="169"/>
      <c r="H32" s="169"/>
      <c r="I32" s="169">
        <f t="shared" si="4"/>
        <v>0</v>
      </c>
      <c r="J32" s="167">
        <f t="shared" si="5"/>
        <v>53555.18</v>
      </c>
      <c r="K32" s="1">
        <f t="shared" si="6"/>
        <v>0</v>
      </c>
      <c r="L32" s="1">
        <f t="shared" si="7"/>
        <v>0</v>
      </c>
      <c r="M32" s="1"/>
      <c r="N32" s="1">
        <v>11.08</v>
      </c>
      <c r="O32" s="1"/>
      <c r="P32" s="159"/>
      <c r="Q32" s="172"/>
      <c r="R32" s="172"/>
      <c r="S32" s="148"/>
      <c r="V32" s="173"/>
      <c r="Z32">
        <v>0</v>
      </c>
    </row>
    <row r="33" spans="1:26" ht="35.1" customHeight="1" x14ac:dyDescent="0.25">
      <c r="A33" s="170"/>
      <c r="B33" s="167" t="s">
        <v>132</v>
      </c>
      <c r="C33" s="171" t="s">
        <v>140</v>
      </c>
      <c r="D33" s="167" t="s">
        <v>193</v>
      </c>
      <c r="E33" s="167" t="s">
        <v>90</v>
      </c>
      <c r="F33" s="168">
        <v>955</v>
      </c>
      <c r="G33" s="169"/>
      <c r="H33" s="169"/>
      <c r="I33" s="169">
        <f t="shared" si="4"/>
        <v>0</v>
      </c>
      <c r="J33" s="167">
        <f t="shared" si="5"/>
        <v>10581.4</v>
      </c>
      <c r="K33" s="1">
        <f t="shared" si="6"/>
        <v>0</v>
      </c>
      <c r="L33" s="1">
        <f t="shared" si="7"/>
        <v>0</v>
      </c>
      <c r="M33" s="1"/>
      <c r="N33" s="1">
        <v>11.08</v>
      </c>
      <c r="O33" s="1"/>
      <c r="P33" s="159"/>
      <c r="Q33" s="172"/>
      <c r="R33" s="172"/>
      <c r="S33" s="148"/>
      <c r="V33" s="173"/>
      <c r="Z33">
        <v>0</v>
      </c>
    </row>
    <row r="34" spans="1:26" ht="35.1" customHeight="1" x14ac:dyDescent="0.25">
      <c r="A34" s="170"/>
      <c r="B34" s="167" t="s">
        <v>132</v>
      </c>
      <c r="C34" s="171" t="s">
        <v>194</v>
      </c>
      <c r="D34" s="167" t="s">
        <v>195</v>
      </c>
      <c r="E34" s="167" t="s">
        <v>90</v>
      </c>
      <c r="F34" s="168">
        <v>2727.4</v>
      </c>
      <c r="G34" s="169"/>
      <c r="H34" s="169"/>
      <c r="I34" s="169">
        <f t="shared" si="4"/>
        <v>0</v>
      </c>
      <c r="J34" s="167">
        <f t="shared" si="5"/>
        <v>34365.24</v>
      </c>
      <c r="K34" s="1">
        <f t="shared" si="6"/>
        <v>0</v>
      </c>
      <c r="L34" s="1">
        <f t="shared" si="7"/>
        <v>0</v>
      </c>
      <c r="M34" s="1"/>
      <c r="N34" s="1">
        <v>12.6</v>
      </c>
      <c r="O34" s="1"/>
      <c r="P34" s="159"/>
      <c r="Q34" s="172"/>
      <c r="R34" s="172"/>
      <c r="S34" s="148"/>
      <c r="V34" s="173"/>
      <c r="Z34">
        <v>0</v>
      </c>
    </row>
    <row r="35" spans="1:26" ht="35.1" customHeight="1" x14ac:dyDescent="0.25">
      <c r="A35" s="170"/>
      <c r="B35" s="167" t="s">
        <v>132</v>
      </c>
      <c r="C35" s="171" t="s">
        <v>142</v>
      </c>
      <c r="D35" s="167" t="s">
        <v>196</v>
      </c>
      <c r="E35" s="167" t="s">
        <v>90</v>
      </c>
      <c r="F35" s="168">
        <v>5186.2</v>
      </c>
      <c r="G35" s="169"/>
      <c r="H35" s="169"/>
      <c r="I35" s="169">
        <f t="shared" si="4"/>
        <v>0</v>
      </c>
      <c r="J35" s="167">
        <f t="shared" si="5"/>
        <v>67991.08</v>
      </c>
      <c r="K35" s="1">
        <f t="shared" si="6"/>
        <v>0</v>
      </c>
      <c r="L35" s="1">
        <f t="shared" si="7"/>
        <v>0</v>
      </c>
      <c r="M35" s="1"/>
      <c r="N35" s="1">
        <v>13.11</v>
      </c>
      <c r="O35" s="1"/>
      <c r="P35" s="159"/>
      <c r="Q35" s="172"/>
      <c r="R35" s="172"/>
      <c r="S35" s="148"/>
      <c r="V35" s="173"/>
      <c r="Z35">
        <v>0</v>
      </c>
    </row>
    <row r="36" spans="1:26" x14ac:dyDescent="0.25">
      <c r="A36" s="148"/>
      <c r="B36" s="148"/>
      <c r="C36" s="148"/>
      <c r="D36" s="148" t="s">
        <v>68</v>
      </c>
      <c r="E36" s="148"/>
      <c r="F36" s="166"/>
      <c r="G36" s="151"/>
      <c r="H36" s="151">
        <f>ROUND((SUM(M26:M35))/1,2)</f>
        <v>0</v>
      </c>
      <c r="I36" s="151">
        <f>ROUND((SUM(I26:I35))/1,2)</f>
        <v>0</v>
      </c>
      <c r="J36" s="148"/>
      <c r="K36" s="148"/>
      <c r="L36" s="148">
        <f>ROUND((SUM(L26:L35))/1,2)</f>
        <v>0</v>
      </c>
      <c r="M36" s="148">
        <f>ROUND((SUM(M26:M35))/1,2)</f>
        <v>0</v>
      </c>
      <c r="N36" s="148"/>
      <c r="O36" s="148"/>
      <c r="P36" s="174">
        <f>ROUND((SUM(P26:P35))/1,2)</f>
        <v>0.69</v>
      </c>
      <c r="Q36" s="145"/>
      <c r="R36" s="145"/>
      <c r="S36" s="174">
        <f>ROUND((SUM(S26:S35))/1,2)</f>
        <v>1228.4100000000001</v>
      </c>
      <c r="T36" s="145"/>
      <c r="U36" s="145"/>
      <c r="V36" s="145"/>
      <c r="W36" s="145"/>
      <c r="X36" s="145"/>
      <c r="Y36" s="145"/>
      <c r="Z36" s="145"/>
    </row>
    <row r="37" spans="1:26" x14ac:dyDescent="0.25">
      <c r="A37" s="1"/>
      <c r="B37" s="1"/>
      <c r="C37" s="1"/>
      <c r="D37" s="1"/>
      <c r="E37" s="1"/>
      <c r="F37" s="159"/>
      <c r="G37" s="141"/>
      <c r="H37" s="141"/>
      <c r="I37" s="141"/>
      <c r="J37" s="1"/>
      <c r="K37" s="1"/>
      <c r="L37" s="1"/>
      <c r="M37" s="1"/>
      <c r="N37" s="1"/>
      <c r="O37" s="1"/>
      <c r="P37" s="1"/>
      <c r="S37" s="1"/>
    </row>
    <row r="38" spans="1:26" x14ac:dyDescent="0.25">
      <c r="A38" s="148"/>
      <c r="B38" s="148"/>
      <c r="C38" s="148"/>
      <c r="D38" s="148" t="s">
        <v>69</v>
      </c>
      <c r="E38" s="148"/>
      <c r="F38" s="166"/>
      <c r="G38" s="149"/>
      <c r="H38" s="149"/>
      <c r="I38" s="149"/>
      <c r="J38" s="148"/>
      <c r="K38" s="148"/>
      <c r="L38" s="148"/>
      <c r="M38" s="148"/>
      <c r="N38" s="148"/>
      <c r="O38" s="148"/>
      <c r="P38" s="148"/>
      <c r="Q38" s="145"/>
      <c r="R38" s="145"/>
      <c r="S38" s="148"/>
      <c r="T38" s="145"/>
      <c r="U38" s="145"/>
      <c r="V38" s="145"/>
      <c r="W38" s="145"/>
      <c r="X38" s="145"/>
      <c r="Y38" s="145"/>
      <c r="Z38" s="145"/>
    </row>
    <row r="39" spans="1:26" ht="24.95" customHeight="1" x14ac:dyDescent="0.25">
      <c r="A39" s="170"/>
      <c r="B39" s="167" t="s">
        <v>144</v>
      </c>
      <c r="C39" s="171" t="s">
        <v>145</v>
      </c>
      <c r="D39" s="167" t="s">
        <v>146</v>
      </c>
      <c r="E39" s="167" t="s">
        <v>135</v>
      </c>
      <c r="F39" s="168">
        <v>13</v>
      </c>
      <c r="G39" s="169"/>
      <c r="H39" s="169"/>
      <c r="I39" s="169">
        <f>ROUND(F39*(G39+H39),2)</f>
        <v>0</v>
      </c>
      <c r="J39" s="167">
        <f>ROUND(F39*(N39),2)</f>
        <v>1011.27</v>
      </c>
      <c r="K39" s="1">
        <f>ROUND(F39*(O39),2)</f>
        <v>0</v>
      </c>
      <c r="L39" s="1">
        <f>ROUND(F39*(G39),2)</f>
        <v>0</v>
      </c>
      <c r="M39" s="1"/>
      <c r="N39" s="1">
        <v>77.790000000000006</v>
      </c>
      <c r="O39" s="1"/>
      <c r="P39" s="166">
        <v>0.4199</v>
      </c>
      <c r="Q39" s="172"/>
      <c r="R39" s="172">
        <v>0.4199</v>
      </c>
      <c r="S39" s="148">
        <f>ROUND(F39*(R39),3)</f>
        <v>5.4589999999999996</v>
      </c>
      <c r="V39" s="173"/>
      <c r="Z39">
        <v>0</v>
      </c>
    </row>
    <row r="40" spans="1:26" x14ac:dyDescent="0.25">
      <c r="A40" s="148"/>
      <c r="B40" s="148"/>
      <c r="C40" s="148"/>
      <c r="D40" s="148" t="s">
        <v>69</v>
      </c>
      <c r="E40" s="148"/>
      <c r="F40" s="166"/>
      <c r="G40" s="151"/>
      <c r="H40" s="151">
        <f>ROUND((SUM(M38:M39))/1,2)</f>
        <v>0</v>
      </c>
      <c r="I40" s="151">
        <f>ROUND((SUM(I38:I39))/1,2)</f>
        <v>0</v>
      </c>
      <c r="J40" s="148"/>
      <c r="K40" s="148"/>
      <c r="L40" s="148">
        <f>ROUND((SUM(L38:L39))/1,2)</f>
        <v>0</v>
      </c>
      <c r="M40" s="148">
        <f>ROUND((SUM(M38:M39))/1,2)</f>
        <v>0</v>
      </c>
      <c r="N40" s="148"/>
      <c r="O40" s="148"/>
      <c r="P40" s="174">
        <f>ROUND((SUM(P38:P39))/1,2)</f>
        <v>0.42</v>
      </c>
      <c r="Q40" s="145"/>
      <c r="R40" s="145"/>
      <c r="S40" s="174">
        <f>ROUND((SUM(S38:S39))/1,2)</f>
        <v>5.46</v>
      </c>
      <c r="T40" s="145"/>
      <c r="U40" s="145"/>
      <c r="V40" s="145"/>
      <c r="W40" s="145"/>
      <c r="X40" s="145"/>
      <c r="Y40" s="145"/>
      <c r="Z40" s="145"/>
    </row>
    <row r="41" spans="1:26" x14ac:dyDescent="0.25">
      <c r="A41" s="1"/>
      <c r="B41" s="1"/>
      <c r="C41" s="1"/>
      <c r="D41" s="1"/>
      <c r="E41" s="1"/>
      <c r="F41" s="159"/>
      <c r="G41" s="141"/>
      <c r="H41" s="141"/>
      <c r="I41" s="141"/>
      <c r="J41" s="1"/>
      <c r="K41" s="1"/>
      <c r="L41" s="1"/>
      <c r="M41" s="1"/>
      <c r="N41" s="1"/>
      <c r="O41" s="1"/>
      <c r="P41" s="1"/>
      <c r="S41" s="1"/>
    </row>
    <row r="42" spans="1:26" x14ac:dyDescent="0.25">
      <c r="A42" s="148"/>
      <c r="B42" s="148"/>
      <c r="C42" s="148"/>
      <c r="D42" s="148" t="s">
        <v>70</v>
      </c>
      <c r="E42" s="148"/>
      <c r="F42" s="166"/>
      <c r="G42" s="149"/>
      <c r="H42" s="149"/>
      <c r="I42" s="149"/>
      <c r="J42" s="148"/>
      <c r="K42" s="148"/>
      <c r="L42" s="148"/>
      <c r="M42" s="148"/>
      <c r="N42" s="148"/>
      <c r="O42" s="148"/>
      <c r="P42" s="148"/>
      <c r="Q42" s="145"/>
      <c r="R42" s="145"/>
      <c r="S42" s="148"/>
      <c r="T42" s="145"/>
      <c r="U42" s="145"/>
      <c r="V42" s="145"/>
      <c r="W42" s="145"/>
      <c r="X42" s="145"/>
      <c r="Y42" s="145"/>
      <c r="Z42" s="145"/>
    </row>
    <row r="43" spans="1:26" ht="24.95" customHeight="1" x14ac:dyDescent="0.25">
      <c r="A43" s="170"/>
      <c r="B43" s="167" t="s">
        <v>120</v>
      </c>
      <c r="C43" s="171" t="s">
        <v>149</v>
      </c>
      <c r="D43" s="167" t="s">
        <v>150</v>
      </c>
      <c r="E43" s="167" t="s">
        <v>135</v>
      </c>
      <c r="F43" s="168">
        <v>28</v>
      </c>
      <c r="G43" s="169"/>
      <c r="H43" s="169"/>
      <c r="I43" s="169">
        <f t="shared" ref="I43:I70" si="8">ROUND(F43*(G43+H43),2)</f>
        <v>0</v>
      </c>
      <c r="J43" s="167">
        <f t="shared" ref="J43:J70" si="9">ROUND(F43*(N43),2)</f>
        <v>463.12</v>
      </c>
      <c r="K43" s="1">
        <f t="shared" ref="K43:K70" si="10">ROUND(F43*(O43),2)</f>
        <v>0</v>
      </c>
      <c r="L43" s="1">
        <f t="shared" ref="L43:L69" si="11">ROUND(F43*(G43),2)</f>
        <v>0</v>
      </c>
      <c r="M43" s="1"/>
      <c r="N43" s="1">
        <v>16.54</v>
      </c>
      <c r="O43" s="1"/>
      <c r="P43" s="166">
        <v>0.22684000000000001</v>
      </c>
      <c r="Q43" s="172"/>
      <c r="R43" s="172">
        <v>0.22684000000000001</v>
      </c>
      <c r="S43" s="148">
        <f t="shared" ref="S43:S49" si="12">ROUND(F43*(R43),3)</f>
        <v>6.3520000000000003</v>
      </c>
      <c r="V43" s="173"/>
      <c r="Z43">
        <v>0</v>
      </c>
    </row>
    <row r="44" spans="1:26" ht="24.95" customHeight="1" x14ac:dyDescent="0.25">
      <c r="A44" s="170"/>
      <c r="B44" s="167" t="s">
        <v>120</v>
      </c>
      <c r="C44" s="171" t="s">
        <v>151</v>
      </c>
      <c r="D44" s="167" t="s">
        <v>152</v>
      </c>
      <c r="E44" s="167" t="s">
        <v>131</v>
      </c>
      <c r="F44" s="168">
        <v>488.2</v>
      </c>
      <c r="G44" s="169"/>
      <c r="H44" s="169"/>
      <c r="I44" s="169">
        <f t="shared" si="8"/>
        <v>0</v>
      </c>
      <c r="J44" s="167">
        <f t="shared" si="9"/>
        <v>395.44</v>
      </c>
      <c r="K44" s="1">
        <f t="shared" si="10"/>
        <v>0</v>
      </c>
      <c r="L44" s="1">
        <f t="shared" si="11"/>
        <v>0</v>
      </c>
      <c r="M44" s="1"/>
      <c r="N44" s="1">
        <v>0.81</v>
      </c>
      <c r="O44" s="1"/>
      <c r="P44" s="166">
        <v>9.0000000000000006E-5</v>
      </c>
      <c r="Q44" s="172"/>
      <c r="R44" s="172">
        <v>9.0000000000000006E-5</v>
      </c>
      <c r="S44" s="148">
        <f t="shared" si="12"/>
        <v>4.3999999999999997E-2</v>
      </c>
      <c r="V44" s="173"/>
      <c r="Z44">
        <v>0</v>
      </c>
    </row>
    <row r="45" spans="1:26" ht="24.95" customHeight="1" x14ac:dyDescent="0.25">
      <c r="A45" s="170"/>
      <c r="B45" s="167" t="s">
        <v>120</v>
      </c>
      <c r="C45" s="171" t="s">
        <v>197</v>
      </c>
      <c r="D45" s="167" t="s">
        <v>198</v>
      </c>
      <c r="E45" s="167" t="s">
        <v>131</v>
      </c>
      <c r="F45" s="168">
        <v>3.8</v>
      </c>
      <c r="G45" s="169"/>
      <c r="H45" s="169"/>
      <c r="I45" s="169">
        <f t="shared" si="8"/>
        <v>0</v>
      </c>
      <c r="J45" s="167">
        <f t="shared" si="9"/>
        <v>12.01</v>
      </c>
      <c r="K45" s="1">
        <f t="shared" si="10"/>
        <v>0</v>
      </c>
      <c r="L45" s="1">
        <f t="shared" si="11"/>
        <v>0</v>
      </c>
      <c r="M45" s="1"/>
      <c r="N45" s="1">
        <v>3.16</v>
      </c>
      <c r="O45" s="1"/>
      <c r="P45" s="166">
        <v>3.5E-4</v>
      </c>
      <c r="Q45" s="172"/>
      <c r="R45" s="172">
        <v>3.5E-4</v>
      </c>
      <c r="S45" s="148">
        <f t="shared" si="12"/>
        <v>1E-3</v>
      </c>
      <c r="V45" s="173"/>
      <c r="Z45">
        <v>0</v>
      </c>
    </row>
    <row r="46" spans="1:26" ht="24.95" customHeight="1" x14ac:dyDescent="0.25">
      <c r="A46" s="170"/>
      <c r="B46" s="167" t="s">
        <v>120</v>
      </c>
      <c r="C46" s="171" t="s">
        <v>153</v>
      </c>
      <c r="D46" s="167" t="s">
        <v>154</v>
      </c>
      <c r="E46" s="167" t="s">
        <v>131</v>
      </c>
      <c r="F46" s="168">
        <v>488.2</v>
      </c>
      <c r="G46" s="169"/>
      <c r="H46" s="169"/>
      <c r="I46" s="169">
        <f t="shared" si="8"/>
        <v>0</v>
      </c>
      <c r="J46" s="167">
        <f t="shared" si="9"/>
        <v>82.99</v>
      </c>
      <c r="K46" s="1">
        <f t="shared" si="10"/>
        <v>0</v>
      </c>
      <c r="L46" s="1">
        <f t="shared" si="11"/>
        <v>0</v>
      </c>
      <c r="M46" s="1"/>
      <c r="N46" s="1">
        <v>0.17</v>
      </c>
      <c r="O46" s="1"/>
      <c r="P46" s="166">
        <v>4.0000000000000003E-5</v>
      </c>
      <c r="Q46" s="172"/>
      <c r="R46" s="172">
        <v>4.0000000000000003E-5</v>
      </c>
      <c r="S46" s="148">
        <f t="shared" si="12"/>
        <v>0.02</v>
      </c>
      <c r="V46" s="173"/>
      <c r="Z46">
        <v>0</v>
      </c>
    </row>
    <row r="47" spans="1:26" ht="24.95" customHeight="1" x14ac:dyDescent="0.25">
      <c r="A47" s="170"/>
      <c r="B47" s="167" t="s">
        <v>120</v>
      </c>
      <c r="C47" s="171" t="s">
        <v>199</v>
      </c>
      <c r="D47" s="167" t="s">
        <v>200</v>
      </c>
      <c r="E47" s="167" t="s">
        <v>131</v>
      </c>
      <c r="F47" s="168">
        <v>3.8</v>
      </c>
      <c r="G47" s="169"/>
      <c r="H47" s="169"/>
      <c r="I47" s="169">
        <f t="shared" si="8"/>
        <v>0</v>
      </c>
      <c r="J47" s="167">
        <f t="shared" si="9"/>
        <v>2.17</v>
      </c>
      <c r="K47" s="1">
        <f t="shared" si="10"/>
        <v>0</v>
      </c>
      <c r="L47" s="1">
        <f t="shared" si="11"/>
        <v>0</v>
      </c>
      <c r="M47" s="1"/>
      <c r="N47" s="1">
        <v>0.56999999999999995</v>
      </c>
      <c r="O47" s="1"/>
      <c r="P47" s="166">
        <v>1.6000000000000001E-4</v>
      </c>
      <c r="Q47" s="172"/>
      <c r="R47" s="172">
        <v>1.6000000000000001E-4</v>
      </c>
      <c r="S47" s="148">
        <f t="shared" si="12"/>
        <v>1E-3</v>
      </c>
      <c r="V47" s="173"/>
      <c r="Z47">
        <v>0</v>
      </c>
    </row>
    <row r="48" spans="1:26" ht="24.95" customHeight="1" x14ac:dyDescent="0.25">
      <c r="A48" s="170"/>
      <c r="B48" s="167" t="s">
        <v>120</v>
      </c>
      <c r="C48" s="171" t="s">
        <v>201</v>
      </c>
      <c r="D48" s="167" t="s">
        <v>202</v>
      </c>
      <c r="E48" s="167" t="s">
        <v>90</v>
      </c>
      <c r="F48" s="168">
        <v>10.6</v>
      </c>
      <c r="G48" s="169"/>
      <c r="H48" s="169"/>
      <c r="I48" s="169">
        <f t="shared" si="8"/>
        <v>0</v>
      </c>
      <c r="J48" s="167">
        <f t="shared" si="9"/>
        <v>151.9</v>
      </c>
      <c r="K48" s="1">
        <f t="shared" si="10"/>
        <v>0</v>
      </c>
      <c r="L48" s="1">
        <f t="shared" si="11"/>
        <v>0</v>
      </c>
      <c r="M48" s="1"/>
      <c r="N48" s="1">
        <v>14.33</v>
      </c>
      <c r="O48" s="1"/>
      <c r="P48" s="166">
        <v>6.6E-4</v>
      </c>
      <c r="Q48" s="172"/>
      <c r="R48" s="172">
        <v>6.6E-4</v>
      </c>
      <c r="S48" s="148">
        <f t="shared" si="12"/>
        <v>7.0000000000000001E-3</v>
      </c>
      <c r="V48" s="173"/>
      <c r="Z48">
        <v>0</v>
      </c>
    </row>
    <row r="49" spans="1:26" ht="24.95" customHeight="1" x14ac:dyDescent="0.25">
      <c r="A49" s="170"/>
      <c r="B49" s="167" t="s">
        <v>120</v>
      </c>
      <c r="C49" s="171" t="s">
        <v>203</v>
      </c>
      <c r="D49" s="167" t="s">
        <v>204</v>
      </c>
      <c r="E49" s="167" t="s">
        <v>90</v>
      </c>
      <c r="F49" s="168">
        <v>10.6</v>
      </c>
      <c r="G49" s="169"/>
      <c r="H49" s="169"/>
      <c r="I49" s="169">
        <f t="shared" si="8"/>
        <v>0</v>
      </c>
      <c r="J49" s="167">
        <f t="shared" si="9"/>
        <v>6.25</v>
      </c>
      <c r="K49" s="1">
        <f t="shared" si="10"/>
        <v>0</v>
      </c>
      <c r="L49" s="1">
        <f t="shared" si="11"/>
        <v>0</v>
      </c>
      <c r="M49" s="1"/>
      <c r="N49" s="1">
        <v>0.59</v>
      </c>
      <c r="O49" s="1"/>
      <c r="P49" s="166">
        <v>3.2000000000000003E-4</v>
      </c>
      <c r="Q49" s="172"/>
      <c r="R49" s="172">
        <v>3.2000000000000003E-4</v>
      </c>
      <c r="S49" s="148">
        <f t="shared" si="12"/>
        <v>3.0000000000000001E-3</v>
      </c>
      <c r="V49" s="173"/>
      <c r="Z49">
        <v>0</v>
      </c>
    </row>
    <row r="50" spans="1:26" ht="24.95" customHeight="1" x14ac:dyDescent="0.25">
      <c r="A50" s="170"/>
      <c r="B50" s="167" t="s">
        <v>120</v>
      </c>
      <c r="C50" s="171" t="s">
        <v>155</v>
      </c>
      <c r="D50" s="167" t="s">
        <v>156</v>
      </c>
      <c r="E50" s="167" t="s">
        <v>131</v>
      </c>
      <c r="F50" s="168">
        <v>492</v>
      </c>
      <c r="G50" s="169"/>
      <c r="H50" s="169"/>
      <c r="I50" s="169">
        <f t="shared" si="8"/>
        <v>0</v>
      </c>
      <c r="J50" s="167">
        <f t="shared" si="9"/>
        <v>118.08</v>
      </c>
      <c r="K50" s="1">
        <f t="shared" si="10"/>
        <v>0</v>
      </c>
      <c r="L50" s="1">
        <f t="shared" si="11"/>
        <v>0</v>
      </c>
      <c r="M50" s="1"/>
      <c r="N50" s="1">
        <v>0.24</v>
      </c>
      <c r="O50" s="1"/>
      <c r="P50" s="159"/>
      <c r="Q50" s="172"/>
      <c r="R50" s="172"/>
      <c r="S50" s="148"/>
      <c r="V50" s="173"/>
      <c r="Z50">
        <v>0</v>
      </c>
    </row>
    <row r="51" spans="1:26" ht="24.95" customHeight="1" x14ac:dyDescent="0.25">
      <c r="A51" s="170"/>
      <c r="B51" s="167" t="s">
        <v>120</v>
      </c>
      <c r="C51" s="171" t="s">
        <v>205</v>
      </c>
      <c r="D51" s="167" t="s">
        <v>206</v>
      </c>
      <c r="E51" s="167" t="s">
        <v>90</v>
      </c>
      <c r="F51" s="168">
        <v>10.6</v>
      </c>
      <c r="G51" s="169"/>
      <c r="H51" s="169"/>
      <c r="I51" s="169">
        <f t="shared" si="8"/>
        <v>0</v>
      </c>
      <c r="J51" s="167">
        <f t="shared" si="9"/>
        <v>20.03</v>
      </c>
      <c r="K51" s="1">
        <f t="shared" si="10"/>
        <v>0</v>
      </c>
      <c r="L51" s="1">
        <f t="shared" si="11"/>
        <v>0</v>
      </c>
      <c r="M51" s="1"/>
      <c r="N51" s="1">
        <v>1.8900000000000001</v>
      </c>
      <c r="O51" s="1"/>
      <c r="P51" s="159"/>
      <c r="Q51" s="172"/>
      <c r="R51" s="172"/>
      <c r="S51" s="148"/>
      <c r="V51" s="173"/>
      <c r="Z51">
        <v>0</v>
      </c>
    </row>
    <row r="52" spans="1:26" ht="35.1" customHeight="1" x14ac:dyDescent="0.25">
      <c r="A52" s="170"/>
      <c r="B52" s="167" t="s">
        <v>120</v>
      </c>
      <c r="C52" s="171" t="s">
        <v>157</v>
      </c>
      <c r="D52" s="167" t="s">
        <v>207</v>
      </c>
      <c r="E52" s="167" t="s">
        <v>131</v>
      </c>
      <c r="F52" s="168">
        <v>126</v>
      </c>
      <c r="G52" s="169"/>
      <c r="H52" s="169"/>
      <c r="I52" s="169">
        <f t="shared" si="8"/>
        <v>0</v>
      </c>
      <c r="J52" s="167">
        <f t="shared" si="9"/>
        <v>839.16</v>
      </c>
      <c r="K52" s="1">
        <f t="shared" si="10"/>
        <v>0</v>
      </c>
      <c r="L52" s="1">
        <f t="shared" si="11"/>
        <v>0</v>
      </c>
      <c r="M52" s="1"/>
      <c r="N52" s="1">
        <v>6.66</v>
      </c>
      <c r="O52" s="1"/>
      <c r="P52" s="166">
        <v>0.12586</v>
      </c>
      <c r="Q52" s="172"/>
      <c r="R52" s="172">
        <v>0.12586</v>
      </c>
      <c r="S52" s="148">
        <f>ROUND(F52*(R52),3)</f>
        <v>15.858000000000001</v>
      </c>
      <c r="V52" s="173"/>
      <c r="Z52">
        <v>0</v>
      </c>
    </row>
    <row r="53" spans="1:26" ht="24.95" customHeight="1" x14ac:dyDescent="0.25">
      <c r="A53" s="170"/>
      <c r="B53" s="167" t="s">
        <v>159</v>
      </c>
      <c r="C53" s="171" t="s">
        <v>160</v>
      </c>
      <c r="D53" s="167" t="s">
        <v>161</v>
      </c>
      <c r="E53" s="167" t="s">
        <v>131</v>
      </c>
      <c r="F53" s="168">
        <v>13.7</v>
      </c>
      <c r="G53" s="169"/>
      <c r="H53" s="169"/>
      <c r="I53" s="169">
        <f t="shared" si="8"/>
        <v>0</v>
      </c>
      <c r="J53" s="167">
        <f t="shared" si="9"/>
        <v>48.5</v>
      </c>
      <c r="K53" s="1">
        <f t="shared" si="10"/>
        <v>0</v>
      </c>
      <c r="L53" s="1">
        <f t="shared" si="11"/>
        <v>0</v>
      </c>
      <c r="M53" s="1"/>
      <c r="N53" s="1">
        <v>3.54</v>
      </c>
      <c r="O53" s="1"/>
      <c r="P53" s="166">
        <v>3.0000000000000001E-5</v>
      </c>
      <c r="Q53" s="172"/>
      <c r="R53" s="172">
        <v>3.0000000000000001E-5</v>
      </c>
      <c r="S53" s="148">
        <f>ROUND(F53*(R53),3)</f>
        <v>0</v>
      </c>
      <c r="V53" s="173"/>
      <c r="Z53">
        <v>0</v>
      </c>
    </row>
    <row r="54" spans="1:26" ht="24.95" customHeight="1" x14ac:dyDescent="0.25">
      <c r="A54" s="170"/>
      <c r="B54" s="167" t="s">
        <v>132</v>
      </c>
      <c r="C54" s="171" t="s">
        <v>208</v>
      </c>
      <c r="D54" s="167" t="s">
        <v>209</v>
      </c>
      <c r="E54" s="167" t="s">
        <v>135</v>
      </c>
      <c r="F54" s="168">
        <v>1</v>
      </c>
      <c r="G54" s="169"/>
      <c r="H54" s="169"/>
      <c r="I54" s="169">
        <f t="shared" si="8"/>
        <v>0</v>
      </c>
      <c r="J54" s="167">
        <f t="shared" si="9"/>
        <v>39.64</v>
      </c>
      <c r="K54" s="1">
        <f t="shared" si="10"/>
        <v>0</v>
      </c>
      <c r="L54" s="1">
        <f t="shared" si="11"/>
        <v>0</v>
      </c>
      <c r="M54" s="1"/>
      <c r="N54" s="1">
        <v>39.64</v>
      </c>
      <c r="O54" s="1"/>
      <c r="P54" s="159"/>
      <c r="Q54" s="172"/>
      <c r="R54" s="172"/>
      <c r="S54" s="148"/>
      <c r="V54" s="173"/>
      <c r="Z54">
        <v>0</v>
      </c>
    </row>
    <row r="55" spans="1:26" ht="24.95" customHeight="1" x14ac:dyDescent="0.25">
      <c r="A55" s="170"/>
      <c r="B55" s="167" t="s">
        <v>132</v>
      </c>
      <c r="C55" s="171" t="s">
        <v>210</v>
      </c>
      <c r="D55" s="167" t="s">
        <v>211</v>
      </c>
      <c r="E55" s="167" t="s">
        <v>135</v>
      </c>
      <c r="F55" s="168">
        <v>4</v>
      </c>
      <c r="G55" s="169"/>
      <c r="H55" s="169"/>
      <c r="I55" s="169">
        <f t="shared" si="8"/>
        <v>0</v>
      </c>
      <c r="J55" s="167">
        <f t="shared" si="9"/>
        <v>157.47999999999999</v>
      </c>
      <c r="K55" s="1">
        <f t="shared" si="10"/>
        <v>0</v>
      </c>
      <c r="L55" s="1">
        <f t="shared" si="11"/>
        <v>0</v>
      </c>
      <c r="M55" s="1"/>
      <c r="N55" s="1">
        <v>39.369999999999997</v>
      </c>
      <c r="O55" s="1"/>
      <c r="P55" s="159"/>
      <c r="Q55" s="172"/>
      <c r="R55" s="172"/>
      <c r="S55" s="148"/>
      <c r="V55" s="173"/>
      <c r="Z55">
        <v>0</v>
      </c>
    </row>
    <row r="56" spans="1:26" ht="24.95" customHeight="1" x14ac:dyDescent="0.25">
      <c r="A56" s="170"/>
      <c r="B56" s="167" t="s">
        <v>132</v>
      </c>
      <c r="C56" s="171" t="s">
        <v>212</v>
      </c>
      <c r="D56" s="167" t="s">
        <v>213</v>
      </c>
      <c r="E56" s="167" t="s">
        <v>135</v>
      </c>
      <c r="F56" s="168">
        <v>1</v>
      </c>
      <c r="G56" s="169"/>
      <c r="H56" s="169"/>
      <c r="I56" s="169">
        <f t="shared" si="8"/>
        <v>0</v>
      </c>
      <c r="J56" s="167">
        <f t="shared" si="9"/>
        <v>56.87</v>
      </c>
      <c r="K56" s="1">
        <f t="shared" si="10"/>
        <v>0</v>
      </c>
      <c r="L56" s="1">
        <f t="shared" si="11"/>
        <v>0</v>
      </c>
      <c r="M56" s="1"/>
      <c r="N56" s="1">
        <v>56.87</v>
      </c>
      <c r="O56" s="1"/>
      <c r="P56" s="159"/>
      <c r="Q56" s="172"/>
      <c r="R56" s="172"/>
      <c r="S56" s="148"/>
      <c r="V56" s="173"/>
      <c r="Z56">
        <v>0</v>
      </c>
    </row>
    <row r="57" spans="1:26" ht="24.95" customHeight="1" x14ac:dyDescent="0.25">
      <c r="A57" s="170"/>
      <c r="B57" s="167" t="s">
        <v>132</v>
      </c>
      <c r="C57" s="171" t="s">
        <v>214</v>
      </c>
      <c r="D57" s="167" t="s">
        <v>215</v>
      </c>
      <c r="E57" s="167" t="s">
        <v>135</v>
      </c>
      <c r="F57" s="168">
        <v>7</v>
      </c>
      <c r="G57" s="169"/>
      <c r="H57" s="169"/>
      <c r="I57" s="169">
        <f t="shared" si="8"/>
        <v>0</v>
      </c>
      <c r="J57" s="167">
        <f t="shared" si="9"/>
        <v>220.29</v>
      </c>
      <c r="K57" s="1">
        <f t="shared" si="10"/>
        <v>0</v>
      </c>
      <c r="L57" s="1">
        <f t="shared" si="11"/>
        <v>0</v>
      </c>
      <c r="M57" s="1"/>
      <c r="N57" s="1">
        <v>31.47</v>
      </c>
      <c r="O57" s="1"/>
      <c r="P57" s="159"/>
      <c r="Q57" s="172"/>
      <c r="R57" s="172"/>
      <c r="S57" s="148"/>
      <c r="V57" s="173"/>
      <c r="Z57">
        <v>0</v>
      </c>
    </row>
    <row r="58" spans="1:26" ht="24.95" customHeight="1" x14ac:dyDescent="0.25">
      <c r="A58" s="170"/>
      <c r="B58" s="167" t="s">
        <v>132</v>
      </c>
      <c r="C58" s="171" t="s">
        <v>216</v>
      </c>
      <c r="D58" s="167" t="s">
        <v>217</v>
      </c>
      <c r="E58" s="167" t="s">
        <v>135</v>
      </c>
      <c r="F58" s="168">
        <v>3</v>
      </c>
      <c r="G58" s="169"/>
      <c r="H58" s="169"/>
      <c r="I58" s="169">
        <f t="shared" si="8"/>
        <v>0</v>
      </c>
      <c r="J58" s="167">
        <f t="shared" si="9"/>
        <v>94.41</v>
      </c>
      <c r="K58" s="1">
        <f t="shared" si="10"/>
        <v>0</v>
      </c>
      <c r="L58" s="1">
        <f t="shared" si="11"/>
        <v>0</v>
      </c>
      <c r="M58" s="1"/>
      <c r="N58" s="1">
        <v>31.47</v>
      </c>
      <c r="O58" s="1"/>
      <c r="P58" s="159"/>
      <c r="Q58" s="172"/>
      <c r="R58" s="172"/>
      <c r="S58" s="148"/>
      <c r="V58" s="173"/>
      <c r="Z58">
        <v>0</v>
      </c>
    </row>
    <row r="59" spans="1:26" ht="24.95" customHeight="1" x14ac:dyDescent="0.25">
      <c r="A59" s="170"/>
      <c r="B59" s="167" t="s">
        <v>132</v>
      </c>
      <c r="C59" s="171" t="s">
        <v>218</v>
      </c>
      <c r="D59" s="167" t="s">
        <v>219</v>
      </c>
      <c r="E59" s="167" t="s">
        <v>135</v>
      </c>
      <c r="F59" s="168">
        <v>1</v>
      </c>
      <c r="G59" s="169"/>
      <c r="H59" s="169"/>
      <c r="I59" s="169">
        <f t="shared" si="8"/>
        <v>0</v>
      </c>
      <c r="J59" s="167">
        <f t="shared" si="9"/>
        <v>51.89</v>
      </c>
      <c r="K59" s="1">
        <f t="shared" si="10"/>
        <v>0</v>
      </c>
      <c r="L59" s="1">
        <f t="shared" si="11"/>
        <v>0</v>
      </c>
      <c r="M59" s="1"/>
      <c r="N59" s="1">
        <v>51.89</v>
      </c>
      <c r="O59" s="1"/>
      <c r="P59" s="159"/>
      <c r="Q59" s="172"/>
      <c r="R59" s="172"/>
      <c r="S59" s="148"/>
      <c r="V59" s="173"/>
      <c r="Z59">
        <v>0</v>
      </c>
    </row>
    <row r="60" spans="1:26" ht="24.95" customHeight="1" x14ac:dyDescent="0.25">
      <c r="A60" s="170"/>
      <c r="B60" s="167" t="s">
        <v>132</v>
      </c>
      <c r="C60" s="171" t="s">
        <v>220</v>
      </c>
      <c r="D60" s="167" t="s">
        <v>221</v>
      </c>
      <c r="E60" s="167" t="s">
        <v>135</v>
      </c>
      <c r="F60" s="168">
        <v>1</v>
      </c>
      <c r="G60" s="169"/>
      <c r="H60" s="169"/>
      <c r="I60" s="169">
        <f t="shared" si="8"/>
        <v>0</v>
      </c>
      <c r="J60" s="167">
        <f t="shared" si="9"/>
        <v>51.89</v>
      </c>
      <c r="K60" s="1">
        <f t="shared" si="10"/>
        <v>0</v>
      </c>
      <c r="L60" s="1">
        <f t="shared" si="11"/>
        <v>0</v>
      </c>
      <c r="M60" s="1"/>
      <c r="N60" s="1">
        <v>51.89</v>
      </c>
      <c r="O60" s="1"/>
      <c r="P60" s="159"/>
      <c r="Q60" s="172"/>
      <c r="R60" s="172"/>
      <c r="S60" s="148"/>
      <c r="V60" s="173"/>
      <c r="Z60">
        <v>0</v>
      </c>
    </row>
    <row r="61" spans="1:26" ht="24.95" customHeight="1" x14ac:dyDescent="0.25">
      <c r="A61" s="170"/>
      <c r="B61" s="167" t="s">
        <v>132</v>
      </c>
      <c r="C61" s="171" t="s">
        <v>222</v>
      </c>
      <c r="D61" s="167" t="s">
        <v>223</v>
      </c>
      <c r="E61" s="167" t="s">
        <v>135</v>
      </c>
      <c r="F61" s="168">
        <v>1</v>
      </c>
      <c r="G61" s="169"/>
      <c r="H61" s="169"/>
      <c r="I61" s="169">
        <f t="shared" si="8"/>
        <v>0</v>
      </c>
      <c r="J61" s="167">
        <f t="shared" si="9"/>
        <v>51.89</v>
      </c>
      <c r="K61" s="1">
        <f t="shared" si="10"/>
        <v>0</v>
      </c>
      <c r="L61" s="1">
        <f t="shared" si="11"/>
        <v>0</v>
      </c>
      <c r="M61" s="1"/>
      <c r="N61" s="1">
        <v>51.89</v>
      </c>
      <c r="O61" s="1"/>
      <c r="P61" s="159"/>
      <c r="Q61" s="172"/>
      <c r="R61" s="172"/>
      <c r="S61" s="148"/>
      <c r="V61" s="173"/>
      <c r="Z61">
        <v>0</v>
      </c>
    </row>
    <row r="62" spans="1:26" ht="24.95" customHeight="1" x14ac:dyDescent="0.25">
      <c r="A62" s="170"/>
      <c r="B62" s="167" t="s">
        <v>132</v>
      </c>
      <c r="C62" s="171" t="s">
        <v>224</v>
      </c>
      <c r="D62" s="167" t="s">
        <v>225</v>
      </c>
      <c r="E62" s="167" t="s">
        <v>135</v>
      </c>
      <c r="F62" s="168">
        <v>1</v>
      </c>
      <c r="G62" s="169"/>
      <c r="H62" s="169"/>
      <c r="I62" s="169">
        <f t="shared" si="8"/>
        <v>0</v>
      </c>
      <c r="J62" s="167">
        <f t="shared" si="9"/>
        <v>31.47</v>
      </c>
      <c r="K62" s="1">
        <f t="shared" si="10"/>
        <v>0</v>
      </c>
      <c r="L62" s="1">
        <f t="shared" si="11"/>
        <v>0</v>
      </c>
      <c r="M62" s="1"/>
      <c r="N62" s="1">
        <v>31.47</v>
      </c>
      <c r="O62" s="1"/>
      <c r="P62" s="159"/>
      <c r="Q62" s="172"/>
      <c r="R62" s="172"/>
      <c r="S62" s="148"/>
      <c r="V62" s="173"/>
      <c r="Z62">
        <v>0</v>
      </c>
    </row>
    <row r="63" spans="1:26" ht="24.95" customHeight="1" x14ac:dyDescent="0.25">
      <c r="A63" s="170"/>
      <c r="B63" s="167" t="s">
        <v>132</v>
      </c>
      <c r="C63" s="171" t="s">
        <v>226</v>
      </c>
      <c r="D63" s="167" t="s">
        <v>227</v>
      </c>
      <c r="E63" s="167" t="s">
        <v>135</v>
      </c>
      <c r="F63" s="168">
        <v>1</v>
      </c>
      <c r="G63" s="169"/>
      <c r="H63" s="169"/>
      <c r="I63" s="169">
        <f t="shared" si="8"/>
        <v>0</v>
      </c>
      <c r="J63" s="167">
        <f t="shared" si="9"/>
        <v>31.47</v>
      </c>
      <c r="K63" s="1">
        <f t="shared" si="10"/>
        <v>0</v>
      </c>
      <c r="L63" s="1">
        <f t="shared" si="11"/>
        <v>0</v>
      </c>
      <c r="M63" s="1"/>
      <c r="N63" s="1">
        <v>31.47</v>
      </c>
      <c r="O63" s="1"/>
      <c r="P63" s="159"/>
      <c r="Q63" s="172"/>
      <c r="R63" s="172"/>
      <c r="S63" s="148"/>
      <c r="V63" s="173"/>
      <c r="Z63">
        <v>0</v>
      </c>
    </row>
    <row r="64" spans="1:26" ht="35.1" customHeight="1" x14ac:dyDescent="0.25">
      <c r="A64" s="170"/>
      <c r="B64" s="167" t="s">
        <v>132</v>
      </c>
      <c r="C64" s="171" t="s">
        <v>228</v>
      </c>
      <c r="D64" s="167" t="s">
        <v>229</v>
      </c>
      <c r="E64" s="167" t="s">
        <v>135</v>
      </c>
      <c r="F64" s="168">
        <v>3</v>
      </c>
      <c r="G64" s="169"/>
      <c r="H64" s="169"/>
      <c r="I64" s="169">
        <f t="shared" si="8"/>
        <v>0</v>
      </c>
      <c r="J64" s="167">
        <f t="shared" si="9"/>
        <v>228.81</v>
      </c>
      <c r="K64" s="1">
        <f t="shared" si="10"/>
        <v>0</v>
      </c>
      <c r="L64" s="1">
        <f t="shared" si="11"/>
        <v>0</v>
      </c>
      <c r="M64" s="1"/>
      <c r="N64" s="1">
        <v>76.27</v>
      </c>
      <c r="O64" s="1"/>
      <c r="P64" s="159"/>
      <c r="Q64" s="172"/>
      <c r="R64" s="172"/>
      <c r="S64" s="148"/>
      <c r="V64" s="173"/>
      <c r="Z64">
        <v>0</v>
      </c>
    </row>
    <row r="65" spans="1:26" ht="35.1" customHeight="1" x14ac:dyDescent="0.25">
      <c r="A65" s="170"/>
      <c r="B65" s="167" t="s">
        <v>132</v>
      </c>
      <c r="C65" s="171" t="s">
        <v>230</v>
      </c>
      <c r="D65" s="167" t="s">
        <v>231</v>
      </c>
      <c r="E65" s="167" t="s">
        <v>135</v>
      </c>
      <c r="F65" s="168">
        <v>2</v>
      </c>
      <c r="G65" s="169"/>
      <c r="H65" s="169"/>
      <c r="I65" s="169">
        <f t="shared" si="8"/>
        <v>0</v>
      </c>
      <c r="J65" s="167">
        <f t="shared" si="9"/>
        <v>152.54</v>
      </c>
      <c r="K65" s="1">
        <f t="shared" si="10"/>
        <v>0</v>
      </c>
      <c r="L65" s="1">
        <f t="shared" si="11"/>
        <v>0</v>
      </c>
      <c r="M65" s="1"/>
      <c r="N65" s="1">
        <v>76.27</v>
      </c>
      <c r="O65" s="1"/>
      <c r="P65" s="159"/>
      <c r="Q65" s="172"/>
      <c r="R65" s="172"/>
      <c r="S65" s="148"/>
      <c r="V65" s="173"/>
      <c r="Z65">
        <v>0</v>
      </c>
    </row>
    <row r="66" spans="1:26" ht="35.1" customHeight="1" x14ac:dyDescent="0.25">
      <c r="A66" s="170"/>
      <c r="B66" s="167" t="s">
        <v>132</v>
      </c>
      <c r="C66" s="171" t="s">
        <v>232</v>
      </c>
      <c r="D66" s="167" t="s">
        <v>233</v>
      </c>
      <c r="E66" s="167" t="s">
        <v>135</v>
      </c>
      <c r="F66" s="168">
        <v>2</v>
      </c>
      <c r="G66" s="169"/>
      <c r="H66" s="169"/>
      <c r="I66" s="169">
        <f t="shared" si="8"/>
        <v>0</v>
      </c>
      <c r="J66" s="167">
        <f t="shared" si="9"/>
        <v>75.62</v>
      </c>
      <c r="K66" s="1">
        <f t="shared" si="10"/>
        <v>0</v>
      </c>
      <c r="L66" s="1">
        <f t="shared" si="11"/>
        <v>0</v>
      </c>
      <c r="M66" s="1"/>
      <c r="N66" s="1">
        <v>37.81</v>
      </c>
      <c r="O66" s="1"/>
      <c r="P66" s="159"/>
      <c r="Q66" s="172"/>
      <c r="R66" s="172"/>
      <c r="S66" s="148"/>
      <c r="V66" s="173"/>
      <c r="Z66">
        <v>0</v>
      </c>
    </row>
    <row r="67" spans="1:26" ht="24.95" customHeight="1" x14ac:dyDescent="0.25">
      <c r="A67" s="170"/>
      <c r="B67" s="167" t="s">
        <v>132</v>
      </c>
      <c r="C67" s="171" t="s">
        <v>162</v>
      </c>
      <c r="D67" s="167" t="s">
        <v>163</v>
      </c>
      <c r="E67" s="167" t="s">
        <v>135</v>
      </c>
      <c r="F67" s="168">
        <v>66</v>
      </c>
      <c r="G67" s="169"/>
      <c r="H67" s="169"/>
      <c r="I67" s="169">
        <f t="shared" si="8"/>
        <v>0</v>
      </c>
      <c r="J67" s="167">
        <f t="shared" si="9"/>
        <v>207.9</v>
      </c>
      <c r="K67" s="1">
        <f t="shared" si="10"/>
        <v>0</v>
      </c>
      <c r="L67" s="1">
        <f t="shared" si="11"/>
        <v>0</v>
      </c>
      <c r="M67" s="1"/>
      <c r="N67" s="1">
        <v>3.15</v>
      </c>
      <c r="O67" s="1"/>
      <c r="P67" s="159"/>
      <c r="Q67" s="172"/>
      <c r="R67" s="172"/>
      <c r="S67" s="148"/>
      <c r="V67" s="173"/>
      <c r="Z67">
        <v>0</v>
      </c>
    </row>
    <row r="68" spans="1:26" ht="24.95" customHeight="1" x14ac:dyDescent="0.25">
      <c r="A68" s="170"/>
      <c r="B68" s="167" t="s">
        <v>132</v>
      </c>
      <c r="C68" s="171" t="s">
        <v>172</v>
      </c>
      <c r="D68" s="167" t="s">
        <v>173</v>
      </c>
      <c r="E68" s="167" t="s">
        <v>135</v>
      </c>
      <c r="F68" s="168">
        <v>27</v>
      </c>
      <c r="G68" s="169"/>
      <c r="H68" s="169"/>
      <c r="I68" s="169">
        <f t="shared" si="8"/>
        <v>0</v>
      </c>
      <c r="J68" s="167">
        <f t="shared" si="9"/>
        <v>13.5</v>
      </c>
      <c r="K68" s="1">
        <f t="shared" si="10"/>
        <v>0</v>
      </c>
      <c r="L68" s="1">
        <f t="shared" si="11"/>
        <v>0</v>
      </c>
      <c r="M68" s="1"/>
      <c r="N68" s="1">
        <v>0.5</v>
      </c>
      <c r="O68" s="1"/>
      <c r="P68" s="159"/>
      <c r="Q68" s="172"/>
      <c r="R68" s="172"/>
      <c r="S68" s="148"/>
      <c r="V68" s="173"/>
      <c r="Z68">
        <v>0</v>
      </c>
    </row>
    <row r="69" spans="1:26" ht="24.95" customHeight="1" x14ac:dyDescent="0.25">
      <c r="A69" s="170"/>
      <c r="B69" s="167" t="s">
        <v>132</v>
      </c>
      <c r="C69" s="171" t="s">
        <v>174</v>
      </c>
      <c r="D69" s="167" t="s">
        <v>175</v>
      </c>
      <c r="E69" s="167" t="s">
        <v>135</v>
      </c>
      <c r="F69" s="168">
        <v>27</v>
      </c>
      <c r="G69" s="169"/>
      <c r="H69" s="169"/>
      <c r="I69" s="169">
        <f t="shared" si="8"/>
        <v>0</v>
      </c>
      <c r="J69" s="167">
        <f t="shared" si="9"/>
        <v>294.57</v>
      </c>
      <c r="K69" s="1">
        <f t="shared" si="10"/>
        <v>0</v>
      </c>
      <c r="L69" s="1">
        <f t="shared" si="11"/>
        <v>0</v>
      </c>
      <c r="M69" s="1"/>
      <c r="N69" s="1">
        <v>10.91</v>
      </c>
      <c r="O69" s="1"/>
      <c r="P69" s="159"/>
      <c r="Q69" s="172"/>
      <c r="R69" s="172"/>
      <c r="S69" s="148"/>
      <c r="V69" s="173"/>
      <c r="Z69">
        <v>0</v>
      </c>
    </row>
    <row r="70" spans="1:26" ht="24.95" customHeight="1" x14ac:dyDescent="0.25">
      <c r="A70" s="170"/>
      <c r="B70" s="167" t="s">
        <v>179</v>
      </c>
      <c r="C70" s="171" t="s">
        <v>180</v>
      </c>
      <c r="D70" s="167" t="s">
        <v>181</v>
      </c>
      <c r="E70" s="167" t="s">
        <v>135</v>
      </c>
      <c r="F70" s="168">
        <v>128</v>
      </c>
      <c r="G70" s="169"/>
      <c r="H70" s="169"/>
      <c r="I70" s="169">
        <f t="shared" si="8"/>
        <v>0</v>
      </c>
      <c r="J70" s="167">
        <f t="shared" si="9"/>
        <v>512</v>
      </c>
      <c r="K70" s="1">
        <f t="shared" si="10"/>
        <v>0</v>
      </c>
      <c r="L70" s="1"/>
      <c r="M70" s="1">
        <f>ROUND(F70*(G70),2)</f>
        <v>0</v>
      </c>
      <c r="N70" s="1">
        <v>4</v>
      </c>
      <c r="O70" s="1"/>
      <c r="P70" s="166">
        <v>4.4999999999999998E-2</v>
      </c>
      <c r="Q70" s="172"/>
      <c r="R70" s="172">
        <v>4.4999999999999998E-2</v>
      </c>
      <c r="S70" s="148">
        <f>ROUND(F70*(R70),3)</f>
        <v>5.76</v>
      </c>
      <c r="V70" s="173"/>
      <c r="Z70">
        <v>0</v>
      </c>
    </row>
    <row r="71" spans="1:26" x14ac:dyDescent="0.25">
      <c r="A71" s="148"/>
      <c r="B71" s="148"/>
      <c r="C71" s="148"/>
      <c r="D71" s="148" t="s">
        <v>70</v>
      </c>
      <c r="E71" s="148"/>
      <c r="F71" s="166"/>
      <c r="G71" s="151"/>
      <c r="H71" s="151">
        <f>ROUND((SUM(M42:M70))/1,2)</f>
        <v>0</v>
      </c>
      <c r="I71" s="151">
        <f>ROUND((SUM(I42:I70))/1,2)</f>
        <v>0</v>
      </c>
      <c r="J71" s="148"/>
      <c r="K71" s="148"/>
      <c r="L71" s="148">
        <f>ROUND((SUM(L42:L70))/1,2)</f>
        <v>0</v>
      </c>
      <c r="M71" s="148">
        <f>ROUND((SUM(M42:M70))/1,2)</f>
        <v>0</v>
      </c>
      <c r="N71" s="148"/>
      <c r="O71" s="148"/>
      <c r="P71" s="174">
        <f>ROUND((SUM(P42:P70))/1,2)</f>
        <v>0.4</v>
      </c>
      <c r="Q71" s="145"/>
      <c r="R71" s="145"/>
      <c r="S71" s="174">
        <f>ROUND((SUM(S42:S70))/1,2)</f>
        <v>28.05</v>
      </c>
      <c r="T71" s="145"/>
      <c r="U71" s="145"/>
      <c r="V71" s="145"/>
      <c r="W71" s="145"/>
      <c r="X71" s="145"/>
      <c r="Y71" s="145"/>
      <c r="Z71" s="145"/>
    </row>
    <row r="72" spans="1:26" x14ac:dyDescent="0.25">
      <c r="A72" s="1"/>
      <c r="B72" s="1"/>
      <c r="C72" s="1"/>
      <c r="D72" s="1"/>
      <c r="E72" s="1"/>
      <c r="F72" s="159"/>
      <c r="G72" s="141"/>
      <c r="H72" s="141"/>
      <c r="I72" s="141"/>
      <c r="J72" s="1"/>
      <c r="K72" s="1"/>
      <c r="L72" s="1"/>
      <c r="M72" s="1"/>
      <c r="N72" s="1"/>
      <c r="O72" s="1"/>
      <c r="P72" s="1"/>
      <c r="S72" s="1"/>
    </row>
    <row r="73" spans="1:26" x14ac:dyDescent="0.25">
      <c r="A73" s="148"/>
      <c r="B73" s="148"/>
      <c r="C73" s="148"/>
      <c r="D73" s="148" t="s">
        <v>71</v>
      </c>
      <c r="E73" s="148"/>
      <c r="F73" s="166"/>
      <c r="G73" s="149"/>
      <c r="H73" s="149"/>
      <c r="I73" s="149"/>
      <c r="J73" s="148"/>
      <c r="K73" s="148"/>
      <c r="L73" s="148"/>
      <c r="M73" s="148"/>
      <c r="N73" s="148"/>
      <c r="O73" s="148"/>
      <c r="P73" s="148"/>
      <c r="Q73" s="145"/>
      <c r="R73" s="145"/>
      <c r="S73" s="148"/>
      <c r="T73" s="145"/>
      <c r="U73" s="145"/>
      <c r="V73" s="145"/>
      <c r="W73" s="145"/>
      <c r="X73" s="145"/>
      <c r="Y73" s="145"/>
      <c r="Z73" s="145"/>
    </row>
    <row r="74" spans="1:26" ht="24.95" customHeight="1" x14ac:dyDescent="0.25">
      <c r="A74" s="170"/>
      <c r="B74" s="167" t="s">
        <v>120</v>
      </c>
      <c r="C74" s="171" t="s">
        <v>182</v>
      </c>
      <c r="D74" s="167" t="s">
        <v>183</v>
      </c>
      <c r="E74" s="167" t="s">
        <v>108</v>
      </c>
      <c r="F74" s="168">
        <v>3782.2139999999999</v>
      </c>
      <c r="G74" s="169"/>
      <c r="H74" s="169"/>
      <c r="I74" s="169">
        <f>ROUND(F74*(G74+H74),2)</f>
        <v>0</v>
      </c>
      <c r="J74" s="167">
        <f>ROUND(F74*(N74),2)</f>
        <v>7413.14</v>
      </c>
      <c r="K74" s="1">
        <f>ROUND(F74*(O74),2)</f>
        <v>0</v>
      </c>
      <c r="L74" s="1">
        <f>ROUND(F74*(G74),2)</f>
        <v>0</v>
      </c>
      <c r="M74" s="1"/>
      <c r="N74" s="1">
        <v>1.96</v>
      </c>
      <c r="O74" s="1"/>
      <c r="P74" s="159"/>
      <c r="Q74" s="172"/>
      <c r="R74" s="172"/>
      <c r="S74" s="148"/>
      <c r="V74" s="173"/>
      <c r="Z74">
        <v>0</v>
      </c>
    </row>
    <row r="75" spans="1:26" x14ac:dyDescent="0.25">
      <c r="A75" s="148"/>
      <c r="B75" s="148"/>
      <c r="C75" s="148"/>
      <c r="D75" s="148" t="s">
        <v>71</v>
      </c>
      <c r="E75" s="148"/>
      <c r="F75" s="166"/>
      <c r="G75" s="151"/>
      <c r="H75" s="151"/>
      <c r="I75" s="151">
        <f>ROUND((SUM(I73:I74))/1,2)</f>
        <v>0</v>
      </c>
      <c r="J75" s="148"/>
      <c r="K75" s="148"/>
      <c r="L75" s="148">
        <f>ROUND((SUM(L73:L74))/1,2)</f>
        <v>0</v>
      </c>
      <c r="M75" s="148">
        <f>ROUND((SUM(M73:M74))/1,2)</f>
        <v>0</v>
      </c>
      <c r="N75" s="148"/>
      <c r="O75" s="148"/>
      <c r="P75" s="174"/>
      <c r="S75" s="166">
        <f>ROUND((SUM(S73:S74))/1,2)</f>
        <v>0</v>
      </c>
      <c r="V75">
        <f>ROUND((SUM(V73:V74))/1,2)</f>
        <v>0</v>
      </c>
    </row>
    <row r="76" spans="1:26" x14ac:dyDescent="0.25">
      <c r="A76" s="1"/>
      <c r="B76" s="1"/>
      <c r="C76" s="1"/>
      <c r="D76" s="1"/>
      <c r="E76" s="1"/>
      <c r="F76" s="159"/>
      <c r="G76" s="141"/>
      <c r="H76" s="141"/>
      <c r="I76" s="141"/>
      <c r="J76" s="1"/>
      <c r="K76" s="1"/>
      <c r="L76" s="1"/>
      <c r="M76" s="1"/>
      <c r="N76" s="1"/>
      <c r="O76" s="1"/>
      <c r="P76" s="1"/>
      <c r="S76" s="1"/>
    </row>
    <row r="77" spans="1:26" x14ac:dyDescent="0.25">
      <c r="A77" s="148"/>
      <c r="B77" s="148"/>
      <c r="C77" s="148"/>
      <c r="D77" s="2" t="s">
        <v>65</v>
      </c>
      <c r="E77" s="148"/>
      <c r="F77" s="166"/>
      <c r="G77" s="151"/>
      <c r="H77" s="151">
        <f>ROUND((SUM(M9:M76))/2,2)</f>
        <v>0</v>
      </c>
      <c r="I77" s="151">
        <f>ROUND((SUM(I9:I76))/2,2)</f>
        <v>0</v>
      </c>
      <c r="J77" s="148"/>
      <c r="K77" s="148"/>
      <c r="L77" s="148">
        <f>ROUND((SUM(L9:L76))/2,2)</f>
        <v>0</v>
      </c>
      <c r="M77" s="148">
        <f>ROUND((SUM(M9:M76))/2,2)</f>
        <v>0</v>
      </c>
      <c r="N77" s="148"/>
      <c r="O77" s="148"/>
      <c r="P77" s="174"/>
      <c r="S77" s="174">
        <f>ROUND((SUM(S9:S76))/2,2)</f>
        <v>1261.92</v>
      </c>
      <c r="V77">
        <f>ROUND((SUM(V9:V76))/2,2)</f>
        <v>0</v>
      </c>
    </row>
    <row r="78" spans="1:26" x14ac:dyDescent="0.25">
      <c r="A78" s="175"/>
      <c r="B78" s="175"/>
      <c r="C78" s="175"/>
      <c r="D78" s="175" t="s">
        <v>74</v>
      </c>
      <c r="E78" s="175"/>
      <c r="F78" s="176"/>
      <c r="G78" s="177"/>
      <c r="H78" s="177">
        <f>ROUND((SUM(M9:M77))/3,2)</f>
        <v>0</v>
      </c>
      <c r="I78" s="192">
        <f>ROUND((SUM(I9:I77))/3,2)</f>
        <v>0</v>
      </c>
      <c r="J78" s="193"/>
      <c r="K78" s="193">
        <f>ROUND((SUM(K9:K77))/3,2)</f>
        <v>0</v>
      </c>
      <c r="L78" s="193">
        <f>ROUND((SUM(L9:L77))/3,2)</f>
        <v>0</v>
      </c>
      <c r="M78" s="193">
        <f>ROUND((SUM(M9:M77))/3,2)</f>
        <v>0</v>
      </c>
      <c r="N78" s="193"/>
      <c r="O78" s="193"/>
      <c r="P78" s="194"/>
      <c r="Q78" s="195"/>
      <c r="R78" s="195"/>
      <c r="S78" s="194">
        <f>ROUND((SUM(S9:S77))/3,2)</f>
        <v>1261.92</v>
      </c>
      <c r="T78" s="178"/>
      <c r="U78" s="178"/>
      <c r="V78" s="178">
        <f>ROUND((SUM(V9:V77))/3,2)</f>
        <v>0</v>
      </c>
      <c r="Z78">
        <f>(SUM(Z9:Z77))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Rekonštrukcia miestnych komunikácií (Letná, Ondavská, Križná, Hušták) / Rekonštrukcia komunikácií, Nižný Hrušov - 1.časť -  SO 01 - Komunikácie</oddHeader>
    <oddFooter>&amp;RStrana &amp;P z &amp;N    &amp;L&amp;7Spracované systémom Systematic®pyramida.wsn, tel.: 051 77 10 585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4</vt:i4>
      </vt:variant>
    </vt:vector>
  </HeadingPairs>
  <TitlesOfParts>
    <vt:vector size="12" baseType="lpstr">
      <vt:lpstr>Rekapitulácia</vt:lpstr>
      <vt:lpstr>Krycí list stavby</vt:lpstr>
      <vt:lpstr>Kryci_list 14214</vt:lpstr>
      <vt:lpstr>Rekap 14214</vt:lpstr>
      <vt:lpstr>SO 14214</vt:lpstr>
      <vt:lpstr>Kryci_list 14216</vt:lpstr>
      <vt:lpstr>Rekap 14216</vt:lpstr>
      <vt:lpstr>SO 14216</vt:lpstr>
      <vt:lpstr>'Rekap 14214'!Názvy_tlače</vt:lpstr>
      <vt:lpstr>'Rekap 14216'!Názvy_tlače</vt:lpstr>
      <vt:lpstr>'SO 14214'!Názvy_tlače</vt:lpstr>
      <vt:lpstr>'SO 14216'!Názvy_tlače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 Halgaš</dc:creator>
  <cp:lastModifiedBy>Ján Halgaš</cp:lastModifiedBy>
  <dcterms:created xsi:type="dcterms:W3CDTF">2019-07-26T05:13:25Z</dcterms:created>
  <dcterms:modified xsi:type="dcterms:W3CDTF">2019-07-28T09:24:51Z</dcterms:modified>
</cp:coreProperties>
</file>