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Pol'!$A$1:$U$42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32" i="12" l="1"/>
  <c r="F39" i="1" s="1"/>
  <c r="G9" i="12"/>
  <c r="M9" i="12" s="1"/>
  <c r="I9" i="12"/>
  <c r="K9" i="12"/>
  <c r="O9" i="12"/>
  <c r="Q9" i="12"/>
  <c r="U9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I13" i="12"/>
  <c r="K13" i="12"/>
  <c r="O13" i="12"/>
  <c r="Q13" i="12"/>
  <c r="U13" i="12"/>
  <c r="G14" i="12"/>
  <c r="I48" i="1" s="1"/>
  <c r="G15" i="12"/>
  <c r="M15" i="12" s="1"/>
  <c r="M14" i="12" s="1"/>
  <c r="I15" i="12"/>
  <c r="I14" i="12" s="1"/>
  <c r="K15" i="12"/>
  <c r="K14" i="12" s="1"/>
  <c r="O15" i="12"/>
  <c r="O14" i="12" s="1"/>
  <c r="Q15" i="12"/>
  <c r="Q14" i="12" s="1"/>
  <c r="U15" i="12"/>
  <c r="U14" i="12" s="1"/>
  <c r="U17" i="12"/>
  <c r="G18" i="12"/>
  <c r="G17" i="12" s="1"/>
  <c r="I49" i="1" s="1"/>
  <c r="I18" i="12"/>
  <c r="I17" i="12" s="1"/>
  <c r="K18" i="12"/>
  <c r="K17" i="12" s="1"/>
  <c r="O18" i="12"/>
  <c r="O17" i="12" s="1"/>
  <c r="Q18" i="12"/>
  <c r="Q17" i="12" s="1"/>
  <c r="U18" i="12"/>
  <c r="G20" i="12"/>
  <c r="I20" i="12"/>
  <c r="K20" i="12"/>
  <c r="M20" i="12"/>
  <c r="O20" i="12"/>
  <c r="Q20" i="12"/>
  <c r="Q19" i="12" s="1"/>
  <c r="U20" i="12"/>
  <c r="G22" i="12"/>
  <c r="I22" i="12"/>
  <c r="K22" i="12"/>
  <c r="M22" i="12"/>
  <c r="O22" i="12"/>
  <c r="Q22" i="12"/>
  <c r="U22" i="12"/>
  <c r="G24" i="12"/>
  <c r="G19" i="12" s="1"/>
  <c r="I50" i="1" s="1"/>
  <c r="I24" i="12"/>
  <c r="K24" i="12"/>
  <c r="O24" i="12"/>
  <c r="O19" i="12" s="1"/>
  <c r="Q24" i="12"/>
  <c r="U24" i="12"/>
  <c r="G25" i="12"/>
  <c r="M25" i="12" s="1"/>
  <c r="I25" i="12"/>
  <c r="K25" i="12"/>
  <c r="O25" i="12"/>
  <c r="Q25" i="12"/>
  <c r="U25" i="12"/>
  <c r="G28" i="12"/>
  <c r="G27" i="12" s="1"/>
  <c r="I51" i="1" s="1"/>
  <c r="I28" i="12"/>
  <c r="I27" i="12" s="1"/>
  <c r="K28" i="12"/>
  <c r="K27" i="12" s="1"/>
  <c r="M28" i="12"/>
  <c r="M27" i="12" s="1"/>
  <c r="O28" i="12"/>
  <c r="O27" i="12" s="1"/>
  <c r="Q28" i="12"/>
  <c r="Q27" i="12" s="1"/>
  <c r="U28" i="12"/>
  <c r="U27" i="12" s="1"/>
  <c r="G30" i="12"/>
  <c r="M30" i="12" s="1"/>
  <c r="M29" i="12" s="1"/>
  <c r="I30" i="12"/>
  <c r="I29" i="12" s="1"/>
  <c r="K30" i="12"/>
  <c r="K29" i="12" s="1"/>
  <c r="O30" i="12"/>
  <c r="O29" i="12" s="1"/>
  <c r="Q30" i="12"/>
  <c r="Q29" i="12" s="1"/>
  <c r="U30" i="12"/>
  <c r="U29" i="12" s="1"/>
  <c r="I20" i="1"/>
  <c r="I19" i="1"/>
  <c r="I18" i="1"/>
  <c r="I17" i="1"/>
  <c r="G27" i="1"/>
  <c r="G25" i="1"/>
  <c r="G26" i="1" s="1"/>
  <c r="F40" i="1"/>
  <c r="G40" i="1"/>
  <c r="H40" i="1"/>
  <c r="I40" i="1"/>
  <c r="J39" i="1" s="1"/>
  <c r="J40" i="1"/>
  <c r="J28" i="1"/>
  <c r="J26" i="1"/>
  <c r="G38" i="1"/>
  <c r="F38" i="1"/>
  <c r="H32" i="1"/>
  <c r="J23" i="1"/>
  <c r="J24" i="1"/>
  <c r="J25" i="1"/>
  <c r="J27" i="1"/>
  <c r="E24" i="1"/>
  <c r="E26" i="1"/>
  <c r="G29" i="12" l="1"/>
  <c r="I52" i="1" s="1"/>
  <c r="G8" i="12"/>
  <c r="Q8" i="12"/>
  <c r="U19" i="12"/>
  <c r="K19" i="12"/>
  <c r="O8" i="12"/>
  <c r="AD32" i="12"/>
  <c r="G39" i="1" s="1"/>
  <c r="H39" i="1" s="1"/>
  <c r="I39" i="1" s="1"/>
  <c r="I19" i="12"/>
  <c r="K8" i="12"/>
  <c r="U8" i="12"/>
  <c r="I8" i="12"/>
  <c r="G28" i="1"/>
  <c r="G23" i="1"/>
  <c r="M19" i="12"/>
  <c r="M13" i="12"/>
  <c r="M8" i="12" s="1"/>
  <c r="M24" i="12"/>
  <c r="M18" i="12"/>
  <c r="M17" i="12" s="1"/>
  <c r="G32" i="12" l="1"/>
  <c r="I47" i="1"/>
  <c r="G24" i="1"/>
  <c r="G29" i="1" s="1"/>
  <c r="I53" i="1" l="1"/>
  <c r="I16" i="1"/>
  <c r="I21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<sst xmlns="http://schemas.openxmlformats.org/spreadsheetml/2006/main" count="218" uniqueCount="135">
  <si>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</si>
  <si>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</si>
  <si>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</si>
  <si>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</si>
  <si>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</si>
  <si>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</si>
  <si>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</si>
  <si>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</si>
  <si>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</si>
  <si>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</si>
  <si>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</si>
  <si>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</si>
  <si>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</si>
  <si>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</si>
  <si>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</si>
  <si>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</si>
  <si>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</si>
  <si>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</si>
  <si>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</si>
  <si>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</si>
  <si>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</si>
  <si>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</si>
  <si>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</si>
  <si>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</si>
  <si>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</si>
  <si>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</si>
  <si>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</si>
  <si>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</si>
  <si>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</si>
  <si>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</si>
  <si>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</si>
  <si>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</si>
  <si>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</si>
  <si>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</si>
  <si>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</si>
  <si>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</si>
  <si>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</si>
  <si>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</si>
  <si>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</si>
  <si>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</si>
  <si>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</si>
  <si>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</si>
  <si>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</si>
  <si>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</si>
  <si>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</si>
  <si>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Kolumbárium - chodník</t>
  </si>
  <si>
    <t>Město Znojmo</t>
  </si>
  <si>
    <t>STAVOPROJEKT 2000 s.r.o.</t>
  </si>
  <si>
    <t>nám. Armády 1215/10</t>
  </si>
  <si>
    <t>Znojmo</t>
  </si>
  <si>
    <t>66902</t>
  </si>
  <si>
    <t>26218003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</si>
  <si>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</si>
  <si>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</si>
  <si>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</si>
  <si>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</si>
  <si>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</si>
  <si>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</si>
  <si>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</si>
  <si>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</si>
  <si>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</si>
  <si>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4</t>
  </si>
  <si>
    <t>Vodorovné konstrukce</t>
  </si>
  <si>
    <t>5</t>
  </si>
  <si>
    <t>Komunikace</t>
  </si>
  <si>
    <t>91</t>
  </si>
  <si>
    <t>Doplňující práce na komunikaci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</si>
  <si>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</si>
  <si>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</si>
  <si>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</si>
  <si>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</si>
  <si>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</si>
  <si>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</si>
  <si>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</si>
  <si>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</si>
  <si>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</si>
  <si>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</si>
  <si>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</si>
  <si>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</si>
  <si>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</si>
  <si>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</si>
  <si>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</si>
  <si>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</si>
  <si>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</si>
  <si>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</si>
  <si>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</si>
  <si>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</si>
  <si>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</si>
  <si>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</si>
  <si>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</si>
  <si>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</si>
  <si>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</si>
  <si>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</si>
  <si>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</si>
  <si>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</si>
  <si>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</si>
  <si>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</si>
  <si>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</si>
  <si>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122201101R00</t>
  </si>
  <si>
    <t>Odkopávky nezapažené v hor. 3 do 100 m3</t>
  </si>
  <si>
    <t>m3</t>
  </si>
  <si>
    <t>POL1_0</t>
  </si>
  <si>
    <t>0,23*1,8*48,8</t>
  </si>
  <si>
    <t>VV</t>
  </si>
  <si>
    <t>122201109R00</t>
  </si>
  <si>
    <t>Příplatek za lepivost - odkopávky v hor. 3</t>
  </si>
  <si>
    <t>162601101R00</t>
  </si>
  <si>
    <t>Vodorovné přemístění výkopku z hor.1-4 do 4000 m</t>
  </si>
  <si>
    <t>199000002R00</t>
  </si>
  <si>
    <t>Poplatek za skládku horniny 1- 4</t>
  </si>
  <si>
    <t>215901101R00</t>
  </si>
  <si>
    <t>Zhutnění podloží z hornin nesoudržných do 92% PS</t>
  </si>
  <si>
    <t>m2</t>
  </si>
  <si>
    <t>1,8*48,8</t>
  </si>
  <si>
    <t>451579777R00</t>
  </si>
  <si>
    <t>Přípl. za další 1cm kameniva těženého nad 10cm</t>
  </si>
  <si>
    <t>568111111R00</t>
  </si>
  <si>
    <t>Zřízení vrstvy z geotextilie skl.do 1:5, š.do 3 m</t>
  </si>
  <si>
    <t>564851111R00</t>
  </si>
  <si>
    <t>Podklad ze štěrkodrti po zhutnění tloušťky 15 cm</t>
  </si>
  <si>
    <t>596811111RT6</t>
  </si>
  <si>
    <t>Kladení dlaždic kom.pro pěší, lože z kameniva těž., včetně dlaždic betonových barevných 30/30/4 cm</t>
  </si>
  <si>
    <t>5-VL1</t>
  </si>
  <si>
    <t>Geotextilie silniční 300g/m2</t>
  </si>
  <si>
    <t>87,84*1,1</t>
  </si>
  <si>
    <t>916561111RT7</t>
  </si>
  <si>
    <t>Osazení záhon.obrubníků do lože z C 12/15 s opěrou, včetně obrubníku   100/5/20 cm</t>
  </si>
  <si>
    <t>m</t>
  </si>
  <si>
    <t>998223011R00</t>
  </si>
  <si>
    <t>Přesun hmot, pozemní komunikace, kryt dlážděný</t>
  </si>
  <si>
    <t>t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</si>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</sst>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2" t="s">
        <v>39</v>
      </c>
      <c r="B2" s="202"/>
      <c r="C2" s="202"/>
      <c r="D2" s="202"/>
      <c r="E2" s="202"/>
      <c r="F2" s="202"/>
      <c r="G2" s="20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opLeftCell="B1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4" t="s">
        <v>42</v>
      </c>
      <c r="C1" s="235"/>
      <c r="D1" s="235"/>
      <c r="E1" s="235"/>
      <c r="F1" s="235"/>
      <c r="G1" s="235"/>
      <c r="H1" s="235"/>
      <c r="I1" s="235"/>
      <c r="J1" s="236"/>
    </row>
    <row r="2" spans="1:15" ht="23.25" customHeight="1" x14ac:dyDescent="0.2">
      <c r="A2" s="4"/>
      <c r="B2" s="81" t="s">
        <v>40</v>
      </c>
      <c r="C2" s="82"/>
      <c r="D2" s="219" t="s">
        <v>45</v>
      </c>
      <c r="E2" s="220"/>
      <c r="F2" s="220"/>
      <c r="G2" s="220"/>
      <c r="H2" s="220"/>
      <c r="I2" s="220"/>
      <c r="J2" s="221"/>
      <c r="O2" s="2"/>
    </row>
    <row r="3" spans="1:15" ht="23.25" hidden="1" customHeight="1" x14ac:dyDescent="0.2">
      <c r="A3" s="4"/>
      <c r="B3" s="83" t="s">
        <v>43</v>
      </c>
      <c r="C3" s="84"/>
      <c r="D3" s="247"/>
      <c r="E3" s="248"/>
      <c r="F3" s="248"/>
      <c r="G3" s="248"/>
      <c r="H3" s="248"/>
      <c r="I3" s="248"/>
      <c r="J3" s="249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46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6" t="s">
        <v>47</v>
      </c>
      <c r="E11" s="226"/>
      <c r="F11" s="226"/>
      <c r="G11" s="226"/>
      <c r="H11" s="28" t="s">
        <v>33</v>
      </c>
      <c r="I11" s="94" t="s">
        <v>51</v>
      </c>
      <c r="J11" s="11"/>
    </row>
    <row r="12" spans="1:15" ht="15.75" customHeight="1" x14ac:dyDescent="0.2">
      <c r="A12" s="4"/>
      <c r="B12" s="41"/>
      <c r="C12" s="26"/>
      <c r="D12" s="245" t="s">
        <v>48</v>
      </c>
      <c r="E12" s="245"/>
      <c r="F12" s="245"/>
      <c r="G12" s="245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 t="s">
        <v>50</v>
      </c>
      <c r="D13" s="246" t="s">
        <v>49</v>
      </c>
      <c r="E13" s="246"/>
      <c r="F13" s="246"/>
      <c r="G13" s="24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5"/>
      <c r="F15" s="225"/>
      <c r="G15" s="243"/>
      <c r="H15" s="243"/>
      <c r="I15" s="243" t="s">
        <v>28</v>
      </c>
      <c r="J15" s="244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22"/>
      <c r="F16" s="223"/>
      <c r="G16" s="222"/>
      <c r="H16" s="223"/>
      <c r="I16" s="222">
        <f>SUMIF(F47:F52,A16,I47:I52)+SUMIF(F47:F52,"PSU",I47:I52)</f>
        <v>0</v>
      </c>
      <c r="J16" s="224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22"/>
      <c r="F17" s="223"/>
      <c r="G17" s="222"/>
      <c r="H17" s="223"/>
      <c r="I17" s="222">
        <f>SUMIF(F47:F52,A17,I47:I52)</f>
        <v>0</v>
      </c>
      <c r="J17" s="224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22"/>
      <c r="F18" s="223"/>
      <c r="G18" s="222"/>
      <c r="H18" s="223"/>
      <c r="I18" s="222">
        <f>SUMIF(F47:F52,A18,I47:I52)</f>
        <v>0</v>
      </c>
      <c r="J18" s="224"/>
    </row>
    <row r="19" spans="1:10" ht="23.25" customHeight="1" x14ac:dyDescent="0.2">
      <c r="A19" s="141" t="s">
        <v>69</v>
      </c>
      <c r="B19" s="142" t="s">
        <v>26</v>
      </c>
      <c r="C19" s="58"/>
      <c r="D19" s="59"/>
      <c r="E19" s="222"/>
      <c r="F19" s="223"/>
      <c r="G19" s="222"/>
      <c r="H19" s="223"/>
      <c r="I19" s="222">
        <f>SUMIF(F47:F52,A19,I47:I52)</f>
        <v>0</v>
      </c>
      <c r="J19" s="224"/>
    </row>
    <row r="20" spans="1:10" ht="23.25" customHeight="1" x14ac:dyDescent="0.2">
      <c r="A20" s="141" t="s">
        <v>70</v>
      </c>
      <c r="B20" s="142" t="s">
        <v>27</v>
      </c>
      <c r="C20" s="58"/>
      <c r="D20" s="59"/>
      <c r="E20" s="222"/>
      <c r="F20" s="223"/>
      <c r="G20" s="222"/>
      <c r="H20" s="223"/>
      <c r="I20" s="222">
        <f>SUMIF(F47:F52,A20,I47:I52)</f>
        <v>0</v>
      </c>
      <c r="J20" s="224"/>
    </row>
    <row r="21" spans="1:10" ht="23.25" customHeight="1" x14ac:dyDescent="0.2">
      <c r="A21" s="4"/>
      <c r="B21" s="74" t="s">
        <v>28</v>
      </c>
      <c r="C21" s="75"/>
      <c r="D21" s="76"/>
      <c r="E21" s="232"/>
      <c r="F21" s="241"/>
      <c r="G21" s="232"/>
      <c r="H21" s="241"/>
      <c r="I21" s="232">
        <f>SUM(I16:J20)</f>
        <v>0</v>
      </c>
      <c r="J21" s="233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30">
        <f>ZakladDPHSniVypocet</f>
        <v>0</v>
      </c>
      <c r="H23" s="231"/>
      <c r="I23" s="231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8">
        <f>ZakladDPHSni*SazbaDPH1/100</f>
        <v>0</v>
      </c>
      <c r="H24" s="229"/>
      <c r="I24" s="229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30">
        <f>ZakladDPHZaklVypocet</f>
        <v>0</v>
      </c>
      <c r="H25" s="231"/>
      <c r="I25" s="231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7">
        <f>ZakladDPHZakl*SazbaDPH2/100</f>
        <v>0</v>
      </c>
      <c r="H26" s="238"/>
      <c r="I26" s="238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9">
        <f>0</f>
        <v>0</v>
      </c>
      <c r="H27" s="239"/>
      <c r="I27" s="239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42">
        <f>ZakladDPHSniVypocet+ZakladDPHZaklVypocet</f>
        <v>0</v>
      </c>
      <c r="H28" s="242"/>
      <c r="I28" s="242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40">
        <f>ZakladDPHSni+DPHSni+ZakladDPHZakl+DPHZakl+Zaokrouhleni</f>
        <v>0</v>
      </c>
      <c r="H29" s="240"/>
      <c r="I29" s="240"/>
      <c r="J29" s="119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43689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7" t="s">
        <v>2</v>
      </c>
      <c r="E35" s="227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0</v>
      </c>
      <c r="B39" s="103" t="s">
        <v>52</v>
      </c>
      <c r="C39" s="210" t="s">
        <v>45</v>
      </c>
      <c r="D39" s="211"/>
      <c r="E39" s="211"/>
      <c r="F39" s="108">
        <f>'Rozpočet Pol'!AC32</f>
        <v>0</v>
      </c>
      <c r="G39" s="109">
        <f>'Rozpočet Pol'!AD32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12" t="s">
        <v>53</v>
      </c>
      <c r="C40" s="213"/>
      <c r="D40" s="213"/>
      <c r="E40" s="214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55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56</v>
      </c>
      <c r="G46" s="129"/>
      <c r="H46" s="129"/>
      <c r="I46" s="215" t="s">
        <v>28</v>
      </c>
      <c r="J46" s="215"/>
    </row>
    <row r="47" spans="1:10" ht="25.5" customHeight="1" x14ac:dyDescent="0.2">
      <c r="A47" s="122"/>
      <c r="B47" s="130" t="s">
        <v>57</v>
      </c>
      <c r="C47" s="217" t="s">
        <v>58</v>
      </c>
      <c r="D47" s="218"/>
      <c r="E47" s="218"/>
      <c r="F47" s="132" t="s">
        <v>23</v>
      </c>
      <c r="G47" s="133"/>
      <c r="H47" s="133"/>
      <c r="I47" s="216">
        <f>'Rozpočet Pol'!G8</f>
        <v>0</v>
      </c>
      <c r="J47" s="216"/>
    </row>
    <row r="48" spans="1:10" ht="25.5" customHeight="1" x14ac:dyDescent="0.2">
      <c r="A48" s="122"/>
      <c r="B48" s="124" t="s">
        <v>59</v>
      </c>
      <c r="C48" s="208" t="s">
        <v>60</v>
      </c>
      <c r="D48" s="209"/>
      <c r="E48" s="209"/>
      <c r="F48" s="134" t="s">
        <v>23</v>
      </c>
      <c r="G48" s="135"/>
      <c r="H48" s="135"/>
      <c r="I48" s="207">
        <f>'Rozpočet Pol'!G14</f>
        <v>0</v>
      </c>
      <c r="J48" s="207"/>
    </row>
    <row r="49" spans="1:10" ht="25.5" customHeight="1" x14ac:dyDescent="0.2">
      <c r="A49" s="122"/>
      <c r="B49" s="124" t="s">
        <v>61</v>
      </c>
      <c r="C49" s="208" t="s">
        <v>62</v>
      </c>
      <c r="D49" s="209"/>
      <c r="E49" s="209"/>
      <c r="F49" s="134" t="s">
        <v>23</v>
      </c>
      <c r="G49" s="135"/>
      <c r="H49" s="135"/>
      <c r="I49" s="207">
        <f>'Rozpočet Pol'!G17</f>
        <v>0</v>
      </c>
      <c r="J49" s="207"/>
    </row>
    <row r="50" spans="1:10" ht="25.5" customHeight="1" x14ac:dyDescent="0.2">
      <c r="A50" s="122"/>
      <c r="B50" s="124" t="s">
        <v>63</v>
      </c>
      <c r="C50" s="208" t="s">
        <v>64</v>
      </c>
      <c r="D50" s="209"/>
      <c r="E50" s="209"/>
      <c r="F50" s="134" t="s">
        <v>23</v>
      </c>
      <c r="G50" s="135"/>
      <c r="H50" s="135"/>
      <c r="I50" s="207">
        <f>'Rozpočet Pol'!G19</f>
        <v>0</v>
      </c>
      <c r="J50" s="207"/>
    </row>
    <row r="51" spans="1:10" ht="25.5" customHeight="1" x14ac:dyDescent="0.2">
      <c r="A51" s="122"/>
      <c r="B51" s="124" t="s">
        <v>65</v>
      </c>
      <c r="C51" s="208" t="s">
        <v>66</v>
      </c>
      <c r="D51" s="209"/>
      <c r="E51" s="209"/>
      <c r="F51" s="134" t="s">
        <v>23</v>
      </c>
      <c r="G51" s="135"/>
      <c r="H51" s="135"/>
      <c r="I51" s="207">
        <f>'Rozpočet Pol'!G27</f>
        <v>0</v>
      </c>
      <c r="J51" s="207"/>
    </row>
    <row r="52" spans="1:10" ht="25.5" customHeight="1" x14ac:dyDescent="0.2">
      <c r="A52" s="122"/>
      <c r="B52" s="131" t="s">
        <v>67</v>
      </c>
      <c r="C52" s="204" t="s">
        <v>68</v>
      </c>
      <c r="D52" s="205"/>
      <c r="E52" s="205"/>
      <c r="F52" s="136" t="s">
        <v>23</v>
      </c>
      <c r="G52" s="137"/>
      <c r="H52" s="137"/>
      <c r="I52" s="203">
        <f>'Rozpočet Pol'!G29</f>
        <v>0</v>
      </c>
      <c r="J52" s="203"/>
    </row>
    <row r="53" spans="1:10" ht="25.5" customHeight="1" x14ac:dyDescent="0.2">
      <c r="A53" s="123"/>
      <c r="B53" s="127" t="s">
        <v>1</v>
      </c>
      <c r="C53" s="127"/>
      <c r="D53" s="128"/>
      <c r="E53" s="128"/>
      <c r="F53" s="138"/>
      <c r="G53" s="139"/>
      <c r="H53" s="139"/>
      <c r="I53" s="206">
        <f>SUM(I47:I52)</f>
        <v>0</v>
      </c>
      <c r="J53" s="206"/>
    </row>
    <row r="54" spans="1:10" x14ac:dyDescent="0.2">
      <c r="F54" s="140"/>
      <c r="G54" s="96"/>
      <c r="H54" s="140"/>
      <c r="I54" s="96"/>
      <c r="J54" s="96"/>
    </row>
    <row r="55" spans="1:10" x14ac:dyDescent="0.2">
      <c r="F55" s="140"/>
      <c r="G55" s="96"/>
      <c r="H55" s="140"/>
      <c r="I55" s="96"/>
      <c r="J55" s="96"/>
    </row>
    <row r="56" spans="1:10" x14ac:dyDescent="0.2">
      <c r="F56" s="140"/>
      <c r="G56" s="96"/>
      <c r="H56" s="140"/>
      <c r="I56" s="96"/>
      <c r="J56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52:J52"/>
    <mergeCell ref="C52:E52"/>
    <mergeCell ref="I53:J53"/>
    <mergeCell ref="I49:J49"/>
    <mergeCell ref="C49:E49"/>
    <mergeCell ref="I50:J50"/>
    <mergeCell ref="C50:E50"/>
    <mergeCell ref="I51:J51"/>
    <mergeCell ref="C51:E5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0" t="s">
        <v>6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79" t="s">
        <v>41</v>
      </c>
      <c r="B2" s="78"/>
      <c r="C2" s="252"/>
      <c r="D2" s="252"/>
      <c r="E2" s="252"/>
      <c r="F2" s="252"/>
      <c r="G2" s="253"/>
    </row>
    <row r="3" spans="1:7" ht="24.95" hidden="1" customHeight="1" x14ac:dyDescent="0.2">
      <c r="A3" s="79" t="s">
        <v>7</v>
      </c>
      <c r="B3" s="78"/>
      <c r="C3" s="252"/>
      <c r="D3" s="252"/>
      <c r="E3" s="252"/>
      <c r="F3" s="252"/>
      <c r="G3" s="253"/>
    </row>
    <row r="4" spans="1:7" ht="24.95" hidden="1" customHeight="1" x14ac:dyDescent="0.2">
      <c r="A4" s="79" t="s">
        <v>8</v>
      </c>
      <c r="B4" s="78"/>
      <c r="C4" s="252"/>
      <c r="D4" s="252"/>
      <c r="E4" s="252"/>
      <c r="F4" s="252"/>
      <c r="G4" s="25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2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54" t="s">
        <v>6</v>
      </c>
      <c r="B1" s="254"/>
      <c r="C1" s="254"/>
      <c r="D1" s="254"/>
      <c r="E1" s="254"/>
      <c r="F1" s="254"/>
      <c r="G1" s="254"/>
      <c r="AE1" t="s">
        <v>72</v>
      </c>
    </row>
    <row r="2" spans="1:60" ht="24.95" customHeight="1" x14ac:dyDescent="0.2">
      <c r="A2" s="145" t="s">
        <v>71</v>
      </c>
      <c r="B2" s="143"/>
      <c r="C2" s="255" t="s">
        <v>45</v>
      </c>
      <c r="D2" s="256"/>
      <c r="E2" s="256"/>
      <c r="F2" s="256"/>
      <c r="G2" s="257"/>
      <c r="AE2" t="s">
        <v>73</v>
      </c>
    </row>
    <row r="3" spans="1:60" ht="24.95" hidden="1" customHeight="1" x14ac:dyDescent="0.2">
      <c r="A3" s="146" t="s">
        <v>7</v>
      </c>
      <c r="B3" s="144"/>
      <c r="C3" s="258"/>
      <c r="D3" s="259"/>
      <c r="E3" s="259"/>
      <c r="F3" s="259"/>
      <c r="G3" s="260"/>
      <c r="AE3" t="s">
        <v>74</v>
      </c>
    </row>
    <row r="4" spans="1:60" ht="24.95" hidden="1" customHeight="1" x14ac:dyDescent="0.2">
      <c r="A4" s="146" t="s">
        <v>8</v>
      </c>
      <c r="B4" s="144"/>
      <c r="C4" s="258"/>
      <c r="D4" s="259"/>
      <c r="E4" s="259"/>
      <c r="F4" s="259"/>
      <c r="G4" s="260"/>
      <c r="AE4" t="s">
        <v>75</v>
      </c>
    </row>
    <row r="5" spans="1:60" hidden="1" x14ac:dyDescent="0.2">
      <c r="A5" s="147" t="s">
        <v>76</v>
      </c>
      <c r="B5" s="148"/>
      <c r="C5" s="149"/>
      <c r="D5" s="150"/>
      <c r="E5" s="150"/>
      <c r="F5" s="150"/>
      <c r="G5" s="151"/>
      <c r="AE5" t="s">
        <v>77</v>
      </c>
    </row>
    <row r="7" spans="1:60" ht="38.25" x14ac:dyDescent="0.2">
      <c r="A7" s="156" t="s">
        <v>78</v>
      </c>
      <c r="B7" s="157" t="s">
        <v>79</v>
      </c>
      <c r="C7" s="157" t="s">
        <v>80</v>
      </c>
      <c r="D7" s="156" t="s">
        <v>81</v>
      </c>
      <c r="E7" s="156" t="s">
        <v>82</v>
      </c>
      <c r="F7" s="152" t="s">
        <v>83</v>
      </c>
      <c r="G7" s="175" t="s">
        <v>28</v>
      </c>
      <c r="H7" s="176" t="s">
        <v>29</v>
      </c>
      <c r="I7" s="176" t="s">
        <v>84</v>
      </c>
      <c r="J7" s="176" t="s">
        <v>30</v>
      </c>
      <c r="K7" s="176" t="s">
        <v>85</v>
      </c>
      <c r="L7" s="176" t="s">
        <v>86</v>
      </c>
      <c r="M7" s="176" t="s">
        <v>87</v>
      </c>
      <c r="N7" s="176" t="s">
        <v>88</v>
      </c>
      <c r="O7" s="176" t="s">
        <v>89</v>
      </c>
      <c r="P7" s="176" t="s">
        <v>90</v>
      </c>
      <c r="Q7" s="176" t="s">
        <v>91</v>
      </c>
      <c r="R7" s="176" t="s">
        <v>92</v>
      </c>
      <c r="S7" s="176" t="s">
        <v>93</v>
      </c>
      <c r="T7" s="176" t="s">
        <v>94</v>
      </c>
      <c r="U7" s="159" t="s">
        <v>95</v>
      </c>
    </row>
    <row r="8" spans="1:60" x14ac:dyDescent="0.2">
      <c r="A8" s="177" t="s">
        <v>96</v>
      </c>
      <c r="B8" s="178" t="s">
        <v>57</v>
      </c>
      <c r="C8" s="179" t="s">
        <v>58</v>
      </c>
      <c r="D8" s="180"/>
      <c r="E8" s="181"/>
      <c r="F8" s="182"/>
      <c r="G8" s="182">
        <f>SUMIF(AE9:AE13,"&lt;&gt;NOR",G9:G13)</f>
        <v>0</v>
      </c>
      <c r="H8" s="182"/>
      <c r="I8" s="182">
        <f>SUM(I9:I13)</f>
        <v>0</v>
      </c>
      <c r="J8" s="182"/>
      <c r="K8" s="182">
        <f>SUM(K9:K13)</f>
        <v>0</v>
      </c>
      <c r="L8" s="182"/>
      <c r="M8" s="182">
        <f>SUM(M9:M13)</f>
        <v>0</v>
      </c>
      <c r="N8" s="158"/>
      <c r="O8" s="158">
        <f>SUM(O9:O13)</f>
        <v>0</v>
      </c>
      <c r="P8" s="158"/>
      <c r="Q8" s="158">
        <f>SUM(Q9:Q13)</f>
        <v>0</v>
      </c>
      <c r="R8" s="158"/>
      <c r="S8" s="158"/>
      <c r="T8" s="177"/>
      <c r="U8" s="158">
        <f>SUM(U9:U13)</f>
        <v>8.82</v>
      </c>
      <c r="AE8" t="s">
        <v>97</v>
      </c>
    </row>
    <row r="9" spans="1:60" outlineLevel="1" x14ac:dyDescent="0.2">
      <c r="A9" s="154">
        <v>1</v>
      </c>
      <c r="B9" s="160" t="s">
        <v>98</v>
      </c>
      <c r="C9" s="195" t="s">
        <v>99</v>
      </c>
      <c r="D9" s="162" t="s">
        <v>100</v>
      </c>
      <c r="E9" s="169">
        <v>20.203199999999999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63">
        <v>0</v>
      </c>
      <c r="O9" s="163">
        <f>ROUND(E9*N9,5)</f>
        <v>0</v>
      </c>
      <c r="P9" s="163">
        <v>0</v>
      </c>
      <c r="Q9" s="163">
        <f>ROUND(E9*P9,5)</f>
        <v>0</v>
      </c>
      <c r="R9" s="163"/>
      <c r="S9" s="163"/>
      <c r="T9" s="164">
        <v>0.36799999999999999</v>
      </c>
      <c r="U9" s="163">
        <f>ROUND(E9*T9,2)</f>
        <v>7.43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101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54"/>
      <c r="B10" s="160"/>
      <c r="C10" s="196" t="s">
        <v>102</v>
      </c>
      <c r="D10" s="165"/>
      <c r="E10" s="170">
        <v>20.203199999999999</v>
      </c>
      <c r="F10" s="173"/>
      <c r="G10" s="173"/>
      <c r="H10" s="173"/>
      <c r="I10" s="173"/>
      <c r="J10" s="173"/>
      <c r="K10" s="173"/>
      <c r="L10" s="173"/>
      <c r="M10" s="173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103</v>
      </c>
      <c r="AF10" s="153">
        <v>0</v>
      </c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54">
        <v>2</v>
      </c>
      <c r="B11" s="160" t="s">
        <v>104</v>
      </c>
      <c r="C11" s="195" t="s">
        <v>105</v>
      </c>
      <c r="D11" s="162" t="s">
        <v>100</v>
      </c>
      <c r="E11" s="169">
        <v>20.203199999999999</v>
      </c>
      <c r="F11" s="172"/>
      <c r="G11" s="173">
        <f>ROUND(E11*F11,2)</f>
        <v>0</v>
      </c>
      <c r="H11" s="172"/>
      <c r="I11" s="173">
        <f>ROUND(E11*H11,2)</f>
        <v>0</v>
      </c>
      <c r="J11" s="172"/>
      <c r="K11" s="173">
        <f>ROUND(E11*J11,2)</f>
        <v>0</v>
      </c>
      <c r="L11" s="173">
        <v>21</v>
      </c>
      <c r="M11" s="173">
        <f>G11*(1+L11/100)</f>
        <v>0</v>
      </c>
      <c r="N11" s="163">
        <v>0</v>
      </c>
      <c r="O11" s="163">
        <f>ROUND(E11*N11,5)</f>
        <v>0</v>
      </c>
      <c r="P11" s="163">
        <v>0</v>
      </c>
      <c r="Q11" s="163">
        <f>ROUND(E11*P11,5)</f>
        <v>0</v>
      </c>
      <c r="R11" s="163"/>
      <c r="S11" s="163"/>
      <c r="T11" s="164">
        <v>5.8000000000000003E-2</v>
      </c>
      <c r="U11" s="163">
        <f>ROUND(E11*T11,2)</f>
        <v>1.17</v>
      </c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101</v>
      </c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54">
        <v>3</v>
      </c>
      <c r="B12" s="160" t="s">
        <v>106</v>
      </c>
      <c r="C12" s="195" t="s">
        <v>107</v>
      </c>
      <c r="D12" s="162" t="s">
        <v>100</v>
      </c>
      <c r="E12" s="169">
        <v>20.203199999999999</v>
      </c>
      <c r="F12" s="172"/>
      <c r="G12" s="173">
        <f>ROUND(E12*F12,2)</f>
        <v>0</v>
      </c>
      <c r="H12" s="172"/>
      <c r="I12" s="173">
        <f>ROUND(E12*H12,2)</f>
        <v>0</v>
      </c>
      <c r="J12" s="172"/>
      <c r="K12" s="173">
        <f>ROUND(E12*J12,2)</f>
        <v>0</v>
      </c>
      <c r="L12" s="173">
        <v>21</v>
      </c>
      <c r="M12" s="173">
        <f>G12*(1+L12/100)</f>
        <v>0</v>
      </c>
      <c r="N12" s="163">
        <v>0</v>
      </c>
      <c r="O12" s="163">
        <f>ROUND(E12*N12,5)</f>
        <v>0</v>
      </c>
      <c r="P12" s="163">
        <v>0</v>
      </c>
      <c r="Q12" s="163">
        <f>ROUND(E12*P12,5)</f>
        <v>0</v>
      </c>
      <c r="R12" s="163"/>
      <c r="S12" s="163"/>
      <c r="T12" s="164">
        <v>1.0999999999999999E-2</v>
      </c>
      <c r="U12" s="163">
        <f>ROUND(E12*T12,2)</f>
        <v>0.22</v>
      </c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101</v>
      </c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54">
        <v>4</v>
      </c>
      <c r="B13" s="160" t="s">
        <v>108</v>
      </c>
      <c r="C13" s="195" t="s">
        <v>109</v>
      </c>
      <c r="D13" s="162" t="s">
        <v>100</v>
      </c>
      <c r="E13" s="169">
        <v>20.203199999999999</v>
      </c>
      <c r="F13" s="172"/>
      <c r="G13" s="173">
        <f>ROUND(E13*F13,2)</f>
        <v>0</v>
      </c>
      <c r="H13" s="172"/>
      <c r="I13" s="173">
        <f>ROUND(E13*H13,2)</f>
        <v>0</v>
      </c>
      <c r="J13" s="172"/>
      <c r="K13" s="173">
        <f>ROUND(E13*J13,2)</f>
        <v>0</v>
      </c>
      <c r="L13" s="173">
        <v>21</v>
      </c>
      <c r="M13" s="173">
        <f>G13*(1+L13/100)</f>
        <v>0</v>
      </c>
      <c r="N13" s="163">
        <v>0</v>
      </c>
      <c r="O13" s="163">
        <f>ROUND(E13*N13,5)</f>
        <v>0</v>
      </c>
      <c r="P13" s="163">
        <v>0</v>
      </c>
      <c r="Q13" s="163">
        <f>ROUND(E13*P13,5)</f>
        <v>0</v>
      </c>
      <c r="R13" s="163"/>
      <c r="S13" s="163"/>
      <c r="T13" s="164">
        <v>0</v>
      </c>
      <c r="U13" s="163">
        <f>ROUND(E13*T13,2)</f>
        <v>0</v>
      </c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101</v>
      </c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x14ac:dyDescent="0.2">
      <c r="A14" s="155" t="s">
        <v>96</v>
      </c>
      <c r="B14" s="161" t="s">
        <v>59</v>
      </c>
      <c r="C14" s="197" t="s">
        <v>60</v>
      </c>
      <c r="D14" s="166"/>
      <c r="E14" s="171"/>
      <c r="F14" s="174"/>
      <c r="G14" s="174">
        <f>SUMIF(AE15:AE16,"&lt;&gt;NOR",G15:G16)</f>
        <v>0</v>
      </c>
      <c r="H14" s="174"/>
      <c r="I14" s="174">
        <f>SUM(I15:I16)</f>
        <v>0</v>
      </c>
      <c r="J14" s="174"/>
      <c r="K14" s="174">
        <f>SUM(K15:K16)</f>
        <v>0</v>
      </c>
      <c r="L14" s="174"/>
      <c r="M14" s="174">
        <f>SUM(M15:M16)</f>
        <v>0</v>
      </c>
      <c r="N14" s="167"/>
      <c r="O14" s="167">
        <f>SUM(O15:O16)</f>
        <v>0</v>
      </c>
      <c r="P14" s="167"/>
      <c r="Q14" s="167">
        <f>SUM(Q15:Q16)</f>
        <v>0</v>
      </c>
      <c r="R14" s="167"/>
      <c r="S14" s="167"/>
      <c r="T14" s="168"/>
      <c r="U14" s="167">
        <f>SUM(U15:U16)</f>
        <v>0.44</v>
      </c>
      <c r="AE14" t="s">
        <v>97</v>
      </c>
    </row>
    <row r="15" spans="1:60" outlineLevel="1" x14ac:dyDescent="0.2">
      <c r="A15" s="154">
        <v>5</v>
      </c>
      <c r="B15" s="160" t="s">
        <v>110</v>
      </c>
      <c r="C15" s="195" t="s">
        <v>111</v>
      </c>
      <c r="D15" s="162" t="s">
        <v>112</v>
      </c>
      <c r="E15" s="169">
        <v>87.84</v>
      </c>
      <c r="F15" s="172"/>
      <c r="G15" s="173">
        <f>ROUND(E15*F15,2)</f>
        <v>0</v>
      </c>
      <c r="H15" s="172"/>
      <c r="I15" s="173">
        <f>ROUND(E15*H15,2)</f>
        <v>0</v>
      </c>
      <c r="J15" s="172"/>
      <c r="K15" s="173">
        <f>ROUND(E15*J15,2)</f>
        <v>0</v>
      </c>
      <c r="L15" s="173">
        <v>21</v>
      </c>
      <c r="M15" s="173">
        <f>G15*(1+L15/100)</f>
        <v>0</v>
      </c>
      <c r="N15" s="163">
        <v>0</v>
      </c>
      <c r="O15" s="163">
        <f>ROUND(E15*N15,5)</f>
        <v>0</v>
      </c>
      <c r="P15" s="163">
        <v>0</v>
      </c>
      <c r="Q15" s="163">
        <f>ROUND(E15*P15,5)</f>
        <v>0</v>
      </c>
      <c r="R15" s="163"/>
      <c r="S15" s="163"/>
      <c r="T15" s="164">
        <v>5.0000000000000001E-3</v>
      </c>
      <c r="U15" s="163">
        <f>ROUND(E15*T15,2)</f>
        <v>0.44</v>
      </c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101</v>
      </c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54"/>
      <c r="B16" s="160"/>
      <c r="C16" s="196" t="s">
        <v>113</v>
      </c>
      <c r="D16" s="165"/>
      <c r="E16" s="170">
        <v>87.84</v>
      </c>
      <c r="F16" s="173"/>
      <c r="G16" s="173"/>
      <c r="H16" s="173"/>
      <c r="I16" s="173"/>
      <c r="J16" s="173"/>
      <c r="K16" s="173"/>
      <c r="L16" s="173"/>
      <c r="M16" s="173"/>
      <c r="N16" s="163"/>
      <c r="O16" s="163"/>
      <c r="P16" s="163"/>
      <c r="Q16" s="163"/>
      <c r="R16" s="163"/>
      <c r="S16" s="163"/>
      <c r="T16" s="164"/>
      <c r="U16" s="163"/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103</v>
      </c>
      <c r="AF16" s="153">
        <v>0</v>
      </c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x14ac:dyDescent="0.2">
      <c r="A17" s="155" t="s">
        <v>96</v>
      </c>
      <c r="B17" s="161" t="s">
        <v>61</v>
      </c>
      <c r="C17" s="197" t="s">
        <v>62</v>
      </c>
      <c r="D17" s="166"/>
      <c r="E17" s="171"/>
      <c r="F17" s="174"/>
      <c r="G17" s="174">
        <f>SUMIF(AE18:AE18,"&lt;&gt;NOR",G18:G18)</f>
        <v>0</v>
      </c>
      <c r="H17" s="174"/>
      <c r="I17" s="174">
        <f>SUM(I18:I18)</f>
        <v>0</v>
      </c>
      <c r="J17" s="174"/>
      <c r="K17" s="174">
        <f>SUM(K18:K18)</f>
        <v>0</v>
      </c>
      <c r="L17" s="174"/>
      <c r="M17" s="174">
        <f>SUM(M18:M18)</f>
        <v>0</v>
      </c>
      <c r="N17" s="167"/>
      <c r="O17" s="167">
        <f>SUM(O18:O18)</f>
        <v>1.7778799999999999</v>
      </c>
      <c r="P17" s="167"/>
      <c r="Q17" s="167">
        <f>SUM(Q18:Q18)</f>
        <v>0</v>
      </c>
      <c r="R17" s="167"/>
      <c r="S17" s="167"/>
      <c r="T17" s="168"/>
      <c r="U17" s="167">
        <f>SUM(U18:U18)</f>
        <v>0.53</v>
      </c>
      <c r="AE17" t="s">
        <v>97</v>
      </c>
    </row>
    <row r="18" spans="1:60" outlineLevel="1" x14ac:dyDescent="0.2">
      <c r="A18" s="154">
        <v>6</v>
      </c>
      <c r="B18" s="160" t="s">
        <v>114</v>
      </c>
      <c r="C18" s="195" t="s">
        <v>115</v>
      </c>
      <c r="D18" s="162" t="s">
        <v>112</v>
      </c>
      <c r="E18" s="169">
        <v>87.84</v>
      </c>
      <c r="F18" s="172"/>
      <c r="G18" s="173">
        <f>ROUND(E18*F18,2)</f>
        <v>0</v>
      </c>
      <c r="H18" s="172"/>
      <c r="I18" s="173">
        <f>ROUND(E18*H18,2)</f>
        <v>0</v>
      </c>
      <c r="J18" s="172"/>
      <c r="K18" s="173">
        <f>ROUND(E18*J18,2)</f>
        <v>0</v>
      </c>
      <c r="L18" s="173">
        <v>21</v>
      </c>
      <c r="M18" s="173">
        <f>G18*(1+L18/100)</f>
        <v>0</v>
      </c>
      <c r="N18" s="163">
        <v>2.0240000000000001E-2</v>
      </c>
      <c r="O18" s="163">
        <f>ROUND(E18*N18,5)</f>
        <v>1.7778799999999999</v>
      </c>
      <c r="P18" s="163">
        <v>0</v>
      </c>
      <c r="Q18" s="163">
        <f>ROUND(E18*P18,5)</f>
        <v>0</v>
      </c>
      <c r="R18" s="163"/>
      <c r="S18" s="163"/>
      <c r="T18" s="164">
        <v>6.0000000000000001E-3</v>
      </c>
      <c r="U18" s="163">
        <f>ROUND(E18*T18,2)</f>
        <v>0.53</v>
      </c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101</v>
      </c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x14ac:dyDescent="0.2">
      <c r="A19" s="155" t="s">
        <v>96</v>
      </c>
      <c r="B19" s="161" t="s">
        <v>63</v>
      </c>
      <c r="C19" s="197" t="s">
        <v>64</v>
      </c>
      <c r="D19" s="166"/>
      <c r="E19" s="171"/>
      <c r="F19" s="174"/>
      <c r="G19" s="174">
        <f>SUMIF(AE20:AE26,"&lt;&gt;NOR",G20:G26)</f>
        <v>0</v>
      </c>
      <c r="H19" s="174"/>
      <c r="I19" s="174">
        <f>SUM(I20:I26)</f>
        <v>0</v>
      </c>
      <c r="J19" s="174"/>
      <c r="K19" s="174">
        <f>SUM(K20:K26)</f>
        <v>0</v>
      </c>
      <c r="L19" s="174"/>
      <c r="M19" s="174">
        <f>SUM(M20:M26)</f>
        <v>0</v>
      </c>
      <c r="N19" s="167"/>
      <c r="O19" s="167">
        <f>SUM(O20:O26)</f>
        <v>47.275489999999998</v>
      </c>
      <c r="P19" s="167"/>
      <c r="Q19" s="167">
        <f>SUM(Q20:Q26)</f>
        <v>0</v>
      </c>
      <c r="R19" s="167"/>
      <c r="S19" s="167"/>
      <c r="T19" s="168"/>
      <c r="U19" s="167">
        <f>SUM(U20:U26)</f>
        <v>43.209999999999994</v>
      </c>
      <c r="AE19" t="s">
        <v>97</v>
      </c>
    </row>
    <row r="20" spans="1:60" outlineLevel="1" x14ac:dyDescent="0.2">
      <c r="A20" s="154">
        <v>7</v>
      </c>
      <c r="B20" s="160" t="s">
        <v>116</v>
      </c>
      <c r="C20" s="195" t="s">
        <v>117</v>
      </c>
      <c r="D20" s="162" t="s">
        <v>112</v>
      </c>
      <c r="E20" s="169">
        <v>87.84</v>
      </c>
      <c r="F20" s="172"/>
      <c r="G20" s="173">
        <f>ROUND(E20*F20,2)</f>
        <v>0</v>
      </c>
      <c r="H20" s="172"/>
      <c r="I20" s="173">
        <f>ROUND(E20*H20,2)</f>
        <v>0</v>
      </c>
      <c r="J20" s="172"/>
      <c r="K20" s="173">
        <f>ROUND(E20*J20,2)</f>
        <v>0</v>
      </c>
      <c r="L20" s="173">
        <v>21</v>
      </c>
      <c r="M20" s="173">
        <f>G20*(1+L20/100)</f>
        <v>0</v>
      </c>
      <c r="N20" s="163">
        <v>0</v>
      </c>
      <c r="O20" s="163">
        <f>ROUND(E20*N20,5)</f>
        <v>0</v>
      </c>
      <c r="P20" s="163">
        <v>0</v>
      </c>
      <c r="Q20" s="163">
        <f>ROUND(E20*P20,5)</f>
        <v>0</v>
      </c>
      <c r="R20" s="163"/>
      <c r="S20" s="163"/>
      <c r="T20" s="164">
        <v>9.0999999999999998E-2</v>
      </c>
      <c r="U20" s="163">
        <f>ROUND(E20*T20,2)</f>
        <v>7.99</v>
      </c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101</v>
      </c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54"/>
      <c r="B21" s="160"/>
      <c r="C21" s="196" t="s">
        <v>113</v>
      </c>
      <c r="D21" s="165"/>
      <c r="E21" s="170">
        <v>87.84</v>
      </c>
      <c r="F21" s="173"/>
      <c r="G21" s="173"/>
      <c r="H21" s="173"/>
      <c r="I21" s="173"/>
      <c r="J21" s="173"/>
      <c r="K21" s="173"/>
      <c r="L21" s="173"/>
      <c r="M21" s="173"/>
      <c r="N21" s="163"/>
      <c r="O21" s="163"/>
      <c r="P21" s="163"/>
      <c r="Q21" s="163"/>
      <c r="R21" s="163"/>
      <c r="S21" s="163"/>
      <c r="T21" s="164"/>
      <c r="U21" s="163"/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103</v>
      </c>
      <c r="AF21" s="153">
        <v>0</v>
      </c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54">
        <v>8</v>
      </c>
      <c r="B22" s="160" t="s">
        <v>118</v>
      </c>
      <c r="C22" s="195" t="s">
        <v>119</v>
      </c>
      <c r="D22" s="162" t="s">
        <v>112</v>
      </c>
      <c r="E22" s="169">
        <v>87.84</v>
      </c>
      <c r="F22" s="172"/>
      <c r="G22" s="173">
        <f>ROUND(E22*F22,2)</f>
        <v>0</v>
      </c>
      <c r="H22" s="172"/>
      <c r="I22" s="173">
        <f>ROUND(E22*H22,2)</f>
        <v>0</v>
      </c>
      <c r="J22" s="172"/>
      <c r="K22" s="173">
        <f>ROUND(E22*J22,2)</f>
        <v>0</v>
      </c>
      <c r="L22" s="173">
        <v>21</v>
      </c>
      <c r="M22" s="173">
        <f>G22*(1+L22/100)</f>
        <v>0</v>
      </c>
      <c r="N22" s="163">
        <v>0.378</v>
      </c>
      <c r="O22" s="163">
        <f>ROUND(E22*N22,5)</f>
        <v>33.203519999999997</v>
      </c>
      <c r="P22" s="163">
        <v>0</v>
      </c>
      <c r="Q22" s="163">
        <f>ROUND(E22*P22,5)</f>
        <v>0</v>
      </c>
      <c r="R22" s="163"/>
      <c r="S22" s="163"/>
      <c r="T22" s="164">
        <v>2.5999999999999999E-2</v>
      </c>
      <c r="U22" s="163">
        <f>ROUND(E22*T22,2)</f>
        <v>2.2799999999999998</v>
      </c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101</v>
      </c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54"/>
      <c r="B23" s="160"/>
      <c r="C23" s="196" t="s">
        <v>113</v>
      </c>
      <c r="D23" s="165"/>
      <c r="E23" s="170">
        <v>87.84</v>
      </c>
      <c r="F23" s="173"/>
      <c r="G23" s="173"/>
      <c r="H23" s="173"/>
      <c r="I23" s="173"/>
      <c r="J23" s="173"/>
      <c r="K23" s="173"/>
      <c r="L23" s="173"/>
      <c r="M23" s="173"/>
      <c r="N23" s="163"/>
      <c r="O23" s="163"/>
      <c r="P23" s="163"/>
      <c r="Q23" s="163"/>
      <c r="R23" s="163"/>
      <c r="S23" s="163"/>
      <c r="T23" s="164"/>
      <c r="U23" s="163"/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103</v>
      </c>
      <c r="AF23" s="153">
        <v>0</v>
      </c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ht="22.5" outlineLevel="1" x14ac:dyDescent="0.2">
      <c r="A24" s="154">
        <v>9</v>
      </c>
      <c r="B24" s="160" t="s">
        <v>120</v>
      </c>
      <c r="C24" s="195" t="s">
        <v>121</v>
      </c>
      <c r="D24" s="162" t="s">
        <v>112</v>
      </c>
      <c r="E24" s="169">
        <v>87.84</v>
      </c>
      <c r="F24" s="172"/>
      <c r="G24" s="173">
        <f>ROUND(E24*F24,2)</f>
        <v>0</v>
      </c>
      <c r="H24" s="172"/>
      <c r="I24" s="173">
        <f>ROUND(E24*H24,2)</f>
        <v>0</v>
      </c>
      <c r="J24" s="172"/>
      <c r="K24" s="173">
        <f>ROUND(E24*J24,2)</f>
        <v>0</v>
      </c>
      <c r="L24" s="173">
        <v>21</v>
      </c>
      <c r="M24" s="173">
        <f>G24*(1+L24/100)</f>
        <v>0</v>
      </c>
      <c r="N24" s="163">
        <v>0.15987000000000001</v>
      </c>
      <c r="O24" s="163">
        <f>ROUND(E24*N24,5)</f>
        <v>14.04298</v>
      </c>
      <c r="P24" s="163">
        <v>0</v>
      </c>
      <c r="Q24" s="163">
        <f>ROUND(E24*P24,5)</f>
        <v>0</v>
      </c>
      <c r="R24" s="163"/>
      <c r="S24" s="163"/>
      <c r="T24" s="164">
        <v>0.375</v>
      </c>
      <c r="U24" s="163">
        <f>ROUND(E24*T24,2)</f>
        <v>32.94</v>
      </c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101</v>
      </c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54">
        <v>10</v>
      </c>
      <c r="B25" s="160" t="s">
        <v>122</v>
      </c>
      <c r="C25" s="195" t="s">
        <v>123</v>
      </c>
      <c r="D25" s="162" t="s">
        <v>112</v>
      </c>
      <c r="E25" s="169">
        <v>96.623999999999995</v>
      </c>
      <c r="F25" s="172"/>
      <c r="G25" s="173">
        <f>ROUND(E25*F25,2)</f>
        <v>0</v>
      </c>
      <c r="H25" s="172"/>
      <c r="I25" s="173">
        <f>ROUND(E25*H25,2)</f>
        <v>0</v>
      </c>
      <c r="J25" s="172"/>
      <c r="K25" s="173">
        <f>ROUND(E25*J25,2)</f>
        <v>0</v>
      </c>
      <c r="L25" s="173">
        <v>21</v>
      </c>
      <c r="M25" s="173">
        <f>G25*(1+L25/100)</f>
        <v>0</v>
      </c>
      <c r="N25" s="163">
        <v>2.9999999999999997E-4</v>
      </c>
      <c r="O25" s="163">
        <f>ROUND(E25*N25,5)</f>
        <v>2.8989999999999998E-2</v>
      </c>
      <c r="P25" s="163">
        <v>0</v>
      </c>
      <c r="Q25" s="163">
        <f>ROUND(E25*P25,5)</f>
        <v>0</v>
      </c>
      <c r="R25" s="163"/>
      <c r="S25" s="163"/>
      <c r="T25" s="164">
        <v>0</v>
      </c>
      <c r="U25" s="163">
        <f>ROUND(E25*T25,2)</f>
        <v>0</v>
      </c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101</v>
      </c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54"/>
      <c r="B26" s="160"/>
      <c r="C26" s="196" t="s">
        <v>124</v>
      </c>
      <c r="D26" s="165"/>
      <c r="E26" s="170">
        <v>96.623999999999995</v>
      </c>
      <c r="F26" s="173"/>
      <c r="G26" s="173"/>
      <c r="H26" s="173"/>
      <c r="I26" s="173"/>
      <c r="J26" s="173"/>
      <c r="K26" s="173"/>
      <c r="L26" s="173"/>
      <c r="M26" s="173"/>
      <c r="N26" s="163"/>
      <c r="O26" s="163"/>
      <c r="P26" s="163"/>
      <c r="Q26" s="163"/>
      <c r="R26" s="163"/>
      <c r="S26" s="163"/>
      <c r="T26" s="164"/>
      <c r="U26" s="163"/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103</v>
      </c>
      <c r="AF26" s="153">
        <v>0</v>
      </c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x14ac:dyDescent="0.2">
      <c r="A27" s="155" t="s">
        <v>96</v>
      </c>
      <c r="B27" s="161" t="s">
        <v>65</v>
      </c>
      <c r="C27" s="197" t="s">
        <v>66</v>
      </c>
      <c r="D27" s="166"/>
      <c r="E27" s="171"/>
      <c r="F27" s="174"/>
      <c r="G27" s="174">
        <f>SUMIF(AE28:AE28,"&lt;&gt;NOR",G28:G28)</f>
        <v>0</v>
      </c>
      <c r="H27" s="174"/>
      <c r="I27" s="174">
        <f>SUM(I28:I28)</f>
        <v>0</v>
      </c>
      <c r="J27" s="174"/>
      <c r="K27" s="174">
        <f>SUM(K28:K28)</f>
        <v>0</v>
      </c>
      <c r="L27" s="174"/>
      <c r="M27" s="174">
        <f>SUM(M28:M28)</f>
        <v>0</v>
      </c>
      <c r="N27" s="167"/>
      <c r="O27" s="167">
        <f>SUM(O28:O28)</f>
        <v>6.4854399999999996</v>
      </c>
      <c r="P27" s="167"/>
      <c r="Q27" s="167">
        <f>SUM(Q28:Q28)</f>
        <v>0</v>
      </c>
      <c r="R27" s="167"/>
      <c r="S27" s="167"/>
      <c r="T27" s="168"/>
      <c r="U27" s="167">
        <f>SUM(U28:U28)</f>
        <v>7.28</v>
      </c>
      <c r="AE27" t="s">
        <v>97</v>
      </c>
    </row>
    <row r="28" spans="1:60" ht="22.5" outlineLevel="1" x14ac:dyDescent="0.2">
      <c r="A28" s="154">
        <v>11</v>
      </c>
      <c r="B28" s="160" t="s">
        <v>125</v>
      </c>
      <c r="C28" s="195" t="s">
        <v>126</v>
      </c>
      <c r="D28" s="162" t="s">
        <v>127</v>
      </c>
      <c r="E28" s="169">
        <v>52</v>
      </c>
      <c r="F28" s="172"/>
      <c r="G28" s="173">
        <f>ROUND(E28*F28,2)</f>
        <v>0</v>
      </c>
      <c r="H28" s="172"/>
      <c r="I28" s="173">
        <f>ROUND(E28*H28,2)</f>
        <v>0</v>
      </c>
      <c r="J28" s="172"/>
      <c r="K28" s="173">
        <f>ROUND(E28*J28,2)</f>
        <v>0</v>
      </c>
      <c r="L28" s="173">
        <v>21</v>
      </c>
      <c r="M28" s="173">
        <f>G28*(1+L28/100)</f>
        <v>0</v>
      </c>
      <c r="N28" s="163">
        <v>0.12472</v>
      </c>
      <c r="O28" s="163">
        <f>ROUND(E28*N28,5)</f>
        <v>6.4854399999999996</v>
      </c>
      <c r="P28" s="163">
        <v>0</v>
      </c>
      <c r="Q28" s="163">
        <f>ROUND(E28*P28,5)</f>
        <v>0</v>
      </c>
      <c r="R28" s="163"/>
      <c r="S28" s="163"/>
      <c r="T28" s="164">
        <v>0.14000000000000001</v>
      </c>
      <c r="U28" s="163">
        <f>ROUND(E28*T28,2)</f>
        <v>7.28</v>
      </c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101</v>
      </c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x14ac:dyDescent="0.2">
      <c r="A29" s="155" t="s">
        <v>96</v>
      </c>
      <c r="B29" s="161" t="s">
        <v>67</v>
      </c>
      <c r="C29" s="197" t="s">
        <v>68</v>
      </c>
      <c r="D29" s="166"/>
      <c r="E29" s="171"/>
      <c r="F29" s="174"/>
      <c r="G29" s="174">
        <f>SUMIF(AE30:AE30,"&lt;&gt;NOR",G30:G30)</f>
        <v>0</v>
      </c>
      <c r="H29" s="174"/>
      <c r="I29" s="174">
        <f>SUM(I30:I30)</f>
        <v>0</v>
      </c>
      <c r="J29" s="174"/>
      <c r="K29" s="174">
        <f>SUM(K30:K30)</f>
        <v>0</v>
      </c>
      <c r="L29" s="174"/>
      <c r="M29" s="174">
        <f>SUM(M30:M30)</f>
        <v>0</v>
      </c>
      <c r="N29" s="167"/>
      <c r="O29" s="167">
        <f>SUM(O30:O30)</f>
        <v>0</v>
      </c>
      <c r="P29" s="167"/>
      <c r="Q29" s="167">
        <f>SUM(Q30:Q30)</f>
        <v>0</v>
      </c>
      <c r="R29" s="167"/>
      <c r="S29" s="167"/>
      <c r="T29" s="168"/>
      <c r="U29" s="167">
        <f>SUM(U30:U30)</f>
        <v>21.66</v>
      </c>
      <c r="AE29" t="s">
        <v>97</v>
      </c>
    </row>
    <row r="30" spans="1:60" outlineLevel="1" x14ac:dyDescent="0.2">
      <c r="A30" s="183">
        <v>12</v>
      </c>
      <c r="B30" s="184" t="s">
        <v>128</v>
      </c>
      <c r="C30" s="198" t="s">
        <v>129</v>
      </c>
      <c r="D30" s="185" t="s">
        <v>130</v>
      </c>
      <c r="E30" s="186">
        <v>55.55</v>
      </c>
      <c r="F30" s="187"/>
      <c r="G30" s="188">
        <f>ROUND(E30*F30,2)</f>
        <v>0</v>
      </c>
      <c r="H30" s="187"/>
      <c r="I30" s="188">
        <f>ROUND(E30*H30,2)</f>
        <v>0</v>
      </c>
      <c r="J30" s="187"/>
      <c r="K30" s="188">
        <f>ROUND(E30*J30,2)</f>
        <v>0</v>
      </c>
      <c r="L30" s="188">
        <v>21</v>
      </c>
      <c r="M30" s="188">
        <f>G30*(1+L30/100)</f>
        <v>0</v>
      </c>
      <c r="N30" s="189">
        <v>0</v>
      </c>
      <c r="O30" s="189">
        <f>ROUND(E30*N30,5)</f>
        <v>0</v>
      </c>
      <c r="P30" s="189">
        <v>0</v>
      </c>
      <c r="Q30" s="189">
        <f>ROUND(E30*P30,5)</f>
        <v>0</v>
      </c>
      <c r="R30" s="189"/>
      <c r="S30" s="189"/>
      <c r="T30" s="190">
        <v>0.39</v>
      </c>
      <c r="U30" s="189">
        <f>ROUND(E30*T30,2)</f>
        <v>21.66</v>
      </c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101</v>
      </c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x14ac:dyDescent="0.2">
      <c r="A31" s="6"/>
      <c r="B31" s="7" t="s">
        <v>131</v>
      </c>
      <c r="C31" s="199" t="s">
        <v>131</v>
      </c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AC31">
        <v>15</v>
      </c>
      <c r="AD31">
        <v>21</v>
      </c>
    </row>
    <row r="32" spans="1:60" x14ac:dyDescent="0.2">
      <c r="A32" s="191"/>
      <c r="B32" s="192">
        <v>26</v>
      </c>
      <c r="C32" s="200" t="s">
        <v>131</v>
      </c>
      <c r="D32" s="193"/>
      <c r="E32" s="193"/>
      <c r="F32" s="193"/>
      <c r="G32" s="194">
        <f>G8+G14+G17+G19+G27+G29</f>
        <v>0</v>
      </c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AC32">
        <f>SUMIF(L7:L30,AC31,G7:G30)</f>
        <v>0</v>
      </c>
      <c r="AD32">
        <f>SUMIF(L7:L30,AD31,G7:G30)</f>
        <v>0</v>
      </c>
      <c r="AE32" t="s">
        <v>132</v>
      </c>
    </row>
    <row r="33" spans="1:31" x14ac:dyDescent="0.2">
      <c r="A33" s="6"/>
      <c r="B33" s="7" t="s">
        <v>131</v>
      </c>
      <c r="C33" s="199" t="s">
        <v>131</v>
      </c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spans="1:31" x14ac:dyDescent="0.2">
      <c r="A34" s="6"/>
      <c r="B34" s="7" t="s">
        <v>131</v>
      </c>
      <c r="C34" s="199" t="s">
        <v>131</v>
      </c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spans="1:31" x14ac:dyDescent="0.2">
      <c r="A35" s="261">
        <v>33</v>
      </c>
      <c r="B35" s="261"/>
      <c r="C35" s="262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31" x14ac:dyDescent="0.2">
      <c r="A36" s="263"/>
      <c r="B36" s="264"/>
      <c r="C36" s="265"/>
      <c r="D36" s="264"/>
      <c r="E36" s="264"/>
      <c r="F36" s="264"/>
      <c r="G36" s="26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AE36" t="s">
        <v>133</v>
      </c>
    </row>
    <row r="37" spans="1:31" x14ac:dyDescent="0.2">
      <c r="A37" s="267"/>
      <c r="B37" s="268"/>
      <c r="C37" s="269"/>
      <c r="D37" s="268"/>
      <c r="E37" s="268"/>
      <c r="F37" s="268"/>
      <c r="G37" s="270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spans="1:31" x14ac:dyDescent="0.2">
      <c r="A38" s="267"/>
      <c r="B38" s="268"/>
      <c r="C38" s="269"/>
      <c r="D38" s="268"/>
      <c r="E38" s="268"/>
      <c r="F38" s="268"/>
      <c r="G38" s="270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</row>
    <row r="39" spans="1:31" x14ac:dyDescent="0.2">
      <c r="A39" s="267"/>
      <c r="B39" s="268"/>
      <c r="C39" s="269"/>
      <c r="D39" s="268"/>
      <c r="E39" s="268"/>
      <c r="F39" s="268"/>
      <c r="G39" s="270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</row>
    <row r="40" spans="1:31" x14ac:dyDescent="0.2">
      <c r="A40" s="271"/>
      <c r="B40" s="272"/>
      <c r="C40" s="273"/>
      <c r="D40" s="272"/>
      <c r="E40" s="272"/>
      <c r="F40" s="272"/>
      <c r="G40" s="274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</row>
    <row r="41" spans="1:31" x14ac:dyDescent="0.2">
      <c r="A41" s="6"/>
      <c r="B41" s="7" t="s">
        <v>131</v>
      </c>
      <c r="C41" s="199" t="s">
        <v>131</v>
      </c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spans="1:31" x14ac:dyDescent="0.2">
      <c r="C42" s="201"/>
      <c r="AE42" t="s">
        <v>134</v>
      </c>
    </row>
  </sheetData>
  <mergeCells count="6">
    <mergeCell ref="A36:G40"/>
    <mergeCell ref="A1:G1"/>
    <mergeCell ref="C2:G2"/>
    <mergeCell ref="C3:G3"/>
    <mergeCell ref="C4:G4"/>
    <mergeCell ref="A35:C35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</dc:creator>
  <cp:lastModifiedBy>Radim Držmíšek</cp:lastModifiedBy>
  <cp:lastPrinted>2014-02-28T09:52:57Z</cp:lastPrinted>
  <dcterms:created xsi:type="dcterms:W3CDTF">2009-04-08T07:15:50Z</dcterms:created>
  <dcterms:modified xsi:type="dcterms:W3CDTF">2019-08-12T05:05:01Z</dcterms:modified>
</cp:coreProperties>
</file>