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VEREJNE_OBSTARAVANIE\2019\_TSK\16_SOS_Prievidza\Sutazne_podklady\"/>
    </mc:Choice>
  </mc:AlternateContent>
  <bookViews>
    <workbookView xWindow="150" yWindow="570" windowWidth="20730" windowHeight="11760" activeTab="1"/>
  </bookViews>
  <sheets>
    <sheet name="Rekapitulácia stavby" sheetId="1" r:id="rId1"/>
    <sheet name="01 - Architektonicko - st..." sheetId="2" r:id="rId2"/>
    <sheet name="02 - Zdravotechnika" sheetId="3" r:id="rId3"/>
    <sheet name="03 - Vykurovanie" sheetId="4" r:id="rId4"/>
    <sheet name="04 - Vetranie" sheetId="5" r:id="rId5"/>
    <sheet name="05 - Elektroinštalácia" sheetId="6" r:id="rId6"/>
  </sheets>
  <definedNames>
    <definedName name="_xlnm._FilterDatabase" localSheetId="1" hidden="1">'01 - Architektonicko - st...'!$C$137:$K$693</definedName>
    <definedName name="_xlnm._FilterDatabase" localSheetId="2" hidden="1">'02 - Zdravotechnika'!$C$126:$K$220</definedName>
    <definedName name="_xlnm._FilterDatabase" localSheetId="3" hidden="1">'03 - Vykurovanie'!$C$126:$K$187</definedName>
    <definedName name="_xlnm._FilterDatabase" localSheetId="4" hidden="1">'04 - Vetranie'!$C$124:$K$169</definedName>
    <definedName name="_xlnm._FilterDatabase" localSheetId="5" hidden="1">'05 - Elektroinštalácia'!$C$124:$K$277</definedName>
    <definedName name="_xlnm.Print_Titles" localSheetId="1">'01 - Architektonicko - st...'!$137:$137</definedName>
    <definedName name="_xlnm.Print_Titles" localSheetId="2">'02 - Zdravotechnika'!$126:$126</definedName>
    <definedName name="_xlnm.Print_Titles" localSheetId="3">'03 - Vykurovanie'!$126:$126</definedName>
    <definedName name="_xlnm.Print_Titles" localSheetId="4">'04 - Vetranie'!$124:$124</definedName>
    <definedName name="_xlnm.Print_Titles" localSheetId="5">'05 - Elektroinštalácia'!$124:$124</definedName>
    <definedName name="_xlnm.Print_Titles" localSheetId="0">'Rekapitulácia stavby'!$92:$92</definedName>
    <definedName name="_xlnm.Print_Area" localSheetId="1">'01 - Architektonicko - st...'!$C$4:$J$76,'01 - Architektonicko - st...'!$C$125:$K$693</definedName>
    <definedName name="_xlnm.Print_Area" localSheetId="2">'02 - Zdravotechnika'!$C$4:$J$76,'02 - Zdravotechnika'!$C$114:$K$220</definedName>
    <definedName name="_xlnm.Print_Area" localSheetId="3">'03 - Vykurovanie'!$C$4:$J$76,'03 - Vykurovanie'!$C$114:$K$187</definedName>
    <definedName name="_xlnm.Print_Area" localSheetId="4">'04 - Vetranie'!$C$4:$J$76,'04 - Vetranie'!$C$112:$K$169</definedName>
    <definedName name="_xlnm.Print_Area" localSheetId="5">'05 - Elektroinštalácia'!$C$4:$J$76,'05 - Elektroinštalácia'!$C$112:$K$277</definedName>
    <definedName name="_xlnm.Print_Area" localSheetId="0">'Rekapitulácia stavby'!$D$4:$AO$76,'Rekapitulácia stavby'!$C$82:$AQ$107</definedName>
  </definedNames>
  <calcPr calcId="152511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/>
  <c r="BI277" i="6"/>
  <c r="BH277" i="6"/>
  <c r="BG277" i="6"/>
  <c r="BE277" i="6"/>
  <c r="T277" i="6"/>
  <c r="R277" i="6"/>
  <c r="P277" i="6"/>
  <c r="BK277" i="6"/>
  <c r="J277" i="6"/>
  <c r="BF277" i="6" s="1"/>
  <c r="BI276" i="6"/>
  <c r="BH276" i="6"/>
  <c r="BG276" i="6"/>
  <c r="BE276" i="6"/>
  <c r="T276" i="6"/>
  <c r="R276" i="6"/>
  <c r="P276" i="6"/>
  <c r="BK276" i="6"/>
  <c r="J276" i="6"/>
  <c r="BF276" i="6" s="1"/>
  <c r="BI275" i="6"/>
  <c r="BH275" i="6"/>
  <c r="BG275" i="6"/>
  <c r="BE275" i="6"/>
  <c r="T275" i="6"/>
  <c r="R275" i="6"/>
  <c r="P275" i="6"/>
  <c r="BK275" i="6"/>
  <c r="J275" i="6"/>
  <c r="BF275" i="6" s="1"/>
  <c r="BI274" i="6"/>
  <c r="BH274" i="6"/>
  <c r="BG274" i="6"/>
  <c r="BE274" i="6"/>
  <c r="T274" i="6"/>
  <c r="R274" i="6"/>
  <c r="P274" i="6"/>
  <c r="BK274" i="6"/>
  <c r="J274" i="6"/>
  <c r="BF274" i="6" s="1"/>
  <c r="BI273" i="6"/>
  <c r="BH273" i="6"/>
  <c r="BG273" i="6"/>
  <c r="BE273" i="6"/>
  <c r="T273" i="6"/>
  <c r="R273" i="6"/>
  <c r="R272" i="6" s="1"/>
  <c r="R271" i="6" s="1"/>
  <c r="P273" i="6"/>
  <c r="P272" i="6" s="1"/>
  <c r="P271" i="6" s="1"/>
  <c r="BK273" i="6"/>
  <c r="J273" i="6"/>
  <c r="BF273" i="6" s="1"/>
  <c r="BI270" i="6"/>
  <c r="BH270" i="6"/>
  <c r="BG270" i="6"/>
  <c r="BE270" i="6"/>
  <c r="T270" i="6"/>
  <c r="R270" i="6"/>
  <c r="P270" i="6"/>
  <c r="BK270" i="6"/>
  <c r="J270" i="6"/>
  <c r="BF270" i="6" s="1"/>
  <c r="BI269" i="6"/>
  <c r="BH269" i="6"/>
  <c r="BG269" i="6"/>
  <c r="BE269" i="6"/>
  <c r="T269" i="6"/>
  <c r="R269" i="6"/>
  <c r="P269" i="6"/>
  <c r="BK269" i="6"/>
  <c r="J269" i="6"/>
  <c r="BF269" i="6" s="1"/>
  <c r="BI268" i="6"/>
  <c r="BH268" i="6"/>
  <c r="BG268" i="6"/>
  <c r="BE268" i="6"/>
  <c r="T268" i="6"/>
  <c r="R268" i="6"/>
  <c r="P268" i="6"/>
  <c r="BK268" i="6"/>
  <c r="J268" i="6"/>
  <c r="BF268" i="6" s="1"/>
  <c r="BI267" i="6"/>
  <c r="BH267" i="6"/>
  <c r="BG267" i="6"/>
  <c r="BE267" i="6"/>
  <c r="T267" i="6"/>
  <c r="R267" i="6"/>
  <c r="P267" i="6"/>
  <c r="BK267" i="6"/>
  <c r="J267" i="6"/>
  <c r="BF267" i="6" s="1"/>
  <c r="BI266" i="6"/>
  <c r="BH266" i="6"/>
  <c r="BG266" i="6"/>
  <c r="BE266" i="6"/>
  <c r="T266" i="6"/>
  <c r="R266" i="6"/>
  <c r="P266" i="6"/>
  <c r="BK266" i="6"/>
  <c r="J266" i="6"/>
  <c r="BF266" i="6"/>
  <c r="BI265" i="6"/>
  <c r="BH265" i="6"/>
  <c r="BG265" i="6"/>
  <c r="BE265" i="6"/>
  <c r="T265" i="6"/>
  <c r="R265" i="6"/>
  <c r="P265" i="6"/>
  <c r="BK265" i="6"/>
  <c r="BK264" i="6" s="1"/>
  <c r="J264" i="6" s="1"/>
  <c r="J103" i="6" s="1"/>
  <c r="J265" i="6"/>
  <c r="BF265" i="6" s="1"/>
  <c r="BI263" i="6"/>
  <c r="BH263" i="6"/>
  <c r="BG263" i="6"/>
  <c r="BE263" i="6"/>
  <c r="T263" i="6"/>
  <c r="R263" i="6"/>
  <c r="P263" i="6"/>
  <c r="BK263" i="6"/>
  <c r="J263" i="6"/>
  <c r="BF263" i="6" s="1"/>
  <c r="BI262" i="6"/>
  <c r="BH262" i="6"/>
  <c r="BG262" i="6"/>
  <c r="BE262" i="6"/>
  <c r="T262" i="6"/>
  <c r="R262" i="6"/>
  <c r="P262" i="6"/>
  <c r="BK262" i="6"/>
  <c r="J262" i="6"/>
  <c r="BF262" i="6" s="1"/>
  <c r="BI261" i="6"/>
  <c r="BH261" i="6"/>
  <c r="BG261" i="6"/>
  <c r="BE261" i="6"/>
  <c r="T261" i="6"/>
  <c r="R261" i="6"/>
  <c r="P261" i="6"/>
  <c r="BK261" i="6"/>
  <c r="J261" i="6"/>
  <c r="BF261" i="6" s="1"/>
  <c r="BI260" i="6"/>
  <c r="BH260" i="6"/>
  <c r="BG260" i="6"/>
  <c r="BE260" i="6"/>
  <c r="T260" i="6"/>
  <c r="R260" i="6"/>
  <c r="P260" i="6"/>
  <c r="BK260" i="6"/>
  <c r="J260" i="6"/>
  <c r="BF260" i="6" s="1"/>
  <c r="BI259" i="6"/>
  <c r="BH259" i="6"/>
  <c r="BG259" i="6"/>
  <c r="BE259" i="6"/>
  <c r="T259" i="6"/>
  <c r="R259" i="6"/>
  <c r="P259" i="6"/>
  <c r="BK259" i="6"/>
  <c r="J259" i="6"/>
  <c r="BF259" i="6" s="1"/>
  <c r="BI258" i="6"/>
  <c r="BH258" i="6"/>
  <c r="BG258" i="6"/>
  <c r="BE258" i="6"/>
  <c r="T258" i="6"/>
  <c r="R258" i="6"/>
  <c r="P258" i="6"/>
  <c r="BK258" i="6"/>
  <c r="J258" i="6"/>
  <c r="BF258" i="6" s="1"/>
  <c r="BI257" i="6"/>
  <c r="BH257" i="6"/>
  <c r="BG257" i="6"/>
  <c r="BE257" i="6"/>
  <c r="T257" i="6"/>
  <c r="R257" i="6"/>
  <c r="P257" i="6"/>
  <c r="BK257" i="6"/>
  <c r="J257" i="6"/>
  <c r="BF257" i="6" s="1"/>
  <c r="BI256" i="6"/>
  <c r="BH256" i="6"/>
  <c r="BG256" i="6"/>
  <c r="BE256" i="6"/>
  <c r="T256" i="6"/>
  <c r="R256" i="6"/>
  <c r="P256" i="6"/>
  <c r="BK256" i="6"/>
  <c r="J256" i="6"/>
  <c r="BF256" i="6" s="1"/>
  <c r="BI255" i="6"/>
  <c r="BH255" i="6"/>
  <c r="BG255" i="6"/>
  <c r="BE255" i="6"/>
  <c r="T255" i="6"/>
  <c r="R255" i="6"/>
  <c r="P255" i="6"/>
  <c r="BK255" i="6"/>
  <c r="J255" i="6"/>
  <c r="BF255" i="6"/>
  <c r="BI254" i="6"/>
  <c r="BH254" i="6"/>
  <c r="BG254" i="6"/>
  <c r="BE254" i="6"/>
  <c r="T254" i="6"/>
  <c r="R254" i="6"/>
  <c r="P254" i="6"/>
  <c r="BK254" i="6"/>
  <c r="J254" i="6"/>
  <c r="BF254" i="6" s="1"/>
  <c r="BI253" i="6"/>
  <c r="BH253" i="6"/>
  <c r="BG253" i="6"/>
  <c r="BE253" i="6"/>
  <c r="T253" i="6"/>
  <c r="R253" i="6"/>
  <c r="P253" i="6"/>
  <c r="BK253" i="6"/>
  <c r="J253" i="6"/>
  <c r="BF253" i="6"/>
  <c r="BI252" i="6"/>
  <c r="BH252" i="6"/>
  <c r="BG252" i="6"/>
  <c r="BE252" i="6"/>
  <c r="T252" i="6"/>
  <c r="R252" i="6"/>
  <c r="P252" i="6"/>
  <c r="BK252" i="6"/>
  <c r="J252" i="6"/>
  <c r="BF252" i="6" s="1"/>
  <c r="BI251" i="6"/>
  <c r="BH251" i="6"/>
  <c r="BG251" i="6"/>
  <c r="BE251" i="6"/>
  <c r="T251" i="6"/>
  <c r="R251" i="6"/>
  <c r="P251" i="6"/>
  <c r="BK251" i="6"/>
  <c r="J251" i="6"/>
  <c r="BF251" i="6"/>
  <c r="BI250" i="6"/>
  <c r="BH250" i="6"/>
  <c r="BG250" i="6"/>
  <c r="BE250" i="6"/>
  <c r="T250" i="6"/>
  <c r="R250" i="6"/>
  <c r="P250" i="6"/>
  <c r="BK250" i="6"/>
  <c r="J250" i="6"/>
  <c r="BF250" i="6" s="1"/>
  <c r="BI249" i="6"/>
  <c r="BH249" i="6"/>
  <c r="BG249" i="6"/>
  <c r="BE249" i="6"/>
  <c r="T249" i="6"/>
  <c r="R249" i="6"/>
  <c r="P249" i="6"/>
  <c r="BK249" i="6"/>
  <c r="J249" i="6"/>
  <c r="BF249" i="6"/>
  <c r="BI248" i="6"/>
  <c r="BH248" i="6"/>
  <c r="BG248" i="6"/>
  <c r="BE248" i="6"/>
  <c r="T248" i="6"/>
  <c r="R248" i="6"/>
  <c r="P248" i="6"/>
  <c r="BK248" i="6"/>
  <c r="BK245" i="6" s="1"/>
  <c r="J245" i="6" s="1"/>
  <c r="J102" i="6" s="1"/>
  <c r="J248" i="6"/>
  <c r="BF248" i="6" s="1"/>
  <c r="BI247" i="6"/>
  <c r="BH247" i="6"/>
  <c r="BG247" i="6"/>
  <c r="BE247" i="6"/>
  <c r="T247" i="6"/>
  <c r="R247" i="6"/>
  <c r="R245" i="6" s="1"/>
  <c r="P247" i="6"/>
  <c r="BK247" i="6"/>
  <c r="J247" i="6"/>
  <c r="BF247" i="6"/>
  <c r="BI246" i="6"/>
  <c r="BH246" i="6"/>
  <c r="BG246" i="6"/>
  <c r="BE246" i="6"/>
  <c r="T246" i="6"/>
  <c r="T245" i="6" s="1"/>
  <c r="R246" i="6"/>
  <c r="P246" i="6"/>
  <c r="P245" i="6" s="1"/>
  <c r="BK246" i="6"/>
  <c r="J246" i="6"/>
  <c r="BF246" i="6" s="1"/>
  <c r="BI244" i="6"/>
  <c r="BH244" i="6"/>
  <c r="BG244" i="6"/>
  <c r="BE244" i="6"/>
  <c r="T244" i="6"/>
  <c r="R244" i="6"/>
  <c r="P244" i="6"/>
  <c r="BK244" i="6"/>
  <c r="J244" i="6"/>
  <c r="BF244" i="6" s="1"/>
  <c r="BI243" i="6"/>
  <c r="BH243" i="6"/>
  <c r="BG243" i="6"/>
  <c r="BE243" i="6"/>
  <c r="T243" i="6"/>
  <c r="R243" i="6"/>
  <c r="P243" i="6"/>
  <c r="BK243" i="6"/>
  <c r="J243" i="6"/>
  <c r="BF243" i="6"/>
  <c r="BI242" i="6"/>
  <c r="BH242" i="6"/>
  <c r="BG242" i="6"/>
  <c r="BE242" i="6"/>
  <c r="T242" i="6"/>
  <c r="R242" i="6"/>
  <c r="P242" i="6"/>
  <c r="BK242" i="6"/>
  <c r="J242" i="6"/>
  <c r="BF242" i="6" s="1"/>
  <c r="BI241" i="6"/>
  <c r="BH241" i="6"/>
  <c r="BG241" i="6"/>
  <c r="BE241" i="6"/>
  <c r="T241" i="6"/>
  <c r="R241" i="6"/>
  <c r="P241" i="6"/>
  <c r="BK241" i="6"/>
  <c r="J241" i="6"/>
  <c r="BF241" i="6"/>
  <c r="BI240" i="6"/>
  <c r="BH240" i="6"/>
  <c r="BG240" i="6"/>
  <c r="BE240" i="6"/>
  <c r="T240" i="6"/>
  <c r="R240" i="6"/>
  <c r="P240" i="6"/>
  <c r="BK240" i="6"/>
  <c r="J240" i="6"/>
  <c r="BF240" i="6" s="1"/>
  <c r="BI239" i="6"/>
  <c r="BH239" i="6"/>
  <c r="BG239" i="6"/>
  <c r="BE239" i="6"/>
  <c r="T239" i="6"/>
  <c r="R239" i="6"/>
  <c r="P239" i="6"/>
  <c r="BK239" i="6"/>
  <c r="J239" i="6"/>
  <c r="BF239" i="6"/>
  <c r="BI238" i="6"/>
  <c r="BH238" i="6"/>
  <c r="BG238" i="6"/>
  <c r="BE238" i="6"/>
  <c r="T238" i="6"/>
  <c r="R238" i="6"/>
  <c r="P238" i="6"/>
  <c r="BK238" i="6"/>
  <c r="J238" i="6"/>
  <c r="BF238" i="6" s="1"/>
  <c r="BI237" i="6"/>
  <c r="BH237" i="6"/>
  <c r="BG237" i="6"/>
  <c r="BE237" i="6"/>
  <c r="T237" i="6"/>
  <c r="R237" i="6"/>
  <c r="P237" i="6"/>
  <c r="BK237" i="6"/>
  <c r="J237" i="6"/>
  <c r="BF237" i="6"/>
  <c r="BI236" i="6"/>
  <c r="BH236" i="6"/>
  <c r="BG236" i="6"/>
  <c r="BE236" i="6"/>
  <c r="T236" i="6"/>
  <c r="R236" i="6"/>
  <c r="P236" i="6"/>
  <c r="BK236" i="6"/>
  <c r="J236" i="6"/>
  <c r="BF236" i="6" s="1"/>
  <c r="BI235" i="6"/>
  <c r="BH235" i="6"/>
  <c r="BG235" i="6"/>
  <c r="BE235" i="6"/>
  <c r="T235" i="6"/>
  <c r="R235" i="6"/>
  <c r="P235" i="6"/>
  <c r="BK235" i="6"/>
  <c r="J235" i="6"/>
  <c r="BF235" i="6"/>
  <c r="BI234" i="6"/>
  <c r="BH234" i="6"/>
  <c r="BG234" i="6"/>
  <c r="BE234" i="6"/>
  <c r="T234" i="6"/>
  <c r="R234" i="6"/>
  <c r="P234" i="6"/>
  <c r="BK234" i="6"/>
  <c r="J234" i="6"/>
  <c r="BF234" i="6" s="1"/>
  <c r="BI233" i="6"/>
  <c r="BH233" i="6"/>
  <c r="BG233" i="6"/>
  <c r="BE233" i="6"/>
  <c r="T233" i="6"/>
  <c r="R233" i="6"/>
  <c r="P233" i="6"/>
  <c r="BK233" i="6"/>
  <c r="J233" i="6"/>
  <c r="BF233" i="6"/>
  <c r="BI232" i="6"/>
  <c r="BH232" i="6"/>
  <c r="BG232" i="6"/>
  <c r="BE232" i="6"/>
  <c r="T232" i="6"/>
  <c r="R232" i="6"/>
  <c r="P232" i="6"/>
  <c r="BK232" i="6"/>
  <c r="J232" i="6"/>
  <c r="BF232" i="6" s="1"/>
  <c r="BI231" i="6"/>
  <c r="BH231" i="6"/>
  <c r="BG231" i="6"/>
  <c r="BE231" i="6"/>
  <c r="T231" i="6"/>
  <c r="R231" i="6"/>
  <c r="P231" i="6"/>
  <c r="BK231" i="6"/>
  <c r="J231" i="6"/>
  <c r="BF231" i="6"/>
  <c r="BI230" i="6"/>
  <c r="BH230" i="6"/>
  <c r="BG230" i="6"/>
  <c r="BE230" i="6"/>
  <c r="T230" i="6"/>
  <c r="R230" i="6"/>
  <c r="P230" i="6"/>
  <c r="BK230" i="6"/>
  <c r="J230" i="6"/>
  <c r="BF230" i="6" s="1"/>
  <c r="BI229" i="6"/>
  <c r="BH229" i="6"/>
  <c r="BG229" i="6"/>
  <c r="BE229" i="6"/>
  <c r="T229" i="6"/>
  <c r="R229" i="6"/>
  <c r="P229" i="6"/>
  <c r="BK229" i="6"/>
  <c r="J229" i="6"/>
  <c r="BF229" i="6"/>
  <c r="BI228" i="6"/>
  <c r="BH228" i="6"/>
  <c r="BG228" i="6"/>
  <c r="BE228" i="6"/>
  <c r="T228" i="6"/>
  <c r="R228" i="6"/>
  <c r="P228" i="6"/>
  <c r="BK228" i="6"/>
  <c r="J228" i="6"/>
  <c r="BF228" i="6" s="1"/>
  <c r="BI227" i="6"/>
  <c r="BH227" i="6"/>
  <c r="BG227" i="6"/>
  <c r="BE227" i="6"/>
  <c r="T227" i="6"/>
  <c r="R227" i="6"/>
  <c r="P227" i="6"/>
  <c r="BK227" i="6"/>
  <c r="J227" i="6"/>
  <c r="BF227" i="6"/>
  <c r="BI226" i="6"/>
  <c r="BH226" i="6"/>
  <c r="BG226" i="6"/>
  <c r="BE226" i="6"/>
  <c r="T226" i="6"/>
  <c r="R226" i="6"/>
  <c r="P226" i="6"/>
  <c r="BK226" i="6"/>
  <c r="J226" i="6"/>
  <c r="BF226" i="6" s="1"/>
  <c r="BI225" i="6"/>
  <c r="BH225" i="6"/>
  <c r="BG225" i="6"/>
  <c r="BE225" i="6"/>
  <c r="T225" i="6"/>
  <c r="R225" i="6"/>
  <c r="P225" i="6"/>
  <c r="BK225" i="6"/>
  <c r="J225" i="6"/>
  <c r="BF225" i="6"/>
  <c r="BI224" i="6"/>
  <c r="BH224" i="6"/>
  <c r="BG224" i="6"/>
  <c r="BE224" i="6"/>
  <c r="T224" i="6"/>
  <c r="R224" i="6"/>
  <c r="P224" i="6"/>
  <c r="BK224" i="6"/>
  <c r="J224" i="6"/>
  <c r="BF224" i="6" s="1"/>
  <c r="BI223" i="6"/>
  <c r="BH223" i="6"/>
  <c r="BG223" i="6"/>
  <c r="BE223" i="6"/>
  <c r="T223" i="6"/>
  <c r="R223" i="6"/>
  <c r="P223" i="6"/>
  <c r="BK223" i="6"/>
  <c r="J223" i="6"/>
  <c r="BF223" i="6"/>
  <c r="BI222" i="6"/>
  <c r="BH222" i="6"/>
  <c r="BG222" i="6"/>
  <c r="BE222" i="6"/>
  <c r="T222" i="6"/>
  <c r="R222" i="6"/>
  <c r="P222" i="6"/>
  <c r="BK222" i="6"/>
  <c r="J222" i="6"/>
  <c r="BF222" i="6" s="1"/>
  <c r="BI221" i="6"/>
  <c r="BH221" i="6"/>
  <c r="BG221" i="6"/>
  <c r="BE221" i="6"/>
  <c r="T221" i="6"/>
  <c r="R221" i="6"/>
  <c r="P221" i="6"/>
  <c r="BK221" i="6"/>
  <c r="J221" i="6"/>
  <c r="BF221" i="6"/>
  <c r="BI220" i="6"/>
  <c r="BH220" i="6"/>
  <c r="BG220" i="6"/>
  <c r="BE220" i="6"/>
  <c r="T220" i="6"/>
  <c r="R220" i="6"/>
  <c r="P220" i="6"/>
  <c r="BK220" i="6"/>
  <c r="J220" i="6"/>
  <c r="BF220" i="6" s="1"/>
  <c r="BI219" i="6"/>
  <c r="BH219" i="6"/>
  <c r="BG219" i="6"/>
  <c r="BE219" i="6"/>
  <c r="T219" i="6"/>
  <c r="R219" i="6"/>
  <c r="P219" i="6"/>
  <c r="BK219" i="6"/>
  <c r="J219" i="6"/>
  <c r="BF219" i="6"/>
  <c r="BI218" i="6"/>
  <c r="BH218" i="6"/>
  <c r="BG218" i="6"/>
  <c r="BE218" i="6"/>
  <c r="T218" i="6"/>
  <c r="R218" i="6"/>
  <c r="P218" i="6"/>
  <c r="BK218" i="6"/>
  <c r="J218" i="6"/>
  <c r="BF218" i="6" s="1"/>
  <c r="BI217" i="6"/>
  <c r="BH217" i="6"/>
  <c r="BG217" i="6"/>
  <c r="BE217" i="6"/>
  <c r="T217" i="6"/>
  <c r="R217" i="6"/>
  <c r="P217" i="6"/>
  <c r="BK217" i="6"/>
  <c r="J217" i="6"/>
  <c r="BF217" i="6"/>
  <c r="BI216" i="6"/>
  <c r="BH216" i="6"/>
  <c r="BG216" i="6"/>
  <c r="BE216" i="6"/>
  <c r="T216" i="6"/>
  <c r="R216" i="6"/>
  <c r="P216" i="6"/>
  <c r="BK216" i="6"/>
  <c r="J216" i="6"/>
  <c r="BF216" i="6" s="1"/>
  <c r="BI215" i="6"/>
  <c r="BH215" i="6"/>
  <c r="BG215" i="6"/>
  <c r="BE215" i="6"/>
  <c r="T215" i="6"/>
  <c r="R215" i="6"/>
  <c r="P215" i="6"/>
  <c r="BK215" i="6"/>
  <c r="J215" i="6"/>
  <c r="BF215" i="6"/>
  <c r="BI214" i="6"/>
  <c r="BH214" i="6"/>
  <c r="BG214" i="6"/>
  <c r="BE214" i="6"/>
  <c r="T214" i="6"/>
  <c r="R214" i="6"/>
  <c r="P214" i="6"/>
  <c r="BK214" i="6"/>
  <c r="J214" i="6"/>
  <c r="BF214" i="6" s="1"/>
  <c r="BI213" i="6"/>
  <c r="BH213" i="6"/>
  <c r="BG213" i="6"/>
  <c r="BE213" i="6"/>
  <c r="T213" i="6"/>
  <c r="R213" i="6"/>
  <c r="P213" i="6"/>
  <c r="BK213" i="6"/>
  <c r="J213" i="6"/>
  <c r="BF213" i="6"/>
  <c r="BI212" i="6"/>
  <c r="BH212" i="6"/>
  <c r="BG212" i="6"/>
  <c r="BE212" i="6"/>
  <c r="T212" i="6"/>
  <c r="R212" i="6"/>
  <c r="P212" i="6"/>
  <c r="BK212" i="6"/>
  <c r="J212" i="6"/>
  <c r="BF212" i="6" s="1"/>
  <c r="BI211" i="6"/>
  <c r="BH211" i="6"/>
  <c r="BG211" i="6"/>
  <c r="BE211" i="6"/>
  <c r="T211" i="6"/>
  <c r="R211" i="6"/>
  <c r="P211" i="6"/>
  <c r="BK211" i="6"/>
  <c r="J211" i="6"/>
  <c r="BF211" i="6"/>
  <c r="BI210" i="6"/>
  <c r="BH210" i="6"/>
  <c r="BG210" i="6"/>
  <c r="BE210" i="6"/>
  <c r="T210" i="6"/>
  <c r="R210" i="6"/>
  <c r="P210" i="6"/>
  <c r="BK210" i="6"/>
  <c r="J210" i="6"/>
  <c r="BF210" i="6" s="1"/>
  <c r="BI209" i="6"/>
  <c r="BH209" i="6"/>
  <c r="BG209" i="6"/>
  <c r="BE209" i="6"/>
  <c r="T209" i="6"/>
  <c r="R209" i="6"/>
  <c r="P209" i="6"/>
  <c r="BK209" i="6"/>
  <c r="J209" i="6"/>
  <c r="BF209" i="6"/>
  <c r="BI208" i="6"/>
  <c r="BH208" i="6"/>
  <c r="BG208" i="6"/>
  <c r="BE208" i="6"/>
  <c r="T208" i="6"/>
  <c r="R208" i="6"/>
  <c r="P208" i="6"/>
  <c r="BK208" i="6"/>
  <c r="J208" i="6"/>
  <c r="BF208" i="6" s="1"/>
  <c r="BI207" i="6"/>
  <c r="BH207" i="6"/>
  <c r="BG207" i="6"/>
  <c r="BE207" i="6"/>
  <c r="T207" i="6"/>
  <c r="R207" i="6"/>
  <c r="P207" i="6"/>
  <c r="BK207" i="6"/>
  <c r="J207" i="6"/>
  <c r="BF207" i="6"/>
  <c r="BI206" i="6"/>
  <c r="BH206" i="6"/>
  <c r="BG206" i="6"/>
  <c r="BE206" i="6"/>
  <c r="T206" i="6"/>
  <c r="R206" i="6"/>
  <c r="P206" i="6"/>
  <c r="BK206" i="6"/>
  <c r="J206" i="6"/>
  <c r="BF206" i="6"/>
  <c r="BI205" i="6"/>
  <c r="BH205" i="6"/>
  <c r="BG205" i="6"/>
  <c r="BE205" i="6"/>
  <c r="T205" i="6"/>
  <c r="R205" i="6"/>
  <c r="P205" i="6"/>
  <c r="BK205" i="6"/>
  <c r="J205" i="6"/>
  <c r="BF205" i="6"/>
  <c r="BI204" i="6"/>
  <c r="BH204" i="6"/>
  <c r="BG204" i="6"/>
  <c r="BE204" i="6"/>
  <c r="T204" i="6"/>
  <c r="R204" i="6"/>
  <c r="P204" i="6"/>
  <c r="BK204" i="6"/>
  <c r="J204" i="6"/>
  <c r="BF204" i="6"/>
  <c r="BI203" i="6"/>
  <c r="BH203" i="6"/>
  <c r="BG203" i="6"/>
  <c r="BE203" i="6"/>
  <c r="T203" i="6"/>
  <c r="R203" i="6"/>
  <c r="P203" i="6"/>
  <c r="BK203" i="6"/>
  <c r="J203" i="6"/>
  <c r="BF203" i="6"/>
  <c r="BI202" i="6"/>
  <c r="BH202" i="6"/>
  <c r="BG202" i="6"/>
  <c r="BE202" i="6"/>
  <c r="T202" i="6"/>
  <c r="R202" i="6"/>
  <c r="P202" i="6"/>
  <c r="BK202" i="6"/>
  <c r="J202" i="6"/>
  <c r="BF202" i="6"/>
  <c r="BI201" i="6"/>
  <c r="BH201" i="6"/>
  <c r="BG201" i="6"/>
  <c r="BE201" i="6"/>
  <c r="T201" i="6"/>
  <c r="R201" i="6"/>
  <c r="P201" i="6"/>
  <c r="BK201" i="6"/>
  <c r="J201" i="6"/>
  <c r="BF201" i="6"/>
  <c r="BI200" i="6"/>
  <c r="BH200" i="6"/>
  <c r="BG200" i="6"/>
  <c r="BE200" i="6"/>
  <c r="T200" i="6"/>
  <c r="R200" i="6"/>
  <c r="P200" i="6"/>
  <c r="BK200" i="6"/>
  <c r="J200" i="6"/>
  <c r="BF200" i="6"/>
  <c r="BI199" i="6"/>
  <c r="BH199" i="6"/>
  <c r="BG199" i="6"/>
  <c r="BE199" i="6"/>
  <c r="T199" i="6"/>
  <c r="R199" i="6"/>
  <c r="P199" i="6"/>
  <c r="BK199" i="6"/>
  <c r="J199" i="6"/>
  <c r="BF199" i="6"/>
  <c r="BI198" i="6"/>
  <c r="BH198" i="6"/>
  <c r="BG198" i="6"/>
  <c r="BE198" i="6"/>
  <c r="T198" i="6"/>
  <c r="R198" i="6"/>
  <c r="P198" i="6"/>
  <c r="BK198" i="6"/>
  <c r="J198" i="6"/>
  <c r="BF198" i="6"/>
  <c r="BI197" i="6"/>
  <c r="BH197" i="6"/>
  <c r="BG197" i="6"/>
  <c r="BE197" i="6"/>
  <c r="T197" i="6"/>
  <c r="R197" i="6"/>
  <c r="P197" i="6"/>
  <c r="BK197" i="6"/>
  <c r="J197" i="6"/>
  <c r="BF197" i="6"/>
  <c r="BI196" i="6"/>
  <c r="BH196" i="6"/>
  <c r="BG196" i="6"/>
  <c r="BE196" i="6"/>
  <c r="T196" i="6"/>
  <c r="R196" i="6"/>
  <c r="P196" i="6"/>
  <c r="BK196" i="6"/>
  <c r="J196" i="6"/>
  <c r="BF196" i="6"/>
  <c r="BI195" i="6"/>
  <c r="BH195" i="6"/>
  <c r="BG195" i="6"/>
  <c r="BE195" i="6"/>
  <c r="T195" i="6"/>
  <c r="R195" i="6"/>
  <c r="P195" i="6"/>
  <c r="BK195" i="6"/>
  <c r="J195" i="6"/>
  <c r="BF195" i="6"/>
  <c r="BI194" i="6"/>
  <c r="BH194" i="6"/>
  <c r="BG194" i="6"/>
  <c r="BE194" i="6"/>
  <c r="T194" i="6"/>
  <c r="R194" i="6"/>
  <c r="P194" i="6"/>
  <c r="BK194" i="6"/>
  <c r="J194" i="6"/>
  <c r="BF194" i="6"/>
  <c r="BI193" i="6"/>
  <c r="BH193" i="6"/>
  <c r="BG193" i="6"/>
  <c r="BE193" i="6"/>
  <c r="T193" i="6"/>
  <c r="R193" i="6"/>
  <c r="P193" i="6"/>
  <c r="BK193" i="6"/>
  <c r="J193" i="6"/>
  <c r="BF193" i="6"/>
  <c r="BI192" i="6"/>
  <c r="BH192" i="6"/>
  <c r="BG192" i="6"/>
  <c r="BE192" i="6"/>
  <c r="T192" i="6"/>
  <c r="R192" i="6"/>
  <c r="P192" i="6"/>
  <c r="BK192" i="6"/>
  <c r="J192" i="6"/>
  <c r="BF192" i="6"/>
  <c r="BI191" i="6"/>
  <c r="BH191" i="6"/>
  <c r="BG191" i="6"/>
  <c r="BE191" i="6"/>
  <c r="T191" i="6"/>
  <c r="R191" i="6"/>
  <c r="P191" i="6"/>
  <c r="BK191" i="6"/>
  <c r="J191" i="6"/>
  <c r="BF191" i="6"/>
  <c r="BI190" i="6"/>
  <c r="BH190" i="6"/>
  <c r="BG190" i="6"/>
  <c r="BE190" i="6"/>
  <c r="T190" i="6"/>
  <c r="R190" i="6"/>
  <c r="P190" i="6"/>
  <c r="BK190" i="6"/>
  <c r="J190" i="6"/>
  <c r="BF190" i="6"/>
  <c r="BI189" i="6"/>
  <c r="BH189" i="6"/>
  <c r="BG189" i="6"/>
  <c r="BE189" i="6"/>
  <c r="T189" i="6"/>
  <c r="R189" i="6"/>
  <c r="P189" i="6"/>
  <c r="BK189" i="6"/>
  <c r="J189" i="6"/>
  <c r="BF189" i="6"/>
  <c r="BI188" i="6"/>
  <c r="BH188" i="6"/>
  <c r="BG188" i="6"/>
  <c r="BE188" i="6"/>
  <c r="T188" i="6"/>
  <c r="R188" i="6"/>
  <c r="P188" i="6"/>
  <c r="BK188" i="6"/>
  <c r="J188" i="6"/>
  <c r="BF188" i="6"/>
  <c r="BI187" i="6"/>
  <c r="BH187" i="6"/>
  <c r="BG187" i="6"/>
  <c r="BE187" i="6"/>
  <c r="T187" i="6"/>
  <c r="R187" i="6"/>
  <c r="P187" i="6"/>
  <c r="BK187" i="6"/>
  <c r="J187" i="6"/>
  <c r="BF187" i="6"/>
  <c r="BI186" i="6"/>
  <c r="BH186" i="6"/>
  <c r="BG186" i="6"/>
  <c r="BE186" i="6"/>
  <c r="T186" i="6"/>
  <c r="R186" i="6"/>
  <c r="P186" i="6"/>
  <c r="BK186" i="6"/>
  <c r="J186" i="6"/>
  <c r="BF186" i="6"/>
  <c r="BI185" i="6"/>
  <c r="BH185" i="6"/>
  <c r="BG185" i="6"/>
  <c r="BE185" i="6"/>
  <c r="T185" i="6"/>
  <c r="R185" i="6"/>
  <c r="P185" i="6"/>
  <c r="BK185" i="6"/>
  <c r="J185" i="6"/>
  <c r="BF185" i="6"/>
  <c r="BI184" i="6"/>
  <c r="BH184" i="6"/>
  <c r="BG184" i="6"/>
  <c r="BE184" i="6"/>
  <c r="T184" i="6"/>
  <c r="R184" i="6"/>
  <c r="P184" i="6"/>
  <c r="BK184" i="6"/>
  <c r="J184" i="6"/>
  <c r="BF184" i="6"/>
  <c r="BI183" i="6"/>
  <c r="BH183" i="6"/>
  <c r="BG183" i="6"/>
  <c r="BE183" i="6"/>
  <c r="T183" i="6"/>
  <c r="R183" i="6"/>
  <c r="P183" i="6"/>
  <c r="BK183" i="6"/>
  <c r="J183" i="6"/>
  <c r="BF183" i="6"/>
  <c r="BI182" i="6"/>
  <c r="BH182" i="6"/>
  <c r="BG182" i="6"/>
  <c r="BE182" i="6"/>
  <c r="T182" i="6"/>
  <c r="R182" i="6"/>
  <c r="P182" i="6"/>
  <c r="BK182" i="6"/>
  <c r="J182" i="6"/>
  <c r="BF182" i="6"/>
  <c r="BI181" i="6"/>
  <c r="BH181" i="6"/>
  <c r="BG181" i="6"/>
  <c r="BE181" i="6"/>
  <c r="T181" i="6"/>
  <c r="R181" i="6"/>
  <c r="P181" i="6"/>
  <c r="BK181" i="6"/>
  <c r="J181" i="6"/>
  <c r="BF181" i="6"/>
  <c r="BI180" i="6"/>
  <c r="BH180" i="6"/>
  <c r="BG180" i="6"/>
  <c r="BE180" i="6"/>
  <c r="T180" i="6"/>
  <c r="R180" i="6"/>
  <c r="P180" i="6"/>
  <c r="BK180" i="6"/>
  <c r="J180" i="6"/>
  <c r="BF180" i="6"/>
  <c r="BI179" i="6"/>
  <c r="BH179" i="6"/>
  <c r="BG179" i="6"/>
  <c r="BE179" i="6"/>
  <c r="T179" i="6"/>
  <c r="R179" i="6"/>
  <c r="P179" i="6"/>
  <c r="BK179" i="6"/>
  <c r="J179" i="6"/>
  <c r="BF179" i="6"/>
  <c r="BI178" i="6"/>
  <c r="BH178" i="6"/>
  <c r="BG178" i="6"/>
  <c r="BE178" i="6"/>
  <c r="T178" i="6"/>
  <c r="R178" i="6"/>
  <c r="P178" i="6"/>
  <c r="BK178" i="6"/>
  <c r="J178" i="6"/>
  <c r="BF178" i="6"/>
  <c r="BI177" i="6"/>
  <c r="BH177" i="6"/>
  <c r="BG177" i="6"/>
  <c r="BE177" i="6"/>
  <c r="T177" i="6"/>
  <c r="R177" i="6"/>
  <c r="P177" i="6"/>
  <c r="BK177" i="6"/>
  <c r="J177" i="6"/>
  <c r="BF177" i="6"/>
  <c r="BI176" i="6"/>
  <c r="BH176" i="6"/>
  <c r="BG176" i="6"/>
  <c r="BE176" i="6"/>
  <c r="T176" i="6"/>
  <c r="R176" i="6"/>
  <c r="P176" i="6"/>
  <c r="BK176" i="6"/>
  <c r="J176" i="6"/>
  <c r="BF176" i="6"/>
  <c r="BI175" i="6"/>
  <c r="BH175" i="6"/>
  <c r="BG175" i="6"/>
  <c r="BE175" i="6"/>
  <c r="T175" i="6"/>
  <c r="R175" i="6"/>
  <c r="P175" i="6"/>
  <c r="BK175" i="6"/>
  <c r="J175" i="6"/>
  <c r="BF175" i="6"/>
  <c r="BI174" i="6"/>
  <c r="BH174" i="6"/>
  <c r="BG174" i="6"/>
  <c r="BE174" i="6"/>
  <c r="T174" i="6"/>
  <c r="R174" i="6"/>
  <c r="P174" i="6"/>
  <c r="BK174" i="6"/>
  <c r="J174" i="6"/>
  <c r="BF174" i="6"/>
  <c r="BI173" i="6"/>
  <c r="BH173" i="6"/>
  <c r="BG173" i="6"/>
  <c r="BE173" i="6"/>
  <c r="T173" i="6"/>
  <c r="R173" i="6"/>
  <c r="P173" i="6"/>
  <c r="BK173" i="6"/>
  <c r="J173" i="6"/>
  <c r="BF173" i="6"/>
  <c r="BI172" i="6"/>
  <c r="BH172" i="6"/>
  <c r="BG172" i="6"/>
  <c r="BE172" i="6"/>
  <c r="T172" i="6"/>
  <c r="R172" i="6"/>
  <c r="P172" i="6"/>
  <c r="BK172" i="6"/>
  <c r="J172" i="6"/>
  <c r="BF172" i="6"/>
  <c r="BI171" i="6"/>
  <c r="BH171" i="6"/>
  <c r="BG171" i="6"/>
  <c r="BE171" i="6"/>
  <c r="T171" i="6"/>
  <c r="R171" i="6"/>
  <c r="P171" i="6"/>
  <c r="BK171" i="6"/>
  <c r="J171" i="6"/>
  <c r="BF171" i="6"/>
  <c r="BI170" i="6"/>
  <c r="BH170" i="6"/>
  <c r="BG170" i="6"/>
  <c r="BE170" i="6"/>
  <c r="T170" i="6"/>
  <c r="R170" i="6"/>
  <c r="P170" i="6"/>
  <c r="BK170" i="6"/>
  <c r="J170" i="6"/>
  <c r="BF170" i="6"/>
  <c r="BI169" i="6"/>
  <c r="BH169" i="6"/>
  <c r="BG169" i="6"/>
  <c r="BE169" i="6"/>
  <c r="T169" i="6"/>
  <c r="R169" i="6"/>
  <c r="P169" i="6"/>
  <c r="BK169" i="6"/>
  <c r="J169" i="6"/>
  <c r="BF169" i="6"/>
  <c r="BI168" i="6"/>
  <c r="BH168" i="6"/>
  <c r="BG168" i="6"/>
  <c r="BE168" i="6"/>
  <c r="T168" i="6"/>
  <c r="R168" i="6"/>
  <c r="P168" i="6"/>
  <c r="BK168" i="6"/>
  <c r="J168" i="6"/>
  <c r="BF168" i="6"/>
  <c r="BI167" i="6"/>
  <c r="BH167" i="6"/>
  <c r="BG167" i="6"/>
  <c r="BE167" i="6"/>
  <c r="T167" i="6"/>
  <c r="R167" i="6"/>
  <c r="P167" i="6"/>
  <c r="BK167" i="6"/>
  <c r="J167" i="6"/>
  <c r="BF167" i="6"/>
  <c r="BI166" i="6"/>
  <c r="BH166" i="6"/>
  <c r="BG166" i="6"/>
  <c r="BE166" i="6"/>
  <c r="T166" i="6"/>
  <c r="R166" i="6"/>
  <c r="P166" i="6"/>
  <c r="BK166" i="6"/>
  <c r="J166" i="6"/>
  <c r="BF166" i="6"/>
  <c r="BI165" i="6"/>
  <c r="BH165" i="6"/>
  <c r="BG165" i="6"/>
  <c r="BE165" i="6"/>
  <c r="T165" i="6"/>
  <c r="R165" i="6"/>
  <c r="P165" i="6"/>
  <c r="BK165" i="6"/>
  <c r="J165" i="6"/>
  <c r="BF165" i="6"/>
  <c r="BI164" i="6"/>
  <c r="BH164" i="6"/>
  <c r="BG164" i="6"/>
  <c r="BE164" i="6"/>
  <c r="T164" i="6"/>
  <c r="R164" i="6"/>
  <c r="P164" i="6"/>
  <c r="BK164" i="6"/>
  <c r="J164" i="6"/>
  <c r="BF164" i="6"/>
  <c r="BI163" i="6"/>
  <c r="BH163" i="6"/>
  <c r="BG163" i="6"/>
  <c r="BE163" i="6"/>
  <c r="T163" i="6"/>
  <c r="R163" i="6"/>
  <c r="P163" i="6"/>
  <c r="BK163" i="6"/>
  <c r="J163" i="6"/>
  <c r="BF163" i="6"/>
  <c r="BI162" i="6"/>
  <c r="BH162" i="6"/>
  <c r="BG162" i="6"/>
  <c r="BE162" i="6"/>
  <c r="T162" i="6"/>
  <c r="R162" i="6"/>
  <c r="P162" i="6"/>
  <c r="BK162" i="6"/>
  <c r="J162" i="6"/>
  <c r="BF162" i="6"/>
  <c r="BI161" i="6"/>
  <c r="BH161" i="6"/>
  <c r="BG161" i="6"/>
  <c r="BE161" i="6"/>
  <c r="T161" i="6"/>
  <c r="R161" i="6"/>
  <c r="P161" i="6"/>
  <c r="BK161" i="6"/>
  <c r="J161" i="6"/>
  <c r="BF161" i="6"/>
  <c r="BI160" i="6"/>
  <c r="BH160" i="6"/>
  <c r="BG160" i="6"/>
  <c r="BE160" i="6"/>
  <c r="T160" i="6"/>
  <c r="R160" i="6"/>
  <c r="P160" i="6"/>
  <c r="BK160" i="6"/>
  <c r="J160" i="6"/>
  <c r="BF160" i="6"/>
  <c r="BI159" i="6"/>
  <c r="BH159" i="6"/>
  <c r="BG159" i="6"/>
  <c r="BE159" i="6"/>
  <c r="T159" i="6"/>
  <c r="R159" i="6"/>
  <c r="P159" i="6"/>
  <c r="BK159" i="6"/>
  <c r="J159" i="6"/>
  <c r="BF159" i="6"/>
  <c r="BI158" i="6"/>
  <c r="BH158" i="6"/>
  <c r="BG158" i="6"/>
  <c r="BE158" i="6"/>
  <c r="T158" i="6"/>
  <c r="R158" i="6"/>
  <c r="P158" i="6"/>
  <c r="BK158" i="6"/>
  <c r="J158" i="6"/>
  <c r="BF158" i="6"/>
  <c r="BI157" i="6"/>
  <c r="BH157" i="6"/>
  <c r="BG157" i="6"/>
  <c r="BE157" i="6"/>
  <c r="T157" i="6"/>
  <c r="R157" i="6"/>
  <c r="P157" i="6"/>
  <c r="BK157" i="6"/>
  <c r="J157" i="6"/>
  <c r="BF157" i="6"/>
  <c r="BI156" i="6"/>
  <c r="BH156" i="6"/>
  <c r="BG156" i="6"/>
  <c r="BE156" i="6"/>
  <c r="T156" i="6"/>
  <c r="R156" i="6"/>
  <c r="P156" i="6"/>
  <c r="BK156" i="6"/>
  <c r="J156" i="6"/>
  <c r="BF156" i="6"/>
  <c r="BI155" i="6"/>
  <c r="BH155" i="6"/>
  <c r="BG155" i="6"/>
  <c r="BE155" i="6"/>
  <c r="T155" i="6"/>
  <c r="R155" i="6"/>
  <c r="P155" i="6"/>
  <c r="BK155" i="6"/>
  <c r="J155" i="6"/>
  <c r="BF155" i="6"/>
  <c r="BI154" i="6"/>
  <c r="BH154" i="6"/>
  <c r="BG154" i="6"/>
  <c r="BE154" i="6"/>
  <c r="T154" i="6"/>
  <c r="R154" i="6"/>
  <c r="P154" i="6"/>
  <c r="BK154" i="6"/>
  <c r="J154" i="6"/>
  <c r="BF154" i="6"/>
  <c r="BI153" i="6"/>
  <c r="BH153" i="6"/>
  <c r="BG153" i="6"/>
  <c r="BE153" i="6"/>
  <c r="T153" i="6"/>
  <c r="R153" i="6"/>
  <c r="P153" i="6"/>
  <c r="BK153" i="6"/>
  <c r="J153" i="6"/>
  <c r="BF153" i="6"/>
  <c r="BI152" i="6"/>
  <c r="BH152" i="6"/>
  <c r="BG152" i="6"/>
  <c r="BE152" i="6"/>
  <c r="T152" i="6"/>
  <c r="R152" i="6"/>
  <c r="P152" i="6"/>
  <c r="BK152" i="6"/>
  <c r="J152" i="6"/>
  <c r="BF152" i="6"/>
  <c r="BI151" i="6"/>
  <c r="BH151" i="6"/>
  <c r="BG151" i="6"/>
  <c r="BE151" i="6"/>
  <c r="T151" i="6"/>
  <c r="R151" i="6"/>
  <c r="P151" i="6"/>
  <c r="BK151" i="6"/>
  <c r="J151" i="6"/>
  <c r="BF151" i="6"/>
  <c r="BI150" i="6"/>
  <c r="BH150" i="6"/>
  <c r="BG150" i="6"/>
  <c r="BE150" i="6"/>
  <c r="T150" i="6"/>
  <c r="R150" i="6"/>
  <c r="P150" i="6"/>
  <c r="BK150" i="6"/>
  <c r="J150" i="6"/>
  <c r="BF150" i="6"/>
  <c r="BI149" i="6"/>
  <c r="BH149" i="6"/>
  <c r="BG149" i="6"/>
  <c r="BE149" i="6"/>
  <c r="T149" i="6"/>
  <c r="R149" i="6"/>
  <c r="P149" i="6"/>
  <c r="BK149" i="6"/>
  <c r="J149" i="6"/>
  <c r="BF149" i="6"/>
  <c r="BI148" i="6"/>
  <c r="BH148" i="6"/>
  <c r="BG148" i="6"/>
  <c r="BE148" i="6"/>
  <c r="T148" i="6"/>
  <c r="R148" i="6"/>
  <c r="P148" i="6"/>
  <c r="BK148" i="6"/>
  <c r="J148" i="6"/>
  <c r="BF148" i="6"/>
  <c r="BI147" i="6"/>
  <c r="BH147" i="6"/>
  <c r="BG147" i="6"/>
  <c r="BE147" i="6"/>
  <c r="T147" i="6"/>
  <c r="R147" i="6"/>
  <c r="P147" i="6"/>
  <c r="BK147" i="6"/>
  <c r="J147" i="6"/>
  <c r="BF147" i="6"/>
  <c r="BI146" i="6"/>
  <c r="BH146" i="6"/>
  <c r="BG146" i="6"/>
  <c r="BE146" i="6"/>
  <c r="T146" i="6"/>
  <c r="R146" i="6"/>
  <c r="P146" i="6"/>
  <c r="BK146" i="6"/>
  <c r="J146" i="6"/>
  <c r="BF146" i="6"/>
  <c r="BI145" i="6"/>
  <c r="BH145" i="6"/>
  <c r="BG145" i="6"/>
  <c r="BE145" i="6"/>
  <c r="T145" i="6"/>
  <c r="R145" i="6"/>
  <c r="P145" i="6"/>
  <c r="BK145" i="6"/>
  <c r="J145" i="6"/>
  <c r="BF145" i="6"/>
  <c r="BI144" i="6"/>
  <c r="BH144" i="6"/>
  <c r="BG144" i="6"/>
  <c r="BE144" i="6"/>
  <c r="T144" i="6"/>
  <c r="R144" i="6"/>
  <c r="P144" i="6"/>
  <c r="BK144" i="6"/>
  <c r="J144" i="6"/>
  <c r="BF144" i="6"/>
  <c r="BI143" i="6"/>
  <c r="BH143" i="6"/>
  <c r="BG143" i="6"/>
  <c r="BE143" i="6"/>
  <c r="T143" i="6"/>
  <c r="R143" i="6"/>
  <c r="P143" i="6"/>
  <c r="BK143" i="6"/>
  <c r="J143" i="6"/>
  <c r="BF143" i="6"/>
  <c r="BI142" i="6"/>
  <c r="BH142" i="6"/>
  <c r="BG142" i="6"/>
  <c r="BE142" i="6"/>
  <c r="T142" i="6"/>
  <c r="R142" i="6"/>
  <c r="P142" i="6"/>
  <c r="BK142" i="6"/>
  <c r="J142" i="6"/>
  <c r="BF142" i="6"/>
  <c r="BI141" i="6"/>
  <c r="BH141" i="6"/>
  <c r="BG141" i="6"/>
  <c r="BE141" i="6"/>
  <c r="T141" i="6"/>
  <c r="R141" i="6"/>
  <c r="P141" i="6"/>
  <c r="BK141" i="6"/>
  <c r="J141" i="6"/>
  <c r="BF141" i="6"/>
  <c r="BI140" i="6"/>
  <c r="BH140" i="6"/>
  <c r="BG140" i="6"/>
  <c r="BE140" i="6"/>
  <c r="T140" i="6"/>
  <c r="R140" i="6"/>
  <c r="P140" i="6"/>
  <c r="BK140" i="6"/>
  <c r="J140" i="6"/>
  <c r="BF140" i="6"/>
  <c r="BI139" i="6"/>
  <c r="BH139" i="6"/>
  <c r="BG139" i="6"/>
  <c r="BE139" i="6"/>
  <c r="T139" i="6"/>
  <c r="T138" i="6"/>
  <c r="R139" i="6"/>
  <c r="P139" i="6"/>
  <c r="BK139" i="6"/>
  <c r="J139" i="6"/>
  <c r="BF139" i="6" s="1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R134" i="6"/>
  <c r="P134" i="6"/>
  <c r="BK134" i="6"/>
  <c r="J134" i="6"/>
  <c r="BF134" i="6" s="1"/>
  <c r="BI133" i="6"/>
  <c r="BH133" i="6"/>
  <c r="BG133" i="6"/>
  <c r="BE133" i="6"/>
  <c r="T133" i="6"/>
  <c r="T132" i="6" s="1"/>
  <c r="R133" i="6"/>
  <c r="R132" i="6" s="1"/>
  <c r="P133" i="6"/>
  <c r="BK133" i="6"/>
  <c r="BK132" i="6" s="1"/>
  <c r="J132" i="6" s="1"/>
  <c r="J99" i="6" s="1"/>
  <c r="J133" i="6"/>
  <c r="BF133" i="6" s="1"/>
  <c r="BI131" i="6"/>
  <c r="BH131" i="6"/>
  <c r="BG131" i="6"/>
  <c r="BE131" i="6"/>
  <c r="T131" i="6"/>
  <c r="R131" i="6"/>
  <c r="P131" i="6"/>
  <c r="BK131" i="6"/>
  <c r="J131" i="6"/>
  <c r="BF131" i="6" s="1"/>
  <c r="BI130" i="6"/>
  <c r="BH130" i="6"/>
  <c r="BG130" i="6"/>
  <c r="BE130" i="6"/>
  <c r="T130" i="6"/>
  <c r="R130" i="6"/>
  <c r="P130" i="6"/>
  <c r="BK130" i="6"/>
  <c r="J130" i="6"/>
  <c r="BF130" i="6" s="1"/>
  <c r="BI129" i="6"/>
  <c r="BH129" i="6"/>
  <c r="BG129" i="6"/>
  <c r="BE129" i="6"/>
  <c r="T129" i="6"/>
  <c r="R129" i="6"/>
  <c r="P129" i="6"/>
  <c r="BK129" i="6"/>
  <c r="J129" i="6"/>
  <c r="BF129" i="6" s="1"/>
  <c r="BI128" i="6"/>
  <c r="BH128" i="6"/>
  <c r="BG128" i="6"/>
  <c r="BE128" i="6"/>
  <c r="T128" i="6"/>
  <c r="R128" i="6"/>
  <c r="P128" i="6"/>
  <c r="BK128" i="6"/>
  <c r="J128" i="6"/>
  <c r="BF128" i="6" s="1"/>
  <c r="J122" i="6"/>
  <c r="J121" i="6"/>
  <c r="F121" i="6"/>
  <c r="F119" i="6"/>
  <c r="E117" i="6"/>
  <c r="J92" i="6"/>
  <c r="J91" i="6"/>
  <c r="F91" i="6"/>
  <c r="F89" i="6"/>
  <c r="E87" i="6"/>
  <c r="J18" i="6"/>
  <c r="E18" i="6"/>
  <c r="F92" i="6" s="1"/>
  <c r="J17" i="6"/>
  <c r="J12" i="6"/>
  <c r="J89" i="6" s="1"/>
  <c r="E7" i="6"/>
  <c r="J37" i="5"/>
  <c r="J36" i="5"/>
  <c r="AY98" i="1"/>
  <c r="J35" i="5"/>
  <c r="AX98" i="1"/>
  <c r="BI169" i="5"/>
  <c r="BH169" i="5"/>
  <c r="BG169" i="5"/>
  <c r="BE169" i="5"/>
  <c r="T169" i="5"/>
  <c r="T168" i="5"/>
  <c r="R169" i="5"/>
  <c r="R168" i="5"/>
  <c r="P169" i="5"/>
  <c r="P168" i="5"/>
  <c r="BK169" i="5"/>
  <c r="BK168" i="5"/>
  <c r="J168" i="5" s="1"/>
  <c r="J105" i="5" s="1"/>
  <c r="J169" i="5"/>
  <c r="BF169" i="5" s="1"/>
  <c r="BI167" i="5"/>
  <c r="BH167" i="5"/>
  <c r="BG167" i="5"/>
  <c r="BE167" i="5"/>
  <c r="T167" i="5"/>
  <c r="T166" i="5" s="1"/>
  <c r="R167" i="5"/>
  <c r="R166" i="5" s="1"/>
  <c r="P167" i="5"/>
  <c r="P166" i="5" s="1"/>
  <c r="BK167" i="5"/>
  <c r="BK166" i="5" s="1"/>
  <c r="J166" i="5" s="1"/>
  <c r="J104" i="5" s="1"/>
  <c r="J167" i="5"/>
  <c r="BF167" i="5" s="1"/>
  <c r="BI165" i="5"/>
  <c r="BH165" i="5"/>
  <c r="BG165" i="5"/>
  <c r="BE165" i="5"/>
  <c r="T165" i="5"/>
  <c r="R165" i="5"/>
  <c r="P165" i="5"/>
  <c r="BK165" i="5"/>
  <c r="J165" i="5"/>
  <c r="BF165" i="5"/>
  <c r="BI164" i="5"/>
  <c r="BH164" i="5"/>
  <c r="BG164" i="5"/>
  <c r="BE164" i="5"/>
  <c r="T164" i="5"/>
  <c r="R164" i="5"/>
  <c r="P164" i="5"/>
  <c r="BK164" i="5"/>
  <c r="J164" i="5"/>
  <c r="BF164" i="5"/>
  <c r="BI163" i="5"/>
  <c r="BH163" i="5"/>
  <c r="BG163" i="5"/>
  <c r="BE163" i="5"/>
  <c r="T163" i="5"/>
  <c r="R163" i="5"/>
  <c r="P163" i="5"/>
  <c r="BK163" i="5"/>
  <c r="J163" i="5"/>
  <c r="BF163" i="5"/>
  <c r="BI162" i="5"/>
  <c r="BH162" i="5"/>
  <c r="BG162" i="5"/>
  <c r="BE162" i="5"/>
  <c r="T162" i="5"/>
  <c r="R162" i="5"/>
  <c r="P162" i="5"/>
  <c r="BK162" i="5"/>
  <c r="J162" i="5"/>
  <c r="BF162" i="5"/>
  <c r="BI161" i="5"/>
  <c r="BH161" i="5"/>
  <c r="BG161" i="5"/>
  <c r="BE161" i="5"/>
  <c r="T161" i="5"/>
  <c r="R161" i="5"/>
  <c r="P161" i="5"/>
  <c r="BK161" i="5"/>
  <c r="J161" i="5"/>
  <c r="BF161" i="5"/>
  <c r="BI160" i="5"/>
  <c r="BH160" i="5"/>
  <c r="BG160" i="5"/>
  <c r="BE160" i="5"/>
  <c r="T160" i="5"/>
  <c r="R160" i="5"/>
  <c r="P160" i="5"/>
  <c r="BK160" i="5"/>
  <c r="J160" i="5"/>
  <c r="BF160" i="5"/>
  <c r="BI159" i="5"/>
  <c r="BH159" i="5"/>
  <c r="BG159" i="5"/>
  <c r="BE159" i="5"/>
  <c r="T159" i="5"/>
  <c r="R159" i="5"/>
  <c r="P159" i="5"/>
  <c r="BK159" i="5"/>
  <c r="J159" i="5"/>
  <c r="BF159" i="5"/>
  <c r="BI158" i="5"/>
  <c r="BH158" i="5"/>
  <c r="BG158" i="5"/>
  <c r="BE158" i="5"/>
  <c r="T158" i="5"/>
  <c r="R158" i="5"/>
  <c r="P158" i="5"/>
  <c r="BK158" i="5"/>
  <c r="J158" i="5"/>
  <c r="BF158" i="5"/>
  <c r="BI157" i="5"/>
  <c r="BH157" i="5"/>
  <c r="BG157" i="5"/>
  <c r="BE157" i="5"/>
  <c r="T157" i="5"/>
  <c r="R157" i="5"/>
  <c r="P157" i="5"/>
  <c r="BK157" i="5"/>
  <c r="J157" i="5"/>
  <c r="BF157" i="5"/>
  <c r="BI156" i="5"/>
  <c r="BH156" i="5"/>
  <c r="BG156" i="5"/>
  <c r="BE156" i="5"/>
  <c r="T156" i="5"/>
  <c r="R156" i="5"/>
  <c r="P156" i="5"/>
  <c r="BK156" i="5"/>
  <c r="J156" i="5"/>
  <c r="BF156" i="5"/>
  <c r="BI155" i="5"/>
  <c r="BH155" i="5"/>
  <c r="BG155" i="5"/>
  <c r="BE155" i="5"/>
  <c r="T155" i="5"/>
  <c r="R155" i="5"/>
  <c r="P155" i="5"/>
  <c r="BK155" i="5"/>
  <c r="J155" i="5"/>
  <c r="BF155" i="5"/>
  <c r="BI154" i="5"/>
  <c r="BH154" i="5"/>
  <c r="BG154" i="5"/>
  <c r="BE154" i="5"/>
  <c r="T154" i="5"/>
  <c r="R154" i="5"/>
  <c r="P154" i="5"/>
  <c r="BK154" i="5"/>
  <c r="J154" i="5"/>
  <c r="BF154" i="5"/>
  <c r="BI153" i="5"/>
  <c r="BH153" i="5"/>
  <c r="BG153" i="5"/>
  <c r="BE153" i="5"/>
  <c r="T153" i="5"/>
  <c r="R153" i="5"/>
  <c r="P153" i="5"/>
  <c r="BK153" i="5"/>
  <c r="J153" i="5"/>
  <c r="BF153" i="5"/>
  <c r="BI152" i="5"/>
  <c r="BH152" i="5"/>
  <c r="BG152" i="5"/>
  <c r="BE152" i="5"/>
  <c r="T152" i="5"/>
  <c r="R152" i="5"/>
  <c r="P152" i="5"/>
  <c r="BK152" i="5"/>
  <c r="J152" i="5"/>
  <c r="BF152" i="5"/>
  <c r="BI151" i="5"/>
  <c r="BH151" i="5"/>
  <c r="BG151" i="5"/>
  <c r="BE151" i="5"/>
  <c r="T151" i="5"/>
  <c r="R151" i="5"/>
  <c r="P151" i="5"/>
  <c r="BK151" i="5"/>
  <c r="J151" i="5"/>
  <c r="BF151" i="5"/>
  <c r="BI150" i="5"/>
  <c r="BH150" i="5"/>
  <c r="BG150" i="5"/>
  <c r="BE150" i="5"/>
  <c r="T150" i="5"/>
  <c r="R150" i="5"/>
  <c r="R147" i="5" s="1"/>
  <c r="P150" i="5"/>
  <c r="BK150" i="5"/>
  <c r="J150" i="5"/>
  <c r="BF150" i="5"/>
  <c r="BI149" i="5"/>
  <c r="BH149" i="5"/>
  <c r="BG149" i="5"/>
  <c r="BE149" i="5"/>
  <c r="T149" i="5"/>
  <c r="R149" i="5"/>
  <c r="P149" i="5"/>
  <c r="BK149" i="5"/>
  <c r="BK147" i="5" s="1"/>
  <c r="J147" i="5" s="1"/>
  <c r="J103" i="5" s="1"/>
  <c r="J149" i="5"/>
  <c r="BF149" i="5"/>
  <c r="BI148" i="5"/>
  <c r="BH148" i="5"/>
  <c r="BG148" i="5"/>
  <c r="BE148" i="5"/>
  <c r="T148" i="5"/>
  <c r="T147" i="5"/>
  <c r="R148" i="5"/>
  <c r="P148" i="5"/>
  <c r="P147" i="5"/>
  <c r="BK148" i="5"/>
  <c r="J148" i="5"/>
  <c r="BF148" i="5" s="1"/>
  <c r="BI146" i="5"/>
  <c r="BH146" i="5"/>
  <c r="BG146" i="5"/>
  <c r="BE146" i="5"/>
  <c r="T146" i="5"/>
  <c r="R146" i="5"/>
  <c r="P146" i="5"/>
  <c r="BK146" i="5"/>
  <c r="J146" i="5"/>
  <c r="BF146" i="5" s="1"/>
  <c r="BI145" i="5"/>
  <c r="BH145" i="5"/>
  <c r="BG145" i="5"/>
  <c r="BE145" i="5"/>
  <c r="T145" i="5"/>
  <c r="T144" i="5" s="1"/>
  <c r="R145" i="5"/>
  <c r="R144" i="5" s="1"/>
  <c r="P145" i="5"/>
  <c r="P144" i="5" s="1"/>
  <c r="BK145" i="5"/>
  <c r="J145" i="5"/>
  <c r="BF145" i="5" s="1"/>
  <c r="BI143" i="5"/>
  <c r="BH143" i="5"/>
  <c r="BG143" i="5"/>
  <c r="BE143" i="5"/>
  <c r="T143" i="5"/>
  <c r="R143" i="5"/>
  <c r="P143" i="5"/>
  <c r="P140" i="5" s="1"/>
  <c r="BK143" i="5"/>
  <c r="J143" i="5"/>
  <c r="BF143" i="5" s="1"/>
  <c r="BI142" i="5"/>
  <c r="BH142" i="5"/>
  <c r="BG142" i="5"/>
  <c r="BE142" i="5"/>
  <c r="T142" i="5"/>
  <c r="R142" i="5"/>
  <c r="P142" i="5"/>
  <c r="BK142" i="5"/>
  <c r="J142" i="5"/>
  <c r="BF142" i="5" s="1"/>
  <c r="BI141" i="5"/>
  <c r="BH141" i="5"/>
  <c r="BG141" i="5"/>
  <c r="BE141" i="5"/>
  <c r="T141" i="5"/>
  <c r="T140" i="5" s="1"/>
  <c r="R141" i="5"/>
  <c r="P141" i="5"/>
  <c r="BK141" i="5"/>
  <c r="J141" i="5"/>
  <c r="BF141" i="5" s="1"/>
  <c r="BI139" i="5"/>
  <c r="BH139" i="5"/>
  <c r="BG139" i="5"/>
  <c r="BE139" i="5"/>
  <c r="T139" i="5"/>
  <c r="R139" i="5"/>
  <c r="P139" i="5"/>
  <c r="BK139" i="5"/>
  <c r="J139" i="5"/>
  <c r="BF139" i="5"/>
  <c r="BI138" i="5"/>
  <c r="BH138" i="5"/>
  <c r="BG138" i="5"/>
  <c r="BE138" i="5"/>
  <c r="T138" i="5"/>
  <c r="R138" i="5"/>
  <c r="P138" i="5"/>
  <c r="BK138" i="5"/>
  <c r="J138" i="5"/>
  <c r="BF138" i="5"/>
  <c r="BI137" i="5"/>
  <c r="BH137" i="5"/>
  <c r="BG137" i="5"/>
  <c r="BE137" i="5"/>
  <c r="T137" i="5"/>
  <c r="T136" i="5"/>
  <c r="R137" i="5"/>
  <c r="P137" i="5"/>
  <c r="P136" i="5" s="1"/>
  <c r="BK137" i="5"/>
  <c r="J137" i="5"/>
  <c r="BF137" i="5"/>
  <c r="BI134" i="5"/>
  <c r="BH134" i="5"/>
  <c r="BG134" i="5"/>
  <c r="BE134" i="5"/>
  <c r="T134" i="5"/>
  <c r="R134" i="5"/>
  <c r="P134" i="5"/>
  <c r="BK134" i="5"/>
  <c r="J134" i="5"/>
  <c r="BF134" i="5"/>
  <c r="BI133" i="5"/>
  <c r="BH133" i="5"/>
  <c r="BG133" i="5"/>
  <c r="BE133" i="5"/>
  <c r="T133" i="5"/>
  <c r="R133" i="5"/>
  <c r="P133" i="5"/>
  <c r="BK133" i="5"/>
  <c r="J133" i="5"/>
  <c r="BF133" i="5"/>
  <c r="BI132" i="5"/>
  <c r="BH132" i="5"/>
  <c r="BG132" i="5"/>
  <c r="BE132" i="5"/>
  <c r="T132" i="5"/>
  <c r="R132" i="5"/>
  <c r="P132" i="5"/>
  <c r="BK132" i="5"/>
  <c r="J132" i="5"/>
  <c r="BF132" i="5"/>
  <c r="BI131" i="5"/>
  <c r="BH131" i="5"/>
  <c r="BG131" i="5"/>
  <c r="BE131" i="5"/>
  <c r="T131" i="5"/>
  <c r="R131" i="5"/>
  <c r="P131" i="5"/>
  <c r="BK131" i="5"/>
  <c r="J131" i="5"/>
  <c r="BF131" i="5"/>
  <c r="BI130" i="5"/>
  <c r="BH130" i="5"/>
  <c r="BG130" i="5"/>
  <c r="BE130" i="5"/>
  <c r="T130" i="5"/>
  <c r="R130" i="5"/>
  <c r="P130" i="5"/>
  <c r="BK130" i="5"/>
  <c r="J130" i="5"/>
  <c r="BF130" i="5"/>
  <c r="BI129" i="5"/>
  <c r="BH129" i="5"/>
  <c r="BG129" i="5"/>
  <c r="BE129" i="5"/>
  <c r="T129" i="5"/>
  <c r="R129" i="5"/>
  <c r="R127" i="5" s="1"/>
  <c r="R126" i="5" s="1"/>
  <c r="P129" i="5"/>
  <c r="BK129" i="5"/>
  <c r="J129" i="5"/>
  <c r="BF129" i="5"/>
  <c r="BI128" i="5"/>
  <c r="BH128" i="5"/>
  <c r="BG128" i="5"/>
  <c r="BE128" i="5"/>
  <c r="T128" i="5"/>
  <c r="T127" i="5"/>
  <c r="T126" i="5" s="1"/>
  <c r="R128" i="5"/>
  <c r="P128" i="5"/>
  <c r="P127" i="5"/>
  <c r="P126" i="5" s="1"/>
  <c r="BK128" i="5"/>
  <c r="J128" i="5"/>
  <c r="BF128" i="5" s="1"/>
  <c r="J122" i="5"/>
  <c r="J121" i="5"/>
  <c r="F121" i="5"/>
  <c r="F119" i="5"/>
  <c r="E117" i="5"/>
  <c r="J92" i="5"/>
  <c r="J91" i="5"/>
  <c r="F91" i="5"/>
  <c r="F89" i="5"/>
  <c r="E87" i="5"/>
  <c r="J18" i="5"/>
  <c r="E18" i="5"/>
  <c r="F122" i="5" s="1"/>
  <c r="J17" i="5"/>
  <c r="J12" i="5"/>
  <c r="J119" i="5" s="1"/>
  <c r="J89" i="5"/>
  <c r="E7" i="5"/>
  <c r="E115" i="5" s="1"/>
  <c r="E85" i="5"/>
  <c r="J37" i="4"/>
  <c r="J36" i="4"/>
  <c r="AY97" i="1" s="1"/>
  <c r="J35" i="4"/>
  <c r="AX97" i="1" s="1"/>
  <c r="BI187" i="4"/>
  <c r="BH187" i="4"/>
  <c r="BG187" i="4"/>
  <c r="BE187" i="4"/>
  <c r="T187" i="4"/>
  <c r="T186" i="4" s="1"/>
  <c r="R187" i="4"/>
  <c r="R186" i="4" s="1"/>
  <c r="P187" i="4"/>
  <c r="P186" i="4" s="1"/>
  <c r="BK187" i="4"/>
  <c r="BK186" i="4" s="1"/>
  <c r="J186" i="4" s="1"/>
  <c r="J107" i="4" s="1"/>
  <c r="J187" i="4"/>
  <c r="BF187" i="4" s="1"/>
  <c r="BI185" i="4"/>
  <c r="BH185" i="4"/>
  <c r="BG185" i="4"/>
  <c r="BE185" i="4"/>
  <c r="T185" i="4"/>
  <c r="T184" i="4"/>
  <c r="R185" i="4"/>
  <c r="R184" i="4"/>
  <c r="P185" i="4"/>
  <c r="P184" i="4"/>
  <c r="BK185" i="4"/>
  <c r="BK184" i="4"/>
  <c r="J184" i="4" s="1"/>
  <c r="J106" i="4" s="1"/>
  <c r="J185" i="4"/>
  <c r="BF185" i="4" s="1"/>
  <c r="BI183" i="4"/>
  <c r="BH183" i="4"/>
  <c r="BG183" i="4"/>
  <c r="BE183" i="4"/>
  <c r="T183" i="4"/>
  <c r="R183" i="4"/>
  <c r="P183" i="4"/>
  <c r="BK183" i="4"/>
  <c r="J183" i="4"/>
  <c r="BF183" i="4" s="1"/>
  <c r="BI182" i="4"/>
  <c r="BH182" i="4"/>
  <c r="BG182" i="4"/>
  <c r="BE182" i="4"/>
  <c r="T182" i="4"/>
  <c r="R182" i="4"/>
  <c r="R181" i="4" s="1"/>
  <c r="P182" i="4"/>
  <c r="P181" i="4" s="1"/>
  <c r="BK182" i="4"/>
  <c r="J182" i="4"/>
  <c r="BF182" i="4" s="1"/>
  <c r="BI180" i="4"/>
  <c r="BH180" i="4"/>
  <c r="BG180" i="4"/>
  <c r="BE180" i="4"/>
  <c r="T180" i="4"/>
  <c r="R180" i="4"/>
  <c r="P180" i="4"/>
  <c r="BK180" i="4"/>
  <c r="J180" i="4"/>
  <c r="BF180" i="4" s="1"/>
  <c r="BI179" i="4"/>
  <c r="BH179" i="4"/>
  <c r="BG179" i="4"/>
  <c r="BE179" i="4"/>
  <c r="T179" i="4"/>
  <c r="T178" i="4" s="1"/>
  <c r="R179" i="4"/>
  <c r="R178" i="4" s="1"/>
  <c r="P179" i="4"/>
  <c r="BK179" i="4"/>
  <c r="BK178" i="4" s="1"/>
  <c r="J178" i="4" s="1"/>
  <c r="J104" i="4" s="1"/>
  <c r="J179" i="4"/>
  <c r="BF179" i="4" s="1"/>
  <c r="BI177" i="4"/>
  <c r="BH177" i="4"/>
  <c r="BG177" i="4"/>
  <c r="BE177" i="4"/>
  <c r="T177" i="4"/>
  <c r="R177" i="4"/>
  <c r="P177" i="4"/>
  <c r="BK177" i="4"/>
  <c r="J177" i="4"/>
  <c r="BF177" i="4"/>
  <c r="BI176" i="4"/>
  <c r="BH176" i="4"/>
  <c r="BG176" i="4"/>
  <c r="BE176" i="4"/>
  <c r="T176" i="4"/>
  <c r="R176" i="4"/>
  <c r="P176" i="4"/>
  <c r="BK176" i="4"/>
  <c r="J176" i="4"/>
  <c r="BF176" i="4"/>
  <c r="BI175" i="4"/>
  <c r="BH175" i="4"/>
  <c r="BG175" i="4"/>
  <c r="BE175" i="4"/>
  <c r="T175" i="4"/>
  <c r="R175" i="4"/>
  <c r="P175" i="4"/>
  <c r="BK175" i="4"/>
  <c r="J175" i="4"/>
  <c r="BF175" i="4"/>
  <c r="BI174" i="4"/>
  <c r="BH174" i="4"/>
  <c r="BG174" i="4"/>
  <c r="BE174" i="4"/>
  <c r="T174" i="4"/>
  <c r="R174" i="4"/>
  <c r="P174" i="4"/>
  <c r="BK174" i="4"/>
  <c r="J174" i="4"/>
  <c r="BF174" i="4"/>
  <c r="BI173" i="4"/>
  <c r="BH173" i="4"/>
  <c r="BG173" i="4"/>
  <c r="BE173" i="4"/>
  <c r="T173" i="4"/>
  <c r="R173" i="4"/>
  <c r="P173" i="4"/>
  <c r="BK173" i="4"/>
  <c r="J173" i="4"/>
  <c r="BF173" i="4"/>
  <c r="BI172" i="4"/>
  <c r="BH172" i="4"/>
  <c r="BG172" i="4"/>
  <c r="BE172" i="4"/>
  <c r="T172" i="4"/>
  <c r="R172" i="4"/>
  <c r="R169" i="4" s="1"/>
  <c r="P172" i="4"/>
  <c r="BK172" i="4"/>
  <c r="J172" i="4"/>
  <c r="BF172" i="4"/>
  <c r="BI171" i="4"/>
  <c r="BH171" i="4"/>
  <c r="BG171" i="4"/>
  <c r="BE171" i="4"/>
  <c r="T171" i="4"/>
  <c r="R171" i="4"/>
  <c r="P171" i="4"/>
  <c r="BK171" i="4"/>
  <c r="BK169" i="4" s="1"/>
  <c r="J169" i="4" s="1"/>
  <c r="J103" i="4" s="1"/>
  <c r="J171" i="4"/>
  <c r="BF171" i="4"/>
  <c r="BI170" i="4"/>
  <c r="BH170" i="4"/>
  <c r="BG170" i="4"/>
  <c r="BE170" i="4"/>
  <c r="T170" i="4"/>
  <c r="T169" i="4"/>
  <c r="R170" i="4"/>
  <c r="P170" i="4"/>
  <c r="P169" i="4" s="1"/>
  <c r="BK170" i="4"/>
  <c r="J170" i="4"/>
  <c r="BF170" i="4" s="1"/>
  <c r="BI168" i="4"/>
  <c r="BH168" i="4"/>
  <c r="BG168" i="4"/>
  <c r="BE168" i="4"/>
  <c r="T168" i="4"/>
  <c r="R168" i="4"/>
  <c r="P168" i="4"/>
  <c r="BK168" i="4"/>
  <c r="J168" i="4"/>
  <c r="BF168" i="4" s="1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 s="1"/>
  <c r="BI165" i="4"/>
  <c r="BH165" i="4"/>
  <c r="BG165" i="4"/>
  <c r="BE165" i="4"/>
  <c r="T165" i="4"/>
  <c r="R165" i="4"/>
  <c r="P165" i="4"/>
  <c r="BK165" i="4"/>
  <c r="J165" i="4"/>
  <c r="BF165" i="4" s="1"/>
  <c r="BI164" i="4"/>
  <c r="BH164" i="4"/>
  <c r="BG164" i="4"/>
  <c r="BE164" i="4"/>
  <c r="T164" i="4"/>
  <c r="R164" i="4"/>
  <c r="P164" i="4"/>
  <c r="BK164" i="4"/>
  <c r="J164" i="4"/>
  <c r="BF164" i="4" s="1"/>
  <c r="BI163" i="4"/>
  <c r="BH163" i="4"/>
  <c r="BG163" i="4"/>
  <c r="BE163" i="4"/>
  <c r="T163" i="4"/>
  <c r="R163" i="4"/>
  <c r="P163" i="4"/>
  <c r="BK163" i="4"/>
  <c r="J163" i="4"/>
  <c r="BF163" i="4" s="1"/>
  <c r="BI162" i="4"/>
  <c r="BH162" i="4"/>
  <c r="BG162" i="4"/>
  <c r="BE162" i="4"/>
  <c r="T162" i="4"/>
  <c r="R162" i="4"/>
  <c r="P162" i="4"/>
  <c r="BK162" i="4"/>
  <c r="J162" i="4"/>
  <c r="BF162" i="4" s="1"/>
  <c r="BI161" i="4"/>
  <c r="BH161" i="4"/>
  <c r="BG161" i="4"/>
  <c r="BE161" i="4"/>
  <c r="T161" i="4"/>
  <c r="R161" i="4"/>
  <c r="P161" i="4"/>
  <c r="BK161" i="4"/>
  <c r="J161" i="4"/>
  <c r="BF161" i="4" s="1"/>
  <c r="BI160" i="4"/>
  <c r="BH160" i="4"/>
  <c r="BG160" i="4"/>
  <c r="BE160" i="4"/>
  <c r="T160" i="4"/>
  <c r="R160" i="4"/>
  <c r="P160" i="4"/>
  <c r="BK160" i="4"/>
  <c r="J160" i="4"/>
  <c r="BF160" i="4" s="1"/>
  <c r="BI159" i="4"/>
  <c r="BH159" i="4"/>
  <c r="BG159" i="4"/>
  <c r="BE159" i="4"/>
  <c r="T159" i="4"/>
  <c r="R159" i="4"/>
  <c r="P159" i="4"/>
  <c r="BK159" i="4"/>
  <c r="J159" i="4"/>
  <c r="BF159" i="4" s="1"/>
  <c r="BI158" i="4"/>
  <c r="BH158" i="4"/>
  <c r="BG158" i="4"/>
  <c r="BE158" i="4"/>
  <c r="T158" i="4"/>
  <c r="R158" i="4"/>
  <c r="P158" i="4"/>
  <c r="P155" i="4" s="1"/>
  <c r="BK158" i="4"/>
  <c r="J158" i="4"/>
  <c r="BF158" i="4" s="1"/>
  <c r="BI157" i="4"/>
  <c r="BH157" i="4"/>
  <c r="BG157" i="4"/>
  <c r="BE157" i="4"/>
  <c r="T157" i="4"/>
  <c r="R157" i="4"/>
  <c r="P157" i="4"/>
  <c r="BK157" i="4"/>
  <c r="J157" i="4"/>
  <c r="BF157" i="4" s="1"/>
  <c r="BI156" i="4"/>
  <c r="BH156" i="4"/>
  <c r="BG156" i="4"/>
  <c r="BE156" i="4"/>
  <c r="T156" i="4"/>
  <c r="T155" i="4" s="1"/>
  <c r="R156" i="4"/>
  <c r="P156" i="4"/>
  <c r="BK156" i="4"/>
  <c r="J156" i="4"/>
  <c r="BF156" i="4" s="1"/>
  <c r="BI154" i="4"/>
  <c r="BH154" i="4"/>
  <c r="BG154" i="4"/>
  <c r="BE154" i="4"/>
  <c r="T154" i="4"/>
  <c r="R154" i="4"/>
  <c r="P154" i="4"/>
  <c r="BK154" i="4"/>
  <c r="J154" i="4"/>
  <c r="BF154" i="4"/>
  <c r="BI153" i="4"/>
  <c r="BH153" i="4"/>
  <c r="BG153" i="4"/>
  <c r="BE153" i="4"/>
  <c r="T153" i="4"/>
  <c r="R153" i="4"/>
  <c r="P153" i="4"/>
  <c r="BK153" i="4"/>
  <c r="J153" i="4"/>
  <c r="BF153" i="4"/>
  <c r="BI152" i="4"/>
  <c r="BH152" i="4"/>
  <c r="BG152" i="4"/>
  <c r="BE152" i="4"/>
  <c r="T152" i="4"/>
  <c r="R152" i="4"/>
  <c r="P152" i="4"/>
  <c r="BK152" i="4"/>
  <c r="J152" i="4"/>
  <c r="BF152" i="4"/>
  <c r="BI151" i="4"/>
  <c r="BH151" i="4"/>
  <c r="BG151" i="4"/>
  <c r="BE151" i="4"/>
  <c r="T151" i="4"/>
  <c r="R151" i="4"/>
  <c r="P151" i="4"/>
  <c r="BK151" i="4"/>
  <c r="J151" i="4"/>
  <c r="BF151" i="4"/>
  <c r="BI150" i="4"/>
  <c r="BH150" i="4"/>
  <c r="BG150" i="4"/>
  <c r="BE150" i="4"/>
  <c r="T150" i="4"/>
  <c r="R150" i="4"/>
  <c r="P150" i="4"/>
  <c r="BK150" i="4"/>
  <c r="J150" i="4"/>
  <c r="BF150" i="4"/>
  <c r="BI149" i="4"/>
  <c r="BH149" i="4"/>
  <c r="BG149" i="4"/>
  <c r="BE149" i="4"/>
  <c r="T149" i="4"/>
  <c r="R149" i="4"/>
  <c r="P149" i="4"/>
  <c r="BK149" i="4"/>
  <c r="J149" i="4"/>
  <c r="BF149" i="4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/>
  <c r="BI146" i="4"/>
  <c r="BH146" i="4"/>
  <c r="BG146" i="4"/>
  <c r="BE146" i="4"/>
  <c r="T146" i="4"/>
  <c r="R146" i="4"/>
  <c r="P146" i="4"/>
  <c r="BK146" i="4"/>
  <c r="J146" i="4"/>
  <c r="BF146" i="4"/>
  <c r="BI145" i="4"/>
  <c r="BH145" i="4"/>
  <c r="BG145" i="4"/>
  <c r="BE145" i="4"/>
  <c r="T145" i="4"/>
  <c r="R145" i="4"/>
  <c r="P145" i="4"/>
  <c r="BK145" i="4"/>
  <c r="J145" i="4"/>
  <c r="BF145" i="4"/>
  <c r="BI144" i="4"/>
  <c r="BH144" i="4"/>
  <c r="BG144" i="4"/>
  <c r="BE144" i="4"/>
  <c r="T144" i="4"/>
  <c r="T143" i="4"/>
  <c r="R144" i="4"/>
  <c r="P144" i="4"/>
  <c r="P143" i="4" s="1"/>
  <c r="BK144" i="4"/>
  <c r="J144" i="4"/>
  <c r="BF144" i="4" s="1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 s="1"/>
  <c r="BI139" i="4"/>
  <c r="BH139" i="4"/>
  <c r="BG139" i="4"/>
  <c r="BE139" i="4"/>
  <c r="T139" i="4"/>
  <c r="R139" i="4"/>
  <c r="P139" i="4"/>
  <c r="P137" i="4" s="1"/>
  <c r="BK139" i="4"/>
  <c r="J139" i="4"/>
  <c r="BF139" i="4" s="1"/>
  <c r="BI138" i="4"/>
  <c r="BH138" i="4"/>
  <c r="BG138" i="4"/>
  <c r="BE138" i="4"/>
  <c r="T138" i="4"/>
  <c r="T137" i="4" s="1"/>
  <c r="R138" i="4"/>
  <c r="R137" i="4" s="1"/>
  <c r="P138" i="4"/>
  <c r="BK138" i="4"/>
  <c r="BK137" i="4" s="1"/>
  <c r="J138" i="4"/>
  <c r="BF138" i="4" s="1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P129" i="4" s="1"/>
  <c r="P128" i="4" s="1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P132" i="4"/>
  <c r="BK132" i="4"/>
  <c r="J132" i="4"/>
  <c r="BF132" i="4" s="1"/>
  <c r="BI131" i="4"/>
  <c r="BH131" i="4"/>
  <c r="BG131" i="4"/>
  <c r="BE131" i="4"/>
  <c r="T131" i="4"/>
  <c r="R131" i="4"/>
  <c r="P131" i="4"/>
  <c r="BK131" i="4"/>
  <c r="J131" i="4"/>
  <c r="BF131" i="4" s="1"/>
  <c r="BI130" i="4"/>
  <c r="BH130" i="4"/>
  <c r="BG130" i="4"/>
  <c r="BE130" i="4"/>
  <c r="T130" i="4"/>
  <c r="R130" i="4"/>
  <c r="P130" i="4"/>
  <c r="BK130" i="4"/>
  <c r="BK129" i="4" s="1"/>
  <c r="J130" i="4"/>
  <c r="BF130" i="4" s="1"/>
  <c r="J124" i="4"/>
  <c r="J123" i="4"/>
  <c r="F123" i="4"/>
  <c r="F121" i="4"/>
  <c r="E119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85" i="4" s="1"/>
  <c r="E117" i="4"/>
  <c r="J37" i="3"/>
  <c r="J36" i="3"/>
  <c r="AY96" i="1"/>
  <c r="J35" i="3"/>
  <c r="AX96" i="1"/>
  <c r="BI220" i="3"/>
  <c r="BH220" i="3"/>
  <c r="BG220" i="3"/>
  <c r="BE220" i="3"/>
  <c r="T220" i="3"/>
  <c r="T219" i="3"/>
  <c r="R220" i="3"/>
  <c r="R219" i="3"/>
  <c r="P220" i="3"/>
  <c r="P219" i="3"/>
  <c r="BK220" i="3"/>
  <c r="BK219" i="3"/>
  <c r="J219" i="3" s="1"/>
  <c r="J107" i="3" s="1"/>
  <c r="J220" i="3"/>
  <c r="BF220" i="3" s="1"/>
  <c r="BI218" i="3"/>
  <c r="BH218" i="3"/>
  <c r="BG218" i="3"/>
  <c r="BE218" i="3"/>
  <c r="T218" i="3"/>
  <c r="T217" i="3" s="1"/>
  <c r="R218" i="3"/>
  <c r="R217" i="3" s="1"/>
  <c r="P218" i="3"/>
  <c r="P217" i="3" s="1"/>
  <c r="BK218" i="3"/>
  <c r="BK217" i="3" s="1"/>
  <c r="J217" i="3" s="1"/>
  <c r="J106" i="3" s="1"/>
  <c r="J218" i="3"/>
  <c r="BF218" i="3" s="1"/>
  <c r="BI216" i="3"/>
  <c r="BH216" i="3"/>
  <c r="BG216" i="3"/>
  <c r="BE216" i="3"/>
  <c r="T216" i="3"/>
  <c r="R216" i="3"/>
  <c r="P216" i="3"/>
  <c r="BK216" i="3"/>
  <c r="J216" i="3"/>
  <c r="BF216" i="3"/>
  <c r="BI215" i="3"/>
  <c r="BH215" i="3"/>
  <c r="BG215" i="3"/>
  <c r="BE215" i="3"/>
  <c r="T215" i="3"/>
  <c r="T214" i="3"/>
  <c r="R215" i="3"/>
  <c r="R214" i="3"/>
  <c r="P215" i="3"/>
  <c r="P214" i="3"/>
  <c r="BK215" i="3"/>
  <c r="BK214" i="3"/>
  <c r="J214" i="3" s="1"/>
  <c r="J105" i="3" s="1"/>
  <c r="J215" i="3"/>
  <c r="BF215" i="3" s="1"/>
  <c r="BI213" i="3"/>
  <c r="BH213" i="3"/>
  <c r="BG213" i="3"/>
  <c r="BE213" i="3"/>
  <c r="T213" i="3"/>
  <c r="R213" i="3"/>
  <c r="P213" i="3"/>
  <c r="BK213" i="3"/>
  <c r="J213" i="3"/>
  <c r="BF213" i="3" s="1"/>
  <c r="BI212" i="3"/>
  <c r="BH212" i="3"/>
  <c r="BG212" i="3"/>
  <c r="BE212" i="3"/>
  <c r="T212" i="3"/>
  <c r="R212" i="3"/>
  <c r="P212" i="3"/>
  <c r="BK212" i="3"/>
  <c r="J212" i="3"/>
  <c r="BF212" i="3" s="1"/>
  <c r="BI211" i="3"/>
  <c r="BH211" i="3"/>
  <c r="BG211" i="3"/>
  <c r="BE211" i="3"/>
  <c r="T211" i="3"/>
  <c r="R211" i="3"/>
  <c r="P211" i="3"/>
  <c r="BK211" i="3"/>
  <c r="J211" i="3"/>
  <c r="BF211" i="3" s="1"/>
  <c r="BI210" i="3"/>
  <c r="BH210" i="3"/>
  <c r="BG210" i="3"/>
  <c r="BE210" i="3"/>
  <c r="T210" i="3"/>
  <c r="R210" i="3"/>
  <c r="P210" i="3"/>
  <c r="BK210" i="3"/>
  <c r="J210" i="3"/>
  <c r="BF210" i="3" s="1"/>
  <c r="BI209" i="3"/>
  <c r="BH209" i="3"/>
  <c r="BG209" i="3"/>
  <c r="BE209" i="3"/>
  <c r="T209" i="3"/>
  <c r="R209" i="3"/>
  <c r="P209" i="3"/>
  <c r="BK209" i="3"/>
  <c r="J209" i="3"/>
  <c r="BF209" i="3" s="1"/>
  <c r="BI208" i="3"/>
  <c r="BH208" i="3"/>
  <c r="BG208" i="3"/>
  <c r="BE208" i="3"/>
  <c r="T208" i="3"/>
  <c r="R208" i="3"/>
  <c r="P208" i="3"/>
  <c r="BK208" i="3"/>
  <c r="J208" i="3"/>
  <c r="BF208" i="3" s="1"/>
  <c r="BI207" i="3"/>
  <c r="BH207" i="3"/>
  <c r="BG207" i="3"/>
  <c r="BE207" i="3"/>
  <c r="T207" i="3"/>
  <c r="R207" i="3"/>
  <c r="P207" i="3"/>
  <c r="BK207" i="3"/>
  <c r="J207" i="3"/>
  <c r="BF207" i="3" s="1"/>
  <c r="BI206" i="3"/>
  <c r="BH206" i="3"/>
  <c r="BG206" i="3"/>
  <c r="BE206" i="3"/>
  <c r="T206" i="3"/>
  <c r="R206" i="3"/>
  <c r="P206" i="3"/>
  <c r="BK206" i="3"/>
  <c r="J206" i="3"/>
  <c r="BF206" i="3" s="1"/>
  <c r="BI205" i="3"/>
  <c r="BH205" i="3"/>
  <c r="BG205" i="3"/>
  <c r="BE205" i="3"/>
  <c r="T205" i="3"/>
  <c r="R205" i="3"/>
  <c r="P205" i="3"/>
  <c r="BK205" i="3"/>
  <c r="J205" i="3"/>
  <c r="BF205" i="3" s="1"/>
  <c r="BI204" i="3"/>
  <c r="BH204" i="3"/>
  <c r="BG204" i="3"/>
  <c r="BE204" i="3"/>
  <c r="T204" i="3"/>
  <c r="R204" i="3"/>
  <c r="P204" i="3"/>
  <c r="BK204" i="3"/>
  <c r="J204" i="3"/>
  <c r="BF204" i="3" s="1"/>
  <c r="BI203" i="3"/>
  <c r="BH203" i="3"/>
  <c r="BG203" i="3"/>
  <c r="BE203" i="3"/>
  <c r="T203" i="3"/>
  <c r="R203" i="3"/>
  <c r="P203" i="3"/>
  <c r="BK203" i="3"/>
  <c r="J203" i="3"/>
  <c r="BF203" i="3" s="1"/>
  <c r="BI202" i="3"/>
  <c r="BH202" i="3"/>
  <c r="BG202" i="3"/>
  <c r="BE202" i="3"/>
  <c r="T202" i="3"/>
  <c r="R202" i="3"/>
  <c r="P202" i="3"/>
  <c r="BK202" i="3"/>
  <c r="J202" i="3"/>
  <c r="BF202" i="3" s="1"/>
  <c r="BI201" i="3"/>
  <c r="BH201" i="3"/>
  <c r="BG201" i="3"/>
  <c r="BE201" i="3"/>
  <c r="T201" i="3"/>
  <c r="R201" i="3"/>
  <c r="P201" i="3"/>
  <c r="P199" i="3" s="1"/>
  <c r="BK201" i="3"/>
  <c r="J201" i="3"/>
  <c r="BF201" i="3" s="1"/>
  <c r="BI200" i="3"/>
  <c r="BH200" i="3"/>
  <c r="BG200" i="3"/>
  <c r="BE200" i="3"/>
  <c r="T200" i="3"/>
  <c r="T199" i="3" s="1"/>
  <c r="R200" i="3"/>
  <c r="P200" i="3"/>
  <c r="BK200" i="3"/>
  <c r="J200" i="3"/>
  <c r="BF200" i="3" s="1"/>
  <c r="BI198" i="3"/>
  <c r="BH198" i="3"/>
  <c r="BG198" i="3"/>
  <c r="BE198" i="3"/>
  <c r="T198" i="3"/>
  <c r="R198" i="3"/>
  <c r="P198" i="3"/>
  <c r="BK198" i="3"/>
  <c r="J198" i="3"/>
  <c r="BF198" i="3"/>
  <c r="BI197" i="3"/>
  <c r="BH197" i="3"/>
  <c r="BG197" i="3"/>
  <c r="BE197" i="3"/>
  <c r="T197" i="3"/>
  <c r="R197" i="3"/>
  <c r="P197" i="3"/>
  <c r="BK197" i="3"/>
  <c r="J197" i="3"/>
  <c r="BF197" i="3"/>
  <c r="BI196" i="3"/>
  <c r="BH196" i="3"/>
  <c r="BG196" i="3"/>
  <c r="BE196" i="3"/>
  <c r="T196" i="3"/>
  <c r="R196" i="3"/>
  <c r="P196" i="3"/>
  <c r="BK196" i="3"/>
  <c r="J196" i="3"/>
  <c r="BF196" i="3"/>
  <c r="BI195" i="3"/>
  <c r="BH195" i="3"/>
  <c r="BG195" i="3"/>
  <c r="BE195" i="3"/>
  <c r="T195" i="3"/>
  <c r="R195" i="3"/>
  <c r="P195" i="3"/>
  <c r="BK195" i="3"/>
  <c r="J195" i="3"/>
  <c r="BF195" i="3"/>
  <c r="BI194" i="3"/>
  <c r="BH194" i="3"/>
  <c r="BG194" i="3"/>
  <c r="BE194" i="3"/>
  <c r="T194" i="3"/>
  <c r="R194" i="3"/>
  <c r="P194" i="3"/>
  <c r="BK194" i="3"/>
  <c r="J194" i="3"/>
  <c r="BF194" i="3"/>
  <c r="BI193" i="3"/>
  <c r="BH193" i="3"/>
  <c r="BG193" i="3"/>
  <c r="BE193" i="3"/>
  <c r="T193" i="3"/>
  <c r="R193" i="3"/>
  <c r="P193" i="3"/>
  <c r="BK193" i="3"/>
  <c r="J193" i="3"/>
  <c r="BF193" i="3"/>
  <c r="BI192" i="3"/>
  <c r="BH192" i="3"/>
  <c r="BG192" i="3"/>
  <c r="BE192" i="3"/>
  <c r="T192" i="3"/>
  <c r="R192" i="3"/>
  <c r="P192" i="3"/>
  <c r="BK192" i="3"/>
  <c r="J192" i="3"/>
  <c r="BF192" i="3"/>
  <c r="BI191" i="3"/>
  <c r="BH191" i="3"/>
  <c r="BG191" i="3"/>
  <c r="BE191" i="3"/>
  <c r="T191" i="3"/>
  <c r="R191" i="3"/>
  <c r="P191" i="3"/>
  <c r="BK191" i="3"/>
  <c r="J191" i="3"/>
  <c r="BF191" i="3"/>
  <c r="BI190" i="3"/>
  <c r="BH190" i="3"/>
  <c r="BG190" i="3"/>
  <c r="BE190" i="3"/>
  <c r="T190" i="3"/>
  <c r="R190" i="3"/>
  <c r="P190" i="3"/>
  <c r="BK190" i="3"/>
  <c r="J190" i="3"/>
  <c r="BF190" i="3"/>
  <c r="BI189" i="3"/>
  <c r="BH189" i="3"/>
  <c r="BG189" i="3"/>
  <c r="BE189" i="3"/>
  <c r="T189" i="3"/>
  <c r="R189" i="3"/>
  <c r="P189" i="3"/>
  <c r="BK189" i="3"/>
  <c r="J189" i="3"/>
  <c r="BF189" i="3"/>
  <c r="BI188" i="3"/>
  <c r="BH188" i="3"/>
  <c r="BG188" i="3"/>
  <c r="BE188" i="3"/>
  <c r="T188" i="3"/>
  <c r="R188" i="3"/>
  <c r="P188" i="3"/>
  <c r="BK188" i="3"/>
  <c r="J188" i="3"/>
  <c r="BF188" i="3"/>
  <c r="BI187" i="3"/>
  <c r="BH187" i="3"/>
  <c r="BG187" i="3"/>
  <c r="BE187" i="3"/>
  <c r="T187" i="3"/>
  <c r="R187" i="3"/>
  <c r="P187" i="3"/>
  <c r="BK187" i="3"/>
  <c r="J187" i="3"/>
  <c r="BF187" i="3"/>
  <c r="BI186" i="3"/>
  <c r="BH186" i="3"/>
  <c r="BG186" i="3"/>
  <c r="BE186" i="3"/>
  <c r="T186" i="3"/>
  <c r="R186" i="3"/>
  <c r="P186" i="3"/>
  <c r="BK186" i="3"/>
  <c r="J186" i="3"/>
  <c r="BF186" i="3"/>
  <c r="BI185" i="3"/>
  <c r="BH185" i="3"/>
  <c r="BG185" i="3"/>
  <c r="BE185" i="3"/>
  <c r="T185" i="3"/>
  <c r="R185" i="3"/>
  <c r="P185" i="3"/>
  <c r="BK185" i="3"/>
  <c r="J185" i="3"/>
  <c r="BF185" i="3"/>
  <c r="BI184" i="3"/>
  <c r="BH184" i="3"/>
  <c r="BG184" i="3"/>
  <c r="BE184" i="3"/>
  <c r="T184" i="3"/>
  <c r="R184" i="3"/>
  <c r="P184" i="3"/>
  <c r="BK184" i="3"/>
  <c r="J184" i="3"/>
  <c r="BF184" i="3"/>
  <c r="BI183" i="3"/>
  <c r="BH183" i="3"/>
  <c r="BG183" i="3"/>
  <c r="BE183" i="3"/>
  <c r="T183" i="3"/>
  <c r="R183" i="3"/>
  <c r="P183" i="3"/>
  <c r="BK183" i="3"/>
  <c r="J183" i="3"/>
  <c r="BF183" i="3"/>
  <c r="BI182" i="3"/>
  <c r="BH182" i="3"/>
  <c r="BG182" i="3"/>
  <c r="BE182" i="3"/>
  <c r="T182" i="3"/>
  <c r="R182" i="3"/>
  <c r="P182" i="3"/>
  <c r="BK182" i="3"/>
  <c r="J182" i="3"/>
  <c r="BF182" i="3"/>
  <c r="BI181" i="3"/>
  <c r="BH181" i="3"/>
  <c r="BG181" i="3"/>
  <c r="BE181" i="3"/>
  <c r="T181" i="3"/>
  <c r="R181" i="3"/>
  <c r="P181" i="3"/>
  <c r="BK181" i="3"/>
  <c r="J181" i="3"/>
  <c r="BF181" i="3"/>
  <c r="BI180" i="3"/>
  <c r="BH180" i="3"/>
  <c r="BG180" i="3"/>
  <c r="BE180" i="3"/>
  <c r="T180" i="3"/>
  <c r="R180" i="3"/>
  <c r="P180" i="3"/>
  <c r="BK180" i="3"/>
  <c r="J180" i="3"/>
  <c r="BF180" i="3"/>
  <c r="BI179" i="3"/>
  <c r="BH179" i="3"/>
  <c r="BG179" i="3"/>
  <c r="BE179" i="3"/>
  <c r="T179" i="3"/>
  <c r="R179" i="3"/>
  <c r="P179" i="3"/>
  <c r="BK179" i="3"/>
  <c r="J179" i="3"/>
  <c r="BF179" i="3"/>
  <c r="BI178" i="3"/>
  <c r="BH178" i="3"/>
  <c r="BG178" i="3"/>
  <c r="BE178" i="3"/>
  <c r="T178" i="3"/>
  <c r="R178" i="3"/>
  <c r="P178" i="3"/>
  <c r="BK178" i="3"/>
  <c r="J178" i="3"/>
  <c r="BF178" i="3"/>
  <c r="BI177" i="3"/>
  <c r="BH177" i="3"/>
  <c r="BG177" i="3"/>
  <c r="BE177" i="3"/>
  <c r="T177" i="3"/>
  <c r="R177" i="3"/>
  <c r="P177" i="3"/>
  <c r="BK177" i="3"/>
  <c r="J177" i="3"/>
  <c r="BF177" i="3"/>
  <c r="BI176" i="3"/>
  <c r="BH176" i="3"/>
  <c r="BG176" i="3"/>
  <c r="BE176" i="3"/>
  <c r="T176" i="3"/>
  <c r="R176" i="3"/>
  <c r="P176" i="3"/>
  <c r="BK176" i="3"/>
  <c r="J176" i="3"/>
  <c r="BF176" i="3"/>
  <c r="BI175" i="3"/>
  <c r="BH175" i="3"/>
  <c r="BG175" i="3"/>
  <c r="BE175" i="3"/>
  <c r="T175" i="3"/>
  <c r="R175" i="3"/>
  <c r="P175" i="3"/>
  <c r="BK175" i="3"/>
  <c r="J175" i="3"/>
  <c r="BF175" i="3"/>
  <c r="BI174" i="3"/>
  <c r="BH174" i="3"/>
  <c r="BG174" i="3"/>
  <c r="BE174" i="3"/>
  <c r="T174" i="3"/>
  <c r="R174" i="3"/>
  <c r="P174" i="3"/>
  <c r="BK174" i="3"/>
  <c r="J174" i="3"/>
  <c r="BF174" i="3"/>
  <c r="BI173" i="3"/>
  <c r="BH173" i="3"/>
  <c r="BG173" i="3"/>
  <c r="BE173" i="3"/>
  <c r="T173" i="3"/>
  <c r="R173" i="3"/>
  <c r="P173" i="3"/>
  <c r="BK173" i="3"/>
  <c r="J173" i="3"/>
  <c r="BF173" i="3"/>
  <c r="BI172" i="3"/>
  <c r="BH172" i="3"/>
  <c r="BG172" i="3"/>
  <c r="BE172" i="3"/>
  <c r="T172" i="3"/>
  <c r="R172" i="3"/>
  <c r="P172" i="3"/>
  <c r="BK172" i="3"/>
  <c r="J172" i="3"/>
  <c r="BF172" i="3"/>
  <c r="BI171" i="3"/>
  <c r="BH171" i="3"/>
  <c r="BG171" i="3"/>
  <c r="BE171" i="3"/>
  <c r="T171" i="3"/>
  <c r="R171" i="3"/>
  <c r="P171" i="3"/>
  <c r="BK171" i="3"/>
  <c r="J171" i="3"/>
  <c r="BF171" i="3"/>
  <c r="BI170" i="3"/>
  <c r="BH170" i="3"/>
  <c r="BG170" i="3"/>
  <c r="BE170" i="3"/>
  <c r="T170" i="3"/>
  <c r="R170" i="3"/>
  <c r="P170" i="3"/>
  <c r="BK170" i="3"/>
  <c r="J170" i="3"/>
  <c r="BF170" i="3"/>
  <c r="BI169" i="3"/>
  <c r="BH169" i="3"/>
  <c r="BG169" i="3"/>
  <c r="BE169" i="3"/>
  <c r="T169" i="3"/>
  <c r="R169" i="3"/>
  <c r="P169" i="3"/>
  <c r="BK169" i="3"/>
  <c r="J169" i="3"/>
  <c r="BF169" i="3"/>
  <c r="BI168" i="3"/>
  <c r="BH168" i="3"/>
  <c r="BG168" i="3"/>
  <c r="BE168" i="3"/>
  <c r="T168" i="3"/>
  <c r="R168" i="3"/>
  <c r="P168" i="3"/>
  <c r="BK168" i="3"/>
  <c r="J168" i="3"/>
  <c r="BF168" i="3"/>
  <c r="BI167" i="3"/>
  <c r="BH167" i="3"/>
  <c r="BG167" i="3"/>
  <c r="BE167" i="3"/>
  <c r="T167" i="3"/>
  <c r="T166" i="3"/>
  <c r="R167" i="3"/>
  <c r="R166" i="3"/>
  <c r="P167" i="3"/>
  <c r="P166" i="3"/>
  <c r="BK167" i="3"/>
  <c r="BK166" i="3"/>
  <c r="J166" i="3" s="1"/>
  <c r="J103" i="3" s="1"/>
  <c r="J167" i="3"/>
  <c r="BF167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P157" i="3" s="1"/>
  <c r="BK159" i="3"/>
  <c r="J159" i="3"/>
  <c r="BF159" i="3" s="1"/>
  <c r="BI158" i="3"/>
  <c r="BH158" i="3"/>
  <c r="BG158" i="3"/>
  <c r="BE158" i="3"/>
  <c r="T158" i="3"/>
  <c r="T157" i="3" s="1"/>
  <c r="R158" i="3"/>
  <c r="P158" i="3"/>
  <c r="BK158" i="3"/>
  <c r="J158" i="3"/>
  <c r="BF158" i="3" s="1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/>
  <c r="BI154" i="3"/>
  <c r="BH154" i="3"/>
  <c r="BG154" i="3"/>
  <c r="BE154" i="3"/>
  <c r="T154" i="3"/>
  <c r="R154" i="3"/>
  <c r="P154" i="3"/>
  <c r="BK154" i="3"/>
  <c r="J154" i="3"/>
  <c r="BF154" i="3"/>
  <c r="BI153" i="3"/>
  <c r="BH153" i="3"/>
  <c r="BG153" i="3"/>
  <c r="BE153" i="3"/>
  <c r="T153" i="3"/>
  <c r="R153" i="3"/>
  <c r="P153" i="3"/>
  <c r="BK153" i="3"/>
  <c r="J153" i="3"/>
  <c r="BF153" i="3"/>
  <c r="BI152" i="3"/>
  <c r="BH152" i="3"/>
  <c r="BG152" i="3"/>
  <c r="BE152" i="3"/>
  <c r="T152" i="3"/>
  <c r="R152" i="3"/>
  <c r="P152" i="3"/>
  <c r="BK152" i="3"/>
  <c r="J152" i="3"/>
  <c r="BF152" i="3"/>
  <c r="BI151" i="3"/>
  <c r="BH151" i="3"/>
  <c r="BG151" i="3"/>
  <c r="BE151" i="3"/>
  <c r="T151" i="3"/>
  <c r="R151" i="3"/>
  <c r="P151" i="3"/>
  <c r="BK151" i="3"/>
  <c r="J151" i="3"/>
  <c r="BF151" i="3"/>
  <c r="BI150" i="3"/>
  <c r="BH150" i="3"/>
  <c r="BG150" i="3"/>
  <c r="BE150" i="3"/>
  <c r="T150" i="3"/>
  <c r="R150" i="3"/>
  <c r="P150" i="3"/>
  <c r="BK150" i="3"/>
  <c r="J150" i="3"/>
  <c r="BF150" i="3"/>
  <c r="BI149" i="3"/>
  <c r="BH149" i="3"/>
  <c r="BG149" i="3"/>
  <c r="BE149" i="3"/>
  <c r="T149" i="3"/>
  <c r="R149" i="3"/>
  <c r="P149" i="3"/>
  <c r="BK149" i="3"/>
  <c r="J149" i="3"/>
  <c r="BF149" i="3"/>
  <c r="BI148" i="3"/>
  <c r="BH148" i="3"/>
  <c r="BG148" i="3"/>
  <c r="BE148" i="3"/>
  <c r="T148" i="3"/>
  <c r="R148" i="3"/>
  <c r="P148" i="3"/>
  <c r="BK148" i="3"/>
  <c r="J148" i="3"/>
  <c r="BF148" i="3"/>
  <c r="BI147" i="3"/>
  <c r="BH147" i="3"/>
  <c r="BG147" i="3"/>
  <c r="BE147" i="3"/>
  <c r="T147" i="3"/>
  <c r="R147" i="3"/>
  <c r="P147" i="3"/>
  <c r="BK147" i="3"/>
  <c r="J147" i="3"/>
  <c r="BF147" i="3"/>
  <c r="BI146" i="3"/>
  <c r="BH146" i="3"/>
  <c r="BG146" i="3"/>
  <c r="BE146" i="3"/>
  <c r="T146" i="3"/>
  <c r="R146" i="3"/>
  <c r="P146" i="3"/>
  <c r="BK146" i="3"/>
  <c r="J146" i="3"/>
  <c r="BF146" i="3"/>
  <c r="BI145" i="3"/>
  <c r="BH145" i="3"/>
  <c r="BG145" i="3"/>
  <c r="BE145" i="3"/>
  <c r="T145" i="3"/>
  <c r="R145" i="3"/>
  <c r="R142" i="3" s="1"/>
  <c r="P145" i="3"/>
  <c r="BK145" i="3"/>
  <c r="J145" i="3"/>
  <c r="BF145" i="3"/>
  <c r="BI144" i="3"/>
  <c r="BH144" i="3"/>
  <c r="BG144" i="3"/>
  <c r="BE144" i="3"/>
  <c r="T144" i="3"/>
  <c r="R144" i="3"/>
  <c r="P144" i="3"/>
  <c r="BK144" i="3"/>
  <c r="BK142" i="3" s="1"/>
  <c r="J142" i="3" s="1"/>
  <c r="J101" i="3" s="1"/>
  <c r="J144" i="3"/>
  <c r="BF144" i="3"/>
  <c r="BI143" i="3"/>
  <c r="BH143" i="3"/>
  <c r="BG143" i="3"/>
  <c r="BE143" i="3"/>
  <c r="T143" i="3"/>
  <c r="T142" i="3"/>
  <c r="R143" i="3"/>
  <c r="P143" i="3"/>
  <c r="P142" i="3"/>
  <c r="BK143" i="3"/>
  <c r="J143" i="3"/>
  <c r="BF143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P137" i="3" s="1"/>
  <c r="P136" i="3" s="1"/>
  <c r="BK139" i="3"/>
  <c r="J139" i="3"/>
  <c r="BF139" i="3" s="1"/>
  <c r="BI138" i="3"/>
  <c r="BH138" i="3"/>
  <c r="BG138" i="3"/>
  <c r="BE138" i="3"/>
  <c r="T138" i="3"/>
  <c r="R138" i="3"/>
  <c r="R137" i="3" s="1"/>
  <c r="P138" i="3"/>
  <c r="BK138" i="3"/>
  <c r="BK137" i="3" s="1"/>
  <c r="J138" i="3"/>
  <c r="BF138" i="3" s="1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F35" i="3" s="1"/>
  <c r="BB96" i="1" s="1"/>
  <c r="BE131" i="3"/>
  <c r="T131" i="3"/>
  <c r="R131" i="3"/>
  <c r="P131" i="3"/>
  <c r="P129" i="3" s="1"/>
  <c r="P128" i="3" s="1"/>
  <c r="BK131" i="3"/>
  <c r="J131" i="3"/>
  <c r="BF131" i="3" s="1"/>
  <c r="BI130" i="3"/>
  <c r="BH130" i="3"/>
  <c r="BG130" i="3"/>
  <c r="BE130" i="3"/>
  <c r="T130" i="3"/>
  <c r="R130" i="3"/>
  <c r="P130" i="3"/>
  <c r="BK130" i="3"/>
  <c r="BK129" i="3" s="1"/>
  <c r="J130" i="3"/>
  <c r="BF130" i="3" s="1"/>
  <c r="J124" i="3"/>
  <c r="J123" i="3"/>
  <c r="F123" i="3"/>
  <c r="F121" i="3"/>
  <c r="E119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85" i="3" s="1"/>
  <c r="E117" i="3"/>
  <c r="J37" i="2"/>
  <c r="J36" i="2"/>
  <c r="AY95" i="1"/>
  <c r="J35" i="2"/>
  <c r="AX95" i="1"/>
  <c r="BI689" i="2"/>
  <c r="BH689" i="2"/>
  <c r="BG689" i="2"/>
  <c r="BE689" i="2"/>
  <c r="T689" i="2"/>
  <c r="T688" i="2"/>
  <c r="R689" i="2"/>
  <c r="R688" i="2"/>
  <c r="P689" i="2"/>
  <c r="P688" i="2"/>
  <c r="BK689" i="2"/>
  <c r="BK688" i="2"/>
  <c r="J688" i="2" s="1"/>
  <c r="J118" i="2" s="1"/>
  <c r="J689" i="2"/>
  <c r="BF689" i="2" s="1"/>
  <c r="BI683" i="2"/>
  <c r="BH683" i="2"/>
  <c r="BG683" i="2"/>
  <c r="BE683" i="2"/>
  <c r="T683" i="2"/>
  <c r="T682" i="2" s="1"/>
  <c r="R683" i="2"/>
  <c r="R682" i="2" s="1"/>
  <c r="P683" i="2"/>
  <c r="P682" i="2" s="1"/>
  <c r="BK683" i="2"/>
  <c r="BK682" i="2" s="1"/>
  <c r="J682" i="2" s="1"/>
  <c r="J117" i="2" s="1"/>
  <c r="J683" i="2"/>
  <c r="BF683" i="2" s="1"/>
  <c r="BI681" i="2"/>
  <c r="BH681" i="2"/>
  <c r="BG681" i="2"/>
  <c r="BE681" i="2"/>
  <c r="T681" i="2"/>
  <c r="R681" i="2"/>
  <c r="P681" i="2"/>
  <c r="BK681" i="2"/>
  <c r="J681" i="2"/>
  <c r="BF681" i="2"/>
  <c r="BI680" i="2"/>
  <c r="BH680" i="2"/>
  <c r="BG680" i="2"/>
  <c r="BE680" i="2"/>
  <c r="T680" i="2"/>
  <c r="R680" i="2"/>
  <c r="P680" i="2"/>
  <c r="BK680" i="2"/>
  <c r="J680" i="2"/>
  <c r="BF680" i="2"/>
  <c r="BI678" i="2"/>
  <c r="BH678" i="2"/>
  <c r="BG678" i="2"/>
  <c r="BE678" i="2"/>
  <c r="T678" i="2"/>
  <c r="R678" i="2"/>
  <c r="P678" i="2"/>
  <c r="BK678" i="2"/>
  <c r="J678" i="2"/>
  <c r="BF678" i="2"/>
  <c r="BI672" i="2"/>
  <c r="BH672" i="2"/>
  <c r="BG672" i="2"/>
  <c r="BE672" i="2"/>
  <c r="T672" i="2"/>
  <c r="R672" i="2"/>
  <c r="P672" i="2"/>
  <c r="BK672" i="2"/>
  <c r="J672" i="2"/>
  <c r="BF672" i="2"/>
  <c r="BI671" i="2"/>
  <c r="BH671" i="2"/>
  <c r="BG671" i="2"/>
  <c r="BE671" i="2"/>
  <c r="T671" i="2"/>
  <c r="R671" i="2"/>
  <c r="P671" i="2"/>
  <c r="BK671" i="2"/>
  <c r="J671" i="2"/>
  <c r="BF671" i="2"/>
  <c r="BI662" i="2"/>
  <c r="BH662" i="2"/>
  <c r="BG662" i="2"/>
  <c r="BE662" i="2"/>
  <c r="T662" i="2"/>
  <c r="R662" i="2"/>
  <c r="R650" i="2" s="1"/>
  <c r="P662" i="2"/>
  <c r="BK662" i="2"/>
  <c r="J662" i="2"/>
  <c r="BF662" i="2"/>
  <c r="BI660" i="2"/>
  <c r="BH660" i="2"/>
  <c r="BG660" i="2"/>
  <c r="BE660" i="2"/>
  <c r="T660" i="2"/>
  <c r="R660" i="2"/>
  <c r="P660" i="2"/>
  <c r="BK660" i="2"/>
  <c r="BK650" i="2" s="1"/>
  <c r="J650" i="2" s="1"/>
  <c r="J116" i="2" s="1"/>
  <c r="J660" i="2"/>
  <c r="BF660" i="2"/>
  <c r="BI651" i="2"/>
  <c r="BH651" i="2"/>
  <c r="BG651" i="2"/>
  <c r="BE651" i="2"/>
  <c r="T651" i="2"/>
  <c r="T650" i="2"/>
  <c r="R651" i="2"/>
  <c r="P651" i="2"/>
  <c r="P650" i="2"/>
  <c r="BK651" i="2"/>
  <c r="J651" i="2"/>
  <c r="BF651" i="2" s="1"/>
  <c r="BI649" i="2"/>
  <c r="BH649" i="2"/>
  <c r="BG649" i="2"/>
  <c r="BE649" i="2"/>
  <c r="T649" i="2"/>
  <c r="R649" i="2"/>
  <c r="P649" i="2"/>
  <c r="BK649" i="2"/>
  <c r="J649" i="2"/>
  <c r="BF649" i="2" s="1"/>
  <c r="BI647" i="2"/>
  <c r="BH647" i="2"/>
  <c r="BG647" i="2"/>
  <c r="BE647" i="2"/>
  <c r="T647" i="2"/>
  <c r="R647" i="2"/>
  <c r="P647" i="2"/>
  <c r="BK647" i="2"/>
  <c r="J647" i="2"/>
  <c r="BF647" i="2" s="1"/>
  <c r="BI637" i="2"/>
  <c r="BH637" i="2"/>
  <c r="BG637" i="2"/>
  <c r="BE637" i="2"/>
  <c r="T637" i="2"/>
  <c r="R637" i="2"/>
  <c r="P637" i="2"/>
  <c r="BK637" i="2"/>
  <c r="J637" i="2"/>
  <c r="BF637" i="2" s="1"/>
  <c r="BI630" i="2"/>
  <c r="BH630" i="2"/>
  <c r="BG630" i="2"/>
  <c r="BE630" i="2"/>
  <c r="T630" i="2"/>
  <c r="R630" i="2"/>
  <c r="P630" i="2"/>
  <c r="BK630" i="2"/>
  <c r="J630" i="2"/>
  <c r="BF630" i="2" s="1"/>
  <c r="BI628" i="2"/>
  <c r="BH628" i="2"/>
  <c r="BG628" i="2"/>
  <c r="BE628" i="2"/>
  <c r="T628" i="2"/>
  <c r="R628" i="2"/>
  <c r="P628" i="2"/>
  <c r="BK628" i="2"/>
  <c r="J628" i="2"/>
  <c r="BF628" i="2" s="1"/>
  <c r="BI618" i="2"/>
  <c r="BH618" i="2"/>
  <c r="BG618" i="2"/>
  <c r="BE618" i="2"/>
  <c r="T618" i="2"/>
  <c r="R618" i="2"/>
  <c r="P618" i="2"/>
  <c r="BK618" i="2"/>
  <c r="J618" i="2"/>
  <c r="BF618" i="2" s="1"/>
  <c r="BI611" i="2"/>
  <c r="BH611" i="2"/>
  <c r="BG611" i="2"/>
  <c r="BE611" i="2"/>
  <c r="T611" i="2"/>
  <c r="R611" i="2"/>
  <c r="R610" i="2" s="1"/>
  <c r="P611" i="2"/>
  <c r="BK611" i="2"/>
  <c r="BK610" i="2" s="1"/>
  <c r="J610" i="2" s="1"/>
  <c r="J115" i="2" s="1"/>
  <c r="J611" i="2"/>
  <c r="BF611" i="2" s="1"/>
  <c r="BI609" i="2"/>
  <c r="BH609" i="2"/>
  <c r="BG609" i="2"/>
  <c r="BE609" i="2"/>
  <c r="T609" i="2"/>
  <c r="R609" i="2"/>
  <c r="R601" i="2" s="1"/>
  <c r="P609" i="2"/>
  <c r="BK609" i="2"/>
  <c r="J609" i="2"/>
  <c r="BF609" i="2"/>
  <c r="BI607" i="2"/>
  <c r="BH607" i="2"/>
  <c r="BG607" i="2"/>
  <c r="BE607" i="2"/>
  <c r="T607" i="2"/>
  <c r="R607" i="2"/>
  <c r="P607" i="2"/>
  <c r="BK607" i="2"/>
  <c r="BK601" i="2" s="1"/>
  <c r="J601" i="2" s="1"/>
  <c r="J114" i="2" s="1"/>
  <c r="J607" i="2"/>
  <c r="BF607" i="2"/>
  <c r="BI602" i="2"/>
  <c r="BH602" i="2"/>
  <c r="BG602" i="2"/>
  <c r="BE602" i="2"/>
  <c r="T602" i="2"/>
  <c r="T601" i="2"/>
  <c r="R602" i="2"/>
  <c r="P602" i="2"/>
  <c r="P601" i="2"/>
  <c r="BK602" i="2"/>
  <c r="J602" i="2"/>
  <c r="BF602" i="2" s="1"/>
  <c r="BI600" i="2"/>
  <c r="BH600" i="2"/>
  <c r="BG600" i="2"/>
  <c r="BE600" i="2"/>
  <c r="T600" i="2"/>
  <c r="R600" i="2"/>
  <c r="P600" i="2"/>
  <c r="BK600" i="2"/>
  <c r="J600" i="2"/>
  <c r="BF600" i="2" s="1"/>
  <c r="BI598" i="2"/>
  <c r="BH598" i="2"/>
  <c r="BG598" i="2"/>
  <c r="BE598" i="2"/>
  <c r="T598" i="2"/>
  <c r="R598" i="2"/>
  <c r="P598" i="2"/>
  <c r="BK598" i="2"/>
  <c r="J598" i="2"/>
  <c r="BF598" i="2" s="1"/>
  <c r="BI589" i="2"/>
  <c r="BH589" i="2"/>
  <c r="BG589" i="2"/>
  <c r="BE589" i="2"/>
  <c r="T589" i="2"/>
  <c r="R589" i="2"/>
  <c r="R588" i="2" s="1"/>
  <c r="P589" i="2"/>
  <c r="P588" i="2" s="1"/>
  <c r="BK589" i="2"/>
  <c r="BK588" i="2" s="1"/>
  <c r="J588" i="2" s="1"/>
  <c r="J113" i="2" s="1"/>
  <c r="J589" i="2"/>
  <c r="BF589" i="2" s="1"/>
  <c r="BI587" i="2"/>
  <c r="BH587" i="2"/>
  <c r="BG587" i="2"/>
  <c r="BE587" i="2"/>
  <c r="T587" i="2"/>
  <c r="R587" i="2"/>
  <c r="P587" i="2"/>
  <c r="BK587" i="2"/>
  <c r="J587" i="2"/>
  <c r="BF587" i="2"/>
  <c r="BI583" i="2"/>
  <c r="BH583" i="2"/>
  <c r="BG583" i="2"/>
  <c r="BE583" i="2"/>
  <c r="T583" i="2"/>
  <c r="R583" i="2"/>
  <c r="P583" i="2"/>
  <c r="BK583" i="2"/>
  <c r="J583" i="2"/>
  <c r="BF583" i="2"/>
  <c r="BI582" i="2"/>
  <c r="BH582" i="2"/>
  <c r="BG582" i="2"/>
  <c r="BE582" i="2"/>
  <c r="T582" i="2"/>
  <c r="R582" i="2"/>
  <c r="P582" i="2"/>
  <c r="BK582" i="2"/>
  <c r="J582" i="2"/>
  <c r="BF582" i="2"/>
  <c r="BI581" i="2"/>
  <c r="BH581" i="2"/>
  <c r="BG581" i="2"/>
  <c r="BE581" i="2"/>
  <c r="T581" i="2"/>
  <c r="R581" i="2"/>
  <c r="P581" i="2"/>
  <c r="BK581" i="2"/>
  <c r="J581" i="2"/>
  <c r="BF581" i="2"/>
  <c r="BI580" i="2"/>
  <c r="BH580" i="2"/>
  <c r="BG580" i="2"/>
  <c r="BE580" i="2"/>
  <c r="T580" i="2"/>
  <c r="R580" i="2"/>
  <c r="P580" i="2"/>
  <c r="BK580" i="2"/>
  <c r="J580" i="2"/>
  <c r="BF580" i="2"/>
  <c r="BI579" i="2"/>
  <c r="BH579" i="2"/>
  <c r="BG579" i="2"/>
  <c r="BE579" i="2"/>
  <c r="T579" i="2"/>
  <c r="R579" i="2"/>
  <c r="P579" i="2"/>
  <c r="BK579" i="2"/>
  <c r="J579" i="2"/>
  <c r="BF579" i="2"/>
  <c r="BI575" i="2"/>
  <c r="BH575" i="2"/>
  <c r="BG575" i="2"/>
  <c r="BE575" i="2"/>
  <c r="T575" i="2"/>
  <c r="R575" i="2"/>
  <c r="P575" i="2"/>
  <c r="BK575" i="2"/>
  <c r="J575" i="2"/>
  <c r="BF575" i="2"/>
  <c r="BI574" i="2"/>
  <c r="BH574" i="2"/>
  <c r="BG574" i="2"/>
  <c r="BE574" i="2"/>
  <c r="T574" i="2"/>
  <c r="R574" i="2"/>
  <c r="P574" i="2"/>
  <c r="BK574" i="2"/>
  <c r="J574" i="2"/>
  <c r="BF574" i="2"/>
  <c r="BI573" i="2"/>
  <c r="BH573" i="2"/>
  <c r="BG573" i="2"/>
  <c r="BE573" i="2"/>
  <c r="T573" i="2"/>
  <c r="R573" i="2"/>
  <c r="P573" i="2"/>
  <c r="BK573" i="2"/>
  <c r="J573" i="2"/>
  <c r="BF573" i="2"/>
  <c r="BI572" i="2"/>
  <c r="BH572" i="2"/>
  <c r="BG572" i="2"/>
  <c r="BE572" i="2"/>
  <c r="T572" i="2"/>
  <c r="R572" i="2"/>
  <c r="P572" i="2"/>
  <c r="BK572" i="2"/>
  <c r="J572" i="2"/>
  <c r="BF572" i="2"/>
  <c r="BI567" i="2"/>
  <c r="BH567" i="2"/>
  <c r="BG567" i="2"/>
  <c r="BE567" i="2"/>
  <c r="T567" i="2"/>
  <c r="R567" i="2"/>
  <c r="P567" i="2"/>
  <c r="BK567" i="2"/>
  <c r="J567" i="2"/>
  <c r="BF567" i="2"/>
  <c r="BI566" i="2"/>
  <c r="BH566" i="2"/>
  <c r="BG566" i="2"/>
  <c r="BE566" i="2"/>
  <c r="T566" i="2"/>
  <c r="R566" i="2"/>
  <c r="P566" i="2"/>
  <c r="BK566" i="2"/>
  <c r="J566" i="2"/>
  <c r="BF566" i="2"/>
  <c r="BI565" i="2"/>
  <c r="BH565" i="2"/>
  <c r="BG565" i="2"/>
  <c r="BE565" i="2"/>
  <c r="T565" i="2"/>
  <c r="R565" i="2"/>
  <c r="P565" i="2"/>
  <c r="BK565" i="2"/>
  <c r="J565" i="2"/>
  <c r="BF565" i="2"/>
  <c r="BI564" i="2"/>
  <c r="BH564" i="2"/>
  <c r="BG564" i="2"/>
  <c r="BE564" i="2"/>
  <c r="T564" i="2"/>
  <c r="R564" i="2"/>
  <c r="P564" i="2"/>
  <c r="BK564" i="2"/>
  <c r="J564" i="2"/>
  <c r="BF564" i="2"/>
  <c r="BI563" i="2"/>
  <c r="BH563" i="2"/>
  <c r="BG563" i="2"/>
  <c r="BE563" i="2"/>
  <c r="T563" i="2"/>
  <c r="R563" i="2"/>
  <c r="P563" i="2"/>
  <c r="BK563" i="2"/>
  <c r="J563" i="2"/>
  <c r="BF563" i="2"/>
  <c r="BI562" i="2"/>
  <c r="BH562" i="2"/>
  <c r="BG562" i="2"/>
  <c r="BE562" i="2"/>
  <c r="T562" i="2"/>
  <c r="R562" i="2"/>
  <c r="P562" i="2"/>
  <c r="BK562" i="2"/>
  <c r="J562" i="2"/>
  <c r="BF562" i="2"/>
  <c r="BI561" i="2"/>
  <c r="BH561" i="2"/>
  <c r="BG561" i="2"/>
  <c r="BE561" i="2"/>
  <c r="T561" i="2"/>
  <c r="R561" i="2"/>
  <c r="P561" i="2"/>
  <c r="BK561" i="2"/>
  <c r="J561" i="2"/>
  <c r="BF561" i="2"/>
  <c r="BI560" i="2"/>
  <c r="BH560" i="2"/>
  <c r="BG560" i="2"/>
  <c r="BE560" i="2"/>
  <c r="T560" i="2"/>
  <c r="R560" i="2"/>
  <c r="P560" i="2"/>
  <c r="BK560" i="2"/>
  <c r="J560" i="2"/>
  <c r="BF560" i="2"/>
  <c r="BI559" i="2"/>
  <c r="BH559" i="2"/>
  <c r="BG559" i="2"/>
  <c r="BE559" i="2"/>
  <c r="T559" i="2"/>
  <c r="R559" i="2"/>
  <c r="P559" i="2"/>
  <c r="BK559" i="2"/>
  <c r="J559" i="2"/>
  <c r="BF559" i="2"/>
  <c r="BI558" i="2"/>
  <c r="BH558" i="2"/>
  <c r="BG558" i="2"/>
  <c r="BE558" i="2"/>
  <c r="T558" i="2"/>
  <c r="R558" i="2"/>
  <c r="P558" i="2"/>
  <c r="BK558" i="2"/>
  <c r="J558" i="2"/>
  <c r="BF558" i="2"/>
  <c r="BI557" i="2"/>
  <c r="BH557" i="2"/>
  <c r="BG557" i="2"/>
  <c r="BE557" i="2"/>
  <c r="T557" i="2"/>
  <c r="R557" i="2"/>
  <c r="P557" i="2"/>
  <c r="BK557" i="2"/>
  <c r="J557" i="2"/>
  <c r="BF557" i="2"/>
  <c r="BI556" i="2"/>
  <c r="BH556" i="2"/>
  <c r="BG556" i="2"/>
  <c r="BE556" i="2"/>
  <c r="T556" i="2"/>
  <c r="R556" i="2"/>
  <c r="P556" i="2"/>
  <c r="BK556" i="2"/>
  <c r="J556" i="2"/>
  <c r="BF556" i="2"/>
  <c r="BI555" i="2"/>
  <c r="BH555" i="2"/>
  <c r="BG555" i="2"/>
  <c r="BE555" i="2"/>
  <c r="T555" i="2"/>
  <c r="R555" i="2"/>
  <c r="P555" i="2"/>
  <c r="BK555" i="2"/>
  <c r="J555" i="2"/>
  <c r="BF555" i="2"/>
  <c r="BI554" i="2"/>
  <c r="BH554" i="2"/>
  <c r="BG554" i="2"/>
  <c r="BE554" i="2"/>
  <c r="T554" i="2"/>
  <c r="R554" i="2"/>
  <c r="P554" i="2"/>
  <c r="BK554" i="2"/>
  <c r="J554" i="2"/>
  <c r="BF554" i="2"/>
  <c r="BI553" i="2"/>
  <c r="BH553" i="2"/>
  <c r="BG553" i="2"/>
  <c r="BE553" i="2"/>
  <c r="T553" i="2"/>
  <c r="R553" i="2"/>
  <c r="P553" i="2"/>
  <c r="BK553" i="2"/>
  <c r="J553" i="2"/>
  <c r="BF553" i="2"/>
  <c r="BI552" i="2"/>
  <c r="BH552" i="2"/>
  <c r="BG552" i="2"/>
  <c r="BE552" i="2"/>
  <c r="T552" i="2"/>
  <c r="T551" i="2"/>
  <c r="R552" i="2"/>
  <c r="P552" i="2"/>
  <c r="P551" i="2" s="1"/>
  <c r="BK552" i="2"/>
  <c r="J552" i="2"/>
  <c r="BF552" i="2" s="1"/>
  <c r="BI550" i="2"/>
  <c r="BH550" i="2"/>
  <c r="BG550" i="2"/>
  <c r="BE550" i="2"/>
  <c r="T550" i="2"/>
  <c r="R550" i="2"/>
  <c r="P550" i="2"/>
  <c r="BK550" i="2"/>
  <c r="J550" i="2"/>
  <c r="BF550" i="2"/>
  <c r="BI548" i="2"/>
  <c r="BH548" i="2"/>
  <c r="BG548" i="2"/>
  <c r="BE548" i="2"/>
  <c r="T548" i="2"/>
  <c r="R548" i="2"/>
  <c r="P548" i="2"/>
  <c r="BK548" i="2"/>
  <c r="J548" i="2"/>
  <c r="BF548" i="2" s="1"/>
  <c r="BI547" i="2"/>
  <c r="BH547" i="2"/>
  <c r="BG547" i="2"/>
  <c r="BE547" i="2"/>
  <c r="T547" i="2"/>
  <c r="R547" i="2"/>
  <c r="P547" i="2"/>
  <c r="BK547" i="2"/>
  <c r="J547" i="2"/>
  <c r="BF547" i="2"/>
  <c r="BI546" i="2"/>
  <c r="BH546" i="2"/>
  <c r="BG546" i="2"/>
  <c r="BE546" i="2"/>
  <c r="T546" i="2"/>
  <c r="R546" i="2"/>
  <c r="P546" i="2"/>
  <c r="BK546" i="2"/>
  <c r="J546" i="2"/>
  <c r="BF546" i="2" s="1"/>
  <c r="BI542" i="2"/>
  <c r="BH542" i="2"/>
  <c r="BG542" i="2"/>
  <c r="BE542" i="2"/>
  <c r="T542" i="2"/>
  <c r="R542" i="2"/>
  <c r="P542" i="2"/>
  <c r="BK542" i="2"/>
  <c r="J542" i="2"/>
  <c r="BF542" i="2"/>
  <c r="BI541" i="2"/>
  <c r="BH541" i="2"/>
  <c r="BG541" i="2"/>
  <c r="BE541" i="2"/>
  <c r="T541" i="2"/>
  <c r="R541" i="2"/>
  <c r="P541" i="2"/>
  <c r="BK541" i="2"/>
  <c r="J541" i="2"/>
  <c r="BF541" i="2" s="1"/>
  <c r="BI540" i="2"/>
  <c r="BH540" i="2"/>
  <c r="BG540" i="2"/>
  <c r="BE540" i="2"/>
  <c r="T540" i="2"/>
  <c r="R540" i="2"/>
  <c r="P540" i="2"/>
  <c r="BK540" i="2"/>
  <c r="J540" i="2"/>
  <c r="BF540" i="2"/>
  <c r="BI539" i="2"/>
  <c r="BH539" i="2"/>
  <c r="BG539" i="2"/>
  <c r="BE539" i="2"/>
  <c r="T539" i="2"/>
  <c r="R539" i="2"/>
  <c r="P539" i="2"/>
  <c r="BK539" i="2"/>
  <c r="J539" i="2"/>
  <c r="BF539" i="2" s="1"/>
  <c r="BI538" i="2"/>
  <c r="BH538" i="2"/>
  <c r="BG538" i="2"/>
  <c r="BE538" i="2"/>
  <c r="T538" i="2"/>
  <c r="R538" i="2"/>
  <c r="P538" i="2"/>
  <c r="BK538" i="2"/>
  <c r="J538" i="2"/>
  <c r="BF538" i="2"/>
  <c r="BI537" i="2"/>
  <c r="BH537" i="2"/>
  <c r="BG537" i="2"/>
  <c r="BE537" i="2"/>
  <c r="T537" i="2"/>
  <c r="R537" i="2"/>
  <c r="P537" i="2"/>
  <c r="BK537" i="2"/>
  <c r="J537" i="2"/>
  <c r="BF537" i="2" s="1"/>
  <c r="BI536" i="2"/>
  <c r="BH536" i="2"/>
  <c r="BG536" i="2"/>
  <c r="BE536" i="2"/>
  <c r="T536" i="2"/>
  <c r="R536" i="2"/>
  <c r="P536" i="2"/>
  <c r="BK536" i="2"/>
  <c r="J536" i="2"/>
  <c r="BF536" i="2"/>
  <c r="BI535" i="2"/>
  <c r="BH535" i="2"/>
  <c r="BG535" i="2"/>
  <c r="BE535" i="2"/>
  <c r="T535" i="2"/>
  <c r="R535" i="2"/>
  <c r="P535" i="2"/>
  <c r="BK535" i="2"/>
  <c r="J535" i="2"/>
  <c r="BF535" i="2" s="1"/>
  <c r="BI530" i="2"/>
  <c r="BH530" i="2"/>
  <c r="BG530" i="2"/>
  <c r="BE530" i="2"/>
  <c r="T530" i="2"/>
  <c r="R530" i="2"/>
  <c r="P530" i="2"/>
  <c r="BK530" i="2"/>
  <c r="J530" i="2"/>
  <c r="BF530" i="2"/>
  <c r="BI522" i="2"/>
  <c r="BH522" i="2"/>
  <c r="BG522" i="2"/>
  <c r="BE522" i="2"/>
  <c r="T522" i="2"/>
  <c r="T520" i="2" s="1"/>
  <c r="R522" i="2"/>
  <c r="P522" i="2"/>
  <c r="BK522" i="2"/>
  <c r="J522" i="2"/>
  <c r="BF522" i="2" s="1"/>
  <c r="BI521" i="2"/>
  <c r="BH521" i="2"/>
  <c r="BG521" i="2"/>
  <c r="BE521" i="2"/>
  <c r="T521" i="2"/>
  <c r="R521" i="2"/>
  <c r="P521" i="2"/>
  <c r="P520" i="2" s="1"/>
  <c r="BK521" i="2"/>
  <c r="J521" i="2"/>
  <c r="BF521" i="2" s="1"/>
  <c r="BI519" i="2"/>
  <c r="BH519" i="2"/>
  <c r="BG519" i="2"/>
  <c r="BE519" i="2"/>
  <c r="T519" i="2"/>
  <c r="R519" i="2"/>
  <c r="P519" i="2"/>
  <c r="BK519" i="2"/>
  <c r="J519" i="2"/>
  <c r="BF519" i="2" s="1"/>
  <c r="BI514" i="2"/>
  <c r="BH514" i="2"/>
  <c r="BG514" i="2"/>
  <c r="BE514" i="2"/>
  <c r="T514" i="2"/>
  <c r="R514" i="2"/>
  <c r="P514" i="2"/>
  <c r="BK514" i="2"/>
  <c r="J514" i="2"/>
  <c r="BF514" i="2"/>
  <c r="BI507" i="2"/>
  <c r="BH507" i="2"/>
  <c r="BG507" i="2"/>
  <c r="BE507" i="2"/>
  <c r="T507" i="2"/>
  <c r="R507" i="2"/>
  <c r="P507" i="2"/>
  <c r="BK507" i="2"/>
  <c r="J507" i="2"/>
  <c r="BF507" i="2" s="1"/>
  <c r="BI498" i="2"/>
  <c r="BH498" i="2"/>
  <c r="BG498" i="2"/>
  <c r="BE498" i="2"/>
  <c r="T498" i="2"/>
  <c r="T497" i="2"/>
  <c r="R498" i="2"/>
  <c r="R497" i="2" s="1"/>
  <c r="P498" i="2"/>
  <c r="P497" i="2"/>
  <c r="BK498" i="2"/>
  <c r="BK497" i="2" s="1"/>
  <c r="J497" i="2" s="1"/>
  <c r="J110" i="2" s="1"/>
  <c r="J498" i="2"/>
  <c r="BF498" i="2" s="1"/>
  <c r="BI496" i="2"/>
  <c r="BH496" i="2"/>
  <c r="BG496" i="2"/>
  <c r="BE496" i="2"/>
  <c r="T496" i="2"/>
  <c r="R496" i="2"/>
  <c r="P496" i="2"/>
  <c r="BK496" i="2"/>
  <c r="J496" i="2"/>
  <c r="BF496" i="2" s="1"/>
  <c r="BI494" i="2"/>
  <c r="BH494" i="2"/>
  <c r="BG494" i="2"/>
  <c r="BE494" i="2"/>
  <c r="T494" i="2"/>
  <c r="R494" i="2"/>
  <c r="P494" i="2"/>
  <c r="BK494" i="2"/>
  <c r="J494" i="2"/>
  <c r="BF494" i="2"/>
  <c r="BI489" i="2"/>
  <c r="BH489" i="2"/>
  <c r="BG489" i="2"/>
  <c r="BE489" i="2"/>
  <c r="T489" i="2"/>
  <c r="R489" i="2"/>
  <c r="P489" i="2"/>
  <c r="BK489" i="2"/>
  <c r="J489" i="2"/>
  <c r="BF489" i="2" s="1"/>
  <c r="BI485" i="2"/>
  <c r="BH485" i="2"/>
  <c r="BG485" i="2"/>
  <c r="BE485" i="2"/>
  <c r="T485" i="2"/>
  <c r="R485" i="2"/>
  <c r="P485" i="2"/>
  <c r="BK485" i="2"/>
  <c r="J485" i="2"/>
  <c r="BF485" i="2"/>
  <c r="BI483" i="2"/>
  <c r="BH483" i="2"/>
  <c r="BG483" i="2"/>
  <c r="BE483" i="2"/>
  <c r="T483" i="2"/>
  <c r="T480" i="2" s="1"/>
  <c r="R483" i="2"/>
  <c r="P483" i="2"/>
  <c r="BK483" i="2"/>
  <c r="J483" i="2"/>
  <c r="BF483" i="2" s="1"/>
  <c r="BI481" i="2"/>
  <c r="BH481" i="2"/>
  <c r="BG481" i="2"/>
  <c r="BE481" i="2"/>
  <c r="T481" i="2"/>
  <c r="R481" i="2"/>
  <c r="P481" i="2"/>
  <c r="P480" i="2" s="1"/>
  <c r="BK481" i="2"/>
  <c r="J481" i="2"/>
  <c r="BF481" i="2" s="1"/>
  <c r="BI479" i="2"/>
  <c r="BH479" i="2"/>
  <c r="BG479" i="2"/>
  <c r="BE479" i="2"/>
  <c r="T479" i="2"/>
  <c r="R479" i="2"/>
  <c r="P479" i="2"/>
  <c r="BK479" i="2"/>
  <c r="J479" i="2"/>
  <c r="BF479" i="2" s="1"/>
  <c r="BI477" i="2"/>
  <c r="BH477" i="2"/>
  <c r="BG477" i="2"/>
  <c r="BE477" i="2"/>
  <c r="T477" i="2"/>
  <c r="R477" i="2"/>
  <c r="P477" i="2"/>
  <c r="BK477" i="2"/>
  <c r="J477" i="2"/>
  <c r="BF477" i="2"/>
  <c r="BI475" i="2"/>
  <c r="BH475" i="2"/>
  <c r="BG475" i="2"/>
  <c r="BE475" i="2"/>
  <c r="T475" i="2"/>
  <c r="R475" i="2"/>
  <c r="P475" i="2"/>
  <c r="BK475" i="2"/>
  <c r="J475" i="2"/>
  <c r="BF475" i="2" s="1"/>
  <c r="BI468" i="2"/>
  <c r="BH468" i="2"/>
  <c r="BG468" i="2"/>
  <c r="BE468" i="2"/>
  <c r="T468" i="2"/>
  <c r="R468" i="2"/>
  <c r="P468" i="2"/>
  <c r="BK468" i="2"/>
  <c r="J468" i="2"/>
  <c r="BF468" i="2"/>
  <c r="BI466" i="2"/>
  <c r="BH466" i="2"/>
  <c r="BG466" i="2"/>
  <c r="BE466" i="2"/>
  <c r="T466" i="2"/>
  <c r="R466" i="2"/>
  <c r="P466" i="2"/>
  <c r="BK466" i="2"/>
  <c r="J466" i="2"/>
  <c r="BF466" i="2" s="1"/>
  <c r="BI461" i="2"/>
  <c r="BH461" i="2"/>
  <c r="BG461" i="2"/>
  <c r="BE461" i="2"/>
  <c r="T461" i="2"/>
  <c r="R461" i="2"/>
  <c r="P461" i="2"/>
  <c r="BK461" i="2"/>
  <c r="J461" i="2"/>
  <c r="BF461" i="2"/>
  <c r="BI459" i="2"/>
  <c r="BH459" i="2"/>
  <c r="BG459" i="2"/>
  <c r="BE459" i="2"/>
  <c r="T459" i="2"/>
  <c r="R459" i="2"/>
  <c r="P459" i="2"/>
  <c r="BK459" i="2"/>
  <c r="J459" i="2"/>
  <c r="BF459" i="2" s="1"/>
  <c r="BI455" i="2"/>
  <c r="BH455" i="2"/>
  <c r="BG455" i="2"/>
  <c r="BE455" i="2"/>
  <c r="T455" i="2"/>
  <c r="T454" i="2"/>
  <c r="R455" i="2"/>
  <c r="R454" i="2" s="1"/>
  <c r="P455" i="2"/>
  <c r="P454" i="2"/>
  <c r="BK455" i="2"/>
  <c r="BK454" i="2" s="1"/>
  <c r="J454" i="2" s="1"/>
  <c r="J108" i="2" s="1"/>
  <c r="J455" i="2"/>
  <c r="BF455" i="2" s="1"/>
  <c r="BI453" i="2"/>
  <c r="BH453" i="2"/>
  <c r="BG453" i="2"/>
  <c r="BE453" i="2"/>
  <c r="T453" i="2"/>
  <c r="R453" i="2"/>
  <c r="P453" i="2"/>
  <c r="BK453" i="2"/>
  <c r="J453" i="2"/>
  <c r="BF453" i="2" s="1"/>
  <c r="BI452" i="2"/>
  <c r="BH452" i="2"/>
  <c r="BG452" i="2"/>
  <c r="BE452" i="2"/>
  <c r="T452" i="2"/>
  <c r="R452" i="2"/>
  <c r="P452" i="2"/>
  <c r="BK452" i="2"/>
  <c r="J452" i="2"/>
  <c r="BF452" i="2"/>
  <c r="BI451" i="2"/>
  <c r="BH451" i="2"/>
  <c r="BG451" i="2"/>
  <c r="BE451" i="2"/>
  <c r="T451" i="2"/>
  <c r="R451" i="2"/>
  <c r="P451" i="2"/>
  <c r="BK451" i="2"/>
  <c r="J451" i="2"/>
  <c r="BF451" i="2" s="1"/>
  <c r="BI447" i="2"/>
  <c r="BH447" i="2"/>
  <c r="BG447" i="2"/>
  <c r="BE447" i="2"/>
  <c r="T447" i="2"/>
  <c r="R447" i="2"/>
  <c r="P447" i="2"/>
  <c r="BK447" i="2"/>
  <c r="J447" i="2"/>
  <c r="BF447" i="2"/>
  <c r="BI443" i="2"/>
  <c r="BH443" i="2"/>
  <c r="BG443" i="2"/>
  <c r="BE443" i="2"/>
  <c r="T443" i="2"/>
  <c r="T442" i="2" s="1"/>
  <c r="R443" i="2"/>
  <c r="P443" i="2"/>
  <c r="P442" i="2"/>
  <c r="BK443" i="2"/>
  <c r="J443" i="2"/>
  <c r="BF443" i="2"/>
  <c r="BI440" i="2"/>
  <c r="BH440" i="2"/>
  <c r="BG440" i="2"/>
  <c r="BE440" i="2"/>
  <c r="T440" i="2"/>
  <c r="T439" i="2" s="1"/>
  <c r="R440" i="2"/>
  <c r="R439" i="2"/>
  <c r="P440" i="2"/>
  <c r="P439" i="2" s="1"/>
  <c r="BK440" i="2"/>
  <c r="BK439" i="2"/>
  <c r="J439" i="2" s="1"/>
  <c r="J105" i="2" s="1"/>
  <c r="J440" i="2"/>
  <c r="BF440" i="2" s="1"/>
  <c r="BI438" i="2"/>
  <c r="BH438" i="2"/>
  <c r="BG438" i="2"/>
  <c r="BE438" i="2"/>
  <c r="T438" i="2"/>
  <c r="R438" i="2"/>
  <c r="P438" i="2"/>
  <c r="BK438" i="2"/>
  <c r="J438" i="2"/>
  <c r="BF438" i="2" s="1"/>
  <c r="BI437" i="2"/>
  <c r="BH437" i="2"/>
  <c r="BG437" i="2"/>
  <c r="BE437" i="2"/>
  <c r="T437" i="2"/>
  <c r="R437" i="2"/>
  <c r="P437" i="2"/>
  <c r="BK437" i="2"/>
  <c r="J437" i="2"/>
  <c r="BF437" i="2"/>
  <c r="BI436" i="2"/>
  <c r="BH436" i="2"/>
  <c r="BG436" i="2"/>
  <c r="BE436" i="2"/>
  <c r="T436" i="2"/>
  <c r="R436" i="2"/>
  <c r="P436" i="2"/>
  <c r="BK436" i="2"/>
  <c r="J436" i="2"/>
  <c r="BF436" i="2" s="1"/>
  <c r="BI434" i="2"/>
  <c r="BH434" i="2"/>
  <c r="BG434" i="2"/>
  <c r="BE434" i="2"/>
  <c r="T434" i="2"/>
  <c r="R434" i="2"/>
  <c r="P434" i="2"/>
  <c r="BK434" i="2"/>
  <c r="J434" i="2"/>
  <c r="BF434" i="2"/>
  <c r="BI433" i="2"/>
  <c r="BH433" i="2"/>
  <c r="BG433" i="2"/>
  <c r="BE433" i="2"/>
  <c r="T433" i="2"/>
  <c r="R433" i="2"/>
  <c r="P433" i="2"/>
  <c r="BK433" i="2"/>
  <c r="J433" i="2"/>
  <c r="BF433" i="2" s="1"/>
  <c r="BI429" i="2"/>
  <c r="BH429" i="2"/>
  <c r="BG429" i="2"/>
  <c r="BE429" i="2"/>
  <c r="T429" i="2"/>
  <c r="R429" i="2"/>
  <c r="P429" i="2"/>
  <c r="BK429" i="2"/>
  <c r="J429" i="2"/>
  <c r="BF429" i="2"/>
  <c r="BI427" i="2"/>
  <c r="BH427" i="2"/>
  <c r="BG427" i="2"/>
  <c r="BE427" i="2"/>
  <c r="T427" i="2"/>
  <c r="R427" i="2"/>
  <c r="P427" i="2"/>
  <c r="BK427" i="2"/>
  <c r="J427" i="2"/>
  <c r="BF427" i="2" s="1"/>
  <c r="BI425" i="2"/>
  <c r="BH425" i="2"/>
  <c r="BG425" i="2"/>
  <c r="BE425" i="2"/>
  <c r="T425" i="2"/>
  <c r="R425" i="2"/>
  <c r="P425" i="2"/>
  <c r="BK425" i="2"/>
  <c r="J425" i="2"/>
  <c r="BF425" i="2"/>
  <c r="BI417" i="2"/>
  <c r="BH417" i="2"/>
  <c r="BG417" i="2"/>
  <c r="BE417" i="2"/>
  <c r="T417" i="2"/>
  <c r="R417" i="2"/>
  <c r="P417" i="2"/>
  <c r="BK417" i="2"/>
  <c r="J417" i="2"/>
  <c r="BF417" i="2" s="1"/>
  <c r="BI409" i="2"/>
  <c r="BH409" i="2"/>
  <c r="BG409" i="2"/>
  <c r="BE409" i="2"/>
  <c r="T409" i="2"/>
  <c r="R409" i="2"/>
  <c r="P409" i="2"/>
  <c r="BK409" i="2"/>
  <c r="J409" i="2"/>
  <c r="BF409" i="2"/>
  <c r="BI407" i="2"/>
  <c r="BH407" i="2"/>
  <c r="BG407" i="2"/>
  <c r="BE407" i="2"/>
  <c r="T407" i="2"/>
  <c r="R407" i="2"/>
  <c r="P407" i="2"/>
  <c r="BK407" i="2"/>
  <c r="J407" i="2"/>
  <c r="BF407" i="2" s="1"/>
  <c r="BI400" i="2"/>
  <c r="BH400" i="2"/>
  <c r="BG400" i="2"/>
  <c r="BE400" i="2"/>
  <c r="T400" i="2"/>
  <c r="R400" i="2"/>
  <c r="P400" i="2"/>
  <c r="BK400" i="2"/>
  <c r="J400" i="2"/>
  <c r="BF400" i="2"/>
  <c r="BI392" i="2"/>
  <c r="BH392" i="2"/>
  <c r="BG392" i="2"/>
  <c r="BE392" i="2"/>
  <c r="T392" i="2"/>
  <c r="R392" i="2"/>
  <c r="P392" i="2"/>
  <c r="BK392" i="2"/>
  <c r="J392" i="2"/>
  <c r="BF392" i="2" s="1"/>
  <c r="BI388" i="2"/>
  <c r="BH388" i="2"/>
  <c r="BG388" i="2"/>
  <c r="BE388" i="2"/>
  <c r="T388" i="2"/>
  <c r="R388" i="2"/>
  <c r="P388" i="2"/>
  <c r="BK388" i="2"/>
  <c r="J388" i="2"/>
  <c r="BF388" i="2"/>
  <c r="BI383" i="2"/>
  <c r="BH383" i="2"/>
  <c r="BG383" i="2"/>
  <c r="BE383" i="2"/>
  <c r="T383" i="2"/>
  <c r="R383" i="2"/>
  <c r="P383" i="2"/>
  <c r="BK383" i="2"/>
  <c r="J383" i="2"/>
  <c r="BF383" i="2" s="1"/>
  <c r="BI372" i="2"/>
  <c r="BH372" i="2"/>
  <c r="BG372" i="2"/>
  <c r="BE372" i="2"/>
  <c r="T372" i="2"/>
  <c r="R372" i="2"/>
  <c r="P372" i="2"/>
  <c r="BK372" i="2"/>
  <c r="J372" i="2"/>
  <c r="BF372" i="2"/>
  <c r="BI352" i="2"/>
  <c r="BH352" i="2"/>
  <c r="BG352" i="2"/>
  <c r="BE352" i="2"/>
  <c r="T352" i="2"/>
  <c r="R352" i="2"/>
  <c r="P352" i="2"/>
  <c r="BK352" i="2"/>
  <c r="J352" i="2"/>
  <c r="BF352" i="2" s="1"/>
  <c r="BI332" i="2"/>
  <c r="BH332" i="2"/>
  <c r="BG332" i="2"/>
  <c r="BE332" i="2"/>
  <c r="T332" i="2"/>
  <c r="R332" i="2"/>
  <c r="P332" i="2"/>
  <c r="BK332" i="2"/>
  <c r="J332" i="2"/>
  <c r="BF332" i="2"/>
  <c r="BI330" i="2"/>
  <c r="BH330" i="2"/>
  <c r="BG330" i="2"/>
  <c r="BE330" i="2"/>
  <c r="T330" i="2"/>
  <c r="R330" i="2"/>
  <c r="P330" i="2"/>
  <c r="BK330" i="2"/>
  <c r="J330" i="2"/>
  <c r="BF330" i="2" s="1"/>
  <c r="BI328" i="2"/>
  <c r="BH328" i="2"/>
  <c r="BG328" i="2"/>
  <c r="BE328" i="2"/>
  <c r="T328" i="2"/>
  <c r="R328" i="2"/>
  <c r="P328" i="2"/>
  <c r="BK328" i="2"/>
  <c r="J328" i="2"/>
  <c r="BF328" i="2"/>
  <c r="BI326" i="2"/>
  <c r="BH326" i="2"/>
  <c r="BG326" i="2"/>
  <c r="BE326" i="2"/>
  <c r="T326" i="2"/>
  <c r="T325" i="2" s="1"/>
  <c r="R326" i="2"/>
  <c r="P326" i="2"/>
  <c r="P325" i="2" s="1"/>
  <c r="BK326" i="2"/>
  <c r="J326" i="2"/>
  <c r="BF326" i="2" s="1"/>
  <c r="BI324" i="2"/>
  <c r="BH324" i="2"/>
  <c r="BG324" i="2"/>
  <c r="BE324" i="2"/>
  <c r="T324" i="2"/>
  <c r="R324" i="2"/>
  <c r="P324" i="2"/>
  <c r="BK324" i="2"/>
  <c r="J324" i="2"/>
  <c r="BF324" i="2" s="1"/>
  <c r="BI323" i="2"/>
  <c r="BH323" i="2"/>
  <c r="BG323" i="2"/>
  <c r="BE323" i="2"/>
  <c r="T323" i="2"/>
  <c r="R323" i="2"/>
  <c r="P323" i="2"/>
  <c r="BK323" i="2"/>
  <c r="J323" i="2"/>
  <c r="BF323" i="2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P321" i="2"/>
  <c r="BK321" i="2"/>
  <c r="J321" i="2"/>
  <c r="BF321" i="2"/>
  <c r="BI320" i="2"/>
  <c r="BH320" i="2"/>
  <c r="BG320" i="2"/>
  <c r="BE320" i="2"/>
  <c r="T320" i="2"/>
  <c r="R320" i="2"/>
  <c r="P320" i="2"/>
  <c r="BK320" i="2"/>
  <c r="J320" i="2"/>
  <c r="BF320" i="2" s="1"/>
  <c r="BI319" i="2"/>
  <c r="BH319" i="2"/>
  <c r="BG319" i="2"/>
  <c r="BE319" i="2"/>
  <c r="T319" i="2"/>
  <c r="R319" i="2"/>
  <c r="P319" i="2"/>
  <c r="BK319" i="2"/>
  <c r="J319" i="2"/>
  <c r="BF319" i="2"/>
  <c r="BI314" i="2"/>
  <c r="BH314" i="2"/>
  <c r="BG314" i="2"/>
  <c r="BE314" i="2"/>
  <c r="T314" i="2"/>
  <c r="R314" i="2"/>
  <c r="P314" i="2"/>
  <c r="BK314" i="2"/>
  <c r="J314" i="2"/>
  <c r="BF314" i="2" s="1"/>
  <c r="BI313" i="2"/>
  <c r="BH313" i="2"/>
  <c r="BG313" i="2"/>
  <c r="BE313" i="2"/>
  <c r="T313" i="2"/>
  <c r="R313" i="2"/>
  <c r="P313" i="2"/>
  <c r="BK313" i="2"/>
  <c r="J313" i="2"/>
  <c r="BF313" i="2"/>
  <c r="BI312" i="2"/>
  <c r="BH312" i="2"/>
  <c r="BG312" i="2"/>
  <c r="BE312" i="2"/>
  <c r="T312" i="2"/>
  <c r="R312" i="2"/>
  <c r="P312" i="2"/>
  <c r="BK312" i="2"/>
  <c r="J312" i="2"/>
  <c r="BF312" i="2" s="1"/>
  <c r="BI297" i="2"/>
  <c r="BH297" i="2"/>
  <c r="BG297" i="2"/>
  <c r="BE297" i="2"/>
  <c r="T297" i="2"/>
  <c r="R297" i="2"/>
  <c r="P297" i="2"/>
  <c r="BK297" i="2"/>
  <c r="J297" i="2"/>
  <c r="BF297" i="2"/>
  <c r="BI295" i="2"/>
  <c r="BH295" i="2"/>
  <c r="BG295" i="2"/>
  <c r="BE295" i="2"/>
  <c r="T295" i="2"/>
  <c r="R295" i="2"/>
  <c r="P295" i="2"/>
  <c r="BK295" i="2"/>
  <c r="J295" i="2"/>
  <c r="BF295" i="2" s="1"/>
  <c r="BI280" i="2"/>
  <c r="BH280" i="2"/>
  <c r="BG280" i="2"/>
  <c r="BE280" i="2"/>
  <c r="T280" i="2"/>
  <c r="R280" i="2"/>
  <c r="P280" i="2"/>
  <c r="BK280" i="2"/>
  <c r="J280" i="2"/>
  <c r="BF280" i="2"/>
  <c r="BI259" i="2"/>
  <c r="BH259" i="2"/>
  <c r="BG259" i="2"/>
  <c r="BE259" i="2"/>
  <c r="T259" i="2"/>
  <c r="R259" i="2"/>
  <c r="P259" i="2"/>
  <c r="BK259" i="2"/>
  <c r="J259" i="2"/>
  <c r="BF259" i="2" s="1"/>
  <c r="BI251" i="2"/>
  <c r="BH251" i="2"/>
  <c r="BG251" i="2"/>
  <c r="BE251" i="2"/>
  <c r="T251" i="2"/>
  <c r="R251" i="2"/>
  <c r="P251" i="2"/>
  <c r="BK251" i="2"/>
  <c r="J251" i="2"/>
  <c r="BF251" i="2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/>
  <c r="BI238" i="2"/>
  <c r="BH238" i="2"/>
  <c r="BG238" i="2"/>
  <c r="BE238" i="2"/>
  <c r="T238" i="2"/>
  <c r="T237" i="2" s="1"/>
  <c r="R238" i="2"/>
  <c r="P238" i="2"/>
  <c r="P237" i="2"/>
  <c r="BK238" i="2"/>
  <c r="J238" i="2"/>
  <c r="BF238" i="2" s="1"/>
  <c r="BI235" i="2"/>
  <c r="BH235" i="2"/>
  <c r="BG235" i="2"/>
  <c r="BE235" i="2"/>
  <c r="T235" i="2"/>
  <c r="R235" i="2"/>
  <c r="P235" i="2"/>
  <c r="BK235" i="2"/>
  <c r="J235" i="2"/>
  <c r="BF235" i="2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/>
  <c r="BI231" i="2"/>
  <c r="BH231" i="2"/>
  <c r="BG231" i="2"/>
  <c r="BE231" i="2"/>
  <c r="T231" i="2"/>
  <c r="T230" i="2" s="1"/>
  <c r="R231" i="2"/>
  <c r="R230" i="2"/>
  <c r="P231" i="2"/>
  <c r="P230" i="2" s="1"/>
  <c r="BK231" i="2"/>
  <c r="BK230" i="2"/>
  <c r="J230" i="2" s="1"/>
  <c r="J102" i="2" s="1"/>
  <c r="J231" i="2"/>
  <c r="BF231" i="2" s="1"/>
  <c r="BI229" i="2"/>
  <c r="BH229" i="2"/>
  <c r="BG229" i="2"/>
  <c r="BE229" i="2"/>
  <c r="T229" i="2"/>
  <c r="R229" i="2"/>
  <c r="P229" i="2"/>
  <c r="BK229" i="2"/>
  <c r="J229" i="2"/>
  <c r="BF229" i="2"/>
  <c r="BI227" i="2"/>
  <c r="BH227" i="2"/>
  <c r="BG227" i="2"/>
  <c r="BE227" i="2"/>
  <c r="T227" i="2"/>
  <c r="R227" i="2"/>
  <c r="P227" i="2"/>
  <c r="BK227" i="2"/>
  <c r="J227" i="2"/>
  <c r="BF227" i="2" s="1"/>
  <c r="BI225" i="2"/>
  <c r="BH225" i="2"/>
  <c r="BG225" i="2"/>
  <c r="BE225" i="2"/>
  <c r="T225" i="2"/>
  <c r="R225" i="2"/>
  <c r="P225" i="2"/>
  <c r="BK225" i="2"/>
  <c r="J225" i="2"/>
  <c r="BF225" i="2"/>
  <c r="BI223" i="2"/>
  <c r="BH223" i="2"/>
  <c r="BG223" i="2"/>
  <c r="BE223" i="2"/>
  <c r="T223" i="2"/>
  <c r="T222" i="2" s="1"/>
  <c r="R223" i="2"/>
  <c r="P223" i="2"/>
  <c r="P222" i="2"/>
  <c r="BK223" i="2"/>
  <c r="J223" i="2"/>
  <c r="BF223" i="2" s="1"/>
  <c r="BI210" i="2"/>
  <c r="BH210" i="2"/>
  <c r="BG210" i="2"/>
  <c r="BE210" i="2"/>
  <c r="T210" i="2"/>
  <c r="R210" i="2"/>
  <c r="P210" i="2"/>
  <c r="BK210" i="2"/>
  <c r="J210" i="2"/>
  <c r="BF210" i="2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/>
  <c r="BI201" i="2"/>
  <c r="BH201" i="2"/>
  <c r="BG201" i="2"/>
  <c r="BE201" i="2"/>
  <c r="T201" i="2"/>
  <c r="R201" i="2"/>
  <c r="P201" i="2"/>
  <c r="BK201" i="2"/>
  <c r="J201" i="2"/>
  <c r="BF201" i="2" s="1"/>
  <c r="BI199" i="2"/>
  <c r="BH199" i="2"/>
  <c r="BG199" i="2"/>
  <c r="BE199" i="2"/>
  <c r="T199" i="2"/>
  <c r="R199" i="2"/>
  <c r="P199" i="2"/>
  <c r="BK199" i="2"/>
  <c r="J199" i="2"/>
  <c r="BF199" i="2"/>
  <c r="BI188" i="2"/>
  <c r="BH188" i="2"/>
  <c r="BG188" i="2"/>
  <c r="BE188" i="2"/>
  <c r="T188" i="2"/>
  <c r="R188" i="2"/>
  <c r="P188" i="2"/>
  <c r="BK188" i="2"/>
  <c r="J188" i="2"/>
  <c r="BF188" i="2" s="1"/>
  <c r="BI186" i="2"/>
  <c r="BH186" i="2"/>
  <c r="BG186" i="2"/>
  <c r="BE186" i="2"/>
  <c r="T186" i="2"/>
  <c r="R186" i="2"/>
  <c r="P186" i="2"/>
  <c r="BK186" i="2"/>
  <c r="J186" i="2"/>
  <c r="BF186" i="2"/>
  <c r="BI179" i="2"/>
  <c r="BH179" i="2"/>
  <c r="BG179" i="2"/>
  <c r="BE179" i="2"/>
  <c r="T179" i="2"/>
  <c r="R179" i="2"/>
  <c r="P179" i="2"/>
  <c r="BK179" i="2"/>
  <c r="J179" i="2"/>
  <c r="BF179" i="2" s="1"/>
  <c r="BI174" i="2"/>
  <c r="BH174" i="2"/>
  <c r="BG174" i="2"/>
  <c r="BE174" i="2"/>
  <c r="T174" i="2"/>
  <c r="R174" i="2"/>
  <c r="P174" i="2"/>
  <c r="BK174" i="2"/>
  <c r="J174" i="2"/>
  <c r="BF174" i="2"/>
  <c r="BI172" i="2"/>
  <c r="BH172" i="2"/>
  <c r="BG172" i="2"/>
  <c r="BE172" i="2"/>
  <c r="T172" i="2"/>
  <c r="R172" i="2"/>
  <c r="P172" i="2"/>
  <c r="BK172" i="2"/>
  <c r="J172" i="2"/>
  <c r="BF172" i="2" s="1"/>
  <c r="BI170" i="2"/>
  <c r="BH170" i="2"/>
  <c r="BG170" i="2"/>
  <c r="BE170" i="2"/>
  <c r="T170" i="2"/>
  <c r="R170" i="2"/>
  <c r="R163" i="2" s="1"/>
  <c r="P170" i="2"/>
  <c r="BK170" i="2"/>
  <c r="J170" i="2"/>
  <c r="BF170" i="2"/>
  <c r="BI168" i="2"/>
  <c r="BH168" i="2"/>
  <c r="BG168" i="2"/>
  <c r="BE168" i="2"/>
  <c r="T168" i="2"/>
  <c r="R168" i="2"/>
  <c r="P168" i="2"/>
  <c r="BK168" i="2"/>
  <c r="J168" i="2"/>
  <c r="BF168" i="2" s="1"/>
  <c r="BI164" i="2"/>
  <c r="BH164" i="2"/>
  <c r="BG164" i="2"/>
  <c r="BE164" i="2"/>
  <c r="T164" i="2"/>
  <c r="T163" i="2"/>
  <c r="R164" i="2"/>
  <c r="P164" i="2"/>
  <c r="P163" i="2"/>
  <c r="BK164" i="2"/>
  <c r="J164" i="2"/>
  <c r="BF164" i="2" s="1"/>
  <c r="BI159" i="2"/>
  <c r="BH159" i="2"/>
  <c r="BG159" i="2"/>
  <c r="BE159" i="2"/>
  <c r="T159" i="2"/>
  <c r="T158" i="2"/>
  <c r="R159" i="2"/>
  <c r="R158" i="2" s="1"/>
  <c r="P159" i="2"/>
  <c r="P158" i="2"/>
  <c r="BK159" i="2"/>
  <c r="BK158" i="2" s="1"/>
  <c r="J158" i="2" s="1"/>
  <c r="J99" i="2" s="1"/>
  <c r="J159" i="2"/>
  <c r="BF159" i="2" s="1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/>
  <c r="BI141" i="2"/>
  <c r="F37" i="2" s="1"/>
  <c r="BD95" i="1" s="1"/>
  <c r="BH141" i="2"/>
  <c r="BG141" i="2"/>
  <c r="F35" i="2" s="1"/>
  <c r="BB95" i="1" s="1"/>
  <c r="BE141" i="2"/>
  <c r="T141" i="2"/>
  <c r="T140" i="2"/>
  <c r="R141" i="2"/>
  <c r="R140" i="2" s="1"/>
  <c r="P141" i="2"/>
  <c r="P140" i="2"/>
  <c r="BK141" i="2"/>
  <c r="J141" i="2"/>
  <c r="BF141" i="2" s="1"/>
  <c r="J135" i="2"/>
  <c r="J134" i="2"/>
  <c r="F134" i="2"/>
  <c r="F132" i="2"/>
  <c r="E130" i="2"/>
  <c r="J92" i="2"/>
  <c r="J91" i="2"/>
  <c r="F91" i="2"/>
  <c r="F89" i="2"/>
  <c r="E87" i="2"/>
  <c r="J18" i="2"/>
  <c r="E18" i="2"/>
  <c r="F135" i="2" s="1"/>
  <c r="F92" i="2"/>
  <c r="J17" i="2"/>
  <c r="J12" i="2"/>
  <c r="J132" i="2" s="1"/>
  <c r="E7" i="2"/>
  <c r="E128" i="2" s="1"/>
  <c r="E85" i="2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AS94" i="1"/>
  <c r="L90" i="1"/>
  <c r="AM90" i="1"/>
  <c r="AM89" i="1"/>
  <c r="L89" i="1"/>
  <c r="AM87" i="1"/>
  <c r="L87" i="1"/>
  <c r="L85" i="1"/>
  <c r="L84" i="1"/>
  <c r="P127" i="3" l="1"/>
  <c r="AU96" i="1" s="1"/>
  <c r="BK163" i="2"/>
  <c r="J163" i="2" s="1"/>
  <c r="J100" i="2" s="1"/>
  <c r="T125" i="5"/>
  <c r="T129" i="3"/>
  <c r="T128" i="3" s="1"/>
  <c r="T127" i="3" s="1"/>
  <c r="F36" i="3"/>
  <c r="BC96" i="1" s="1"/>
  <c r="T137" i="3"/>
  <c r="T136" i="3" s="1"/>
  <c r="F36" i="4"/>
  <c r="BC97" i="1" s="1"/>
  <c r="P125" i="5"/>
  <c r="AU98" i="1" s="1"/>
  <c r="P135" i="5"/>
  <c r="F37" i="6"/>
  <c r="BD99" i="1" s="1"/>
  <c r="BD94" i="1" s="1"/>
  <c r="W36" i="1" s="1"/>
  <c r="P139" i="2"/>
  <c r="R480" i="2"/>
  <c r="BK520" i="2"/>
  <c r="J520" i="2" s="1"/>
  <c r="J111" i="2" s="1"/>
  <c r="P610" i="2"/>
  <c r="P441" i="2" s="1"/>
  <c r="J33" i="2"/>
  <c r="AV95" i="1" s="1"/>
  <c r="BK325" i="2"/>
  <c r="J325" i="2" s="1"/>
  <c r="J104" i="2" s="1"/>
  <c r="R325" i="2"/>
  <c r="R442" i="2"/>
  <c r="R441" i="2" s="1"/>
  <c r="R138" i="2" s="1"/>
  <c r="F37" i="3"/>
  <c r="BD96" i="1" s="1"/>
  <c r="T129" i="4"/>
  <c r="T128" i="4" s="1"/>
  <c r="F37" i="4"/>
  <c r="BD97" i="1" s="1"/>
  <c r="F35" i="4"/>
  <c r="BB97" i="1" s="1"/>
  <c r="BB94" i="1" s="1"/>
  <c r="W34" i="1" s="1"/>
  <c r="F37" i="5"/>
  <c r="BD98" i="1" s="1"/>
  <c r="E115" i="6"/>
  <c r="E85" i="6"/>
  <c r="BK127" i="6"/>
  <c r="T139" i="2"/>
  <c r="F36" i="2"/>
  <c r="BC95" i="1" s="1"/>
  <c r="BK480" i="2"/>
  <c r="J480" i="2" s="1"/>
  <c r="J109" i="2" s="1"/>
  <c r="R520" i="2"/>
  <c r="BK140" i="2"/>
  <c r="BK222" i="2"/>
  <c r="J222" i="2" s="1"/>
  <c r="J101" i="2" s="1"/>
  <c r="R222" i="2"/>
  <c r="R139" i="2" s="1"/>
  <c r="BK237" i="2"/>
  <c r="J237" i="2" s="1"/>
  <c r="J103" i="2" s="1"/>
  <c r="R237" i="2"/>
  <c r="BK442" i="2"/>
  <c r="BK551" i="2"/>
  <c r="J551" i="2" s="1"/>
  <c r="J112" i="2" s="1"/>
  <c r="R551" i="2"/>
  <c r="T588" i="2"/>
  <c r="T441" i="2" s="1"/>
  <c r="T610" i="2"/>
  <c r="P178" i="4"/>
  <c r="P136" i="4" s="1"/>
  <c r="P127" i="4" s="1"/>
  <c r="AU97" i="1" s="1"/>
  <c r="T181" i="4"/>
  <c r="T136" i="4" s="1"/>
  <c r="F35" i="5"/>
  <c r="BB98" i="1" s="1"/>
  <c r="F35" i="6"/>
  <c r="BB99" i="1" s="1"/>
  <c r="P132" i="6"/>
  <c r="BK143" i="4"/>
  <c r="J143" i="4" s="1"/>
  <c r="J101" i="4" s="1"/>
  <c r="R143" i="4"/>
  <c r="J33" i="5"/>
  <c r="AV98" i="1" s="1"/>
  <c r="BK136" i="5"/>
  <c r="J136" i="5" s="1"/>
  <c r="J100" i="5" s="1"/>
  <c r="T135" i="5"/>
  <c r="R127" i="6"/>
  <c r="R126" i="6" s="1"/>
  <c r="P138" i="6"/>
  <c r="R264" i="6"/>
  <c r="BK157" i="3"/>
  <c r="J157" i="3" s="1"/>
  <c r="J102" i="3" s="1"/>
  <c r="R157" i="3"/>
  <c r="BK199" i="3"/>
  <c r="J199" i="3" s="1"/>
  <c r="J104" i="3" s="1"/>
  <c r="R199" i="3"/>
  <c r="R136" i="3" s="1"/>
  <c r="R127" i="3" s="1"/>
  <c r="BK127" i="5"/>
  <c r="T127" i="6"/>
  <c r="T126" i="6" s="1"/>
  <c r="F36" i="6"/>
  <c r="BC99" i="1" s="1"/>
  <c r="F33" i="3"/>
  <c r="AZ96" i="1" s="1"/>
  <c r="R129" i="3"/>
  <c r="R128" i="3" s="1"/>
  <c r="F33" i="4"/>
  <c r="AZ97" i="1" s="1"/>
  <c r="R129" i="4"/>
  <c r="R128" i="4" s="1"/>
  <c r="BK155" i="4"/>
  <c r="J155" i="4" s="1"/>
  <c r="J102" i="4" s="1"/>
  <c r="R155" i="4"/>
  <c r="BK181" i="4"/>
  <c r="J181" i="4" s="1"/>
  <c r="J105" i="4" s="1"/>
  <c r="F92" i="5"/>
  <c r="F36" i="5"/>
  <c r="BC98" i="1" s="1"/>
  <c r="R136" i="5"/>
  <c r="R135" i="5" s="1"/>
  <c r="R125" i="5" s="1"/>
  <c r="BK140" i="5"/>
  <c r="J140" i="5" s="1"/>
  <c r="J101" i="5" s="1"/>
  <c r="R140" i="5"/>
  <c r="BK144" i="5"/>
  <c r="J144" i="5" s="1"/>
  <c r="J102" i="5" s="1"/>
  <c r="P127" i="6"/>
  <c r="BK138" i="6"/>
  <c r="P264" i="6"/>
  <c r="BK272" i="6"/>
  <c r="BK271" i="6" s="1"/>
  <c r="J271" i="6" s="1"/>
  <c r="J104" i="6" s="1"/>
  <c r="T272" i="6"/>
  <c r="T271" i="6" s="1"/>
  <c r="F33" i="6"/>
  <c r="AZ99" i="1" s="1"/>
  <c r="R138" i="6"/>
  <c r="R137" i="6" s="1"/>
  <c r="R125" i="6" s="1"/>
  <c r="T264" i="6"/>
  <c r="T137" i="6" s="1"/>
  <c r="T125" i="6" s="1"/>
  <c r="BC94" i="1"/>
  <c r="W35" i="1" s="1"/>
  <c r="J89" i="2"/>
  <c r="F34" i="2"/>
  <c r="BA95" i="1" s="1"/>
  <c r="J34" i="2"/>
  <c r="AW95" i="1" s="1"/>
  <c r="BK126" i="5"/>
  <c r="J127" i="5"/>
  <c r="J98" i="5" s="1"/>
  <c r="BK139" i="2"/>
  <c r="J140" i="2"/>
  <c r="J98" i="2" s="1"/>
  <c r="BK441" i="2"/>
  <c r="J441" i="2" s="1"/>
  <c r="J106" i="2" s="1"/>
  <c r="J442" i="2"/>
  <c r="J107" i="2" s="1"/>
  <c r="BK128" i="3"/>
  <c r="J129" i="3"/>
  <c r="J98" i="3" s="1"/>
  <c r="BK136" i="3"/>
  <c r="J136" i="3" s="1"/>
  <c r="J99" i="3" s="1"/>
  <c r="J137" i="3"/>
  <c r="J100" i="3" s="1"/>
  <c r="BK128" i="4"/>
  <c r="J129" i="4"/>
  <c r="J98" i="4" s="1"/>
  <c r="BK136" i="4"/>
  <c r="J136" i="4" s="1"/>
  <c r="J99" i="4" s="1"/>
  <c r="J137" i="4"/>
  <c r="J100" i="4" s="1"/>
  <c r="F34" i="5"/>
  <c r="BA98" i="1" s="1"/>
  <c r="J34" i="5"/>
  <c r="AW98" i="1" s="1"/>
  <c r="AT98" i="1" s="1"/>
  <c r="BK135" i="5"/>
  <c r="J135" i="5" s="1"/>
  <c r="J99" i="5" s="1"/>
  <c r="J34" i="3"/>
  <c r="AW96" i="1" s="1"/>
  <c r="F34" i="3"/>
  <c r="BA96" i="1" s="1"/>
  <c r="J34" i="4"/>
  <c r="AW97" i="1" s="1"/>
  <c r="F34" i="4"/>
  <c r="BA97" i="1" s="1"/>
  <c r="BK126" i="6"/>
  <c r="J127" i="6"/>
  <c r="J98" i="6" s="1"/>
  <c r="BK137" i="6"/>
  <c r="J137" i="6" s="1"/>
  <c r="J100" i="6" s="1"/>
  <c r="J138" i="6"/>
  <c r="J101" i="6" s="1"/>
  <c r="AT95" i="1"/>
  <c r="R136" i="4"/>
  <c r="R127" i="4" s="1"/>
  <c r="J34" i="6"/>
  <c r="AW99" i="1" s="1"/>
  <c r="F34" i="6"/>
  <c r="BA99" i="1" s="1"/>
  <c r="F33" i="2"/>
  <c r="AZ95" i="1" s="1"/>
  <c r="J121" i="3"/>
  <c r="F124" i="3"/>
  <c r="J33" i="3"/>
  <c r="AV96" i="1" s="1"/>
  <c r="J121" i="4"/>
  <c r="F124" i="4"/>
  <c r="J33" i="4"/>
  <c r="AV97" i="1" s="1"/>
  <c r="F33" i="5"/>
  <c r="AZ98" i="1" s="1"/>
  <c r="J119" i="6"/>
  <c r="F122" i="6"/>
  <c r="J33" i="6"/>
  <c r="AV99" i="1" s="1"/>
  <c r="J272" i="6" l="1"/>
  <c r="J105" i="6" s="1"/>
  <c r="P137" i="6"/>
  <c r="T138" i="2"/>
  <c r="T127" i="4"/>
  <c r="P126" i="6"/>
  <c r="P138" i="2"/>
  <c r="AU95" i="1" s="1"/>
  <c r="AT99" i="1"/>
  <c r="AZ94" i="1"/>
  <c r="AV94" i="1" s="1"/>
  <c r="AT97" i="1"/>
  <c r="AY94" i="1"/>
  <c r="AX94" i="1"/>
  <c r="AT96" i="1"/>
  <c r="BK125" i="6"/>
  <c r="J125" i="6" s="1"/>
  <c r="J126" i="6"/>
  <c r="J97" i="6" s="1"/>
  <c r="BA94" i="1"/>
  <c r="BK138" i="2"/>
  <c r="J138" i="2" s="1"/>
  <c r="J139" i="2"/>
  <c r="J97" i="2" s="1"/>
  <c r="BK125" i="5"/>
  <c r="J125" i="5" s="1"/>
  <c r="J126" i="5"/>
  <c r="J97" i="5" s="1"/>
  <c r="BK127" i="4"/>
  <c r="J127" i="4" s="1"/>
  <c r="J128" i="4"/>
  <c r="J97" i="4" s="1"/>
  <c r="BK127" i="3"/>
  <c r="J127" i="3" s="1"/>
  <c r="J128" i="3"/>
  <c r="J97" i="3" s="1"/>
  <c r="P125" i="6" l="1"/>
  <c r="AU99" i="1" s="1"/>
  <c r="AU94" i="1" s="1"/>
  <c r="J30" i="3"/>
  <c r="J96" i="3"/>
  <c r="W33" i="1"/>
  <c r="AW94" i="1"/>
  <c r="AK33" i="1" s="1"/>
  <c r="J96" i="5"/>
  <c r="J30" i="5"/>
  <c r="J30" i="4"/>
  <c r="J96" i="4"/>
  <c r="J96" i="2"/>
  <c r="J30" i="2"/>
  <c r="J30" i="6"/>
  <c r="J96" i="6"/>
  <c r="AG99" i="1" l="1"/>
  <c r="AN99" i="1" s="1"/>
  <c r="J39" i="6"/>
  <c r="AG97" i="1"/>
  <c r="AN97" i="1" s="1"/>
  <c r="J39" i="4"/>
  <c r="AG96" i="1"/>
  <c r="AN96" i="1" s="1"/>
  <c r="J39" i="3"/>
  <c r="AT94" i="1"/>
  <c r="AG95" i="1"/>
  <c r="J39" i="2"/>
  <c r="AG98" i="1"/>
  <c r="AN98" i="1" s="1"/>
  <c r="J39" i="5"/>
  <c r="AN95" i="1" l="1"/>
  <c r="AG94" i="1"/>
  <c r="AG105" i="1" l="1"/>
  <c r="AK26" i="1"/>
  <c r="AG102" i="1"/>
  <c r="AG103" i="1"/>
  <c r="AG104" i="1"/>
  <c r="AN94" i="1"/>
  <c r="AV104" i="1" l="1"/>
  <c r="BY104" i="1" s="1"/>
  <c r="CD104" i="1"/>
  <c r="AG101" i="1"/>
  <c r="CD102" i="1"/>
  <c r="AV102" i="1"/>
  <c r="BY102" i="1" s="1"/>
  <c r="AV103" i="1"/>
  <c r="BY103" i="1" s="1"/>
  <c r="CD103" i="1"/>
  <c r="CD105" i="1"/>
  <c r="AV105" i="1"/>
  <c r="BY105" i="1" s="1"/>
  <c r="W32" i="1" l="1"/>
  <c r="AN103" i="1"/>
  <c r="AK32" i="1"/>
  <c r="AN105" i="1"/>
  <c r="AN102" i="1"/>
  <c r="AN104" i="1"/>
  <c r="AK27" i="1"/>
  <c r="AK29" i="1" s="1"/>
  <c r="AG107" i="1"/>
  <c r="AK38" i="1" l="1"/>
  <c r="AN101" i="1"/>
  <c r="AN107" i="1" s="1"/>
</calcChain>
</file>

<file path=xl/sharedStrings.xml><?xml version="1.0" encoding="utf-8"?>
<sst xmlns="http://schemas.openxmlformats.org/spreadsheetml/2006/main" count="10653" uniqueCount="1281">
  <si>
    <t>Export Komplet</t>
  </si>
  <si>
    <t/>
  </si>
  <si>
    <t>2.0</t>
  </si>
  <si>
    <t>False</t>
  </si>
  <si>
    <t>{90468034-70d6-4835-8fa0-97106244aa0d}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</si>
  <si>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</si>
  <si>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</si>
  <si>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</si>
  <si>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</si>
  <si>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</si>
  <si>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</si>
  <si>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</si>
  <si>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</si>
  <si>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</si>
  <si>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školskej jedálne Prievidza</t>
  </si>
  <si>
    <t>JKSO:</t>
  </si>
  <si>
    <t>KS:</t>
  </si>
  <si>
    <t>Miesto:</t>
  </si>
  <si>
    <t>Prievidza</t>
  </si>
  <si>
    <t>Dátum:</t>
  </si>
  <si>
    <t>Objednávateľ:</t>
  </si>
  <si>
    <t>IČO:</t>
  </si>
  <si>
    <t>Stredná odborná škola Prievidza, T. Vansovej 32,PD</t>
  </si>
  <si>
    <t>IČ DPH:</t>
  </si>
  <si>
    <t>Zhotoviteľ:</t>
  </si>
  <si>
    <t>Vyplň údaj</t>
  </si>
  <si>
    <t>Projektant:</t>
  </si>
  <si>
    <t>Ing. Ingrid Blahová</t>
  </si>
  <si>
    <t>True</t>
  </si>
  <si>
    <t>0,01</t>
  </si>
  <si>
    <t>Spracovateľ:</t>
  </si>
  <si>
    <t>*Marek Franc*ASC*504*2009*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</si>
  <si>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</si>
  <si>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</si>
  <si>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</si>
  <si>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</si>
  <si>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</si>
  <si>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</si>
  <si>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</si>
  <si>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</si>
  <si>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</si>
  <si>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</si>
  <si>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</si>
  <si>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</si>
  <si>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</si>
  <si>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</si>
  <si>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</si>
  <si>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</si>
  <si>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</si>
  <si>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</si>
  <si>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</si>
  <si>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</si>
  <si>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</si>
  <si>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</si>
  <si>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</si>
  <si>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</si>
  <si>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</si>
  <si>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</si>
  <si>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</si>
  <si>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</si>
  <si>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</si>
  <si>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</si>
  <si>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</si>
  <si>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</si>
  <si>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</si>
  <si>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</si>
  <si>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</si>
  <si>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</si>
  <si>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</si>
  <si>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</si>
  <si>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</si>
  <si>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</si>
  <si>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</si>
  <si>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</si>
  <si>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</si>
  <si>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</si>
  <si>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</si>
  <si>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</si>
  <si>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</si>
  <si>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</si>
  <si>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</si>
  <si>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- stavebné riešenie</t>
  </si>
  <si>
    <t>STA</t>
  </si>
  <si>
    <t>1</t>
  </si>
  <si>
    <t>{66c29a73-bfc0-4025-94f9-70eb5d9f9f6b}</t>
  </si>
  <si>
    <t>02</t>
  </si>
  <si>
    <t>Zdravotechnika</t>
  </si>
  <si>
    <t>{cd5ad901-1d6d-4e0f-9d6c-6e3baefe8540}</t>
  </si>
  <si>
    <t>03</t>
  </si>
  <si>
    <t>Vykurovanie</t>
  </si>
  <si>
    <t>{c8543ab6-bd8f-4cb9-ba95-0648089255bc}</t>
  </si>
  <si>
    <t>04</t>
  </si>
  <si>
    <t>Vetranie</t>
  </si>
  <si>
    <t>{a34463f5-a524-42b8-9dcb-106b4d15618e}</t>
  </si>
  <si>
    <t>05</t>
  </si>
  <si>
    <t>Elektroinštalácia</t>
  </si>
  <si>
    <t>{e661906f-3ed4-4a32-9992-8de611e2da29}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</si>
  <si>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</si>
  <si>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</si>
  <si>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</si>
  <si>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</si>
  <si>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</si>
  <si>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</si>
  <si>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</si>
  <si>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</si>
  <si>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</si>
  <si>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</si>
  <si>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</si>
  <si>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01 - Architektonicko - stavebné riešenie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</si>
  <si>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</si>
  <si>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</si>
  <si>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</si>
  <si>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</si>
  <si>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</si>
  <si>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</si>
  <si>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</si>
  <si>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</si>
  <si>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</si>
  <si>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</si>
  <si>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</si>
  <si>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</si>
  <si>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</si>
  <si>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</si>
  <si>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</si>
  <si>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</si>
  <si>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</si>
  <si>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</si>
  <si>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</si>
  <si>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</si>
  <si>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</si>
  <si>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</si>
  <si>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</si>
  <si>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</si>
  <si>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Dokončovacie práce a obklady</t>
  </si>
  <si>
    <t xml:space="preserve">    783 - Nátery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</si>
  <si>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</si>
  <si>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</si>
  <si>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</si>
  <si>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</si>
  <si>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</si>
  <si>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</si>
  <si>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</si>
  <si>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</si>
  <si>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</si>
  <si>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</si>
  <si>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</si>
  <si>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</si>
  <si>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</si>
  <si>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</si>
  <si>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</si>
  <si>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</si>
  <si>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</si>
  <si>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</si>
  <si>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Hĺbenie rýh šírky do 600 mm v  hornine tr.3 nesúdržných - ručným náradím</t>
  </si>
  <si>
    <t>m3</t>
  </si>
  <si>
    <t>CS CENEKON 2019 01</t>
  </si>
  <si>
    <t>4</t>
  </si>
  <si>
    <t>2</t>
  </si>
  <si>
    <t>-1485564165</t>
  </si>
  <si>
    <t>VV</t>
  </si>
  <si>
    <t>(0,86+4,83+0,70+4,76+1,75)*0,40*1,10        "základy rampy"</t>
  </si>
  <si>
    <t>(1,78+8,70+3,00+10,10+8,95)*0,50*1,10     "základy rampy"</t>
  </si>
  <si>
    <t>Súčet</t>
  </si>
  <si>
    <t>Príplatok za lepivosť pri hĺbení rýh š do 600 mm ručným náradím v hornine tr. 3</t>
  </si>
  <si>
    <t>-1257568069</t>
  </si>
  <si>
    <t>3</t>
  </si>
  <si>
    <t>Hĺbenie šachiet v  hornine tr. 3 nesúdržných - ručným náradím plocha výkopu do 20 m2</t>
  </si>
  <si>
    <t>CS CENEKON 2018 01</t>
  </si>
  <si>
    <t>116947050</t>
  </si>
  <si>
    <t>1,30*0,35                           "pod nájazd rampy"</t>
  </si>
  <si>
    <t>Príplatok za lepivosť pri hĺbení šachiet ručným alebo pneumatickým náradím v horninách tr. 3</t>
  </si>
  <si>
    <t>1942181233</t>
  </si>
  <si>
    <t>5</t>
  </si>
  <si>
    <t>Vodorovné premiestnenie výkopku z horniny 1-4 do 20m</t>
  </si>
  <si>
    <t>-1571703934</t>
  </si>
  <si>
    <t>23,568+0,455</t>
  </si>
  <si>
    <t>6</t>
  </si>
  <si>
    <t>Vodorovné premiestnenie výkopku po spevnenej ceste z horniny tr.1-4, do 100 m3 na vzdialenosť do 3000 m</t>
  </si>
  <si>
    <t>2098550708</t>
  </si>
  <si>
    <t>7</t>
  </si>
  <si>
    <t>Vodorovné premiestnenie výkopku po spevnenej ceste z horniny tr.1-4, do 100 m3, príplatok k cene za každých ďalšich a začatých 1000 m</t>
  </si>
  <si>
    <t>722127930</t>
  </si>
  <si>
    <t>24,023*20 'Přepočítané koeficientom množstva</t>
  </si>
  <si>
    <t>8</t>
  </si>
  <si>
    <t>Nakladanie výkopku tr.1-4 ručne</t>
  </si>
  <si>
    <t>-1459198503</t>
  </si>
  <si>
    <t>9</t>
  </si>
  <si>
    <t>Uloženie sypaniny na skládky do 100 m3</t>
  </si>
  <si>
    <t>816343974</t>
  </si>
  <si>
    <t>10</t>
  </si>
  <si>
    <t>Poplatok za skladovanie - zemina a kamenivo (17 05) ostatné</t>
  </si>
  <si>
    <t>t</t>
  </si>
  <si>
    <t>CS Cenekon 2015 02</t>
  </si>
  <si>
    <t>-1557159919</t>
  </si>
  <si>
    <t>24,02*1,50</t>
  </si>
  <si>
    <t>Zakladanie</t>
  </si>
  <si>
    <t>11</t>
  </si>
  <si>
    <t>Betón základových pásov, prostý tr. C 20/25</t>
  </si>
  <si>
    <t>-694548912</t>
  </si>
  <si>
    <t>(0,86+4,83+0,70+4,76+1,75)*0,40*0,50        "základy rampy"</t>
  </si>
  <si>
    <t>(1,78+8,70+3,00+10,10+8,95)*0,50*0,50     "základy rampy"</t>
  </si>
  <si>
    <t>Zvislé a kompletné konštrukcie</t>
  </si>
  <si>
    <t>12</t>
  </si>
  <si>
    <t>Murivo nosné (m3) z tehál pálených plných rozmeru 290x140x65 mm, na maltu MVC</t>
  </si>
  <si>
    <t>603218037</t>
  </si>
  <si>
    <t>0,25*3,00*0,30                               "2.02"</t>
  </si>
  <si>
    <t>Medzisúčet                       "2. NP"</t>
  </si>
  <si>
    <t>13</t>
  </si>
  <si>
    <t>Murivo nosné DT (m3) 50x20x25 s betónovou výplňou hr. 200 mm</t>
  </si>
  <si>
    <t>1612824814</t>
  </si>
  <si>
    <t>(9,05*0,25+9,05*0,88)*0,20                 "stredové múry rampy"</t>
  </si>
  <si>
    <t>14</t>
  </si>
  <si>
    <t>Murivo nosné DT (m3) 50x30x25 s betónovou výplňou hr. 300 mm</t>
  </si>
  <si>
    <t>-1151905721</t>
  </si>
  <si>
    <t>(0,86*1,00+4,83*0,75+0,80*0,50+4,76*0,75+1,83*1,00+7,40*1,25+1,80*2*1,50+2,20*1,50+8,80*1,88)*0,30                 "obvodové múry rampy"</t>
  </si>
  <si>
    <t>15</t>
  </si>
  <si>
    <t>Murivo nosné DT (m3)  50x40x25 s betónovou výplňou hr. 400 mm</t>
  </si>
  <si>
    <t>1531606856</t>
  </si>
  <si>
    <t>8,95*1,00*0,40                 "stredový múr rampy"</t>
  </si>
  <si>
    <t>16</t>
  </si>
  <si>
    <t>Výstuž pre murivo nosné DT s betónovou výplňou z ocele 10505</t>
  </si>
  <si>
    <t>1579744733</t>
  </si>
  <si>
    <t>2,05/0,20*0,008                             "DT 200"</t>
  </si>
  <si>
    <t>13,43/0,30*0,008                           "DT 300"</t>
  </si>
  <si>
    <t>3,58/0,40*0,008                             "DT 400"</t>
  </si>
  <si>
    <t>17</t>
  </si>
  <si>
    <t>Murivo výplňové (m3) z pórobetónových tvárnic hr. 300 mm P2-400 PDK, na MVC a maltu (300x249x599)</t>
  </si>
  <si>
    <t>-588536079</t>
  </si>
  <si>
    <t>0,90*2,20*0,30                               "1.06"</t>
  </si>
  <si>
    <t>Medzisúčet                       "1. NP"</t>
  </si>
  <si>
    <t>0,60*0,60*0,30                               "2.07"</t>
  </si>
  <si>
    <t>0,80*2,20*0,30                               "2.13"</t>
  </si>
  <si>
    <t>18</t>
  </si>
  <si>
    <t>Prekladový trámec šírky 125 mm, výšky 124 mm, dĺžky 1150 mm</t>
  </si>
  <si>
    <t>ks</t>
  </si>
  <si>
    <t>359328933</t>
  </si>
  <si>
    <t>1*2                                               "1.06 dvere"</t>
  </si>
  <si>
    <t>19</t>
  </si>
  <si>
    <t>Prekladový trámec šírky 150 mm, výšky 124 mm, dĺžky 1150 mm</t>
  </si>
  <si>
    <t>1819239690</t>
  </si>
  <si>
    <t>1                                               "1.04 dvere"</t>
  </si>
  <si>
    <t>1                                               "1.05 dvere"</t>
  </si>
  <si>
    <t>1                                               "1.06 dvere"</t>
  </si>
  <si>
    <t>1                                               "2.07 dvere"</t>
  </si>
  <si>
    <t>1                                               "2.08 dvere"</t>
  </si>
  <si>
    <t>1                                               "2.09 dvere"</t>
  </si>
  <si>
    <t>1                                               "2.10 dvere"</t>
  </si>
  <si>
    <t>Výmurovka medzi nosníkmi akýmikoľvek tehlami pálenými na akúkoľvek maltu cementovú</t>
  </si>
  <si>
    <t>-1270403710</t>
  </si>
  <si>
    <t>1,70*0,40*0,15                  "2x I 100 -preklad v 2.02"</t>
  </si>
  <si>
    <t>21</t>
  </si>
  <si>
    <t>Valcované nosníky dodatočne osadzované do pripravených otvorov bez zamurovania hláv do č.12</t>
  </si>
  <si>
    <t>-940191444</t>
  </si>
  <si>
    <t>2*1,70*8,34/1000             "2x I 100 -preklad v 2.02"</t>
  </si>
  <si>
    <t>22</t>
  </si>
  <si>
    <t>M</t>
  </si>
  <si>
    <t>Tyč oceľová prierezu I 10 mm, ozn.10 370</t>
  </si>
  <si>
    <t>1560313055</t>
  </si>
  <si>
    <t>23</t>
  </si>
  <si>
    <t>Priečky z pórobetónových tvárnic hr. 100 mm P2-500 hladkých, na MVC a maltu (100x249x599)</t>
  </si>
  <si>
    <t>m2</t>
  </si>
  <si>
    <t>476938035</t>
  </si>
  <si>
    <t>2,15*2,20-0,60*1,97+0,90*2,20-0,60*1,97            "1.06 WC muži"</t>
  </si>
  <si>
    <t>1,75*2,20                                                           "2.09 kúpeľňa ženy"</t>
  </si>
  <si>
    <t>24</t>
  </si>
  <si>
    <t>Priečky z pórobetónových tvárnic hr. 150 mm P2-500 hladkých, na MVC a maltu (150x249x599)</t>
  </si>
  <si>
    <t>-1505102987</t>
  </si>
  <si>
    <t>4,55*4,60-0,60*1,97*2                        "1.03 jedáleň"</t>
  </si>
  <si>
    <t>(1,65+2,50)*2,62-0,90*1,97               "1.04 WC imobilný"</t>
  </si>
  <si>
    <t>(1,95+1,80)*3,00                                   "1.05 WC ženy"</t>
  </si>
  <si>
    <t>0,70*2,38                                                 "1.06 WC muži"</t>
  </si>
  <si>
    <t>(3,83+2,65)*3,00-0,80*1,97*2          "2.02 chodba"</t>
  </si>
  <si>
    <t>4,28*3,00                                                  "2.07 šatňa muži"</t>
  </si>
  <si>
    <t>(3,05+1,65)*3,00-0,60*1,97               "2.08 kúpeľňa muži"</t>
  </si>
  <si>
    <t>2,20*3,00-0,60*1,97                             "2.09 kúpeľňa ženy"</t>
  </si>
  <si>
    <t>Vodorovné konštrukcie</t>
  </si>
  <si>
    <t>25</t>
  </si>
  <si>
    <t>Schodiskové konštrukcie, betón železový tr. C 30/37</t>
  </si>
  <si>
    <t>-185127416</t>
  </si>
  <si>
    <t>(4,80*1,40+2,99*1,70-0,80*0,80/2+7,30*1,40+2,80*1,80+9,10*1,40)*0,15           "rampa"</t>
  </si>
  <si>
    <t>26</t>
  </si>
  <si>
    <t>Výstuž schodiskových konštrukcií z betonárskej ocele 10505</t>
  </si>
  <si>
    <t>-1702103770</t>
  </si>
  <si>
    <t>5,922*0,110</t>
  </si>
  <si>
    <t>27</t>
  </si>
  <si>
    <t>Debnenie do 4 m výšky - podest a podstupňových dosiek pôdorysne priamočiarych zhotovenie</t>
  </si>
  <si>
    <t>1500528754</t>
  </si>
  <si>
    <t>(0,71*2+4,80*2+1,40+9,10+2,80+10,90)*0,25           "rampa"</t>
  </si>
  <si>
    <t>28</t>
  </si>
  <si>
    <t>Debnenie do 4 m výšky - podest a podstupňových dosiek pôdorysne priamočiarych odstránenie</t>
  </si>
  <si>
    <t>978012415</t>
  </si>
  <si>
    <t>Komunikácie</t>
  </si>
  <si>
    <t>29</t>
  </si>
  <si>
    <t>Podklad alebo podsyp zo štrkopiesku s rozprestretím, vlhčením a zhutnením, po zhutnení hr. 150 mm</t>
  </si>
  <si>
    <t>-1871545488</t>
  </si>
  <si>
    <t>30</t>
  </si>
  <si>
    <t>Podklad zo štrkodrviny s rozprestretím a zhutnením, po zhutnení hr. 200 mm</t>
  </si>
  <si>
    <t>862518710</t>
  </si>
  <si>
    <t>31</t>
  </si>
  <si>
    <t>Kladenie betónovej dlažby komunikacií pre peších do lôžka z kameniva, veľ. do 0,25 m2 plochy do 50 m2</t>
  </si>
  <si>
    <t>-147129122</t>
  </si>
  <si>
    <t>1,30                           "pod nájazd rampy"</t>
  </si>
  <si>
    <t>32</t>
  </si>
  <si>
    <t>346287436</t>
  </si>
  <si>
    <t>1,64658198530742*6,405 'Přepočítané koeficientom množstva</t>
  </si>
  <si>
    <t>Úpravy povrchov, podlahy, osadenie</t>
  </si>
  <si>
    <t>33</t>
  </si>
  <si>
    <t>Oprava vnútorných vápenných omietok stropov železobetónových rovných tvárnicových a klenieb, opravovaná plocha nad 30 do 50 % štukových</t>
  </si>
  <si>
    <t>2011897387</t>
  </si>
  <si>
    <t>2,00*2,83                                   "2.20"</t>
  </si>
  <si>
    <t>34</t>
  </si>
  <si>
    <t>Vnútorná omietka stropov štuková, strojné miešanie, ručné nanášanie, hr. 3 mm</t>
  </si>
  <si>
    <t>-694163848</t>
  </si>
  <si>
    <t>35</t>
  </si>
  <si>
    <t>Potiahnutie vnútorných stropov sklotextílnou mriežkou s celoplošným prilepením</t>
  </si>
  <si>
    <t>-1457910363</t>
  </si>
  <si>
    <t>9,67                                            "2.02 chodba"</t>
  </si>
  <si>
    <t>11,33                                          "2.07 šatňa muži"</t>
  </si>
  <si>
    <t>4,79                                            "2.08 kúpeľňa muži"</t>
  </si>
  <si>
    <t>7,75                                            "2.09 kúpeľňa ženy"</t>
  </si>
  <si>
    <t>13,31                                          "2.10 šatňa ženy"</t>
  </si>
  <si>
    <t>36</t>
  </si>
  <si>
    <t>Oprava vnútorných vápenných omietok stien, v množstve opravenej plochy nad 30 do 50 % štukových</t>
  </si>
  <si>
    <t>-712072272</t>
  </si>
  <si>
    <t>2*(14,50+21,55)*4,60-2,25*1,57*16-1,75*1,40*2-1,75*1,57*2-1,70*2,15-1,70*1,57-1,75*1,14*3-0,70*1,14-1,20*1,20-0,80*1,97-1,55*2,17               "1.03"</t>
  </si>
  <si>
    <t>2*3,14*0,20*4,60*2                                "1.03"</t>
  </si>
  <si>
    <t>2,80*2,50-0,80*2,00                                 "2.13"</t>
  </si>
  <si>
    <t>(2,00*2+1,63)*2,50                                   "2.20"</t>
  </si>
  <si>
    <t>37</t>
  </si>
  <si>
    <t>Vnútorná omietka stien štuková, strojné miešanie, ručné nanášanie, hr. 3 mm</t>
  </si>
  <si>
    <t>-276841561</t>
  </si>
  <si>
    <t>4,95*4,60-0,60*1,97*2+(1,80+2,50)*2,62-0,90*1,97           "1.03 jedáleň"</t>
  </si>
  <si>
    <t>2*(1,65+2,35)*2,45-0,90*1,97-1,75*1,40         "1.04 WC imobilný"</t>
  </si>
  <si>
    <t>4*1,80*3,00-0,60*1,97                       "1.05 WC ženy"</t>
  </si>
  <si>
    <t>(1,15*2+2,15)*3,00-0,60*1,97+(1,60+2,15+0,70)*3,00+(1,80*2+0,90)*3,00            "1.06 WC muži"</t>
  </si>
  <si>
    <t>(2,15*2,20-0,60*1,97)*2+(0,90*2,20-0,60*1,97)*2            "1.06 WC muži"</t>
  </si>
  <si>
    <t>2*(3,83+3,15)*3,00-0,80*1,97*3-0,55*0,80*2-1,28*2,20+(1,20+2,00*2)*0,50          "2.02 chodba"</t>
  </si>
  <si>
    <t>2*(4,28+2,65)*3,00-0,80*1,97-0,60*1,97              "2.07 šatňa muži"</t>
  </si>
  <si>
    <t>2*(1,65+2,90)*3,00-0,60*1,97-1,20*0,80+(1,20+0,80*2)*0,20              "2.08 kúpeľňa muži"</t>
  </si>
  <si>
    <t>(2,20+3,98+0,95+0,90+3,73)*3,00-0,60*1,97+1,75*2,20*2+0,10*2,20-1,20*0,80+(1,20+0,80*2)*0,20      "2.09 kúpeľňa ženy"</t>
  </si>
  <si>
    <t>2*(6,05+2,20)*3,00-0,80*1,97-0,60*1,97-0,55*0,80*5+(0,55+0,80*2)*0,20*5                      "2.10 šatňa ženy"</t>
  </si>
  <si>
    <t>1,00*2,20                              "2.13"</t>
  </si>
  <si>
    <t>-(2*(1,65+2,35)*2,00-0,90*1,97-1,75*1,25)            "1.04 WC imobilný"</t>
  </si>
  <si>
    <t>-(2*(1,80+1,80)*2,10-0,60*1,97)               "1.05 WC ženy"</t>
  </si>
  <si>
    <t>-(2*(1,15+2,15)*2,00-0,60*1,97*2+2*(1,60+2,15)*2,20-0,60*1,97*2+2*(0,90+1,80)*2,30-0,60*1,97)             "1.06 WC muži"</t>
  </si>
  <si>
    <t>-(2*(1,65+2,90)*2,00-0,60*1,97-1,20*0,43)           "2.08 kúpeľňa muži"</t>
  </si>
  <si>
    <t>-(2*(3,73+2,20)*2,00+1,75*2,20*2-0,60*1,97-1,20*0,43)          "2.09 kúpeľňa ženy"</t>
  </si>
  <si>
    <t>Medzisúčet                       "odpočet obkladov 1. NP a 2. NP"</t>
  </si>
  <si>
    <t>38</t>
  </si>
  <si>
    <t>Potiahnutie vnútorných stien sklotextílnou mriežkou s celoplošným prilepením</t>
  </si>
  <si>
    <t>-1152822996</t>
  </si>
  <si>
    <t>1,20*2,20                              "2.13"</t>
  </si>
  <si>
    <t>39</t>
  </si>
  <si>
    <t>Násyp zo štrkopiesku 0-32 (pre spevnenie podkladu)</t>
  </si>
  <si>
    <t>-442112976</t>
  </si>
  <si>
    <t>2,09*1,30*0,39+4,43*0,70*0,20+7,30*0,75*0,70+2,00*1,15*1,00+8,95*0,75*1,38                               "pod rampu"</t>
  </si>
  <si>
    <t>40</t>
  </si>
  <si>
    <t>Zhotovenie jednonásobného penetračného náteru pre potery a stierky</t>
  </si>
  <si>
    <t>436841542</t>
  </si>
  <si>
    <t>4,33                                            "1.02 zádverie"</t>
  </si>
  <si>
    <t>14,50*21,55                             "1.03 jedáleň"</t>
  </si>
  <si>
    <t>3,66                                            "1.04 WC imobilný"</t>
  </si>
  <si>
    <t>3,24                                            "1.05 WC ženy"</t>
  </si>
  <si>
    <t>7,72                                            "1.06 WC muži"</t>
  </si>
  <si>
    <t>1,83*2,83+1,20*0,35            "2.20 doplnenie PVC"</t>
  </si>
  <si>
    <t>41</t>
  </si>
  <si>
    <t>Emulzia na zvýšenie priľnavosti s plastifikačným účinkom, 20 kg</t>
  </si>
  <si>
    <t>kg</t>
  </si>
  <si>
    <t>-1634736231</t>
  </si>
  <si>
    <t>42</t>
  </si>
  <si>
    <t>Cementová samonivelizačná hmota, triedy CT-C25-F5, hr. 15 mm</t>
  </si>
  <si>
    <t>-446997687</t>
  </si>
  <si>
    <t>43</t>
  </si>
  <si>
    <t>Dodatočná montáž oceľovej dverovej zárubne, plochy otvoru do 2,5 m2</t>
  </si>
  <si>
    <t>CS CENEKON 2018 02</t>
  </si>
  <si>
    <t>1409127007</t>
  </si>
  <si>
    <t>6                                                         "01 dvere 600x1970"</t>
  </si>
  <si>
    <t>3                                                         "02 dvere 800x1970"</t>
  </si>
  <si>
    <t>1                                                         "03 dvere 900x1970"</t>
  </si>
  <si>
    <t>44</t>
  </si>
  <si>
    <t>Zárubňa oceľová CgU šxvxhr 600x1970x100 mm P, vrátane náteru</t>
  </si>
  <si>
    <t>1933431117</t>
  </si>
  <si>
    <t>45</t>
  </si>
  <si>
    <t>Zárubňa oceľová CgU šxvxhr 800x1970x160 mm L, vrátane náterru</t>
  </si>
  <si>
    <t>1215983431</t>
  </si>
  <si>
    <t>46</t>
  </si>
  <si>
    <t>Zárubňa oceľová CgU šxvxhr 800x1970x160 mm P, vrátane náteru</t>
  </si>
  <si>
    <t>889480772</t>
  </si>
  <si>
    <t>47</t>
  </si>
  <si>
    <t>Zárubňa oceľová CgU šxvxhr 900x1970x160 mm L, vrátane náteru</t>
  </si>
  <si>
    <t>233046515</t>
  </si>
  <si>
    <t>48</t>
  </si>
  <si>
    <t>Zárubňa oceľová CgU šxvxhr 600x1970x160 mm L, vrátane náteru</t>
  </si>
  <si>
    <t>-1108637840</t>
  </si>
  <si>
    <t>49</t>
  </si>
  <si>
    <t>Zárubňa oceľová CgU šxvxhr 600x1970x160 mm P, vrátane náteru</t>
  </si>
  <si>
    <t>-450530389</t>
  </si>
  <si>
    <t>Ostatné konštrukcie a práce-búranie</t>
  </si>
  <si>
    <t>50</t>
  </si>
  <si>
    <t>Osadenie záhonového alebo parkového obrubníka betón., do lôžka z bet. pros. tr. C 16/20 s bočnou oporou</t>
  </si>
  <si>
    <t>m</t>
  </si>
  <si>
    <t>-112218018</t>
  </si>
  <si>
    <t>0,58+1,01                           "nájazd rampy"</t>
  </si>
  <si>
    <t>51</t>
  </si>
  <si>
    <t>986825657</t>
  </si>
  <si>
    <t>1,59*1,01 'Přepočítané koeficientom množstva</t>
  </si>
  <si>
    <t>52</t>
  </si>
  <si>
    <t>Lôžko pod obrubníky, krajníky alebo obruby z dlažob. kociek z betónu prostého tr. C 16/20</t>
  </si>
  <si>
    <t>1794040081</t>
  </si>
  <si>
    <t>1,59*0,30*0,20</t>
  </si>
  <si>
    <t>53</t>
  </si>
  <si>
    <t>Lešenie ľahké pracovné pomocné s výškou lešeňovej podlahy nad 2,50 do 3,5 m</t>
  </si>
  <si>
    <t>854822920</t>
  </si>
  <si>
    <t>49,75                                         "1.01 schodisko"</t>
  </si>
  <si>
    <t>310,75                                       "1.03 jedáleň"</t>
  </si>
  <si>
    <t>17,81                                          "1.07 zádverie+schodisko"</t>
  </si>
  <si>
    <t>14,05                                          "1.08 schodisko"</t>
  </si>
  <si>
    <t>2,94                                            "2.06 WC"</t>
  </si>
  <si>
    <t>1,00*2,80                                  "2.13"</t>
  </si>
  <si>
    <t>3,00*2,83                                  "2.20"</t>
  </si>
  <si>
    <t>54</t>
  </si>
  <si>
    <t>Vyčistenie budov pri výške podlaží nad 4 m</t>
  </si>
  <si>
    <t>528597049</t>
  </si>
  <si>
    <t>3,00*2,80                                  "2.13"</t>
  </si>
  <si>
    <t>55</t>
  </si>
  <si>
    <t>Búranie priečok alebo vybúranie otvorov plochy nad 4 m2 z tehál pálených, plných alebo dutých hr. do 150 mm,  -0,19600t</t>
  </si>
  <si>
    <t>-1637103116</t>
  </si>
  <si>
    <t>4,10*3,00-0,80*1,97-1,20*1,20                "1.06"</t>
  </si>
  <si>
    <t>(1,92+1,36*2)*3,00-0,60*1,97*2             "2.07"</t>
  </si>
  <si>
    <t>(4,70+2,65)*3,00-0,80*1,97*2                  "2.08"</t>
  </si>
  <si>
    <t>(2,25*3+0,90)*3,00-0,80*1,97-0,60*1,97*3                 "2.09"</t>
  </si>
  <si>
    <t>5,23*3,00-0,72*1,97                                    "2.10"</t>
  </si>
  <si>
    <t>1,92*3,00-0,60*1,97+1,28*3,00-0,60*1,97+2,56*3,00-0,80*1,97    "2.11"</t>
  </si>
  <si>
    <t>2,83*3,00-0,80*1,97                                     "2.12"</t>
  </si>
  <si>
    <t>56</t>
  </si>
  <si>
    <t>Búranie muriva alebo vybúranie otvorov plochy nad 4 m2 nadzákladového z tehál pálených, vápenopieskových, cementových na maltu,  -1,90500t</t>
  </si>
  <si>
    <t>88310902</t>
  </si>
  <si>
    <t>1,70*0,40*0,15+0,65*3,00*0,40-0,40*0,60*0,30      "2.02"</t>
  </si>
  <si>
    <t>1,20*2,20*0,50                           "2.12"</t>
  </si>
  <si>
    <t>Medzisúčet                  "X06"</t>
  </si>
  <si>
    <t>57</t>
  </si>
  <si>
    <t>Búranie podkladov pod dlažby, liatych dlažieb a mazanín,betón s poterom,teracom hr.do 100 mm, plochy nad 4 m2  -2,20000t</t>
  </si>
  <si>
    <t>-1224919651</t>
  </si>
  <si>
    <t>(5,00*3,05+12*(0,15+0,30)*5,00+5,00*3,90)*0,10        "X05 hlavný vstup"</t>
  </si>
  <si>
    <t>(3,30*2,75+5*(0,15+0,30)*3,30)*0,10        "X05 bočný vstup"</t>
  </si>
  <si>
    <t>58</t>
  </si>
  <si>
    <t>Búranie dlažieb, z kamen., cement., terazzových, čadičových alebo keramických, hr. nad 10 mm,  -0,06500t</t>
  </si>
  <si>
    <t>-2071406009</t>
  </si>
  <si>
    <t>0,72*1,28+0,96*1,28                           "2.07"</t>
  </si>
  <si>
    <t>4,60*2,65                                                "2.08"</t>
  </si>
  <si>
    <t>(2,60+0,90*2)*2,25                              "2.09"</t>
  </si>
  <si>
    <t>5,23*2,25                                                "2.10"</t>
  </si>
  <si>
    <t>2,16*1,12+0,90*1,28+0,72*1,28     "2.11"</t>
  </si>
  <si>
    <t>59</t>
  </si>
  <si>
    <t>Demontáž okien drevených, 1 bm obvodu - 0,008t</t>
  </si>
  <si>
    <t>927225925</t>
  </si>
  <si>
    <t>2*(1,20+1,20)                                   "X01 okno 1.06"</t>
  </si>
  <si>
    <t>2*(0,90+1,20)                                   "X01 okno 1.07"</t>
  </si>
  <si>
    <t>2*(1,75+1,14)*3                              "X02 okno 1.03"</t>
  </si>
  <si>
    <t>2*(0,70+1,14)                                   "X02 okno 1.03"</t>
  </si>
  <si>
    <t>2*(0,75+2,15)*2                               "X03 zádverie"</t>
  </si>
  <si>
    <t>60</t>
  </si>
  <si>
    <t>Demontáž dverí drevených vchodových, 1 bm obvodu - 0,012t</t>
  </si>
  <si>
    <t>800861144</t>
  </si>
  <si>
    <t>2*(1,70+2,15)                           "X01"</t>
  </si>
  <si>
    <t>61</t>
  </si>
  <si>
    <t>Vyvesenie dreveného dverného krídla do suti plochy do 2 m2, -0,02400t</t>
  </si>
  <si>
    <t>-2051523725</t>
  </si>
  <si>
    <t>1                                      "X01 800x1970"</t>
  </si>
  <si>
    <t>1                                      "X01 700x2375"</t>
  </si>
  <si>
    <t>4                                      "X01 600x1970"</t>
  </si>
  <si>
    <t>5                                      "X01 800x1970"</t>
  </si>
  <si>
    <t>62</t>
  </si>
  <si>
    <t>Vybúranie kovových dverových zárubní plochy do 2 m2,  -0,07600t</t>
  </si>
  <si>
    <t>825472505</t>
  </si>
  <si>
    <t>0,80*1,97*1                                      "X01 800x1970"</t>
  </si>
  <si>
    <t>0,70*2,38*1                                      "X01 700x2375"</t>
  </si>
  <si>
    <t>0,60*1,97*4                                      "X01 600x1970"</t>
  </si>
  <si>
    <t>0,80*1,97*5                                      "X01 800x1970"</t>
  </si>
  <si>
    <t>63</t>
  </si>
  <si>
    <t>Demontáž dverí plastových vchodových, 1 bm obvodu - 0,012t</t>
  </si>
  <si>
    <t>447954070</t>
  </si>
  <si>
    <t>64</t>
  </si>
  <si>
    <t>Podchytenie nadzákladného muriva pod stropom nad vybúraným otvorom pri hr. muriva do 450 mm</t>
  </si>
  <si>
    <t>823149830</t>
  </si>
  <si>
    <t>1,28              "doplnenie prekladu 2xI 100"</t>
  </si>
  <si>
    <t>65</t>
  </si>
  <si>
    <t>Vybúranie kovových madiel a zábradlí,  -0,03700t</t>
  </si>
  <si>
    <t>-925478590</t>
  </si>
  <si>
    <t>(2,50+3,00)*2                            "X07 hlavný vstup"</t>
  </si>
  <si>
    <t>2,75+1,90                                    "X07 vedľajší vstup"</t>
  </si>
  <si>
    <t>66</t>
  </si>
  <si>
    <t>Odvoz sutiny a vybúraných hmôt na skládku do 1 km</t>
  </si>
  <si>
    <t>282228370</t>
  </si>
  <si>
    <t>67</t>
  </si>
  <si>
    <t>Odvoz sutiny a vybúraných hmôt na skládku za každý ďalší 1 km</t>
  </si>
  <si>
    <t>85089107</t>
  </si>
  <si>
    <t>44,936*20 'Přepočítané koeficientom množstva</t>
  </si>
  <si>
    <t>68</t>
  </si>
  <si>
    <t>Vnútrostavenisková doprava sutiny a vybúraných hmôt do 10 m</t>
  </si>
  <si>
    <t>872955713</t>
  </si>
  <si>
    <t>69</t>
  </si>
  <si>
    <t>Vnútrostavenisková doprava sutiny a vybúraných hmôt za každých ďalších 5 m</t>
  </si>
  <si>
    <t>1799593719</t>
  </si>
  <si>
    <t>70</t>
  </si>
  <si>
    <t>Poplatok za skladovanie - betón, tehly, dlaždice (17 01 ), ostatné</t>
  </si>
  <si>
    <t>2129205515</t>
  </si>
  <si>
    <t>99</t>
  </si>
  <si>
    <t>Presun hmôt HSV</t>
  </si>
  <si>
    <t>71</t>
  </si>
  <si>
    <t>Presun hmôt pre opravy a údržbu objektov vrátane vonkajších plášťov výšky do 25 m</t>
  </si>
  <si>
    <t>1887225234</t>
  </si>
  <si>
    <t>PSV</t>
  </si>
  <si>
    <t>Práce a dodávky PSV</t>
  </si>
  <si>
    <t>711</t>
  </si>
  <si>
    <t>Izolácie proti vode a vlhkosti</t>
  </si>
  <si>
    <t>72</t>
  </si>
  <si>
    <t>-1877259814</t>
  </si>
  <si>
    <t xml:space="preserve">(0,86+4,83+1,50+4,76+1,98+9,10+2,80+10,90+1,25)*0,30       "DT 300"  </t>
  </si>
  <si>
    <t>9,35*0,40                                                       "DT 400"</t>
  </si>
  <si>
    <t>73</t>
  </si>
  <si>
    <t>-667168829</t>
  </si>
  <si>
    <t xml:space="preserve">0,86*1,00+4,83*0,75+1,50*0,50+4,76*0,75+1,98*1,00+9,10*1,25+2,80*1,50+10,90*1,88+1,25*2,25       "DT 300"  </t>
  </si>
  <si>
    <t>9,35*1,00                                                       "DT 400"</t>
  </si>
  <si>
    <t>74</t>
  </si>
  <si>
    <t>-2037220643</t>
  </si>
  <si>
    <t>75</t>
  </si>
  <si>
    <t>1174015085</t>
  </si>
  <si>
    <t>76</t>
  </si>
  <si>
    <t>Presun hmôt pre izoláciu proti vode v objektoch výšky do 6 m</t>
  </si>
  <si>
    <t>-239800935</t>
  </si>
  <si>
    <t>713</t>
  </si>
  <si>
    <t>Izolácie tepelné</t>
  </si>
  <si>
    <t>77</t>
  </si>
  <si>
    <t>Montáž tepelnej izolácie stropov rovných minerálnou vlnou, spodkom s úpravou viazacím drôtom</t>
  </si>
  <si>
    <t>-495369313</t>
  </si>
  <si>
    <t>78</t>
  </si>
  <si>
    <t>Doska hrúbka 100 mm z kamennej vlny pre podhľady a nezaťažené stropy a podlahy</t>
  </si>
  <si>
    <t>512702799</t>
  </si>
  <si>
    <t>7,99*1,05 'Přepočítané koeficientom množstva</t>
  </si>
  <si>
    <t>79</t>
  </si>
  <si>
    <t>Montáž tepelnej izolácie stropov rebrových minerálnou vlnou, spodkom s úpravou viazacím drôtom</t>
  </si>
  <si>
    <t>209461732</t>
  </si>
  <si>
    <t>80</t>
  </si>
  <si>
    <t>Doska hrúbka 50 mm z kamennej vlny pre podhľady a nezaťažené stropy a podlahy</t>
  </si>
  <si>
    <t>-1356134285</t>
  </si>
  <si>
    <t>323,435*1,05 'Přepočítané koeficientom množstva</t>
  </si>
  <si>
    <t>81</t>
  </si>
  <si>
    <t>Montáž tepelnej izolácie stropov rebrových, spodkom pristrelením</t>
  </si>
  <si>
    <t>-2101568985</t>
  </si>
  <si>
    <t>82</t>
  </si>
  <si>
    <t>Parozábrana - fólia z PE hr. 0,2 mm</t>
  </si>
  <si>
    <t>1241636533</t>
  </si>
  <si>
    <t>331,425*1,05 'Přepočítané koeficientom množstva</t>
  </si>
  <si>
    <t>83</t>
  </si>
  <si>
    <t>Dodávka a montáž tepelnej izolácie plochých striech fúkanou minerálnou izoláciou hrúbky do 23 - 28 cm</t>
  </si>
  <si>
    <t>1025624448</t>
  </si>
  <si>
    <t>14,50*21,55*0,25                            "1.03 jedáleň"</t>
  </si>
  <si>
    <t>84</t>
  </si>
  <si>
    <t>Presun hmôt pre izolácie tepelné v objektoch výšky do 6 m</t>
  </si>
  <si>
    <t>-2039512636</t>
  </si>
  <si>
    <t>762</t>
  </si>
  <si>
    <t>Konštrukcie tesárske</t>
  </si>
  <si>
    <t>85</t>
  </si>
  <si>
    <t>Záklop stropov z dosiek OSB skrutkovaných na rošt na zraz hr. dosky 22 mm</t>
  </si>
  <si>
    <t>-401143550</t>
  </si>
  <si>
    <t>8,20                  "1.02 a 1.04 stropný rošt"</t>
  </si>
  <si>
    <t>86</t>
  </si>
  <si>
    <t>Záklop stropov z dosiek OSB skrutkovaných na rošt na zraz hr. dosky 25 mm</t>
  </si>
  <si>
    <t>-146891845</t>
  </si>
  <si>
    <t>2,50*1,25*10                          "cca 10 otvorov pre fúkanú izoláciu"</t>
  </si>
  <si>
    <t>87</t>
  </si>
  <si>
    <t>Montáž stropníc z hraneného reziva vrátane trámových výmen prierezovej plochy do 75 cm2</t>
  </si>
  <si>
    <t>1597141887</t>
  </si>
  <si>
    <t>950,00                                  "1.03 stropný rošt - odhad podľa PD"</t>
  </si>
  <si>
    <t>1,55*1+1,67*5                   "1.02 a 1.04 stropný rošt"</t>
  </si>
  <si>
    <t>88</t>
  </si>
  <si>
    <t>Hranolčeky zo smreku prierez 25-100 cm2, sušené 14±2%, nehobľované, bez defektov, hniloby, hrčí</t>
  </si>
  <si>
    <t>624495467</t>
  </si>
  <si>
    <t>950,00*0,08*0,08            "1.03 stropný rošt - odhad podľa PD"</t>
  </si>
  <si>
    <t>(1,55*1+1,67*5)*0,06*0,10           "1.02 a 1.04 stropný rošt"</t>
  </si>
  <si>
    <t>6,139*1,1 'Přepočítané koeficientom množstva</t>
  </si>
  <si>
    <t>89</t>
  </si>
  <si>
    <t>Spojovacie prostriedky pre záklop, stropnice, podbíjanie - klince, svorky</t>
  </si>
  <si>
    <t>454605597</t>
  </si>
  <si>
    <t>8,20*0,02+31,250*0,025+6,753</t>
  </si>
  <si>
    <t>90</t>
  </si>
  <si>
    <t>Presun hmôt pre konštrukcie tesárske v objektoch výšky do 12 m</t>
  </si>
  <si>
    <t>-602187871</t>
  </si>
  <si>
    <t>763</t>
  </si>
  <si>
    <t>Konštrukcie - drevostavby</t>
  </si>
  <si>
    <t>91</t>
  </si>
  <si>
    <t>472064813</t>
  </si>
  <si>
    <t>0,95*2,00                                 "1.04"</t>
  </si>
  <si>
    <t>1,80*2,60                                 "1.05"</t>
  </si>
  <si>
    <t>0,90*2,60                                 "1.06"</t>
  </si>
  <si>
    <t>0,95*2,60                                 "2.08"</t>
  </si>
  <si>
    <t>1,05*2,60                                 "2.09"</t>
  </si>
  <si>
    <t>92</t>
  </si>
  <si>
    <t>1470341768</t>
  </si>
  <si>
    <t>93</t>
  </si>
  <si>
    <t>-354004624</t>
  </si>
  <si>
    <t>14,50*1,10*2+2,95*1,10*2*2           "obklad nosníkov N1 a N2"</t>
  </si>
  <si>
    <t>(0,80*2+0,50)*3,50+0,60*3,50         "obklad boxu deliacej steny"</t>
  </si>
  <si>
    <t>1,28*(0,40+0,15*2)                               "2.02 obklad prekladu"</t>
  </si>
  <si>
    <t>94</t>
  </si>
  <si>
    <t>Presun hmôt pre sádrokartónové konštrukcie v objektoch výšky do 7 m</t>
  </si>
  <si>
    <t>-501366759</t>
  </si>
  <si>
    <t>766</t>
  </si>
  <si>
    <t>Konštrukcie stolárske</t>
  </si>
  <si>
    <t>95</t>
  </si>
  <si>
    <t xml:space="preserve">Dodávka a montáž dvojitej skladacej deliacej steny v jedálni 14500x3500 mm, Rw 36 dB </t>
  </si>
  <si>
    <t>311598050</t>
  </si>
  <si>
    <t>96</t>
  </si>
  <si>
    <t>Dodávka a montáž drevených stien záchodových (inštalačný blok WC) s dvoma krídlami alebo s jedným krídlom a dvierkami</t>
  </si>
  <si>
    <t>971596802</t>
  </si>
  <si>
    <t>(0,70+0,90)*2,00                   "1.04"</t>
  </si>
  <si>
    <t>1,80*2,00                                 "1.05"</t>
  </si>
  <si>
    <t>1,65*2,00                                 "2.08"</t>
  </si>
  <si>
    <t>0,95*2,00                                 "2.09"</t>
  </si>
  <si>
    <t>97</t>
  </si>
  <si>
    <t>Montáž dverového krídla otočného jednokrídlového poldrážkového, do existujúcej zárubne, vrátane kovania</t>
  </si>
  <si>
    <t>1873701629</t>
  </si>
  <si>
    <t>98</t>
  </si>
  <si>
    <t>Kľučka dverová 2x, 2x rozeta BB, FAB, nehrdzavejúca oceľ, povrch nerez brúsený</t>
  </si>
  <si>
    <t>-453410897</t>
  </si>
  <si>
    <t>Kľučka dverová 2x, 2x rozeta WC, nehrdzavejúca oceľ, povrch nerez brúsený</t>
  </si>
  <si>
    <t>124676651</t>
  </si>
  <si>
    <t>100</t>
  </si>
  <si>
    <t>Dvere vnútorné jednokrídlové, šírka 600-900 mm, výplň DTD doska, povrch CPL laminát šedá, mechanicky odolné plné</t>
  </si>
  <si>
    <t>1417849023</t>
  </si>
  <si>
    <t>101</t>
  </si>
  <si>
    <t>Montáž kovania - okopového plechu</t>
  </si>
  <si>
    <t>2102831370</t>
  </si>
  <si>
    <t>102</t>
  </si>
  <si>
    <t>Prírodný elox 900x200 mm</t>
  </si>
  <si>
    <t>-450184092</t>
  </si>
  <si>
    <t>103</t>
  </si>
  <si>
    <t xml:space="preserve">Montáž samozatvárača pre dverné krídla </t>
  </si>
  <si>
    <t>-1214172814</t>
  </si>
  <si>
    <t>104</t>
  </si>
  <si>
    <t>Samozatvárač TS 4000 s aretačným ramienkom a montážnou podložkou</t>
  </si>
  <si>
    <t>1274199876</t>
  </si>
  <si>
    <t>105</t>
  </si>
  <si>
    <t>Montáž prahu dverí, jednokrídlových</t>
  </si>
  <si>
    <t>1541820571</t>
  </si>
  <si>
    <t>4                                                         "01 dvere 600x1970"</t>
  </si>
  <si>
    <t>2                                                         "02 dvere 800x1970"</t>
  </si>
  <si>
    <t>106</t>
  </si>
  <si>
    <t>Prah dubový, dĺžka 610 mm, šírka 150 mm</t>
  </si>
  <si>
    <t>978174822</t>
  </si>
  <si>
    <t>107</t>
  </si>
  <si>
    <t>Prah dubový, dĺžka 810 mm, šírka 150 mm</t>
  </si>
  <si>
    <t>55988292</t>
  </si>
  <si>
    <t>108</t>
  </si>
  <si>
    <t>Demontáž kuchynskej linky drevenej, výdajného pultu    -0,02100t</t>
  </si>
  <si>
    <t>1781032654</t>
  </si>
  <si>
    <t>1                         "X04"</t>
  </si>
  <si>
    <t>109</t>
  </si>
  <si>
    <t>Presun hmot pre konštrukcie stolárske v objektoch výšky nad 6 do 12 m</t>
  </si>
  <si>
    <t>838176492</t>
  </si>
  <si>
    <t>767</t>
  </si>
  <si>
    <t>Konštrukcie doplnkové kovové</t>
  </si>
  <si>
    <t>110</t>
  </si>
  <si>
    <t>D+M oceľového zábradlia vstupného schodiska - Z01, 5260x900 mm, žiarovo zinkované</t>
  </si>
  <si>
    <t>1758945007</t>
  </si>
  <si>
    <t>111</t>
  </si>
  <si>
    <t>D+M oceľového zábradlia vstupného schodiska - Z02, 2440x900 mm, žiarovo zinkované</t>
  </si>
  <si>
    <t>-2056377091</t>
  </si>
  <si>
    <t>112</t>
  </si>
  <si>
    <t>D+M oceľového zábradlia vstupného schodiska - Z03, 980x900 mm, žiarovo zinkované</t>
  </si>
  <si>
    <t>1016731169</t>
  </si>
  <si>
    <t>113</t>
  </si>
  <si>
    <t>D+M oceľového zábradlia vstupného schodiska - Z04, 2960x900 mm, žiarovo zinkované</t>
  </si>
  <si>
    <t>1614709438</t>
  </si>
  <si>
    <t>114</t>
  </si>
  <si>
    <t>D+M oceľového zábradlia rampy pre imobilných - Z05, 10940x900 mm, žiarovo zinkované</t>
  </si>
  <si>
    <t>-2034729793</t>
  </si>
  <si>
    <t>115</t>
  </si>
  <si>
    <t>D+M oceľového zábradlia rampy pre imobilných - Z06, 9180x900 mm, žiarovo zinkované</t>
  </si>
  <si>
    <t>-2104205808</t>
  </si>
  <si>
    <t>116</t>
  </si>
  <si>
    <t>D+M oceľového zábradlia rampy pre imobilných - Z07, 2800x900 mm, žiarovo zinkované</t>
  </si>
  <si>
    <t>-1342231003</t>
  </si>
  <si>
    <t>117</t>
  </si>
  <si>
    <t>D+M oceľového zábradlia rampy pre imobilných - Z08, 9240x900 mm, žiarovo zinkované</t>
  </si>
  <si>
    <t>381323894</t>
  </si>
  <si>
    <t>118</t>
  </si>
  <si>
    <t>D+M oceľového zábradlia rampy pre imobilných - Z09, 656x900 mm, žiarovo zinkované</t>
  </si>
  <si>
    <t>-1842326266</t>
  </si>
  <si>
    <t>119</t>
  </si>
  <si>
    <t>D+M oceľového zábradlia rampy pre imobilných - Z10, 690x900 mm, žiarovo zinkované</t>
  </si>
  <si>
    <t>-320976556</t>
  </si>
  <si>
    <t>120</t>
  </si>
  <si>
    <t>D+M oceľového zábradlia rampy pre imobilných - Z11, 4967x900 mm, žiarovo zinkované</t>
  </si>
  <si>
    <t>126404184</t>
  </si>
  <si>
    <t>121</t>
  </si>
  <si>
    <t>D+M oceľového zábradlia rampy pre imobilných - Z12, 4967x900 mm, žiarovo zinkované</t>
  </si>
  <si>
    <t>1812889090</t>
  </si>
  <si>
    <t>122</t>
  </si>
  <si>
    <t>D+M oceľového zábradlia vonkajšieho schodiska na SV - Z13, 4370x900 mm, žiarovo zinkované</t>
  </si>
  <si>
    <t>-405031597</t>
  </si>
  <si>
    <t>123</t>
  </si>
  <si>
    <t>D+M dráh na podnosy z antikorových trubiek 30 mm š. 350 mm- Z14, 2200x350+1000x350 mm, s konzolami na kotvenie do steny</t>
  </si>
  <si>
    <t>-1766695112</t>
  </si>
  <si>
    <t>124</t>
  </si>
  <si>
    <t xml:space="preserve">D+M čistiacej rohože na obuv - Z15, 800x500 mm, s konzolami na kotvenie </t>
  </si>
  <si>
    <t>-1142221815</t>
  </si>
  <si>
    <t>125</t>
  </si>
  <si>
    <t xml:space="preserve">Montáž okien hliníkových </t>
  </si>
  <si>
    <t>1139096092</t>
  </si>
  <si>
    <t>2*(1,68+2,45)*1                                         "06 okno 1675x2450"</t>
  </si>
  <si>
    <t>2*(0,70+1,14)*1                                         "07 okno 700x1135"</t>
  </si>
  <si>
    <t>2*(1,75+1,14)*3                                         "08 okno 1750x1135"</t>
  </si>
  <si>
    <t>126</t>
  </si>
  <si>
    <t>Zasklenná hliníková stena 1675x2450 mm s plnou bielou výplňou</t>
  </si>
  <si>
    <t>1382070926</t>
  </si>
  <si>
    <t>127</t>
  </si>
  <si>
    <t>Podávacie hliníkové okno 700x1135 mm, jednoduché zasklenie - hrášok, výsuvné nahor</t>
  </si>
  <si>
    <t>-639406519</t>
  </si>
  <si>
    <t>128</t>
  </si>
  <si>
    <t>Podávacie hliníkové okno 1750x1135 mm, jednoduché zasklenie - hrášok, výsuvné nahor</t>
  </si>
  <si>
    <t>968488747</t>
  </si>
  <si>
    <t>129</t>
  </si>
  <si>
    <t>Montáž dverí kovových - hliníkových, vchodových, 1 m obvodu dverí</t>
  </si>
  <si>
    <t>-1218172219</t>
  </si>
  <si>
    <t>2*(1,70+2,15)                                         "04 dvere 1700x2150"</t>
  </si>
  <si>
    <t>2*(1,70+2,45)                                         "05 dvere 1700x2450"</t>
  </si>
  <si>
    <t>130</t>
  </si>
  <si>
    <t>Dvere hliníkové z 2/3 zasklenné, dvojkrídlové otváravé 1700x2150 mm, s madlom a samozatváračom</t>
  </si>
  <si>
    <t>1800877385</t>
  </si>
  <si>
    <t>131</t>
  </si>
  <si>
    <t>Dvere hliníkové z 2/3 zasklenné, dvojkrídlové otváravé 1700x2450 mm, s madlom a samozatváračom</t>
  </si>
  <si>
    <t>-1298092954</t>
  </si>
  <si>
    <t>132</t>
  </si>
  <si>
    <t>Montáž doplnkov dverí - madlo</t>
  </si>
  <si>
    <t>-2043058922</t>
  </si>
  <si>
    <t>133</t>
  </si>
  <si>
    <t>Madlo dverové FT 802/25 dl. 625 mm, povrch nerez brúsený</t>
  </si>
  <si>
    <t>-610795277</t>
  </si>
  <si>
    <t>134</t>
  </si>
  <si>
    <t>Dodávka a montáž atypického výrobku, vrátane povrchovej úpravy náterom</t>
  </si>
  <si>
    <t>-1036154723</t>
  </si>
  <si>
    <t>808,12*1,05                       "N1 a N2 nosníky podľa výkazu PD +5% stratné"</t>
  </si>
  <si>
    <t>169,00*1,05                       "OK 1.02 a 1.04 podľa výkazu PD +5% stratné"</t>
  </si>
  <si>
    <t>135</t>
  </si>
  <si>
    <t>Presun hmôt pre kovové stavebné doplnkové konštrukcie v objektoch výšky do 6 m</t>
  </si>
  <si>
    <t>1338545438</t>
  </si>
  <si>
    <t>771</t>
  </si>
  <si>
    <t>Podlahy z dlaždíc</t>
  </si>
  <si>
    <t>136</t>
  </si>
  <si>
    <t>Montáž podláh z dlaždíc gres kladených do tmelu flexibil. mrazuvzdorného v obmedzenom priestore veľ. 300 x 300 mm</t>
  </si>
  <si>
    <t>498536156</t>
  </si>
  <si>
    <t>137</t>
  </si>
  <si>
    <t>Dlaždice keramické, lxvxhr 333x333x8 mm</t>
  </si>
  <si>
    <t>-63240440</t>
  </si>
  <si>
    <t>27,16*1,05 'Přepočítané koeficientom množstva</t>
  </si>
  <si>
    <t>138</t>
  </si>
  <si>
    <t>Presun hmôt pre podlahy z dlaždíc v objektoch výšky do 6m</t>
  </si>
  <si>
    <t>676364509</t>
  </si>
  <si>
    <t>775</t>
  </si>
  <si>
    <t>Podlahy vlysové a parketové</t>
  </si>
  <si>
    <t>139</t>
  </si>
  <si>
    <t>Montáž prechodovej lišty priskrutkovaním</t>
  </si>
  <si>
    <t>-957540577</t>
  </si>
  <si>
    <t>2                                                         "01 dvere 600x1970"</t>
  </si>
  <si>
    <t>1                                                         "02 dvere 800x1970"</t>
  </si>
  <si>
    <t>140</t>
  </si>
  <si>
    <t>Lišta prechodová skrutkovacia, šírka 40 mm,s hladkým povrchom</t>
  </si>
  <si>
    <t>2023561032</t>
  </si>
  <si>
    <t>4*1,01 'Přepočítané koeficientom množstva</t>
  </si>
  <si>
    <t>141</t>
  </si>
  <si>
    <t>Presun hmôt pre podlahy vlysové a parketové v objektoch výšky nad 6 do 12 m</t>
  </si>
  <si>
    <t>155397076</t>
  </si>
  <si>
    <t>776</t>
  </si>
  <si>
    <t>Podlahy povlakové</t>
  </si>
  <si>
    <t>142</t>
  </si>
  <si>
    <t>Demontáž soklíkov alebo líšt</t>
  </si>
  <si>
    <t>316692441</t>
  </si>
  <si>
    <t>2*(14,50+21,55)-1,70-1,55-0,80+2*3,14*0,20*2         "1.03"</t>
  </si>
  <si>
    <t>2*(2,72+2,56)-0,64-0,60*2-0,80*2         "2.02"</t>
  </si>
  <si>
    <t>2*(1,73+2,83)-0,80                                      "2.12"</t>
  </si>
  <si>
    <t>143</t>
  </si>
  <si>
    <t>Lepenie podlahových soklov z PVC</t>
  </si>
  <si>
    <t>-223035975</t>
  </si>
  <si>
    <t>2*(1,80+1,93)-1,70*2           "1.02 zádverie"</t>
  </si>
  <si>
    <t>2*(14,50+21,55)-0,90-1,70-1,55-0,60*2             "1.03 jedáleň"</t>
  </si>
  <si>
    <t>2*(3,28+2,65)                         "2.02 chodba"</t>
  </si>
  <si>
    <t>2*(4,28+2,65)                         "2.07 šatňa muži"</t>
  </si>
  <si>
    <t>2*(6,05+2,20)                         "2.10 šatňa ženy"</t>
  </si>
  <si>
    <t>(1,83*2+2,83+0,35*2)-0,80         "2.20 doplnenie PVC"</t>
  </si>
  <si>
    <t>144</t>
  </si>
  <si>
    <t>PVC sokel</t>
  </si>
  <si>
    <t>1412017573</t>
  </si>
  <si>
    <t>119,42*1,05 'Přepočítané koeficientom množstva</t>
  </si>
  <si>
    <t>145</t>
  </si>
  <si>
    <t>Odstránenie povlakových podláh z nášľapnej plochy lepených s podložkou,  -0,00100t</t>
  </si>
  <si>
    <t>2060373907</t>
  </si>
  <si>
    <t>14,50*21,55+2,25*0,25*(5+8)         "1.03"</t>
  </si>
  <si>
    <t>2,72*2,56-1,92*1,36                           "2.02"</t>
  </si>
  <si>
    <t>1,73*2,83                                                "2.12"</t>
  </si>
  <si>
    <t>146</t>
  </si>
  <si>
    <t>Lepenie povlakových podláh z PVC homogénnych pásov</t>
  </si>
  <si>
    <t>-1229272188</t>
  </si>
  <si>
    <t>147</t>
  </si>
  <si>
    <t>732314221</t>
  </si>
  <si>
    <t>356,714*1,05 'Přepočítané koeficientom množstva</t>
  </si>
  <si>
    <t>148</t>
  </si>
  <si>
    <t>Presun hmôt pre podlahy povlakové v objektoch výšky do 6 m</t>
  </si>
  <si>
    <t>-1759445121</t>
  </si>
  <si>
    <t>781</t>
  </si>
  <si>
    <t>Dokončovacie práce a obklady</t>
  </si>
  <si>
    <t>149</t>
  </si>
  <si>
    <t>Montáž obkladov vnútor. stien z obkladačiek kladených do tmelu flexibilného veľ. 250x450 mm</t>
  </si>
  <si>
    <t>-12877020</t>
  </si>
  <si>
    <t>2*(1,65+2,35)*2,00-0,90*1,97-1,75*1,25            "1.04 WC imobilný"</t>
  </si>
  <si>
    <t>2*(1,80+1,80)*2,10-0,60*1,97               "1.05 WC ženy"</t>
  </si>
  <si>
    <t>2*(1,15+2,15)*2,00-0,60*1,97*2+2*(1,60+2,15)*2,20-0,60*1,97*2+2*(0,90+1,80)*2,30-0,60*1,97             "1.06 WC muži"</t>
  </si>
  <si>
    <t>2*(1,65+2,90)*2,00-0,60*1,97-1,20*0,43           "2.08 kúpeľňa muži"</t>
  </si>
  <si>
    <t>2*(3,73+2,20)*2,00+1,75*2,20*2-0,60*1,97-1,20*0,43          "2.09 kúpeľňa ženy"</t>
  </si>
  <si>
    <t>150</t>
  </si>
  <si>
    <t>Obkladačky keramické BOTANICA, lxvxhr 250x450x8 mm</t>
  </si>
  <si>
    <t>-949281325</t>
  </si>
  <si>
    <t>108,412*1,05 'Přepočítané koeficientom množstva</t>
  </si>
  <si>
    <t>151</t>
  </si>
  <si>
    <t>Montáž plastových profilov pre obklad do tmelu - roh steny</t>
  </si>
  <si>
    <t>-202155277</t>
  </si>
  <si>
    <t>2,00+1,25*2                       "1.04 WC imobilný"</t>
  </si>
  <si>
    <t>1,80                                      "1.05 WC ženy"</t>
  </si>
  <si>
    <t>0,90                                       "1.06 WC muži"</t>
  </si>
  <si>
    <t>0,43*2                                  "2.08 kúpeľňa muži"</t>
  </si>
  <si>
    <t>2,00*3+0,43*2                   "2.09 kúpeľňa ženy"</t>
  </si>
  <si>
    <t>152</t>
  </si>
  <si>
    <t>Ukončovací L profil rohový, šxvxl 35x48x2200 mm</t>
  </si>
  <si>
    <t>1300009432</t>
  </si>
  <si>
    <t>153</t>
  </si>
  <si>
    <t>-1704365379</t>
  </si>
  <si>
    <t>5,00*3,05+12*(0,15+0,30)*5,00+5,00*3,90     "hlavný vstup"</t>
  </si>
  <si>
    <t>4,80*1,40+2,99*1,70-0,80*0,80/2+7,30*1,40+2,80*1,80+9,10*1,40      "nová rampa"</t>
  </si>
  <si>
    <t>4,80*0,39/2*2+0,60*0,39*2+7,30*0,39+7,30*0,61/2+(1,80*2+2,80)*1,00+9,10*1,00+9,10*0,75/2      "nová rampa - steny"</t>
  </si>
  <si>
    <t>3,30*2,75+5*(0,15+0,30)*3,30                             "bočný vstup"</t>
  </si>
  <si>
    <t>154</t>
  </si>
  <si>
    <t>-1613174585</t>
  </si>
  <si>
    <t>178,310457696116*6,405 'Přepočítané koeficientom množstva</t>
  </si>
  <si>
    <t>155</t>
  </si>
  <si>
    <t>1971280762</t>
  </si>
  <si>
    <t>156</t>
  </si>
  <si>
    <t>Presun hmôt pre obklady keramické v objektoch výšky nad 12 do 24 m</t>
  </si>
  <si>
    <t>-1180689904</t>
  </si>
  <si>
    <t>783</t>
  </si>
  <si>
    <t>Nátery</t>
  </si>
  <si>
    <t>157</t>
  </si>
  <si>
    <t>-113454977</t>
  </si>
  <si>
    <t>950,00*0,08*4                            "1.03 stropný rošt - odhad podľa PD"</t>
  </si>
  <si>
    <t>2*(0,06+0,10)*(1,55*1+1,67*5)       "1.02 a 1.04 stropný rošt"</t>
  </si>
  <si>
    <t>8,20*2                  "1.02 a 1.04 stropný rošt"</t>
  </si>
  <si>
    <t>784</t>
  </si>
  <si>
    <t>Dokončovacie práce - maľby</t>
  </si>
  <si>
    <t>158</t>
  </si>
  <si>
    <t xml:space="preserve">Maľby z maliarskych zmesí, ručne nanášané tónované s bielym stropom dvojnásobné na jemnozrnný podklad výšky do 3, 80 m   </t>
  </si>
  <si>
    <t>-2033854766</t>
  </si>
  <si>
    <t>55,23                                               "SDK - obklad nosníkov N1, N2 a boxu deliacej steny"</t>
  </si>
  <si>
    <t>46,85+5,66                                    "stropy - nové omietky + opravy"</t>
  </si>
  <si>
    <t>196,10+276,29                             "steny - nové omietky + opravy"</t>
  </si>
  <si>
    <t>02 - Zdravotechnika</t>
  </si>
  <si>
    <t xml:space="preserve">    721 - Zdravotechnika -  vnútorná kanalizácia</t>
  </si>
  <si>
    <t xml:space="preserve">    722 - Zdravotechnika - vnútorný vodovod</t>
  </si>
  <si>
    <t xml:space="preserve">    725 - Zdravotechnika - zariaď. predmety</t>
  </si>
  <si>
    <t xml:space="preserve">    D1 - Zdravotechnika -demontáže</t>
  </si>
  <si>
    <t xml:space="preserve">    727 - Zdravotechnika-uloženie,uchytenie  potrubia</t>
  </si>
  <si>
    <t>HZS - Hodinové zúčtovacie sadzby</t>
  </si>
  <si>
    <t>OST - Ostatné</t>
  </si>
  <si>
    <t>Vybúranie otvoru v stropoch a klenbách železob. plochy do 0, 0225 m2,hr.nad 120 mm,  -0,00800t</t>
  </si>
  <si>
    <t>Zvislá doprava sutiny a vybúraných hmôt za prvé podlažie nad alebo pod základným podlažím</t>
  </si>
  <si>
    <t>Montáž trubíc z PE, hr.do 10 mm,vnút.priemer do 38 mm</t>
  </si>
  <si>
    <t>Presun hmôt pre izolácie tepelné v objektoch výšky nad 6 m do 12 m</t>
  </si>
  <si>
    <t>%</t>
  </si>
  <si>
    <t>721</t>
  </si>
  <si>
    <t>Zdravotechnika -  vnútorná kanalizácia</t>
  </si>
  <si>
    <t>Potrubie z rúr  HT  DN 40</t>
  </si>
  <si>
    <t>Potrubie z rúr  HT  DN 50</t>
  </si>
  <si>
    <t>Potrubie z rúr HT 75/1,9</t>
  </si>
  <si>
    <t>Potrubie z rúr HT DN 110x2,7</t>
  </si>
  <si>
    <t>Čistiaca tvarovka PVC-U, DN 110 hladká pre gravitačnú kanalizáciu</t>
  </si>
  <si>
    <t>Zriadenie prípojky na potrubí vyvedenie a upevnenie odpadových výpustiek D 40x1, 8</t>
  </si>
  <si>
    <t>Zriadenie prípojky na potrubí vyvedenie a upevnenie odpadových výpustiek D 50x1, 8</t>
  </si>
  <si>
    <t>Zriadenie prípojky na potrubí vyvedenie a upevnenie odpadových výpustiek D 110x2, 3</t>
  </si>
  <si>
    <t>Montáž podlahového vpustu s vodorovným odtokom DN 50</t>
  </si>
  <si>
    <t>Privzdušňovací ventil HL 900 (910)</t>
  </si>
  <si>
    <t>Ventilačné hlavice strešná - plastové DN 100 HL 810</t>
  </si>
  <si>
    <t>Ostatné - skúška tesnosti kanalizácie v objektoch vodou do DN 125</t>
  </si>
  <si>
    <t>Presun hmôt pre vnútornú kanalizáciu v objektoch výšky nad 6 do 12 m</t>
  </si>
  <si>
    <t>722</t>
  </si>
  <si>
    <t>Zdravotechnika - vnútorný vodovod</t>
  </si>
  <si>
    <t>Montáž armatúry závitovej s jedným závitom, nástenka pre výtokový ventil G 1/2</t>
  </si>
  <si>
    <t>Montáž armatúry závitovej s jedným závitom, nástenka pre batériu G 1/2</t>
  </si>
  <si>
    <t>pár</t>
  </si>
  <si>
    <t>Tlaková skúška vodovodného potrubia z lisovanej nerez .ocele do DN 50</t>
  </si>
  <si>
    <t>Prepláchnutie a dezinfekcia vodovodného potrubia do DN 80</t>
  </si>
  <si>
    <t>Presun hmôt pre vnútorný vodovod v objektoch výšky nad 6 do 12 m</t>
  </si>
  <si>
    <t>725</t>
  </si>
  <si>
    <t>Zdravotechnika - zariaď. predmety</t>
  </si>
  <si>
    <t>Montáž záchodovej misy kombinovanej pre imbilných</t>
  </si>
  <si>
    <t>súb.</t>
  </si>
  <si>
    <t>Montáž záchodovej misy zavesenej s rovným odpadom</t>
  </si>
  <si>
    <t>Montáž pisoáru keramického bez splachovacej nádrže</t>
  </si>
  <si>
    <t>Montáž umývadla na konzoly, bez výtokovej armatúry</t>
  </si>
  <si>
    <t>Montáž umývadla na konzoly, bez výtokovej armatúry-/pre imobilných/</t>
  </si>
  <si>
    <t>Montáž - vanička sprchová akrylátová štvorcová 900x900 mm</t>
  </si>
  <si>
    <t>Sprchovacia vanička akrylátová štvorcová  rozmer 900x900 mm,</t>
  </si>
  <si>
    <t>Montáž - zástena sprchová  do výšky 2000 mm</t>
  </si>
  <si>
    <t>Sprchová  zástena</t>
  </si>
  <si>
    <t>Montáž ventilu bez pripojovacej rúrky G 1/2</t>
  </si>
  <si>
    <t>Ventil pre hygienické a zdravotnické zariadenia T 66 A 1/2" rohový mosadzný s vrškom T 13</t>
  </si>
  <si>
    <t>Ručný tlakový splachovač pre pisoár</t>
  </si>
  <si>
    <t>Montáž batérií umývadlových stojankových pákových alebo klasických</t>
  </si>
  <si>
    <t>Batéria umývadlová stojanková páková</t>
  </si>
  <si>
    <t>Montáž batérií  umývadlových pre telesne postihnutých</t>
  </si>
  <si>
    <t>Batéria stojánková pre telesne potihnutých páková 1/2"</t>
  </si>
  <si>
    <t>Montáž batérie sprchovej nástennej, sprchovej súpravy</t>
  </si>
  <si>
    <t>Sprchová sada (ručná sprcha, 5 funkcií, držiak sprchy, sprchová hadica 1,7 m), chróm,</t>
  </si>
  <si>
    <t>Montáž batérie sprchove podomietkovej j pákovej</t>
  </si>
  <si>
    <t>Batéria sprchová , bez sprchovej sady podomietková</t>
  </si>
  <si>
    <t>Montáž zápachovej uzávierky pre zariaďovacie predmety, umývadlová do D 40</t>
  </si>
  <si>
    <t>Uzávierka zápachová umývadlová T 7105. D 40 mm</t>
  </si>
  <si>
    <t>Montáž zápachovej uzávierky pre zariaďovacie predmety, sprchovej do D 50</t>
  </si>
  <si>
    <t>Presun hmôt pre zariaďovacie predmety v objektoch výšky nad 6 do 12 m</t>
  </si>
  <si>
    <t>D1</t>
  </si>
  <si>
    <t>Zdravotechnika -demontáže</t>
  </si>
  <si>
    <t>Demontáž potrubia  kanalizačného do DN 100,  -0,01492t</t>
  </si>
  <si>
    <t>Vnútrostav. premiestnenie vybúraných hmôt vnútor. kanal. vodorovne do 100 m z budov vysokých do 12 m</t>
  </si>
  <si>
    <t>Demontáž potrubia z oceľových rúrok závitových do DN 25,  -0,00213t</t>
  </si>
  <si>
    <t>Vnútrostav. premiestnenie vybúraných hmôt vnútorný vodovod vodorovne do 100 m z budov vys. do 12 m</t>
  </si>
  <si>
    <t>Demontáž záchoda splachovacieho s nádržou alebo s tlakovým splachovačom,  -0,01933t</t>
  </si>
  <si>
    <t>Demontáž umývadiel alebo umývadielok bez výtokovej armatúry,  -0,01946t</t>
  </si>
  <si>
    <t>Demontáž sprchovej vaničkyj do sute,  -0.08510t</t>
  </si>
  <si>
    <t>Demontáž výtokového ventilu nástenných,  -0,00049t</t>
  </si>
  <si>
    <t>Demontáž batérie drezovej, umývadlovej nástennej,  -0,0026t</t>
  </si>
  <si>
    <t>Demontáž batérie vaňovej, sprchovej nástennej,  -0,00225t</t>
  </si>
  <si>
    <t>Demontáž príslušenstva pre sprchové batérie, držiak na sprchu,  -0,00113t</t>
  </si>
  <si>
    <t>Demontáž jednoduchej  zápachovej uzávierky pre zariaďovacie predmety, umývadlá, drezy, práčky  -0,00085t</t>
  </si>
  <si>
    <t>Vnútrostav. premiestnenie vybúr. hmôt zariaď. predmetov vodorovne do 100 m z budov s výš. do 12 m</t>
  </si>
  <si>
    <t>Ostatné predpokladané náklady  potrebné pre práce  pri demontážach</t>
  </si>
  <si>
    <t>hzs</t>
  </si>
  <si>
    <t>727</t>
  </si>
  <si>
    <t>Zdravotechnika-uloženie,uchytenie  potrubia</t>
  </si>
  <si>
    <t>kpl</t>
  </si>
  <si>
    <t>Tyč závitová M8x1000mm pozink</t>
  </si>
  <si>
    <t>160</t>
  </si>
  <si>
    <t>HZS</t>
  </si>
  <si>
    <t>Hodinové zúčtovacie sadzby</t>
  </si>
  <si>
    <t>Stavebno montážne práce náročné ucelené - odborné...ostatné /ako vysprav.otvorov a pod.../</t>
  </si>
  <si>
    <t>hod</t>
  </si>
  <si>
    <t>262144</t>
  </si>
  <si>
    <t>162</t>
  </si>
  <si>
    <t>OST</t>
  </si>
  <si>
    <t>Ostatné</t>
  </si>
  <si>
    <t>Stavebno montážne práce náročné ucelené - odborné, uvedenie zariadenia do prevádzky a vyskúšanie a pod......</t>
  </si>
  <si>
    <t>164</t>
  </si>
  <si>
    <t>03 - Vykurovanie</t>
  </si>
  <si>
    <t xml:space="preserve">    733 - Ústredné kúrenie, rozvodné potrubie</t>
  </si>
  <si>
    <t xml:space="preserve">    734 - Ústredné kúrenie, armatúry</t>
  </si>
  <si>
    <t xml:space="preserve">    735 - Ústredné kúrenie, vykur.telesá</t>
  </si>
  <si>
    <t xml:space="preserve">    D1 - Ústredné kúrenie-demontáže</t>
  </si>
  <si>
    <t xml:space="preserve">    738 - Ústredné kúrenie, -vykurovacia skúška</t>
  </si>
  <si>
    <t xml:space="preserve">    739 - Ústredné kúrenie, -uloženie ,uchyt.potrubia</t>
  </si>
  <si>
    <t>733</t>
  </si>
  <si>
    <t>Ústredné kúrenie, rozvodné potrubie</t>
  </si>
  <si>
    <t>Príplatok k cene za zhotovenie prípojky  do DN 15</t>
  </si>
  <si>
    <t>Tlaková skúška  potrubia  z neleg.oc. do D 35 mm</t>
  </si>
  <si>
    <t>Presun hmôt pre rozvody potrubia v objektoch výšky nad 6 do 24 m</t>
  </si>
  <si>
    <t>734</t>
  </si>
  <si>
    <t>Ústredné kúrenie, armatúry</t>
  </si>
  <si>
    <t>Montáž závitovej armatúry ,ventilu termostat. a spiatočkového DN 15</t>
  </si>
  <si>
    <t>Montáž ventilu závitového regulačného G 1/2"</t>
  </si>
  <si>
    <t>Montáž termostatickej hlavice</t>
  </si>
  <si>
    <t>Montáž guľového kohúta závitového G 3/4</t>
  </si>
  <si>
    <t>Guľový ventil 3/4”, páčka</t>
  </si>
  <si>
    <t>Ostané armatúry, kohútik plniaci a vypúšťací normy 13 7061, PN 1,0/100st. C G 1/2</t>
  </si>
  <si>
    <t>Presun hmôt pre armatúry v objektoch výšky nad 6 do 24 m</t>
  </si>
  <si>
    <t>735</t>
  </si>
  <si>
    <t>Ústredné kúrenie, vykur.telesá</t>
  </si>
  <si>
    <t>Vyregulovanie dvojregulačného ventilu s termostatickým ovládaním</t>
  </si>
  <si>
    <t>Montáž vykurovacieho telesa panelového jednoradového 600 mm/ dĺžky 400-600 mm</t>
  </si>
  <si>
    <t>Montáž vykurovacieho telesa panelového dvojradového výšky 600 mm/ dĺžky 400-600 mm</t>
  </si>
  <si>
    <t>Montáž vykurovacieho telesa panelového dvojradového výšky 600 mm/ dĺžky 700-900 mm</t>
  </si>
  <si>
    <t>Montáž vykurovacieho telesa panelového dvojradového výšky 900 mm/ dĺžky 400-600 mm</t>
  </si>
  <si>
    <t>Ústredné kúrenie-demontáže</t>
  </si>
  <si>
    <t>Demontáž potrubia z oceľových rúrok závitových do DN 15,  -0,00100t</t>
  </si>
  <si>
    <t>Demontáž potrubia z oceľových rúrok závitových nad 15 do DN 32,  -0,00320t</t>
  </si>
  <si>
    <t>Demontáž armatúry závitovej s dvomi závitmi do G 1/2 -0,00045t</t>
  </si>
  <si>
    <t>Demontáž radiátorov oceľových článkových,  -0,01057t</t>
  </si>
  <si>
    <t>Vypúšťanie vody z vykurovacích sústav o v. pl. vykurovacích telies</t>
  </si>
  <si>
    <t>Vnútrostaveniskové premiestnenie vybúraných hmôt vykurovacích telies do 12m</t>
  </si>
  <si>
    <t>Demontáž konzol alebo držiakov vykurovacieho telesa, registra, konvektora do odpadu</t>
  </si>
  <si>
    <t>Ostatné predpokladané náklady pre  práce potrebné pri demontážach</t>
  </si>
  <si>
    <t>738</t>
  </si>
  <si>
    <t>Ústredné kúrenie, -vykurovacia skúška</t>
  </si>
  <si>
    <t>Vykurovacia skúška,napustenie systému.skúška tesnosti...</t>
  </si>
  <si>
    <t>Preplach potrubia</t>
  </si>
  <si>
    <t>739</t>
  </si>
  <si>
    <t>Ústredné kúrenie, -uloženie ,uchyt.potrubia</t>
  </si>
  <si>
    <t>Stavebno montážne práce náročné ucelené - odborné...ostatné /napr.uprava otvorov, a iné/</t>
  </si>
  <si>
    <t>Stavebno montážne práce náročné ucelené - odborné, uvedenie zariadenia do prevádzky a vyskúšanie</t>
  </si>
  <si>
    <t>04 - Vetranie</t>
  </si>
  <si>
    <t xml:space="preserve">    721 - Zdravotech. vnútorná kanalizácia</t>
  </si>
  <si>
    <t xml:space="preserve">    769 - Montáž vzduchotechnických zariadení</t>
  </si>
  <si>
    <t>Vybúranie otvoru v murive tehl. plochy do 0, 09 m2 hr.do 300 mm,  -0,05700t</t>
  </si>
  <si>
    <t>Poplatok za skladovanie - iné odpady zo stavieb a demolácií (17 09), ostatné</t>
  </si>
  <si>
    <t>Montáž izol. tepel. potrubia pásmi alebo rohožami spovrch.upr. pripevnenými oceľ. drôtom do konštr. jednovrstvová-/pre potrubie priem.100/</t>
  </si>
  <si>
    <t>Zdravotech. vnútorná kanalizácia</t>
  </si>
  <si>
    <t>Zápachová uzávierka HL 20</t>
  </si>
  <si>
    <t>Presun hmôt pre drevostavby v objektoch výšky do 12 m</t>
  </si>
  <si>
    <t>769</t>
  </si>
  <si>
    <t>Montáž vzduchotechnických zariadení</t>
  </si>
  <si>
    <t>Montáž potrubia kruhového poz.plech  do DN 100</t>
  </si>
  <si>
    <t>Potrubie kruhové pozink.plech DN 100, dĺžka 1000 mm</t>
  </si>
  <si>
    <t>Montáž kruhového pozink. potrubia DN 150</t>
  </si>
  <si>
    <t>Potrubie kruhové  pozink.plech  priem.150, dĺžka 1000 mm</t>
  </si>
  <si>
    <t>Montáž kolena 90° pre potrubie DN 80-150</t>
  </si>
  <si>
    <t>Oblúk segment. OS  90° DN 100 pre kruhové  potrubie</t>
  </si>
  <si>
    <t>Montáž prechodu symetrického na spiro potrubie DN 150-200</t>
  </si>
  <si>
    <t>Montáž odbočky jednoduchej  priem.150/priem.100</t>
  </si>
  <si>
    <t>Montáž  kruhovej odbočky jednoduchej  priem.150/priem.150</t>
  </si>
  <si>
    <t>Odbočka jednoduchá  DN 150/150 pre kruhové ocel. potrubie</t>
  </si>
  <si>
    <t>Montáž výfukovej hlavice kruhovej do priemeru 230 mm</t>
  </si>
  <si>
    <t>Montažný ,závesný a tesniací  material</t>
  </si>
  <si>
    <t>Presun hmôt pre montáž vzduchotechnických zariadení v stavbe (objekte) výšky nad 7 do 24 m</t>
  </si>
  <si>
    <t>Stavebno montážne práce náročné ucelené - odborné ,ostatné nezapočit.položkami  ako aj vyspravenie otvorov,pom.lešenie  a pod....</t>
  </si>
  <si>
    <t>Stavebno montážne práce najnáročnejšie na odbornosť - uvedenie zariadenia do prevádzky a vyskúšanie</t>
  </si>
  <si>
    <t>05 - Elektroinštalácia</t>
  </si>
  <si>
    <t>M - Práce a dodávky M</t>
  </si>
  <si>
    <t xml:space="preserve">    21-M - Elektromontáže</t>
  </si>
  <si>
    <t xml:space="preserve">    RP1 - Existujúci rozvádzar RJ</t>
  </si>
  <si>
    <t xml:space="preserve">    RMS1 - Rozvádzač RMS1</t>
  </si>
  <si>
    <t xml:space="preserve">    O01 - Ostatné</t>
  </si>
  <si>
    <t>Hĺbenie káblovej ryhy ručne 35 cm širokej a 90 cm hlbokej, v zemine triedy 4</t>
  </si>
  <si>
    <t>Ručný zásyp nezap. káblovej ryhy bez zhutn. zeminy, 35 cm širokej, 90 cm hlbokej v zemine tr. 4</t>
  </si>
  <si>
    <t>Proviz. úprava terénu v zemine tr. 4, aby nerovnosti terénu neboli väčšie ako 2 cm od vodor.hladiny</t>
  </si>
  <si>
    <t>Vyznačenie trasy vedenia podľa plánu</t>
  </si>
  <si>
    <t>Vrty príklepovým prerážacím vrtákom do D 45 mm do stien alebo smerom dole do betónu -0.00004t</t>
  </si>
  <si>
    <t>cm</t>
  </si>
  <si>
    <t>Vysekanie kapsy pre klátiky a krabice, veľkosti do 100x100x50 mm,  -0,00100t</t>
  </si>
  <si>
    <t>Vysekanie kapsy pre klátiky a krabice, veľkosti do 150x150x100 mm,  -0,00300t</t>
  </si>
  <si>
    <t>Vysekanie rýh v akomkoľvek murive tehlovom na akúkoľvek maltu do hĺbky 30 mm a š. do 30 mm,  -0,00200 t</t>
  </si>
  <si>
    <t>Práce a dodávky M</t>
  </si>
  <si>
    <t>21-M</t>
  </si>
  <si>
    <t>Elektromontáže</t>
  </si>
  <si>
    <t>Ekvipotenciálna svorkovnica EPS 2 v krabici KO 125 E</t>
  </si>
  <si>
    <t>Svorkovnica ekvipotencionálna  EPS 2</t>
  </si>
  <si>
    <t>256</t>
  </si>
  <si>
    <t>Kábel bezhalogénový, medený uložený pevne N2XH 0,6/1,0 kV  3x2,5</t>
  </si>
  <si>
    <t>Kábel medený bezhalogenový N2XH-J 3x2,5 mm2 P60, B2ca, s1, d1, a1</t>
  </si>
  <si>
    <t>Kábel bezhalogénový, medený uložený pevne N2XH 0,6/1,0 kV  5x1,5</t>
  </si>
  <si>
    <t>Kábel medený bezhalogenový N2XH-J 5x1,5 mm2 P60, B2ca, s1, d1, a1</t>
  </si>
  <si>
    <t>Kábel bezhalogénový, medený uložený pevne N2XH 0,6/1,0 kV  3x1,5</t>
  </si>
  <si>
    <t>Kábel medený bezhalogenový N2XH-J 3x1,5 mm2 P60 B2ca s1 d1 a1</t>
  </si>
  <si>
    <t>Kábel medený bezhalogenový N2XH-O 3x1,5 mm2 P60 B2ca s1 d1 a1</t>
  </si>
  <si>
    <t>Kábel bezhalogénový, medený uložený pevne N2XH 0,6/1,0 kV  2x1,5</t>
  </si>
  <si>
    <t>Kábel medený bezhalogenový N2XH-O 2x1,5 mm2 P60, B2ca, s1, d1, a1</t>
  </si>
  <si>
    <t>Kábel medený uložený pevne CYKY 450/750 V 3x1,5</t>
  </si>
  <si>
    <t>Kábel pevný CYKY-J 3x1,5 pvc čierny</t>
  </si>
  <si>
    <t>Kábel medený uložený pevne CYKY 450/750 V 3x2,5</t>
  </si>
  <si>
    <t>Kábel pevný CYKY-J 3x2,5 pvc čierny</t>
  </si>
  <si>
    <t>Kábel pevný CYKY-O 3x1,5 pvc čierny</t>
  </si>
  <si>
    <t>Kábel medený uložený pevne CYKY 450/750 V 2x1,5</t>
  </si>
  <si>
    <t>Kábel pevný CYKY-O 2x1,5 pvc čierny</t>
  </si>
  <si>
    <t>Vodič medený uložený pevne H07V-K (CYA)  450/750 V 25</t>
  </si>
  <si>
    <t>Vodič ohybný H07V-K 25 zeleno/žltý pvc</t>
  </si>
  <si>
    <t>Vodič medený uložený pevne H07V-K (CYA)  450/750 V 6</t>
  </si>
  <si>
    <t>Vodič ohybný H07V-K 6 zeleno/žltý pvc</t>
  </si>
  <si>
    <t>Ukončenie vodičov v rozvádzač. vrátane zapojenia a vodičovej koncovky do 2.5 mm2</t>
  </si>
  <si>
    <t>bal</t>
  </si>
  <si>
    <t>Svorka na pripojenie vodiča CY 16 mm, pospájanie</t>
  </si>
  <si>
    <t>Osadenie polyamidovej príchytky HM 10 do tvrdého kameňa, jednoduchého betónu a železobetónu</t>
  </si>
  <si>
    <t>Páska sťahovacia, farba čierna lxš 250x3,6 mm</t>
  </si>
  <si>
    <t>Osadenie polyamidovej príchytky HM 8 do ostro pálených tehál, alebo stredne tvrdého kameňa</t>
  </si>
  <si>
    <t>Hmoždinka pre viazacie pásky 5458 ?8mm 43mm čierna</t>
  </si>
  <si>
    <t>Lišta elektroinštalačná z PVC 40x40, uložená pevne, vkladacia</t>
  </si>
  <si>
    <t>Lišta elektroinštalačná z PVC 24x22, uložená pevne, vkladacia</t>
  </si>
  <si>
    <t>Spínač polozapustený a zapustený vrátane zapojenia dvojitý prep.stried. - radenie 5 B</t>
  </si>
  <si>
    <t>Prístroj prepínača č.5B</t>
  </si>
  <si>
    <t>Spínač polozapustený a zapustený vrátane zapojenia stried.prep.- radenie 6</t>
  </si>
  <si>
    <t>Prístroj prepínača č.6</t>
  </si>
  <si>
    <t>Domová zásuvka polozapustená alebo zapustená, 10/16 A 250 V 2P + Z 2 x zapojenie</t>
  </si>
  <si>
    <t>Spínač polozapustený a zapustený vrátane zapojenia dvojpólový - radenie 2</t>
  </si>
  <si>
    <t>Prístroj spínača č.5</t>
  </si>
  <si>
    <t>Spínače polozapustené a zapustené vrátane zapojenia jednopólový - radenie 1</t>
  </si>
  <si>
    <t>Prístroj spínača č.1</t>
  </si>
  <si>
    <t>Protipožiarna upchávka, priechod stenou - okraja orámovaný uhol t 15 cm</t>
  </si>
  <si>
    <t>Protipožiarna pena FP 1-K trubičkova</t>
  </si>
  <si>
    <t>Krabica (1903, KR 68) odbočná s viečkom, svorkovnicou vrátane zapojenia, kruhová</t>
  </si>
  <si>
    <t>Krabica (KR 97) odbočná s viečkom, svorkovnicou vrátane zapojenia, kruhová</t>
  </si>
  <si>
    <t>Krabica prístrojová bez zapojenia (1901, KP 68, KZ 3)</t>
  </si>
  <si>
    <t>Krabica inštalačná ASD 70 BK 70x45mm pod omietku bezhalogénová čierna</t>
  </si>
  <si>
    <t>Osadenie lustrovej svorky vrátane zapojenia do 4 x 4</t>
  </si>
  <si>
    <t>Elektroinštalačný materiál a prístroje -  Svorka WAGO 2273-204,4x0,5-2,5</t>
  </si>
  <si>
    <t>Svorka na potrubie "BERNARD" vrátane pásika Cu</t>
  </si>
  <si>
    <t>Svorka uzemňovacia Bernard ZSA 16</t>
  </si>
  <si>
    <t>Páska CU, bleskozvodný a uzemňovací materiál, dĺžka 0,5 m</t>
  </si>
  <si>
    <t>Montáž svietidla zapusteného do 5 kg</t>
  </si>
  <si>
    <t>166</t>
  </si>
  <si>
    <t>Zapojenie svietidlá IP20, stropného - nástenného LED</t>
  </si>
  <si>
    <t>168</t>
  </si>
  <si>
    <t>170</t>
  </si>
  <si>
    <t>Montáž svietidla zapusteného do 2 kg</t>
  </si>
  <si>
    <t>172</t>
  </si>
  <si>
    <t>Zhotovenie profilových a kruhových otvorov v sadrokartóne D do 200 mm</t>
  </si>
  <si>
    <t>174</t>
  </si>
  <si>
    <t>176</t>
  </si>
  <si>
    <t>178</t>
  </si>
  <si>
    <t>Montáž svietidla exterierového na stenu do 5 kg</t>
  </si>
  <si>
    <t>180</t>
  </si>
  <si>
    <t>Zapojenie svietidlá IP54, stropného - nástenného LED</t>
  </si>
  <si>
    <t>182</t>
  </si>
  <si>
    <t>184</t>
  </si>
  <si>
    <t>Montáž svietidla exterierového na stenu do 2 kg</t>
  </si>
  <si>
    <t>186</t>
  </si>
  <si>
    <t>188</t>
  </si>
  <si>
    <t>190</t>
  </si>
  <si>
    <t>Montáž svietidla interiérového na strop do 2 kg</t>
  </si>
  <si>
    <t>192</t>
  </si>
  <si>
    <t>Zapojenie svietidla 1x svetelný zdroj, núdzového, LED - núdzový režim</t>
  </si>
  <si>
    <t>194</t>
  </si>
  <si>
    <t>196</t>
  </si>
  <si>
    <t>198</t>
  </si>
  <si>
    <t>200</t>
  </si>
  <si>
    <t>202</t>
  </si>
  <si>
    <t>Montáž motorického spotrebiča, ventilátora do 1.5 kW, bez zapojenia</t>
  </si>
  <si>
    <t>204</t>
  </si>
  <si>
    <t>Nepredvídateľné práce navyše bližšie nešpecifikované</t>
  </si>
  <si>
    <t>206</t>
  </si>
  <si>
    <t>Demontáž existujúcich rozvodov</t>
  </si>
  <si>
    <t>208</t>
  </si>
  <si>
    <t>Uzemňovacia tyč FeZn ZT, pre vonkajšie práce</t>
  </si>
  <si>
    <t>210</t>
  </si>
  <si>
    <t>Tyč uzemňovacia FeZn označenie ZT 2 m</t>
  </si>
  <si>
    <t>212</t>
  </si>
  <si>
    <t>Svorka FeZn k uzemňovacej tyči  SJ</t>
  </si>
  <si>
    <t>214</t>
  </si>
  <si>
    <t>Svorka FeZn k uzemňovacej tyči označenie SJ 02</t>
  </si>
  <si>
    <t>216</t>
  </si>
  <si>
    <t>Uzemňovacie vedenie v zemi FeZn vrátane izolácie spojov O 10mm</t>
  </si>
  <si>
    <t>218</t>
  </si>
  <si>
    <t>220</t>
  </si>
  <si>
    <t>Montáž závesného rozvadzača  jednodielneho na stenu</t>
  </si>
  <si>
    <t>222</t>
  </si>
  <si>
    <t>224</t>
  </si>
  <si>
    <t>Montáž rozvodného panelu, s prepäťovou ochranou</t>
  </si>
  <si>
    <t>226</t>
  </si>
  <si>
    <t>Rozvodný panel 19", 5x230V, prepäťová ochrana, filter, 2U, 3 m</t>
  </si>
  <si>
    <t>228</t>
  </si>
  <si>
    <t>RP1</t>
  </si>
  <si>
    <t>Existujúci rozvádzar RJ</t>
  </si>
  <si>
    <t>Istič vzduchový trojpólový do 63 A</t>
  </si>
  <si>
    <t>230</t>
  </si>
  <si>
    <t>232</t>
  </si>
  <si>
    <t>234</t>
  </si>
  <si>
    <t>236</t>
  </si>
  <si>
    <t>Istič vzduchový jednopólový do 63 A</t>
  </si>
  <si>
    <t>238</t>
  </si>
  <si>
    <t>240</t>
  </si>
  <si>
    <t>242</t>
  </si>
  <si>
    <t>244</t>
  </si>
  <si>
    <t>Prúdové chrániče štvorpólové 25 - 80 A</t>
  </si>
  <si>
    <t>246</t>
  </si>
  <si>
    <t>248</t>
  </si>
  <si>
    <t>Ochranná svorkovnica (nulový mostík) vrátane zapoj. typ 6236 - 30 - 63 A</t>
  </si>
  <si>
    <t>250</t>
  </si>
  <si>
    <t>Prúdové chrániče s nadprúdovou ochranou dvojpólové</t>
  </si>
  <si>
    <t>252</t>
  </si>
  <si>
    <t>254</t>
  </si>
  <si>
    <t>Zvodiče prepätia triedy C</t>
  </si>
  <si>
    <t>258</t>
  </si>
  <si>
    <t>260</t>
  </si>
  <si>
    <t>Úprava rozvádzača</t>
  </si>
  <si>
    <t>262</t>
  </si>
  <si>
    <t>Koeficient montážel (30% z montáží rozvádzača RJ )</t>
  </si>
  <si>
    <t>264</t>
  </si>
  <si>
    <t>RMS1</t>
  </si>
  <si>
    <t>Rozvádzač RMS1</t>
  </si>
  <si>
    <t>266</t>
  </si>
  <si>
    <t>268</t>
  </si>
  <si>
    <t>270</t>
  </si>
  <si>
    <t>272</t>
  </si>
  <si>
    <t>274</t>
  </si>
  <si>
    <t>Koeficient montážel (30% z montáží rozvádzača RMS1 )</t>
  </si>
  <si>
    <t>276</t>
  </si>
  <si>
    <t>O01</t>
  </si>
  <si>
    <t>Vysokozdvižná plošina mechanická ručná</t>
  </si>
  <si>
    <t>278</t>
  </si>
  <si>
    <t>Mimostaveništná Doprava</t>
  </si>
  <si>
    <t>280</t>
  </si>
  <si>
    <t>Podružný Materiál (3% z materiálu)</t>
  </si>
  <si>
    <t>282</t>
  </si>
  <si>
    <t>Podiel Pridružených Výkonov (5% z konštrukcií)</t>
  </si>
  <si>
    <t>284</t>
  </si>
  <si>
    <t>Odborná prehliadka a skúška elektroinštalácie</t>
  </si>
  <si>
    <t>286</t>
  </si>
  <si>
    <t>2.01</t>
  </si>
  <si>
    <t>Platňa betónová, vymývaná, rozmer 400x400x37 mm, riečny štrk - sivá</t>
  </si>
  <si>
    <t>Obrubník parkový, lxšxv 1000x50x200 mm, sivá</t>
  </si>
  <si>
    <t>Izolácia proti zemnej vlhkosti, základný náter bitúmenovou emulziou s obsahom bituménu 60%, zvislá</t>
  </si>
  <si>
    <t>Izolácia proti zemnej vlhkosti, základný náter bitúmenovou emulziou s obsahom bituménu 60%, vodorovná</t>
  </si>
  <si>
    <t>Sadrokartónová inštalačná predstena pre sanitárne zariadenia, jednoduché opláštenie, doska sadrokartónova na konštrukcie v prostredí so zvýšenou vzdušnou vlhkosťou (zelená) 12,5 mm</t>
  </si>
  <si>
    <t>Kazetový podhľad 600 x 600 mm, akustický, hrana A, konštrukcia viditeľná, doska sadrokartónová na rubovej strane kašírovaná akusticky účinnou netkanou textíliou, perforovaná s kruhovými otvormi, biela</t>
  </si>
  <si>
    <t>Obklad steny sadrokartónom, hr.konštrukcie 30 mm,doska sadrokartónová stavebná biela hr. 15,0 mm</t>
  </si>
  <si>
    <t>Podlaha PVC homogénna, hrúbka 2 mm, trieda záťaže 34/43, Bfl-s1, najvyššia trieda, nízka abrazívnosť</t>
  </si>
  <si>
    <t>Montáž obkladov vonkajších terás a stupňov do lepidla cementového, deformovateľného na dlažbu s malou tvorbou prachu, hrúbky vrstiev až do 15 mm, vrátane rezania dlažby</t>
  </si>
  <si>
    <t>Príplatok za špárovanie obkladov vonkajších stien a stupňov pružným polyuretánovým 1-komponentným tmelom</t>
  </si>
  <si>
    <t>Nátery tesárskych konštrukcií, povrchová impregnácia koncentrovaným fungicídnym a insekticídnym vodou riediteľným prípravkom pre dlhodobú ochranu dreva a muriva</t>
  </si>
  <si>
    <t>Izolačná trubica potrubia polyethylenová 18x9 mm</t>
  </si>
  <si>
    <t>Izolačná trubica potrubia polyethylenová 22x9 mm</t>
  </si>
  <si>
    <t>Potrubie zlisovanej  nerezovej ocele, spájaných lisovaním DN 18</t>
  </si>
  <si>
    <t>Potrubie zlisovanej  nerezovej ocele, spájaných lisovaním DN 22</t>
  </si>
  <si>
    <t>Potrubie z lisovanej   nerezovej ocele, spájaných lisovaním DN 28</t>
  </si>
  <si>
    <t>Montáž predstenového systému záchodov do kombinovaných stien</t>
  </si>
  <si>
    <t>Umývadlo keramické, biela</t>
  </si>
  <si>
    <t>Pisoár keramika biela, rozmery: 360x305x470 mm, s vonkajším prívodom vody, vrátane sifónu</t>
  </si>
  <si>
    <t>Misa záchodová keramická závesná, biela</t>
  </si>
  <si>
    <t>Kombinované WC keramické pre imobilných vrátane sedátka, biela</t>
  </si>
  <si>
    <t>Umývadlo keramické, biela,  pre telesne postihnutých</t>
  </si>
  <si>
    <t>Odtok sprchovej vaničky s otvorom pre ventil d 52 mm, pripájacie koleno d 50 mm s guľovým kĺbom, plast</t>
  </si>
  <si>
    <t>Závesy pre ulož a uchytenie  potrubia</t>
  </si>
  <si>
    <t>Podlahová sprchová  vpust, DN 50 s nerezovou mriežkou</t>
  </si>
  <si>
    <t>Potrubie z neleg. ocele spájané lisovaním 18x1,2-/vrátane tvaroviek/</t>
  </si>
  <si>
    <t>Potrubie z neleg. ocele spájané lisovaním 22x1,5-/vrátane tvaroviek/</t>
  </si>
  <si>
    <t>Ventil spiatočkový, priamy 1/2</t>
  </si>
  <si>
    <t>Termostatická hlavica pre VT s kvapalinovým snímačom,s automatickou protimrazovou poistkou</t>
  </si>
  <si>
    <t>Ventil priamy termostatický s plynulým skrytým prednastavením, prípojka na vykurovacie teleso kužeľovým tesnením, 1/2"</t>
  </si>
  <si>
    <t>Ventil  regulačný s meracími ventilčekmi DN15, max. prevádzková teplota 130 °C, max. prevádzkový tlak 16 bar, s možnosťou úplného uzatvorenia ventilu</t>
  </si>
  <si>
    <t>Vykur. teleso doskové - oceľ. radiátor 11K 600x500</t>
  </si>
  <si>
    <t>Teleso vykurovacie doskové dvojpanelové oceľové 22K, vxl 600x500 mm</t>
  </si>
  <si>
    <t>Vykur. teleso doskové - oceľ. radiátor 21K 600x600</t>
  </si>
  <si>
    <t>Vykur. teleso doskové - oceľ. radiátor 21K 600x800</t>
  </si>
  <si>
    <t>Vykur. teleso doskové - oceľ. radiátor 22K 900x500</t>
  </si>
  <si>
    <t>Vykurovacie telesá panelové, tlaková skúška telesa vodou jednoradového</t>
  </si>
  <si>
    <t>Vykurovacie telesá panelové, tlaková skúška telesa vodou dvojradového</t>
  </si>
  <si>
    <t>Obloženie potrubia sadrokartónom</t>
  </si>
  <si>
    <t>Montáž  odsávacieho  ventilátora</t>
  </si>
  <si>
    <t xml:space="preserve">Ventilátor odsávací radiálny s filtrom pre potrubie DN100, otáčky 1240/990/930 min-1, výkon VO/SO/NO 53/41/31 W , prietok VO/SO/NO 280/210/140 m3/hod, 230 V, IP44, hlučnoť 46 dB, max. teplota 40 °C       </t>
  </si>
  <si>
    <t>Prechod symetrický DN 150 /100 mm pre kruhové  potrubie</t>
  </si>
  <si>
    <t>Hlavica výfuková kruhová bez povrchovej úpravy VHO150</t>
  </si>
  <si>
    <t>Odbočka jednoduchá pre kruh. potrubie plech priem.150/priem.100</t>
  </si>
  <si>
    <t>Káblový žľab, pozink. vrátane príslušenstva, 125/50 mm bez veka vrátane podpery</t>
  </si>
  <si>
    <t>Drôtený žlab ocelový tvar U, priemer drôtu 3.9 mm, výška žľabu 54mm, šírka žľabu 100 mm</t>
  </si>
  <si>
    <t>Sada na spájanie káblového žľabu, skrutková 50 ks/bl</t>
  </si>
  <si>
    <t>Spojovací rýchloupínací prvok žlabu, 18 mm výška, 250 mm dĺžka</t>
  </si>
  <si>
    <t>Úchytka žlabu profil SAS</t>
  </si>
  <si>
    <t>elektroinštalačný materiál zavitová tyč M10 (1m)</t>
  </si>
  <si>
    <t>Lišta vkladacia z PVC LV 24x22 mm</t>
  </si>
  <si>
    <t>Lišta hranatá z PVC, LHD 40X40 mm</t>
  </si>
  <si>
    <t>1-rámček original - biela</t>
  </si>
  <si>
    <t>2x 1/2 Kolíska - biela</t>
  </si>
  <si>
    <t>Kolíska - biela</t>
  </si>
  <si>
    <t>Dvojzásuvka s ochranným kolíkom a pootočenou dutinkou - biela</t>
  </si>
  <si>
    <t>Krabica univerzálna z PVC s viečkom a svorkovnicou pod omietku KU 68-1903, Dxh 73x42 mm</t>
  </si>
  <si>
    <t>Krabica odbočná z PVC s viečkom a svorkovnicou pod omietku KR 97/5, Dxh 103x50 mm</t>
  </si>
  <si>
    <t>Krabica prístrojová rozvodná z PVC pod omietku KPR 68, Dxh 73x66 mm</t>
  </si>
  <si>
    <t>Svietidlo zapustené do podhľadu 622x622 mm, h = 27 mm, LED 31W, 4250Lm/840, 4000K, 80Ra, IP20</t>
  </si>
  <si>
    <t>Zapustené svietidlo stropné LED, 25W, 2000Lm, 4000K, 230V, IP 40, priemer 158mm, vstavaná výška 160mm</t>
  </si>
  <si>
    <t>LED svietidlo prisadené, lineárne, 43W, 6000Lm, 4000K, 80Ra, ECG, IP65, 1270 x 100 x 100 mm</t>
  </si>
  <si>
    <t xml:space="preserve">Nástenné svietidlo LED, 1x16W, 1450Lm/840, 230V, IP65, 300 x 300 x 90 mm </t>
  </si>
  <si>
    <t>Nástenné núdzové svietidlo 1x1,2W, 40Lm, ECG, IP42,  vrátane zdroja Ni-Cd batéria 3,6 V / 1 Ah, 365 x 79 x 136 mm</t>
  </si>
  <si>
    <t>Závesné núdzové svietidlo IP20,  1x8W, ECG, vrátane zdroja Ni-Cd batéria, 3hod autonómnosť</t>
  </si>
  <si>
    <t>Územňovací vodič ocelový žiarovo zinkovaný  označenie     O 10</t>
  </si>
  <si>
    <t>Rozvádzač jednodielny 4U, 280x600x395 mm (vxšxh)</t>
  </si>
  <si>
    <t>Vypínač MSN-32-3, In 32 A, Ue AC 230/400 V, 3-pól</t>
  </si>
  <si>
    <t>Istič LTE-20B-3, In 20 A, Ue AC 230/400 V / DC 216 V, charakteristika B, 3-pól, Icn 6 kA</t>
  </si>
  <si>
    <t>Istič LTE-16B-1, In 16 A, Ue AC 230 V / DC 72 V, charakteristika B, 1-pól, Icn 6 kA</t>
  </si>
  <si>
    <t>Istič LTE-10C-1, In 10 A, Ue AC 230 V / DC 72 V, charakteristika C, 1-pól, Icn 6 kA</t>
  </si>
  <si>
    <t>Prúdový chránič LFE-40-4-030AC, In 40 A, Ue AC 230/400 V, Idn 30 mA, 4-pól, Inc 6 kA, typ AC</t>
  </si>
  <si>
    <t>Prúdový chránič s nadprúdovou ochranou OLE-10C-1N-030AC, In 10 A, Ue AC 230 V, charakteristika C, Idn 30 mA, 1+N-pól, Icn 6 kA, typ AC</t>
  </si>
  <si>
    <t>Prepojovacia lišta S3L-1000-10, 3-pól. vyhotovenie, prierez 10 mm2, rozstup 17,8 mm, počet vývodov 19x3, kolíky</t>
  </si>
  <si>
    <t>Zvodič prepätia SVC-350-3N-MZ, typ 2, Imax 40 kA, Uc AC 350 V, výmenné moduly, varistor, iskrisko</t>
  </si>
  <si>
    <t>Prúdový chránič s nadprúdovou ochranou OLE-16B-1N-030AC, In 16 A, Ue AC 230 V, charakteristika B, Idn 30 mA, 1+N-pól, Icn 6 kA, typ AC</t>
  </si>
  <si>
    <t>Izolácia potrubia pásmi hr.50 mm s pružnou mikrobunkovou štruktúrou, trvalo zabraňujúca kondezácii</t>
  </si>
  <si>
    <t>Izolácia proti zemnej vlhkosti dvojzložkovou flexibilnou zmesou s protiradónovou ochranou, obsah bituménu 90%, vodorovná</t>
  </si>
  <si>
    <t>Izolácia proti zemnej vlhkosti dvojzložkovou flexibilnou zmesou s protiradónovou ochranou, obsah bituménu 90%, zvislá</t>
  </si>
  <si>
    <t>Predstenový systém podomietkový s nádržkou pre závesné WC určený pre masívne konštrukcie, hr. systému 120 mm</t>
  </si>
  <si>
    <t>Príplatok k cene za odvzdušňovací ventil vykurovacích telies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</si>
</sst>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rgb="FFFF0000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167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167" fontId="36" fillId="3" borderId="23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23" fillId="5" borderId="8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5" fillId="5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49" fontId="0" fillId="0" borderId="0" xfId="0" applyNumberFormat="1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19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36" fillId="0" borderId="16" xfId="0" applyFont="1" applyBorder="1" applyAlignment="1" applyProtection="1">
      <alignment horizontal="left" vertical="center" wrapText="1"/>
      <protection locked="0"/>
    </xf>
    <xf numFmtId="0" fontId="36" fillId="0" borderId="17" xfId="0" applyFont="1" applyBorder="1" applyAlignment="1" applyProtection="1">
      <alignment horizontal="left" vertical="center" wrapText="1"/>
      <protection locked="0"/>
    </xf>
    <xf numFmtId="0" fontId="36" fillId="0" borderId="18" xfId="0" applyFont="1" applyBorder="1" applyAlignment="1" applyProtection="1">
      <alignment horizontal="left" vertical="center" wrapText="1"/>
      <protection locked="0"/>
    </xf>
    <xf numFmtId="0" fontId="23" fillId="5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>
      <selection activeCell="BE5" sqref="BE5:BE3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15" t="s">
        <v>5</v>
      </c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ht="12" customHeight="1" x14ac:dyDescent="0.2">
      <c r="B5" s="19"/>
      <c r="D5" s="23" t="s">
        <v>11</v>
      </c>
      <c r="K5" s="235" t="s">
        <v>1199</v>
      </c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R5" s="19"/>
      <c r="BE5" s="217" t="s">
        <v>12</v>
      </c>
      <c r="BS5" s="16" t="s">
        <v>6</v>
      </c>
    </row>
    <row r="6" spans="1:74" ht="36.950000000000003" customHeight="1" x14ac:dyDescent="0.2">
      <c r="B6" s="19"/>
      <c r="D6" s="25" t="s">
        <v>13</v>
      </c>
      <c r="K6" s="237" t="s">
        <v>14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R6" s="19"/>
      <c r="BE6" s="218"/>
      <c r="BS6" s="16" t="s">
        <v>6</v>
      </c>
    </row>
    <row r="7" spans="1:74" ht="12" customHeight="1" x14ac:dyDescent="0.2">
      <c r="B7" s="19"/>
      <c r="D7" s="26" t="s">
        <v>15</v>
      </c>
      <c r="K7" s="24" t="s">
        <v>1</v>
      </c>
      <c r="AK7" s="26" t="s">
        <v>16</v>
      </c>
      <c r="AN7" s="24" t="s">
        <v>1</v>
      </c>
      <c r="AR7" s="19"/>
      <c r="BE7" s="218"/>
      <c r="BS7" s="16" t="s">
        <v>6</v>
      </c>
    </row>
    <row r="8" spans="1:74" ht="12" customHeight="1" x14ac:dyDescent="0.2">
      <c r="B8" s="19"/>
      <c r="D8" s="26" t="s">
        <v>17</v>
      </c>
      <c r="K8" s="24" t="s">
        <v>18</v>
      </c>
      <c r="AK8" s="26" t="s">
        <v>19</v>
      </c>
      <c r="AN8" s="27"/>
      <c r="AR8" s="19"/>
      <c r="BE8" s="218"/>
      <c r="BS8" s="16" t="s">
        <v>6</v>
      </c>
    </row>
    <row r="9" spans="1:74" ht="14.45" customHeight="1" x14ac:dyDescent="0.2">
      <c r="B9" s="19"/>
      <c r="AR9" s="19"/>
      <c r="BE9" s="218"/>
      <c r="BS9" s="16" t="s">
        <v>6</v>
      </c>
    </row>
    <row r="10" spans="1:74" ht="12" customHeight="1" x14ac:dyDescent="0.2">
      <c r="B10" s="19"/>
      <c r="D10" s="26" t="s">
        <v>20</v>
      </c>
      <c r="AK10" s="26" t="s">
        <v>21</v>
      </c>
      <c r="AN10" s="24" t="s">
        <v>1</v>
      </c>
      <c r="AR10" s="19"/>
      <c r="BE10" s="218"/>
      <c r="BS10" s="16" t="s">
        <v>6</v>
      </c>
    </row>
    <row r="11" spans="1:74" ht="18.399999999999999" customHeight="1" x14ac:dyDescent="0.2">
      <c r="B11" s="19"/>
      <c r="E11" s="24" t="s">
        <v>22</v>
      </c>
      <c r="AK11" s="26" t="s">
        <v>23</v>
      </c>
      <c r="AN11" s="24" t="s">
        <v>1</v>
      </c>
      <c r="AR11" s="19"/>
      <c r="BE11" s="218"/>
      <c r="BS11" s="16" t="s">
        <v>6</v>
      </c>
    </row>
    <row r="12" spans="1:74" ht="6.95" customHeight="1" x14ac:dyDescent="0.2">
      <c r="B12" s="19"/>
      <c r="AR12" s="19"/>
      <c r="BE12" s="218"/>
      <c r="BS12" s="16" t="s">
        <v>6</v>
      </c>
    </row>
    <row r="13" spans="1:74" ht="12" customHeight="1" x14ac:dyDescent="0.2">
      <c r="B13" s="19"/>
      <c r="D13" s="26" t="s">
        <v>24</v>
      </c>
      <c r="AK13" s="26" t="s">
        <v>21</v>
      </c>
      <c r="AN13" s="28" t="s">
        <v>25</v>
      </c>
      <c r="AR13" s="19"/>
      <c r="BE13" s="218"/>
      <c r="BS13" s="16" t="s">
        <v>6</v>
      </c>
    </row>
    <row r="14" spans="1:74" ht="12.75" x14ac:dyDescent="0.2">
      <c r="B14" s="19"/>
      <c r="E14" s="238" t="s">
        <v>25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6" t="s">
        <v>23</v>
      </c>
      <c r="AN14" s="28" t="s">
        <v>25</v>
      </c>
      <c r="AR14" s="19"/>
      <c r="BE14" s="218"/>
      <c r="BS14" s="16" t="s">
        <v>6</v>
      </c>
    </row>
    <row r="15" spans="1:74" ht="6.95" customHeight="1" x14ac:dyDescent="0.2">
      <c r="B15" s="19"/>
      <c r="AR15" s="19"/>
      <c r="BE15" s="218"/>
      <c r="BS15" s="16" t="s">
        <v>3</v>
      </c>
    </row>
    <row r="16" spans="1:74" ht="12" customHeight="1" x14ac:dyDescent="0.2">
      <c r="B16" s="19"/>
      <c r="D16" s="26" t="s">
        <v>26</v>
      </c>
      <c r="AK16" s="26" t="s">
        <v>21</v>
      </c>
      <c r="AN16" s="24" t="s">
        <v>1</v>
      </c>
      <c r="AR16" s="19"/>
      <c r="BE16" s="218"/>
      <c r="BS16" s="16" t="s">
        <v>3</v>
      </c>
    </row>
    <row r="17" spans="2:71" ht="18.399999999999999" customHeight="1" x14ac:dyDescent="0.2">
      <c r="B17" s="19"/>
      <c r="E17" s="24" t="s">
        <v>27</v>
      </c>
      <c r="AK17" s="26" t="s">
        <v>23</v>
      </c>
      <c r="AN17" s="24" t="s">
        <v>1</v>
      </c>
      <c r="AR17" s="19"/>
      <c r="BE17" s="218"/>
      <c r="BS17" s="16" t="s">
        <v>28</v>
      </c>
    </row>
    <row r="18" spans="2:71" ht="6.95" customHeight="1" x14ac:dyDescent="0.2">
      <c r="B18" s="19"/>
      <c r="AR18" s="19"/>
      <c r="BE18" s="218"/>
      <c r="BS18" s="16" t="s">
        <v>29</v>
      </c>
    </row>
    <row r="19" spans="2:71" ht="12" customHeight="1" x14ac:dyDescent="0.2">
      <c r="B19" s="19"/>
      <c r="D19" s="26" t="s">
        <v>30</v>
      </c>
      <c r="AK19" s="26" t="s">
        <v>21</v>
      </c>
      <c r="AN19" s="24" t="s">
        <v>1</v>
      </c>
      <c r="AR19" s="19"/>
      <c r="BE19" s="218"/>
      <c r="BS19" s="16" t="s">
        <v>29</v>
      </c>
    </row>
    <row r="20" spans="2:71" ht="18.399999999999999" customHeight="1" x14ac:dyDescent="0.2">
      <c r="B20" s="19"/>
      <c r="E20" s="24" t="s">
        <v>31</v>
      </c>
      <c r="AK20" s="26" t="s">
        <v>23</v>
      </c>
      <c r="AN20" s="24" t="s">
        <v>1</v>
      </c>
      <c r="AR20" s="19"/>
      <c r="BE20" s="218"/>
      <c r="BS20" s="16" t="s">
        <v>28</v>
      </c>
    </row>
    <row r="21" spans="2:71" ht="6.95" customHeight="1" x14ac:dyDescent="0.2">
      <c r="B21" s="19"/>
      <c r="AR21" s="19"/>
      <c r="BE21" s="218"/>
    </row>
    <row r="22" spans="2:71" ht="12" customHeight="1" x14ac:dyDescent="0.2">
      <c r="B22" s="19"/>
      <c r="D22" s="26" t="s">
        <v>32</v>
      </c>
      <c r="AR22" s="19"/>
      <c r="BE22" s="218"/>
    </row>
    <row r="23" spans="2:71" ht="16.5" customHeight="1" x14ac:dyDescent="0.2">
      <c r="B23" s="19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19"/>
      <c r="BE23" s="218"/>
    </row>
    <row r="24" spans="2:71" ht="6.95" customHeight="1" x14ac:dyDescent="0.2">
      <c r="B24" s="19"/>
      <c r="AR24" s="19"/>
      <c r="BE24" s="218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8"/>
    </row>
    <row r="26" spans="2:71" ht="14.45" customHeight="1" x14ac:dyDescent="0.2">
      <c r="B26" s="19"/>
      <c r="D26" s="31" t="s">
        <v>33</v>
      </c>
      <c r="AK26" s="254">
        <f>ROUND(AG94,2)</f>
        <v>0</v>
      </c>
      <c r="AL26" s="216"/>
      <c r="AM26" s="216"/>
      <c r="AN26" s="216"/>
      <c r="AO26" s="216"/>
      <c r="AR26" s="19"/>
      <c r="BE26" s="218"/>
    </row>
    <row r="27" spans="2:71" ht="14.45" customHeight="1" x14ac:dyDescent="0.2">
      <c r="B27" s="19"/>
      <c r="D27" s="31" t="s">
        <v>34</v>
      </c>
      <c r="AK27" s="254">
        <f>ROUND(AG101, 2)</f>
        <v>0</v>
      </c>
      <c r="AL27" s="254"/>
      <c r="AM27" s="254"/>
      <c r="AN27" s="254"/>
      <c r="AO27" s="254"/>
      <c r="AR27" s="19"/>
      <c r="BE27" s="218"/>
    </row>
    <row r="28" spans="2:71" s="1" customFormat="1" ht="6.95" customHeight="1" x14ac:dyDescent="0.2">
      <c r="B28" s="32"/>
      <c r="AR28" s="32"/>
      <c r="BE28" s="218"/>
    </row>
    <row r="29" spans="2:71" s="1" customFormat="1" ht="25.9" customHeight="1" x14ac:dyDescent="0.2">
      <c r="B29" s="32"/>
      <c r="D29" s="33" t="s">
        <v>35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55">
        <f>ROUND(AK26 + AK27, 2)</f>
        <v>0</v>
      </c>
      <c r="AL29" s="256"/>
      <c r="AM29" s="256"/>
      <c r="AN29" s="256"/>
      <c r="AO29" s="256"/>
      <c r="AR29" s="32"/>
      <c r="BE29" s="218"/>
    </row>
    <row r="30" spans="2:71" s="1" customFormat="1" ht="6.95" customHeight="1" x14ac:dyDescent="0.2">
      <c r="B30" s="32"/>
      <c r="AR30" s="32"/>
      <c r="BE30" s="218"/>
    </row>
    <row r="31" spans="2:71" s="1" customFormat="1" ht="12.75" x14ac:dyDescent="0.2">
      <c r="B31" s="32"/>
      <c r="L31" s="241" t="s">
        <v>36</v>
      </c>
      <c r="M31" s="241"/>
      <c r="N31" s="241"/>
      <c r="O31" s="241"/>
      <c r="P31" s="241"/>
      <c r="W31" s="241" t="s">
        <v>37</v>
      </c>
      <c r="X31" s="241"/>
      <c r="Y31" s="241"/>
      <c r="Z31" s="241"/>
      <c r="AA31" s="241"/>
      <c r="AB31" s="241"/>
      <c r="AC31" s="241"/>
      <c r="AD31" s="241"/>
      <c r="AE31" s="241"/>
      <c r="AK31" s="241" t="s">
        <v>38</v>
      </c>
      <c r="AL31" s="241"/>
      <c r="AM31" s="241"/>
      <c r="AN31" s="241"/>
      <c r="AO31" s="241"/>
      <c r="AR31" s="32"/>
      <c r="BE31" s="218"/>
    </row>
    <row r="32" spans="2:71" s="2" customFormat="1" ht="14.45" customHeight="1" x14ac:dyDescent="0.2">
      <c r="B32" s="36"/>
      <c r="D32" s="26" t="s">
        <v>39</v>
      </c>
      <c r="F32" s="26" t="s">
        <v>40</v>
      </c>
      <c r="L32" s="233">
        <v>0.2</v>
      </c>
      <c r="M32" s="234"/>
      <c r="N32" s="234"/>
      <c r="O32" s="234"/>
      <c r="P32" s="234"/>
      <c r="W32" s="253">
        <f>ROUND(AZ94 + SUM(CD101:CD105),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53">
        <f>ROUND(AV94 + SUM(BY101:BY105), 2)</f>
        <v>0</v>
      </c>
      <c r="AL32" s="234"/>
      <c r="AM32" s="234"/>
      <c r="AN32" s="234"/>
      <c r="AO32" s="234"/>
      <c r="AR32" s="36"/>
      <c r="BE32" s="219"/>
    </row>
    <row r="33" spans="2:57" s="2" customFormat="1" ht="14.45" customHeight="1" x14ac:dyDescent="0.2">
      <c r="B33" s="36"/>
      <c r="F33" s="26" t="s">
        <v>41</v>
      </c>
      <c r="L33" s="233">
        <v>0.2</v>
      </c>
      <c r="M33" s="234"/>
      <c r="N33" s="234"/>
      <c r="O33" s="234"/>
      <c r="P33" s="234"/>
      <c r="W33" s="253">
        <f>ROUND(BA94 + SUM(CE101:CE105), 2)</f>
        <v>0</v>
      </c>
      <c r="X33" s="234"/>
      <c r="Y33" s="234"/>
      <c r="Z33" s="234"/>
      <c r="AA33" s="234"/>
      <c r="AB33" s="234"/>
      <c r="AC33" s="234"/>
      <c r="AD33" s="234"/>
      <c r="AE33" s="234"/>
      <c r="AK33" s="253">
        <f>ROUND(AW94 + SUM(BZ101:BZ105), 2)</f>
        <v>0</v>
      </c>
      <c r="AL33" s="234"/>
      <c r="AM33" s="234"/>
      <c r="AN33" s="234"/>
      <c r="AO33" s="234"/>
      <c r="AR33" s="36"/>
      <c r="BE33" s="219"/>
    </row>
    <row r="34" spans="2:57" s="2" customFormat="1" ht="14.45" hidden="1" customHeight="1" x14ac:dyDescent="0.2">
      <c r="B34" s="36"/>
      <c r="F34" s="26" t="s">
        <v>42</v>
      </c>
      <c r="L34" s="233">
        <v>0.2</v>
      </c>
      <c r="M34" s="234"/>
      <c r="N34" s="234"/>
      <c r="O34" s="234"/>
      <c r="P34" s="234"/>
      <c r="W34" s="253">
        <f>ROUND(BB94 + SUM(CF101:CF105), 2)</f>
        <v>0</v>
      </c>
      <c r="X34" s="234"/>
      <c r="Y34" s="234"/>
      <c r="Z34" s="234"/>
      <c r="AA34" s="234"/>
      <c r="AB34" s="234"/>
      <c r="AC34" s="234"/>
      <c r="AD34" s="234"/>
      <c r="AE34" s="234"/>
      <c r="AK34" s="253">
        <v>0</v>
      </c>
      <c r="AL34" s="234"/>
      <c r="AM34" s="234"/>
      <c r="AN34" s="234"/>
      <c r="AO34" s="234"/>
      <c r="AR34" s="36"/>
      <c r="BE34" s="219"/>
    </row>
    <row r="35" spans="2:57" s="2" customFormat="1" ht="14.45" hidden="1" customHeight="1" x14ac:dyDescent="0.2">
      <c r="B35" s="36"/>
      <c r="F35" s="26" t="s">
        <v>43</v>
      </c>
      <c r="L35" s="233">
        <v>0.2</v>
      </c>
      <c r="M35" s="234"/>
      <c r="N35" s="234"/>
      <c r="O35" s="234"/>
      <c r="P35" s="234"/>
      <c r="W35" s="253">
        <f>ROUND(BC94 + SUM(CG101:CG105), 2)</f>
        <v>0</v>
      </c>
      <c r="X35" s="234"/>
      <c r="Y35" s="234"/>
      <c r="Z35" s="234"/>
      <c r="AA35" s="234"/>
      <c r="AB35" s="234"/>
      <c r="AC35" s="234"/>
      <c r="AD35" s="234"/>
      <c r="AE35" s="234"/>
      <c r="AK35" s="253">
        <v>0</v>
      </c>
      <c r="AL35" s="234"/>
      <c r="AM35" s="234"/>
      <c r="AN35" s="234"/>
      <c r="AO35" s="234"/>
      <c r="AR35" s="36"/>
    </row>
    <row r="36" spans="2:57" s="2" customFormat="1" ht="14.45" hidden="1" customHeight="1" x14ac:dyDescent="0.2">
      <c r="B36" s="36"/>
      <c r="F36" s="26" t="s">
        <v>44</v>
      </c>
      <c r="L36" s="233">
        <v>0</v>
      </c>
      <c r="M36" s="234"/>
      <c r="N36" s="234"/>
      <c r="O36" s="234"/>
      <c r="P36" s="234"/>
      <c r="W36" s="253">
        <f>ROUND(BD94 + SUM(CH101:CH105), 2)</f>
        <v>0</v>
      </c>
      <c r="X36" s="234"/>
      <c r="Y36" s="234"/>
      <c r="Z36" s="234"/>
      <c r="AA36" s="234"/>
      <c r="AB36" s="234"/>
      <c r="AC36" s="234"/>
      <c r="AD36" s="234"/>
      <c r="AE36" s="234"/>
      <c r="AK36" s="253">
        <v>0</v>
      </c>
      <c r="AL36" s="234"/>
      <c r="AM36" s="234"/>
      <c r="AN36" s="234"/>
      <c r="AO36" s="234"/>
      <c r="AR36" s="36"/>
    </row>
    <row r="37" spans="2:57" s="1" customFormat="1" ht="6.95" customHeight="1" x14ac:dyDescent="0.2">
      <c r="B37" s="32"/>
      <c r="AR37" s="32"/>
    </row>
    <row r="38" spans="2:57" s="1" customFormat="1" ht="25.9" customHeight="1" x14ac:dyDescent="0.2">
      <c r="B38" s="32"/>
      <c r="C38" s="37"/>
      <c r="D38" s="38" t="s">
        <v>45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46</v>
      </c>
      <c r="U38" s="39"/>
      <c r="V38" s="39"/>
      <c r="W38" s="39"/>
      <c r="X38" s="251" t="s">
        <v>47</v>
      </c>
      <c r="Y38" s="252"/>
      <c r="Z38" s="252"/>
      <c r="AA38" s="252"/>
      <c r="AB38" s="252"/>
      <c r="AC38" s="39"/>
      <c r="AD38" s="39"/>
      <c r="AE38" s="39"/>
      <c r="AF38" s="39"/>
      <c r="AG38" s="39"/>
      <c r="AH38" s="39"/>
      <c r="AI38" s="39"/>
      <c r="AJ38" s="39"/>
      <c r="AK38" s="257">
        <f>SUM(AK29:AK36)</f>
        <v>0</v>
      </c>
      <c r="AL38" s="252"/>
      <c r="AM38" s="252"/>
      <c r="AN38" s="252"/>
      <c r="AO38" s="258"/>
      <c r="AP38" s="37"/>
      <c r="AQ38" s="37"/>
      <c r="AR38" s="32"/>
    </row>
    <row r="39" spans="2:57" s="1" customFormat="1" ht="6.95" customHeight="1" x14ac:dyDescent="0.2">
      <c r="B39" s="32"/>
      <c r="AR39" s="32"/>
    </row>
    <row r="40" spans="2:57" s="1" customFormat="1" ht="14.45" customHeight="1" x14ac:dyDescent="0.2">
      <c r="B40" s="32"/>
      <c r="AR40" s="32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0" t="s">
        <v>54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6" t="s">
        <v>11</v>
      </c>
      <c r="L84" s="3" t="str">
        <f>K5</f>
        <v>2.01</v>
      </c>
      <c r="AR84" s="48"/>
    </row>
    <row r="85" spans="1:91" s="4" customFormat="1" ht="36.950000000000003" customHeight="1" x14ac:dyDescent="0.2">
      <c r="B85" s="49"/>
      <c r="C85" s="50" t="s">
        <v>13</v>
      </c>
      <c r="L85" s="248" t="str">
        <f>K6</f>
        <v>Rekonštrukcia školskej jedálne Prievidza</v>
      </c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6" t="s">
        <v>17</v>
      </c>
      <c r="L87" s="51" t="str">
        <f>IF(K8="","",K8)</f>
        <v>Prievidza</v>
      </c>
      <c r="AI87" s="26" t="s">
        <v>19</v>
      </c>
      <c r="AM87" s="250" t="str">
        <f>IF(AN8= "","",AN8)</f>
        <v/>
      </c>
      <c r="AN87" s="250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6" t="s">
        <v>20</v>
      </c>
      <c r="L89" s="3" t="str">
        <f>IF(E11= "","",E11)</f>
        <v>Stredná odborná škola Prievidza, T. Vansovej 32,PD</v>
      </c>
      <c r="AI89" s="26" t="s">
        <v>26</v>
      </c>
      <c r="AM89" s="246" t="str">
        <f>IF(E17="","",E17)</f>
        <v>Ing. Ingrid Blahová</v>
      </c>
      <c r="AN89" s="247"/>
      <c r="AO89" s="247"/>
      <c r="AP89" s="247"/>
      <c r="AR89" s="32"/>
      <c r="AS89" s="242" t="s">
        <v>55</v>
      </c>
      <c r="AT89" s="243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27.95" customHeight="1" x14ac:dyDescent="0.2">
      <c r="B90" s="32"/>
      <c r="C90" s="26" t="s">
        <v>24</v>
      </c>
      <c r="L90" s="3" t="str">
        <f>IF(E14= "Vyplň údaj","",E14)</f>
        <v/>
      </c>
      <c r="AI90" s="26" t="s">
        <v>30</v>
      </c>
      <c r="AM90" s="246" t="str">
        <f>IF(E20="","",E20)</f>
        <v>*Marek Franc*ASC*504*2009*</v>
      </c>
      <c r="AN90" s="247"/>
      <c r="AO90" s="247"/>
      <c r="AP90" s="247"/>
      <c r="AR90" s="32"/>
      <c r="AS90" s="244"/>
      <c r="AT90" s="245"/>
      <c r="AU90" s="55"/>
      <c r="AV90" s="55"/>
      <c r="AW90" s="55"/>
      <c r="AX90" s="55"/>
      <c r="AY90" s="55"/>
      <c r="AZ90" s="55"/>
      <c r="BA90" s="55"/>
      <c r="BB90" s="55"/>
      <c r="BC90" s="55"/>
      <c r="BD90" s="56"/>
    </row>
    <row r="91" spans="1:91" s="1" customFormat="1" ht="10.9" customHeight="1" x14ac:dyDescent="0.2">
      <c r="B91" s="32"/>
      <c r="AR91" s="32"/>
      <c r="AS91" s="244"/>
      <c r="AT91" s="245"/>
      <c r="AU91" s="55"/>
      <c r="AV91" s="55"/>
      <c r="AW91" s="55"/>
      <c r="AX91" s="55"/>
      <c r="AY91" s="55"/>
      <c r="AZ91" s="55"/>
      <c r="BA91" s="55"/>
      <c r="BB91" s="55"/>
      <c r="BC91" s="55"/>
      <c r="BD91" s="56"/>
    </row>
    <row r="92" spans="1:91" s="1" customFormat="1" ht="29.25" customHeight="1" x14ac:dyDescent="0.2">
      <c r="B92" s="32"/>
      <c r="C92" s="222" t="s">
        <v>56</v>
      </c>
      <c r="D92" s="223"/>
      <c r="E92" s="223"/>
      <c r="F92" s="223"/>
      <c r="G92" s="223"/>
      <c r="H92" s="57"/>
      <c r="I92" s="224" t="s">
        <v>57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7" t="s">
        <v>58</v>
      </c>
      <c r="AH92" s="223"/>
      <c r="AI92" s="223"/>
      <c r="AJ92" s="223"/>
      <c r="AK92" s="223"/>
      <c r="AL92" s="223"/>
      <c r="AM92" s="223"/>
      <c r="AN92" s="224" t="s">
        <v>59</v>
      </c>
      <c r="AO92" s="223"/>
      <c r="AP92" s="226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3">
        <f>ROUND(SUM(AG95:AG99),2)</f>
        <v>0</v>
      </c>
      <c r="AH94" s="213"/>
      <c r="AI94" s="213"/>
      <c r="AJ94" s="213"/>
      <c r="AK94" s="213"/>
      <c r="AL94" s="213"/>
      <c r="AM94" s="213"/>
      <c r="AN94" s="214">
        <f t="shared" ref="AN94:AN99" si="0">SUM(AG94,AT94)</f>
        <v>0</v>
      </c>
      <c r="AO94" s="214"/>
      <c r="AP94" s="214"/>
      <c r="AQ94" s="67" t="s">
        <v>1</v>
      </c>
      <c r="AR94" s="63"/>
      <c r="AS94" s="68">
        <f>ROUND(SUM(AS95:AS99),2)</f>
        <v>0</v>
      </c>
      <c r="AT94" s="69">
        <f t="shared" ref="AT94:AT99" si="1">ROUND(SUM(AV94:AW94),2)</f>
        <v>0</v>
      </c>
      <c r="AU94" s="70">
        <f>ROUND(SUM(AU95:AU99),5)</f>
        <v>0</v>
      </c>
      <c r="AV94" s="69">
        <f>ROUND(AZ94*L32,2)</f>
        <v>0</v>
      </c>
      <c r="AW94" s="69">
        <f>ROUND(BA94*L33,2)</f>
        <v>0</v>
      </c>
      <c r="AX94" s="69">
        <f>ROUND(BB94*L32,2)</f>
        <v>0</v>
      </c>
      <c r="AY94" s="69">
        <f>ROUND(BC94*L33,2)</f>
        <v>0</v>
      </c>
      <c r="AZ94" s="69">
        <f>ROUND(SUM(AZ95:AZ99),2)</f>
        <v>0</v>
      </c>
      <c r="BA94" s="69">
        <f>ROUND(SUM(BA95:BA99),2)</f>
        <v>0</v>
      </c>
      <c r="BB94" s="69">
        <f>ROUND(SUM(BB95:BB99),2)</f>
        <v>0</v>
      </c>
      <c r="BC94" s="69">
        <f>ROUND(SUM(BC95:BC99),2)</f>
        <v>0</v>
      </c>
      <c r="BD94" s="71">
        <f>ROUND(SUM(BD95:BD99),2)</f>
        <v>0</v>
      </c>
      <c r="BS94" s="72" t="s">
        <v>74</v>
      </c>
      <c r="BT94" s="72" t="s">
        <v>75</v>
      </c>
      <c r="BU94" s="73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1" s="6" customFormat="1" ht="16.5" customHeight="1" x14ac:dyDescent="0.2">
      <c r="A95" s="74" t="s">
        <v>79</v>
      </c>
      <c r="B95" s="75"/>
      <c r="C95" s="76"/>
      <c r="D95" s="221" t="s">
        <v>80</v>
      </c>
      <c r="E95" s="221"/>
      <c r="F95" s="221"/>
      <c r="G95" s="221"/>
      <c r="H95" s="221"/>
      <c r="I95" s="77"/>
      <c r="J95" s="221" t="s">
        <v>81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8">
        <f>'01 - Architektonicko - st...'!J30</f>
        <v>0</v>
      </c>
      <c r="AH95" s="229"/>
      <c r="AI95" s="229"/>
      <c r="AJ95" s="229"/>
      <c r="AK95" s="229"/>
      <c r="AL95" s="229"/>
      <c r="AM95" s="229"/>
      <c r="AN95" s="228">
        <f t="shared" si="0"/>
        <v>0</v>
      </c>
      <c r="AO95" s="229"/>
      <c r="AP95" s="229"/>
      <c r="AQ95" s="78" t="s">
        <v>82</v>
      </c>
      <c r="AR95" s="75"/>
      <c r="AS95" s="79">
        <v>0</v>
      </c>
      <c r="AT95" s="80">
        <f t="shared" si="1"/>
        <v>0</v>
      </c>
      <c r="AU95" s="81">
        <f>'01 - Architektonicko - st...'!P138</f>
        <v>0</v>
      </c>
      <c r="AV95" s="80">
        <f>'01 - Architektonicko - st...'!J33</f>
        <v>0</v>
      </c>
      <c r="AW95" s="80">
        <f>'01 - Architektonicko - st...'!J34</f>
        <v>0</v>
      </c>
      <c r="AX95" s="80">
        <f>'01 - Architektonicko - st...'!J35</f>
        <v>0</v>
      </c>
      <c r="AY95" s="80">
        <f>'01 - Architektonicko - st...'!J36</f>
        <v>0</v>
      </c>
      <c r="AZ95" s="80">
        <f>'01 - Architektonicko - st...'!F33</f>
        <v>0</v>
      </c>
      <c r="BA95" s="80">
        <f>'01 - Architektonicko - st...'!F34</f>
        <v>0</v>
      </c>
      <c r="BB95" s="80">
        <f>'01 - Architektonicko - st...'!F35</f>
        <v>0</v>
      </c>
      <c r="BC95" s="80">
        <f>'01 - Architektonicko - st...'!F36</f>
        <v>0</v>
      </c>
      <c r="BD95" s="82">
        <f>'01 - Architektonicko - st...'!F37</f>
        <v>0</v>
      </c>
      <c r="BT95" s="83" t="s">
        <v>83</v>
      </c>
      <c r="BV95" s="83" t="s">
        <v>77</v>
      </c>
      <c r="BW95" s="83" t="s">
        <v>84</v>
      </c>
      <c r="BX95" s="83" t="s">
        <v>4</v>
      </c>
      <c r="CL95" s="83" t="s">
        <v>1</v>
      </c>
      <c r="CM95" s="83" t="s">
        <v>75</v>
      </c>
    </row>
    <row r="96" spans="1:91" s="6" customFormat="1" ht="16.5" customHeight="1" x14ac:dyDescent="0.2">
      <c r="A96" s="74" t="s">
        <v>79</v>
      </c>
      <c r="B96" s="75"/>
      <c r="C96" s="76"/>
      <c r="D96" s="221" t="s">
        <v>85</v>
      </c>
      <c r="E96" s="221"/>
      <c r="F96" s="221"/>
      <c r="G96" s="221"/>
      <c r="H96" s="221"/>
      <c r="I96" s="77"/>
      <c r="J96" s="221" t="s">
        <v>86</v>
      </c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8">
        <f>'02 - Zdravotechnika'!J30</f>
        <v>0</v>
      </c>
      <c r="AH96" s="229"/>
      <c r="AI96" s="229"/>
      <c r="AJ96" s="229"/>
      <c r="AK96" s="229"/>
      <c r="AL96" s="229"/>
      <c r="AM96" s="229"/>
      <c r="AN96" s="228">
        <f t="shared" si="0"/>
        <v>0</v>
      </c>
      <c r="AO96" s="229"/>
      <c r="AP96" s="229"/>
      <c r="AQ96" s="78" t="s">
        <v>82</v>
      </c>
      <c r="AR96" s="75"/>
      <c r="AS96" s="79">
        <v>0</v>
      </c>
      <c r="AT96" s="80">
        <f t="shared" si="1"/>
        <v>0</v>
      </c>
      <c r="AU96" s="81">
        <f>'02 - Zdravotechnika'!P127</f>
        <v>0</v>
      </c>
      <c r="AV96" s="80">
        <f>'02 - Zdravotechnika'!J33</f>
        <v>0</v>
      </c>
      <c r="AW96" s="80">
        <f>'02 - Zdravotechnika'!J34</f>
        <v>0</v>
      </c>
      <c r="AX96" s="80">
        <f>'02 - Zdravotechnika'!J35</f>
        <v>0</v>
      </c>
      <c r="AY96" s="80">
        <f>'02 - Zdravotechnika'!J36</f>
        <v>0</v>
      </c>
      <c r="AZ96" s="80">
        <f>'02 - Zdravotechnika'!F33</f>
        <v>0</v>
      </c>
      <c r="BA96" s="80">
        <f>'02 - Zdravotechnika'!F34</f>
        <v>0</v>
      </c>
      <c r="BB96" s="80">
        <f>'02 - Zdravotechnika'!F35</f>
        <v>0</v>
      </c>
      <c r="BC96" s="80">
        <f>'02 - Zdravotechnika'!F36</f>
        <v>0</v>
      </c>
      <c r="BD96" s="82">
        <f>'02 - Zdravotechnika'!F37</f>
        <v>0</v>
      </c>
      <c r="BT96" s="83" t="s">
        <v>83</v>
      </c>
      <c r="BV96" s="83" t="s">
        <v>77</v>
      </c>
      <c r="BW96" s="83" t="s">
        <v>87</v>
      </c>
      <c r="BX96" s="83" t="s">
        <v>4</v>
      </c>
      <c r="CL96" s="83" t="s">
        <v>1</v>
      </c>
      <c r="CM96" s="83" t="s">
        <v>75</v>
      </c>
    </row>
    <row r="97" spans="1:91" s="6" customFormat="1" ht="16.5" customHeight="1" x14ac:dyDescent="0.2">
      <c r="A97" s="74" t="s">
        <v>79</v>
      </c>
      <c r="B97" s="75"/>
      <c r="C97" s="76"/>
      <c r="D97" s="221" t="s">
        <v>88</v>
      </c>
      <c r="E97" s="221"/>
      <c r="F97" s="221"/>
      <c r="G97" s="221"/>
      <c r="H97" s="221"/>
      <c r="I97" s="77"/>
      <c r="J97" s="221" t="s">
        <v>89</v>
      </c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8">
        <f>'03 - Vykurovanie'!J30</f>
        <v>0</v>
      </c>
      <c r="AH97" s="229"/>
      <c r="AI97" s="229"/>
      <c r="AJ97" s="229"/>
      <c r="AK97" s="229"/>
      <c r="AL97" s="229"/>
      <c r="AM97" s="229"/>
      <c r="AN97" s="228">
        <f t="shared" si="0"/>
        <v>0</v>
      </c>
      <c r="AO97" s="229"/>
      <c r="AP97" s="229"/>
      <c r="AQ97" s="78" t="s">
        <v>82</v>
      </c>
      <c r="AR97" s="75"/>
      <c r="AS97" s="79">
        <v>0</v>
      </c>
      <c r="AT97" s="80">
        <f t="shared" si="1"/>
        <v>0</v>
      </c>
      <c r="AU97" s="81">
        <f>'03 - Vykurovanie'!P127</f>
        <v>0</v>
      </c>
      <c r="AV97" s="80">
        <f>'03 - Vykurovanie'!J33</f>
        <v>0</v>
      </c>
      <c r="AW97" s="80">
        <f>'03 - Vykurovanie'!J34</f>
        <v>0</v>
      </c>
      <c r="AX97" s="80">
        <f>'03 - Vykurovanie'!J35</f>
        <v>0</v>
      </c>
      <c r="AY97" s="80">
        <f>'03 - Vykurovanie'!J36</f>
        <v>0</v>
      </c>
      <c r="AZ97" s="80">
        <f>'03 - Vykurovanie'!F33</f>
        <v>0</v>
      </c>
      <c r="BA97" s="80">
        <f>'03 - Vykurovanie'!F34</f>
        <v>0</v>
      </c>
      <c r="BB97" s="80">
        <f>'03 - Vykurovanie'!F35</f>
        <v>0</v>
      </c>
      <c r="BC97" s="80">
        <f>'03 - Vykurovanie'!F36</f>
        <v>0</v>
      </c>
      <c r="BD97" s="82">
        <f>'03 - Vykurovanie'!F37</f>
        <v>0</v>
      </c>
      <c r="BT97" s="83" t="s">
        <v>83</v>
      </c>
      <c r="BV97" s="83" t="s">
        <v>77</v>
      </c>
      <c r="BW97" s="83" t="s">
        <v>90</v>
      </c>
      <c r="BX97" s="83" t="s">
        <v>4</v>
      </c>
      <c r="CL97" s="83" t="s">
        <v>1</v>
      </c>
      <c r="CM97" s="83" t="s">
        <v>75</v>
      </c>
    </row>
    <row r="98" spans="1:91" s="6" customFormat="1" ht="16.5" customHeight="1" x14ac:dyDescent="0.2">
      <c r="A98" s="74" t="s">
        <v>79</v>
      </c>
      <c r="B98" s="75"/>
      <c r="C98" s="76"/>
      <c r="D98" s="221" t="s">
        <v>91</v>
      </c>
      <c r="E98" s="221"/>
      <c r="F98" s="221"/>
      <c r="G98" s="221"/>
      <c r="H98" s="221"/>
      <c r="I98" s="77"/>
      <c r="J98" s="221" t="s">
        <v>92</v>
      </c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8">
        <f>'04 - Vetranie'!J30</f>
        <v>0</v>
      </c>
      <c r="AH98" s="229"/>
      <c r="AI98" s="229"/>
      <c r="AJ98" s="229"/>
      <c r="AK98" s="229"/>
      <c r="AL98" s="229"/>
      <c r="AM98" s="229"/>
      <c r="AN98" s="228">
        <f t="shared" si="0"/>
        <v>0</v>
      </c>
      <c r="AO98" s="229"/>
      <c r="AP98" s="229"/>
      <c r="AQ98" s="78" t="s">
        <v>82</v>
      </c>
      <c r="AR98" s="75"/>
      <c r="AS98" s="79">
        <v>0</v>
      </c>
      <c r="AT98" s="80">
        <f t="shared" si="1"/>
        <v>0</v>
      </c>
      <c r="AU98" s="81">
        <f>'04 - Vetranie'!P125</f>
        <v>0</v>
      </c>
      <c r="AV98" s="80">
        <f>'04 - Vetranie'!J33</f>
        <v>0</v>
      </c>
      <c r="AW98" s="80">
        <f>'04 - Vetranie'!J34</f>
        <v>0</v>
      </c>
      <c r="AX98" s="80">
        <f>'04 - Vetranie'!J35</f>
        <v>0</v>
      </c>
      <c r="AY98" s="80">
        <f>'04 - Vetranie'!J36</f>
        <v>0</v>
      </c>
      <c r="AZ98" s="80">
        <f>'04 - Vetranie'!F33</f>
        <v>0</v>
      </c>
      <c r="BA98" s="80">
        <f>'04 - Vetranie'!F34</f>
        <v>0</v>
      </c>
      <c r="BB98" s="80">
        <f>'04 - Vetranie'!F35</f>
        <v>0</v>
      </c>
      <c r="BC98" s="80">
        <f>'04 - Vetranie'!F36</f>
        <v>0</v>
      </c>
      <c r="BD98" s="82">
        <f>'04 - Vetranie'!F37</f>
        <v>0</v>
      </c>
      <c r="BT98" s="83" t="s">
        <v>83</v>
      </c>
      <c r="BV98" s="83" t="s">
        <v>77</v>
      </c>
      <c r="BW98" s="83" t="s">
        <v>93</v>
      </c>
      <c r="BX98" s="83" t="s">
        <v>4</v>
      </c>
      <c r="CL98" s="83" t="s">
        <v>1</v>
      </c>
      <c r="CM98" s="83" t="s">
        <v>75</v>
      </c>
    </row>
    <row r="99" spans="1:91" s="6" customFormat="1" ht="16.5" customHeight="1" x14ac:dyDescent="0.2">
      <c r="A99" s="74" t="s">
        <v>79</v>
      </c>
      <c r="B99" s="75"/>
      <c r="C99" s="76"/>
      <c r="D99" s="221" t="s">
        <v>94</v>
      </c>
      <c r="E99" s="221"/>
      <c r="F99" s="221"/>
      <c r="G99" s="221"/>
      <c r="H99" s="221"/>
      <c r="I99" s="77"/>
      <c r="J99" s="221" t="s">
        <v>95</v>
      </c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8">
        <f>'05 - Elektroinštalácia'!J30</f>
        <v>0</v>
      </c>
      <c r="AH99" s="229"/>
      <c r="AI99" s="229"/>
      <c r="AJ99" s="229"/>
      <c r="AK99" s="229"/>
      <c r="AL99" s="229"/>
      <c r="AM99" s="229"/>
      <c r="AN99" s="228">
        <f t="shared" si="0"/>
        <v>0</v>
      </c>
      <c r="AO99" s="229"/>
      <c r="AP99" s="229"/>
      <c r="AQ99" s="78" t="s">
        <v>82</v>
      </c>
      <c r="AR99" s="75"/>
      <c r="AS99" s="84">
        <v>0</v>
      </c>
      <c r="AT99" s="85">
        <f t="shared" si="1"/>
        <v>0</v>
      </c>
      <c r="AU99" s="86">
        <f>'05 - Elektroinštalácia'!P125</f>
        <v>0</v>
      </c>
      <c r="AV99" s="85">
        <f>'05 - Elektroinštalácia'!J33</f>
        <v>0</v>
      </c>
      <c r="AW99" s="85">
        <f>'05 - Elektroinštalácia'!J34</f>
        <v>0</v>
      </c>
      <c r="AX99" s="85">
        <f>'05 - Elektroinštalácia'!J35</f>
        <v>0</v>
      </c>
      <c r="AY99" s="85">
        <f>'05 - Elektroinštalácia'!J36</f>
        <v>0</v>
      </c>
      <c r="AZ99" s="85">
        <f>'05 - Elektroinštalácia'!F33</f>
        <v>0</v>
      </c>
      <c r="BA99" s="85">
        <f>'05 - Elektroinštalácia'!F34</f>
        <v>0</v>
      </c>
      <c r="BB99" s="85">
        <f>'05 - Elektroinštalácia'!F35</f>
        <v>0</v>
      </c>
      <c r="BC99" s="85">
        <f>'05 - Elektroinštalácia'!F36</f>
        <v>0</v>
      </c>
      <c r="BD99" s="87">
        <f>'05 - Elektroinštalácia'!F37</f>
        <v>0</v>
      </c>
      <c r="BT99" s="83" t="s">
        <v>83</v>
      </c>
      <c r="BV99" s="83" t="s">
        <v>77</v>
      </c>
      <c r="BW99" s="83" t="s">
        <v>96</v>
      </c>
      <c r="BX99" s="83" t="s">
        <v>4</v>
      </c>
      <c r="CL99" s="83" t="s">
        <v>1</v>
      </c>
      <c r="CM99" s="83" t="s">
        <v>75</v>
      </c>
    </row>
    <row r="100" spans="1:91" x14ac:dyDescent="0.2">
      <c r="B100" s="19"/>
      <c r="AR100" s="19"/>
    </row>
    <row r="101" spans="1:91" s="1" customFormat="1" ht="30" customHeight="1" x14ac:dyDescent="0.2">
      <c r="B101" s="32"/>
      <c r="C101" s="64" t="s">
        <v>97</v>
      </c>
      <c r="AG101" s="214">
        <f>ROUND(SUM(AG102:AG105), 2)</f>
        <v>0</v>
      </c>
      <c r="AH101" s="214"/>
      <c r="AI101" s="214"/>
      <c r="AJ101" s="214"/>
      <c r="AK101" s="214"/>
      <c r="AL101" s="214"/>
      <c r="AM101" s="214"/>
      <c r="AN101" s="214">
        <f>ROUND(SUM(AN102:AN105), 2)</f>
        <v>0</v>
      </c>
      <c r="AO101" s="214"/>
      <c r="AP101" s="214"/>
      <c r="AQ101" s="88"/>
      <c r="AR101" s="32"/>
      <c r="AS101" s="59" t="s">
        <v>98</v>
      </c>
      <c r="AT101" s="60" t="s">
        <v>99</v>
      </c>
      <c r="AU101" s="60" t="s">
        <v>39</v>
      </c>
      <c r="AV101" s="61" t="s">
        <v>62</v>
      </c>
    </row>
    <row r="102" spans="1:91" s="1" customFormat="1" ht="19.899999999999999" customHeight="1" x14ac:dyDescent="0.2">
      <c r="B102" s="32"/>
      <c r="D102" s="220" t="s">
        <v>100</v>
      </c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G102" s="230">
        <f>ROUND(AG94 * AS102, 2)</f>
        <v>0</v>
      </c>
      <c r="AH102" s="231"/>
      <c r="AI102" s="231"/>
      <c r="AJ102" s="231"/>
      <c r="AK102" s="231"/>
      <c r="AL102" s="231"/>
      <c r="AM102" s="231"/>
      <c r="AN102" s="231">
        <f>ROUND(AG102 + AV102, 2)</f>
        <v>0</v>
      </c>
      <c r="AO102" s="231"/>
      <c r="AP102" s="231"/>
      <c r="AR102" s="32"/>
      <c r="AS102" s="89">
        <v>0</v>
      </c>
      <c r="AT102" s="90" t="s">
        <v>101</v>
      </c>
      <c r="AU102" s="90" t="s">
        <v>40</v>
      </c>
      <c r="AV102" s="91">
        <f>ROUND(IF(AU102="základná",AG102*L32,IF(AU102="znížená",AG102*L33,0)), 2)</f>
        <v>0</v>
      </c>
      <c r="BV102" s="16" t="s">
        <v>102</v>
      </c>
      <c r="BY102" s="92">
        <f>IF(AU102="základná",AV102,0)</f>
        <v>0</v>
      </c>
      <c r="BZ102" s="92">
        <f>IF(AU102="znížená",AV102,0)</f>
        <v>0</v>
      </c>
      <c r="CA102" s="92">
        <v>0</v>
      </c>
      <c r="CB102" s="92">
        <v>0</v>
      </c>
      <c r="CC102" s="92">
        <v>0</v>
      </c>
      <c r="CD102" s="92">
        <f>IF(AU102="základná",AG102,0)</f>
        <v>0</v>
      </c>
      <c r="CE102" s="92">
        <f>IF(AU102="znížená",AG102,0)</f>
        <v>0</v>
      </c>
      <c r="CF102" s="92">
        <f>IF(AU102="zákl. prenesená",AG102,0)</f>
        <v>0</v>
      </c>
      <c r="CG102" s="92">
        <f>IF(AU102="zníž. prenesená",AG102,0)</f>
        <v>0</v>
      </c>
      <c r="CH102" s="92">
        <f>IF(AU102="nulová",AG102,0)</f>
        <v>0</v>
      </c>
      <c r="CI102" s="16">
        <f>IF(AU102="základná",1,IF(AU102="znížená",2,IF(AU102="zákl. prenesená",4,IF(AU102="zníž. prenesená",5,3))))</f>
        <v>1</v>
      </c>
      <c r="CJ102" s="16">
        <f>IF(AT102="stavebná časť",1,IF(AT102="investičná časť",2,3))</f>
        <v>1</v>
      </c>
      <c r="CK102" s="16" t="str">
        <f>IF(D102="Vyplň vlastné","","x")</f>
        <v>x</v>
      </c>
    </row>
    <row r="103" spans="1:91" s="1" customFormat="1" ht="19.899999999999999" customHeight="1" x14ac:dyDescent="0.2">
      <c r="B103" s="32"/>
      <c r="D103" s="225" t="s">
        <v>103</v>
      </c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G103" s="230">
        <f>ROUND(AG94 * AS103, 2)</f>
        <v>0</v>
      </c>
      <c r="AH103" s="231"/>
      <c r="AI103" s="231"/>
      <c r="AJ103" s="231"/>
      <c r="AK103" s="231"/>
      <c r="AL103" s="231"/>
      <c r="AM103" s="231"/>
      <c r="AN103" s="231">
        <f>ROUND(AG103 + AV103, 2)</f>
        <v>0</v>
      </c>
      <c r="AO103" s="231"/>
      <c r="AP103" s="231"/>
      <c r="AR103" s="32"/>
      <c r="AS103" s="89">
        <v>0</v>
      </c>
      <c r="AT103" s="90" t="s">
        <v>101</v>
      </c>
      <c r="AU103" s="90" t="s">
        <v>40</v>
      </c>
      <c r="AV103" s="91">
        <f>ROUND(IF(AU103="základná",AG103*L32,IF(AU103="znížená",AG103*L33,0)), 2)</f>
        <v>0</v>
      </c>
      <c r="BV103" s="16" t="s">
        <v>104</v>
      </c>
      <c r="BY103" s="92">
        <f>IF(AU103="základná",AV103,0)</f>
        <v>0</v>
      </c>
      <c r="BZ103" s="92">
        <f>IF(AU103="znížená",AV103,0)</f>
        <v>0</v>
      </c>
      <c r="CA103" s="92">
        <v>0</v>
      </c>
      <c r="CB103" s="92">
        <v>0</v>
      </c>
      <c r="CC103" s="92">
        <v>0</v>
      </c>
      <c r="CD103" s="92">
        <f>IF(AU103="základná",AG103,0)</f>
        <v>0</v>
      </c>
      <c r="CE103" s="92">
        <f>IF(AU103="znížená",AG103,0)</f>
        <v>0</v>
      </c>
      <c r="CF103" s="92">
        <f>IF(AU103="zákl. prenesená",AG103,0)</f>
        <v>0</v>
      </c>
      <c r="CG103" s="92">
        <f>IF(AU103="zníž. prenesená",AG103,0)</f>
        <v>0</v>
      </c>
      <c r="CH103" s="92">
        <f>IF(AU103="nulová",AG103,0)</f>
        <v>0</v>
      </c>
      <c r="CI103" s="16">
        <f>IF(AU103="základná",1,IF(AU103="znížená",2,IF(AU103="zákl. prenesená",4,IF(AU103="zníž. prenesená",5,3))))</f>
        <v>1</v>
      </c>
      <c r="CJ103" s="16">
        <f>IF(AT103="stavebná časť",1,IF(AT103="investičná časť",2,3))</f>
        <v>1</v>
      </c>
      <c r="CK103" s="16" t="str">
        <f>IF(D103="Vyplň vlastné","","x")</f>
        <v/>
      </c>
    </row>
    <row r="104" spans="1:91" s="1" customFormat="1" ht="19.899999999999999" customHeight="1" x14ac:dyDescent="0.2">
      <c r="B104" s="32"/>
      <c r="D104" s="225" t="s">
        <v>103</v>
      </c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G104" s="230">
        <f>ROUND(AG94 * AS104, 2)</f>
        <v>0</v>
      </c>
      <c r="AH104" s="231"/>
      <c r="AI104" s="231"/>
      <c r="AJ104" s="231"/>
      <c r="AK104" s="231"/>
      <c r="AL104" s="231"/>
      <c r="AM104" s="231"/>
      <c r="AN104" s="231">
        <f>ROUND(AG104 + AV104, 2)</f>
        <v>0</v>
      </c>
      <c r="AO104" s="231"/>
      <c r="AP104" s="231"/>
      <c r="AR104" s="32"/>
      <c r="AS104" s="89">
        <v>0</v>
      </c>
      <c r="AT104" s="90" t="s">
        <v>101</v>
      </c>
      <c r="AU104" s="90" t="s">
        <v>40</v>
      </c>
      <c r="AV104" s="91">
        <f>ROUND(IF(AU104="základná",AG104*L32,IF(AU104="znížená",AG104*L33,0)), 2)</f>
        <v>0</v>
      </c>
      <c r="BV104" s="16" t="s">
        <v>104</v>
      </c>
      <c r="BY104" s="92">
        <f>IF(AU104="základná",AV104,0)</f>
        <v>0</v>
      </c>
      <c r="BZ104" s="92">
        <f>IF(AU104="znížená",AV104,0)</f>
        <v>0</v>
      </c>
      <c r="CA104" s="92">
        <v>0</v>
      </c>
      <c r="CB104" s="92">
        <v>0</v>
      </c>
      <c r="CC104" s="92">
        <v>0</v>
      </c>
      <c r="CD104" s="92">
        <f>IF(AU104="základná",AG104,0)</f>
        <v>0</v>
      </c>
      <c r="CE104" s="92">
        <f>IF(AU104="znížená",AG104,0)</f>
        <v>0</v>
      </c>
      <c r="CF104" s="92">
        <f>IF(AU104="zákl. prenesená",AG104,0)</f>
        <v>0</v>
      </c>
      <c r="CG104" s="92">
        <f>IF(AU104="zníž. prenesená",AG104,0)</f>
        <v>0</v>
      </c>
      <c r="CH104" s="92">
        <f>IF(AU104="nulová",AG104,0)</f>
        <v>0</v>
      </c>
      <c r="CI104" s="16">
        <f>IF(AU104="základná",1,IF(AU104="znížená",2,IF(AU104="zákl. prenesená",4,IF(AU104="zníž. prenesená",5,3))))</f>
        <v>1</v>
      </c>
      <c r="CJ104" s="16">
        <f>IF(AT104="stavebná časť",1,IF(AT104="investičná časť",2,3))</f>
        <v>1</v>
      </c>
      <c r="CK104" s="16" t="str">
        <f>IF(D104="Vyplň vlastné","","x")</f>
        <v/>
      </c>
    </row>
    <row r="105" spans="1:91" s="1" customFormat="1" ht="19.899999999999999" customHeight="1" x14ac:dyDescent="0.2">
      <c r="B105" s="32"/>
      <c r="D105" s="225" t="s">
        <v>103</v>
      </c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G105" s="230">
        <f>ROUND(AG94 * AS105, 2)</f>
        <v>0</v>
      </c>
      <c r="AH105" s="231"/>
      <c r="AI105" s="231"/>
      <c r="AJ105" s="231"/>
      <c r="AK105" s="231"/>
      <c r="AL105" s="231"/>
      <c r="AM105" s="231"/>
      <c r="AN105" s="231">
        <f>ROUND(AG105 + AV105, 2)</f>
        <v>0</v>
      </c>
      <c r="AO105" s="231"/>
      <c r="AP105" s="231"/>
      <c r="AR105" s="32"/>
      <c r="AS105" s="93">
        <v>0</v>
      </c>
      <c r="AT105" s="94" t="s">
        <v>101</v>
      </c>
      <c r="AU105" s="94" t="s">
        <v>40</v>
      </c>
      <c r="AV105" s="95">
        <f>ROUND(IF(AU105="základná",AG105*L32,IF(AU105="znížená",AG105*L33,0)), 2)</f>
        <v>0</v>
      </c>
      <c r="BV105" s="16" t="s">
        <v>104</v>
      </c>
      <c r="BY105" s="92">
        <f>IF(AU105="základná",AV105,0)</f>
        <v>0</v>
      </c>
      <c r="BZ105" s="92">
        <f>IF(AU105="znížená",AV105,0)</f>
        <v>0</v>
      </c>
      <c r="CA105" s="92">
        <v>0</v>
      </c>
      <c r="CB105" s="92">
        <v>0</v>
      </c>
      <c r="CC105" s="92">
        <v>0</v>
      </c>
      <c r="CD105" s="92">
        <f>IF(AU105="základná",AG105,0)</f>
        <v>0</v>
      </c>
      <c r="CE105" s="92">
        <f>IF(AU105="znížená",AG105,0)</f>
        <v>0</v>
      </c>
      <c r="CF105" s="92">
        <f>IF(AU105="zákl. prenesená",AG105,0)</f>
        <v>0</v>
      </c>
      <c r="CG105" s="92">
        <f>IF(AU105="zníž. prenesená",AG105,0)</f>
        <v>0</v>
      </c>
      <c r="CH105" s="92">
        <f>IF(AU105="nulová",AG105,0)</f>
        <v>0</v>
      </c>
      <c r="CI105" s="16">
        <f>IF(AU105="základná",1,IF(AU105="znížená",2,IF(AU105="zákl. prenesená",4,IF(AU105="zníž. prenesená",5,3))))</f>
        <v>1</v>
      </c>
      <c r="CJ105" s="16">
        <f>IF(AT105="stavebná časť",1,IF(AT105="investičná časť",2,3))</f>
        <v>1</v>
      </c>
      <c r="CK105" s="16" t="str">
        <f>IF(D105="Vyplň vlastné","","x")</f>
        <v/>
      </c>
    </row>
    <row r="106" spans="1:91" s="1" customFormat="1" ht="10.9" customHeight="1" x14ac:dyDescent="0.2">
      <c r="B106" s="32"/>
      <c r="AR106" s="32"/>
    </row>
    <row r="107" spans="1:91" s="1" customFormat="1" ht="30" customHeight="1" x14ac:dyDescent="0.2">
      <c r="B107" s="32"/>
      <c r="C107" s="96" t="s">
        <v>105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232">
        <f>ROUND(AG94 + AG101, 2)</f>
        <v>0</v>
      </c>
      <c r="AH107" s="232"/>
      <c r="AI107" s="232"/>
      <c r="AJ107" s="232"/>
      <c r="AK107" s="232"/>
      <c r="AL107" s="232"/>
      <c r="AM107" s="232"/>
      <c r="AN107" s="232">
        <f>ROUND(AN94 + AN101, 2)</f>
        <v>0</v>
      </c>
      <c r="AO107" s="232"/>
      <c r="AP107" s="232"/>
      <c r="AQ107" s="97"/>
      <c r="AR107" s="32"/>
    </row>
    <row r="108" spans="1:91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32"/>
    </row>
  </sheetData>
  <mergeCells count="76">
    <mergeCell ref="X38:AB38"/>
    <mergeCell ref="W33:AE33"/>
    <mergeCell ref="AK26:AO26"/>
    <mergeCell ref="AK27:AO27"/>
    <mergeCell ref="AK29:AO29"/>
    <mergeCell ref="W32:AE32"/>
    <mergeCell ref="AK32:AO32"/>
    <mergeCell ref="AK33:AO33"/>
    <mergeCell ref="W34:AE34"/>
    <mergeCell ref="AK34:AO34"/>
    <mergeCell ref="W35:AE35"/>
    <mergeCell ref="AK35:AO35"/>
    <mergeCell ref="W36:AE36"/>
    <mergeCell ref="AK36:AO36"/>
    <mergeCell ref="AK38:AO38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31:P31"/>
    <mergeCell ref="W31:AE31"/>
    <mergeCell ref="AK31:AO31"/>
    <mergeCell ref="L32:P32"/>
    <mergeCell ref="L33:P33"/>
    <mergeCell ref="L34:P34"/>
    <mergeCell ref="L35:P35"/>
    <mergeCell ref="L36:P36"/>
    <mergeCell ref="AG105:AM105"/>
    <mergeCell ref="AN105:AP105"/>
    <mergeCell ref="AG101:AM101"/>
    <mergeCell ref="AN101:AP101"/>
    <mergeCell ref="AG107:AM107"/>
    <mergeCell ref="AN107:AP107"/>
    <mergeCell ref="AG103:AM103"/>
    <mergeCell ref="AG102:AM102"/>
    <mergeCell ref="AN102:AP102"/>
    <mergeCell ref="AN103:AP103"/>
    <mergeCell ref="AG104:AM104"/>
    <mergeCell ref="AN104:AP104"/>
    <mergeCell ref="D103:AB103"/>
    <mergeCell ref="D104:AB104"/>
    <mergeCell ref="D105:AB105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D97:H97"/>
    <mergeCell ref="AG94:AM94"/>
    <mergeCell ref="AN94:AP94"/>
    <mergeCell ref="AR2:BE2"/>
    <mergeCell ref="BE5:BE34"/>
    <mergeCell ref="D102:AB102"/>
    <mergeCell ref="J97:AF97"/>
    <mergeCell ref="D98:H98"/>
    <mergeCell ref="J98:AF98"/>
    <mergeCell ref="D99:H99"/>
    <mergeCell ref="J99:AF99"/>
    <mergeCell ref="C92:G92"/>
    <mergeCell ref="I92:AF92"/>
    <mergeCell ref="D95:H95"/>
    <mergeCell ref="J95:AF95"/>
    <mergeCell ref="D96:H96"/>
    <mergeCell ref="J96:AF96"/>
  </mergeCells>
  <dataValidations count="2">
    <dataValidation type="list" allowBlank="1" showInputMessage="1" showErrorMessage="1" error="Povolené sú hodnoty základná, znížená, nulová." sqref="AU101:AU105">
      <formula1>"základná, znížená, nulová"</formula1>
    </dataValidation>
    <dataValidation type="list" allowBlank="1" showInputMessage="1" showErrorMessage="1" error="Povolené sú hodnoty stavebná časť, technologická časť, investičná časť." sqref="AT101:AT105">
      <formula1>"stavebná časť, technologická časť, investičná časť"</formula1>
    </dataValidation>
  </dataValidations>
  <hyperlinks>
    <hyperlink ref="A95" location="'01 - Architektonicko - st...'!C2" display="/"/>
    <hyperlink ref="A96" location="'02 - Zdravotechnika'!C2" display="/"/>
    <hyperlink ref="A97" location="'03 - Vykurovanie'!C2" display="/"/>
    <hyperlink ref="A98" location="'04 - Vetranie'!C2" display="/"/>
    <hyperlink ref="A99" location="'05 - Elektroinštalácia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94"/>
  <sheetViews>
    <sheetView showGridLines="0" tabSelected="1" topLeftCell="A554" workbookViewId="0">
      <selection activeCell="G566" sqref="G56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8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6" t="s">
        <v>84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99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106</v>
      </c>
      <c r="L4" s="19"/>
      <c r="M4" s="10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13</v>
      </c>
      <c r="L6" s="19"/>
    </row>
    <row r="7" spans="2:46" ht="16.5" customHeight="1" x14ac:dyDescent="0.2">
      <c r="B7" s="19"/>
      <c r="E7" s="267" t="str">
        <f>'Rekapitulácia stavby'!K6</f>
        <v>Rekonštrukcia školskej jedálne Prievidza</v>
      </c>
      <c r="F7" s="268"/>
      <c r="G7" s="268"/>
      <c r="H7" s="268"/>
      <c r="L7" s="19"/>
    </row>
    <row r="8" spans="2:46" s="1" customFormat="1" ht="12" customHeight="1" x14ac:dyDescent="0.2">
      <c r="B8" s="32"/>
      <c r="D8" s="26" t="s">
        <v>107</v>
      </c>
      <c r="I8" s="101"/>
      <c r="L8" s="32"/>
    </row>
    <row r="9" spans="2:46" s="1" customFormat="1" ht="36.950000000000003" customHeight="1" x14ac:dyDescent="0.2">
      <c r="B9" s="32"/>
      <c r="E9" s="248" t="s">
        <v>108</v>
      </c>
      <c r="F9" s="266"/>
      <c r="G9" s="266"/>
      <c r="H9" s="266"/>
      <c r="I9" s="101"/>
      <c r="L9" s="32"/>
    </row>
    <row r="10" spans="2:46" s="1" customFormat="1" x14ac:dyDescent="0.2">
      <c r="B10" s="32"/>
      <c r="I10" s="101"/>
      <c r="L10" s="32"/>
    </row>
    <row r="11" spans="2:46" s="1" customFormat="1" ht="12" customHeight="1" x14ac:dyDescent="0.2">
      <c r="B11" s="32"/>
      <c r="D11" s="26" t="s">
        <v>15</v>
      </c>
      <c r="F11" s="24" t="s">
        <v>1</v>
      </c>
      <c r="I11" s="102" t="s">
        <v>16</v>
      </c>
      <c r="J11" s="24" t="s">
        <v>1</v>
      </c>
      <c r="L11" s="32"/>
    </row>
    <row r="12" spans="2:46" s="1" customFormat="1" ht="12" customHeight="1" x14ac:dyDescent="0.2">
      <c r="B12" s="32"/>
      <c r="D12" s="26" t="s">
        <v>17</v>
      </c>
      <c r="F12" s="24" t="s">
        <v>18</v>
      </c>
      <c r="I12" s="102" t="s">
        <v>19</v>
      </c>
      <c r="J12" s="52">
        <f>'Rekapitulácia stavby'!AN8</f>
        <v>0</v>
      </c>
      <c r="L12" s="32"/>
    </row>
    <row r="13" spans="2:46" s="1" customFormat="1" ht="10.9" customHeight="1" x14ac:dyDescent="0.2">
      <c r="B13" s="32"/>
      <c r="I13" s="101"/>
      <c r="L13" s="32"/>
    </row>
    <row r="14" spans="2:46" s="1" customFormat="1" ht="12" customHeight="1" x14ac:dyDescent="0.2">
      <c r="B14" s="32"/>
      <c r="D14" s="26" t="s">
        <v>20</v>
      </c>
      <c r="I14" s="102" t="s">
        <v>21</v>
      </c>
      <c r="J14" s="24" t="s">
        <v>1</v>
      </c>
      <c r="L14" s="32"/>
    </row>
    <row r="15" spans="2:46" s="1" customFormat="1" ht="18" customHeight="1" x14ac:dyDescent="0.2">
      <c r="B15" s="32"/>
      <c r="E15" s="24" t="s">
        <v>22</v>
      </c>
      <c r="I15" s="102" t="s">
        <v>23</v>
      </c>
      <c r="J15" s="24" t="s">
        <v>1</v>
      </c>
      <c r="L15" s="32"/>
    </row>
    <row r="16" spans="2:46" s="1" customFormat="1" ht="6.95" customHeight="1" x14ac:dyDescent="0.2">
      <c r="B16" s="32"/>
      <c r="I16" s="101"/>
      <c r="L16" s="32"/>
    </row>
    <row r="17" spans="2:12" s="1" customFormat="1" ht="12" customHeight="1" x14ac:dyDescent="0.2">
      <c r="B17" s="32"/>
      <c r="D17" s="26" t="s">
        <v>24</v>
      </c>
      <c r="I17" s="102" t="s">
        <v>21</v>
      </c>
      <c r="J17" s="27" t="str">
        <f>'Rekapitulácia stavby'!AN13</f>
        <v>Vyplň údaj</v>
      </c>
      <c r="L17" s="32"/>
    </row>
    <row r="18" spans="2:12" s="1" customFormat="1" ht="18" customHeight="1" x14ac:dyDescent="0.2">
      <c r="B18" s="32"/>
      <c r="E18" s="269" t="str">
        <f>'Rekapitulácia stavby'!E14</f>
        <v>Vyplň údaj</v>
      </c>
      <c r="F18" s="270"/>
      <c r="G18" s="270"/>
      <c r="H18" s="270"/>
      <c r="I18" s="102" t="s">
        <v>23</v>
      </c>
      <c r="J18" s="27" t="str">
        <f>'Rekapitulácia stavby'!AN14</f>
        <v>Vyplň údaj</v>
      </c>
      <c r="L18" s="32"/>
    </row>
    <row r="19" spans="2:12" s="1" customFormat="1" ht="6.95" customHeight="1" x14ac:dyDescent="0.2">
      <c r="B19" s="32"/>
      <c r="I19" s="101"/>
      <c r="L19" s="32"/>
    </row>
    <row r="20" spans="2:12" s="1" customFormat="1" ht="12" customHeight="1" x14ac:dyDescent="0.2">
      <c r="B20" s="32"/>
      <c r="D20" s="26" t="s">
        <v>26</v>
      </c>
      <c r="I20" s="102" t="s">
        <v>21</v>
      </c>
      <c r="J20" s="24" t="s">
        <v>1</v>
      </c>
      <c r="L20" s="32"/>
    </row>
    <row r="21" spans="2:12" s="1" customFormat="1" ht="18" customHeight="1" x14ac:dyDescent="0.2">
      <c r="B21" s="32"/>
      <c r="E21" s="24" t="s">
        <v>27</v>
      </c>
      <c r="I21" s="102" t="s">
        <v>23</v>
      </c>
      <c r="J21" s="24" t="s">
        <v>1</v>
      </c>
      <c r="L21" s="32"/>
    </row>
    <row r="22" spans="2:12" s="1" customFormat="1" ht="6.95" customHeight="1" x14ac:dyDescent="0.2">
      <c r="B22" s="32"/>
      <c r="I22" s="101"/>
      <c r="L22" s="32"/>
    </row>
    <row r="23" spans="2:12" s="1" customFormat="1" ht="12" customHeight="1" x14ac:dyDescent="0.2">
      <c r="B23" s="32"/>
      <c r="D23" s="26" t="s">
        <v>30</v>
      </c>
      <c r="I23" s="102" t="s">
        <v>21</v>
      </c>
      <c r="J23" s="24" t="s">
        <v>1</v>
      </c>
      <c r="L23" s="32"/>
    </row>
    <row r="24" spans="2:12" s="1" customFormat="1" ht="18" customHeight="1" x14ac:dyDescent="0.2">
      <c r="B24" s="32"/>
      <c r="E24" s="24" t="s">
        <v>31</v>
      </c>
      <c r="I24" s="102" t="s">
        <v>23</v>
      </c>
      <c r="J24" s="24" t="s">
        <v>1</v>
      </c>
      <c r="L24" s="32"/>
    </row>
    <row r="25" spans="2:12" s="1" customFormat="1" ht="6.95" customHeight="1" x14ac:dyDescent="0.2">
      <c r="B25" s="32"/>
      <c r="I25" s="101"/>
      <c r="L25" s="32"/>
    </row>
    <row r="26" spans="2:12" s="1" customFormat="1" ht="12" customHeight="1" x14ac:dyDescent="0.2">
      <c r="B26" s="32"/>
      <c r="D26" s="26" t="s">
        <v>32</v>
      </c>
      <c r="I26" s="101"/>
      <c r="L26" s="32"/>
    </row>
    <row r="27" spans="2:12" s="7" customFormat="1" ht="16.5" customHeight="1" x14ac:dyDescent="0.2">
      <c r="B27" s="103"/>
      <c r="E27" s="240" t="s">
        <v>1</v>
      </c>
      <c r="F27" s="240"/>
      <c r="G27" s="240"/>
      <c r="H27" s="240"/>
      <c r="I27" s="104"/>
      <c r="L27" s="103"/>
    </row>
    <row r="28" spans="2:12" s="1" customFormat="1" ht="6.95" customHeight="1" x14ac:dyDescent="0.2">
      <c r="B28" s="32"/>
      <c r="I28" s="101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105"/>
      <c r="J29" s="53"/>
      <c r="K29" s="53"/>
      <c r="L29" s="32"/>
    </row>
    <row r="30" spans="2:12" s="1" customFormat="1" ht="25.35" customHeight="1" x14ac:dyDescent="0.2">
      <c r="B30" s="32"/>
      <c r="D30" s="106" t="s">
        <v>35</v>
      </c>
      <c r="I30" s="101"/>
      <c r="J30" s="66">
        <f>ROUND(J138,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105"/>
      <c r="J31" s="53"/>
      <c r="K31" s="53"/>
      <c r="L31" s="32"/>
    </row>
    <row r="32" spans="2:12" s="1" customFormat="1" ht="14.45" customHeight="1" x14ac:dyDescent="0.2">
      <c r="B32" s="32"/>
      <c r="F32" s="35" t="s">
        <v>37</v>
      </c>
      <c r="I32" s="107" t="s">
        <v>36</v>
      </c>
      <c r="J32" s="35" t="s">
        <v>38</v>
      </c>
      <c r="L32" s="32"/>
    </row>
    <row r="33" spans="2:12" s="1" customFormat="1" ht="14.45" customHeight="1" x14ac:dyDescent="0.2">
      <c r="B33" s="32"/>
      <c r="D33" s="108" t="s">
        <v>39</v>
      </c>
      <c r="E33" s="26" t="s">
        <v>40</v>
      </c>
      <c r="F33" s="109">
        <f>ROUND((SUM(BE138:BE693)),  2)</f>
        <v>0</v>
      </c>
      <c r="I33" s="110">
        <v>0.2</v>
      </c>
      <c r="J33" s="109">
        <f>ROUND(((SUM(BE138:BE693))*I33),  2)</f>
        <v>0</v>
      </c>
      <c r="L33" s="32"/>
    </row>
    <row r="34" spans="2:12" s="1" customFormat="1" ht="14.45" customHeight="1" x14ac:dyDescent="0.2">
      <c r="B34" s="32"/>
      <c r="E34" s="26" t="s">
        <v>41</v>
      </c>
      <c r="F34" s="109">
        <f>ROUND((SUM(BF138:BF693)),  2)</f>
        <v>0</v>
      </c>
      <c r="I34" s="110">
        <v>0.2</v>
      </c>
      <c r="J34" s="109">
        <f>ROUND(((SUM(BF138:BF693))*I34),  2)</f>
        <v>0</v>
      </c>
      <c r="L34" s="32"/>
    </row>
    <row r="35" spans="2:12" s="1" customFormat="1" ht="14.45" hidden="1" customHeight="1" x14ac:dyDescent="0.2">
      <c r="B35" s="32"/>
      <c r="E35" s="26" t="s">
        <v>42</v>
      </c>
      <c r="F35" s="109">
        <f>ROUND((SUM(BG138:BG693)),  2)</f>
        <v>0</v>
      </c>
      <c r="I35" s="110">
        <v>0.2</v>
      </c>
      <c r="J35" s="109">
        <f>0</f>
        <v>0</v>
      </c>
      <c r="L35" s="32"/>
    </row>
    <row r="36" spans="2:12" s="1" customFormat="1" ht="14.45" hidden="1" customHeight="1" x14ac:dyDescent="0.2">
      <c r="B36" s="32"/>
      <c r="E36" s="26" t="s">
        <v>43</v>
      </c>
      <c r="F36" s="109">
        <f>ROUND((SUM(BH138:BH693)),  2)</f>
        <v>0</v>
      </c>
      <c r="I36" s="110">
        <v>0.2</v>
      </c>
      <c r="J36" s="109">
        <f>0</f>
        <v>0</v>
      </c>
      <c r="L36" s="32"/>
    </row>
    <row r="37" spans="2:12" s="1" customFormat="1" ht="14.45" hidden="1" customHeight="1" x14ac:dyDescent="0.2">
      <c r="B37" s="32"/>
      <c r="E37" s="26" t="s">
        <v>44</v>
      </c>
      <c r="F37" s="109">
        <f>ROUND((SUM(BI138:BI693)),  2)</f>
        <v>0</v>
      </c>
      <c r="I37" s="110">
        <v>0</v>
      </c>
      <c r="J37" s="109">
        <f>0</f>
        <v>0</v>
      </c>
      <c r="L37" s="32"/>
    </row>
    <row r="38" spans="2:12" s="1" customFormat="1" ht="6.95" customHeight="1" x14ac:dyDescent="0.2">
      <c r="B38" s="32"/>
      <c r="I38" s="101"/>
      <c r="L38" s="32"/>
    </row>
    <row r="39" spans="2:12" s="1" customFormat="1" ht="25.35" customHeight="1" x14ac:dyDescent="0.2">
      <c r="B39" s="32"/>
      <c r="C39" s="97"/>
      <c r="D39" s="111" t="s">
        <v>45</v>
      </c>
      <c r="E39" s="57"/>
      <c r="F39" s="57"/>
      <c r="G39" s="112" t="s">
        <v>46</v>
      </c>
      <c r="H39" s="113" t="s">
        <v>47</v>
      </c>
      <c r="I39" s="114"/>
      <c r="J39" s="115">
        <f>SUM(J30:J37)</f>
        <v>0</v>
      </c>
      <c r="K39" s="116"/>
      <c r="L39" s="32"/>
    </row>
    <row r="40" spans="2:12" s="1" customFormat="1" ht="14.45" customHeight="1" x14ac:dyDescent="0.2">
      <c r="B40" s="32"/>
      <c r="I40" s="101"/>
      <c r="L40" s="32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2"/>
      <c r="D50" s="41" t="s">
        <v>48</v>
      </c>
      <c r="E50" s="42"/>
      <c r="F50" s="42"/>
      <c r="G50" s="41" t="s">
        <v>49</v>
      </c>
      <c r="H50" s="42"/>
      <c r="I50" s="117"/>
      <c r="J50" s="42"/>
      <c r="K50" s="42"/>
      <c r="L50" s="32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2"/>
      <c r="D61" s="43" t="s">
        <v>50</v>
      </c>
      <c r="E61" s="34"/>
      <c r="F61" s="118" t="s">
        <v>51</v>
      </c>
      <c r="G61" s="43" t="s">
        <v>50</v>
      </c>
      <c r="H61" s="34"/>
      <c r="I61" s="119"/>
      <c r="J61" s="120" t="s">
        <v>51</v>
      </c>
      <c r="K61" s="34"/>
      <c r="L61" s="32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2"/>
      <c r="D65" s="41" t="s">
        <v>52</v>
      </c>
      <c r="E65" s="42"/>
      <c r="F65" s="42"/>
      <c r="G65" s="41" t="s">
        <v>53</v>
      </c>
      <c r="H65" s="42"/>
      <c r="I65" s="117"/>
      <c r="J65" s="42"/>
      <c r="K65" s="42"/>
      <c r="L65" s="32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2"/>
      <c r="D76" s="43" t="s">
        <v>50</v>
      </c>
      <c r="E76" s="34"/>
      <c r="F76" s="118" t="s">
        <v>51</v>
      </c>
      <c r="G76" s="43" t="s">
        <v>50</v>
      </c>
      <c r="H76" s="34"/>
      <c r="I76" s="119"/>
      <c r="J76" s="120" t="s">
        <v>51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121"/>
      <c r="J77" s="45"/>
      <c r="K77" s="45"/>
      <c r="L77" s="32"/>
    </row>
    <row r="81" spans="2:47" s="1" customFormat="1" ht="6.95" hidden="1" customHeight="1" x14ac:dyDescent="0.2">
      <c r="B81" s="46"/>
      <c r="C81" s="47"/>
      <c r="D81" s="47"/>
      <c r="E81" s="47"/>
      <c r="F81" s="47"/>
      <c r="G81" s="47"/>
      <c r="H81" s="47"/>
      <c r="I81" s="122"/>
      <c r="J81" s="47"/>
      <c r="K81" s="47"/>
      <c r="L81" s="32"/>
    </row>
    <row r="82" spans="2:47" s="1" customFormat="1" ht="24.95" hidden="1" customHeight="1" x14ac:dyDescent="0.2">
      <c r="B82" s="32"/>
      <c r="C82" s="20" t="s">
        <v>109</v>
      </c>
      <c r="I82" s="101"/>
      <c r="L82" s="32"/>
    </row>
    <row r="83" spans="2:47" s="1" customFormat="1" ht="6.95" hidden="1" customHeight="1" x14ac:dyDescent="0.2">
      <c r="B83" s="32"/>
      <c r="I83" s="101"/>
      <c r="L83" s="32"/>
    </row>
    <row r="84" spans="2:47" s="1" customFormat="1" ht="12" hidden="1" customHeight="1" x14ac:dyDescent="0.2">
      <c r="B84" s="32"/>
      <c r="C84" s="26" t="s">
        <v>13</v>
      </c>
      <c r="I84" s="101"/>
      <c r="L84" s="32"/>
    </row>
    <row r="85" spans="2:47" s="1" customFormat="1" ht="16.5" hidden="1" customHeight="1" x14ac:dyDescent="0.2">
      <c r="B85" s="32"/>
      <c r="E85" s="267" t="str">
        <f>E7</f>
        <v>Rekonštrukcia školskej jedálne Prievidza</v>
      </c>
      <c r="F85" s="268"/>
      <c r="G85" s="268"/>
      <c r="H85" s="268"/>
      <c r="I85" s="101"/>
      <c r="L85" s="32"/>
    </row>
    <row r="86" spans="2:47" s="1" customFormat="1" ht="12" hidden="1" customHeight="1" x14ac:dyDescent="0.2">
      <c r="B86" s="32"/>
      <c r="C86" s="26" t="s">
        <v>107</v>
      </c>
      <c r="I86" s="101"/>
      <c r="L86" s="32"/>
    </row>
    <row r="87" spans="2:47" s="1" customFormat="1" ht="16.5" hidden="1" customHeight="1" x14ac:dyDescent="0.2">
      <c r="B87" s="32"/>
      <c r="E87" s="248" t="str">
        <f>E9</f>
        <v>01 - Architektonicko - stavebné riešenie</v>
      </c>
      <c r="F87" s="266"/>
      <c r="G87" s="266"/>
      <c r="H87" s="266"/>
      <c r="I87" s="101"/>
      <c r="L87" s="32"/>
    </row>
    <row r="88" spans="2:47" s="1" customFormat="1" ht="6.95" hidden="1" customHeight="1" x14ac:dyDescent="0.2">
      <c r="B88" s="32"/>
      <c r="I88" s="101"/>
      <c r="L88" s="32"/>
    </row>
    <row r="89" spans="2:47" s="1" customFormat="1" ht="12" hidden="1" customHeight="1" x14ac:dyDescent="0.2">
      <c r="B89" s="32"/>
      <c r="C89" s="26" t="s">
        <v>17</v>
      </c>
      <c r="F89" s="24" t="str">
        <f>F12</f>
        <v>Prievidza</v>
      </c>
      <c r="I89" s="102" t="s">
        <v>19</v>
      </c>
      <c r="J89" s="52">
        <f>IF(J12="","",J12)</f>
        <v>0</v>
      </c>
      <c r="L89" s="32"/>
    </row>
    <row r="90" spans="2:47" s="1" customFormat="1" ht="6.95" hidden="1" customHeight="1" x14ac:dyDescent="0.2">
      <c r="B90" s="32"/>
      <c r="I90" s="101"/>
      <c r="L90" s="32"/>
    </row>
    <row r="91" spans="2:47" s="1" customFormat="1" ht="15.2" hidden="1" customHeight="1" x14ac:dyDescent="0.2">
      <c r="B91" s="32"/>
      <c r="C91" s="26" t="s">
        <v>20</v>
      </c>
      <c r="F91" s="24" t="str">
        <f>E15</f>
        <v>Stredná odborná škola Prievidza, T. Vansovej 32,PD</v>
      </c>
      <c r="I91" s="102" t="s">
        <v>26</v>
      </c>
      <c r="J91" s="29" t="str">
        <f>E21</f>
        <v>Ing. Ingrid Blahová</v>
      </c>
      <c r="L91" s="32"/>
    </row>
    <row r="92" spans="2:47" s="1" customFormat="1" ht="43.15" hidden="1" customHeight="1" x14ac:dyDescent="0.2">
      <c r="B92" s="32"/>
      <c r="C92" s="26" t="s">
        <v>24</v>
      </c>
      <c r="F92" s="24" t="str">
        <f>IF(E18="","",E18)</f>
        <v>Vyplň údaj</v>
      </c>
      <c r="I92" s="102" t="s">
        <v>30</v>
      </c>
      <c r="J92" s="29" t="str">
        <f>E24</f>
        <v>*Marek Franc*ASC*504*2009*</v>
      </c>
      <c r="L92" s="32"/>
    </row>
    <row r="93" spans="2:47" s="1" customFormat="1" ht="10.35" hidden="1" customHeight="1" x14ac:dyDescent="0.2">
      <c r="B93" s="32"/>
      <c r="I93" s="101"/>
      <c r="L93" s="32"/>
    </row>
    <row r="94" spans="2:47" s="1" customFormat="1" ht="29.25" hidden="1" customHeight="1" x14ac:dyDescent="0.2">
      <c r="B94" s="32"/>
      <c r="C94" s="123" t="s">
        <v>110</v>
      </c>
      <c r="D94" s="97"/>
      <c r="E94" s="97"/>
      <c r="F94" s="97"/>
      <c r="G94" s="97"/>
      <c r="H94" s="97"/>
      <c r="I94" s="124"/>
      <c r="J94" s="125" t="s">
        <v>111</v>
      </c>
      <c r="K94" s="97"/>
      <c r="L94" s="32"/>
    </row>
    <row r="95" spans="2:47" s="1" customFormat="1" ht="10.35" hidden="1" customHeight="1" x14ac:dyDescent="0.2">
      <c r="B95" s="32"/>
      <c r="I95" s="101"/>
      <c r="L95" s="32"/>
    </row>
    <row r="96" spans="2:47" s="1" customFormat="1" ht="22.9" hidden="1" customHeight="1" x14ac:dyDescent="0.2">
      <c r="B96" s="32"/>
      <c r="C96" s="126" t="s">
        <v>112</v>
      </c>
      <c r="I96" s="101"/>
      <c r="J96" s="66">
        <f>J138</f>
        <v>0</v>
      </c>
      <c r="L96" s="32"/>
      <c r="AU96" s="16" t="s">
        <v>113</v>
      </c>
    </row>
    <row r="97" spans="2:12" s="8" customFormat="1" ht="24.95" hidden="1" customHeight="1" x14ac:dyDescent="0.2">
      <c r="B97" s="127"/>
      <c r="D97" s="128" t="s">
        <v>114</v>
      </c>
      <c r="E97" s="129"/>
      <c r="F97" s="129"/>
      <c r="G97" s="129"/>
      <c r="H97" s="129"/>
      <c r="I97" s="130"/>
      <c r="J97" s="131">
        <f>J139</f>
        <v>0</v>
      </c>
      <c r="L97" s="127"/>
    </row>
    <row r="98" spans="2:12" s="9" customFormat="1" ht="19.899999999999999" hidden="1" customHeight="1" x14ac:dyDescent="0.2">
      <c r="B98" s="132"/>
      <c r="D98" s="133" t="s">
        <v>115</v>
      </c>
      <c r="E98" s="134"/>
      <c r="F98" s="134"/>
      <c r="G98" s="134"/>
      <c r="H98" s="134"/>
      <c r="I98" s="135"/>
      <c r="J98" s="136">
        <f>J140</f>
        <v>0</v>
      </c>
      <c r="L98" s="132"/>
    </row>
    <row r="99" spans="2:12" s="9" customFormat="1" ht="19.899999999999999" hidden="1" customHeight="1" x14ac:dyDescent="0.2">
      <c r="B99" s="132"/>
      <c r="D99" s="133" t="s">
        <v>116</v>
      </c>
      <c r="E99" s="134"/>
      <c r="F99" s="134"/>
      <c r="G99" s="134"/>
      <c r="H99" s="134"/>
      <c r="I99" s="135"/>
      <c r="J99" s="136">
        <f>J158</f>
        <v>0</v>
      </c>
      <c r="L99" s="132"/>
    </row>
    <row r="100" spans="2:12" s="9" customFormat="1" ht="19.899999999999999" hidden="1" customHeight="1" x14ac:dyDescent="0.2">
      <c r="B100" s="132"/>
      <c r="D100" s="133" t="s">
        <v>117</v>
      </c>
      <c r="E100" s="134"/>
      <c r="F100" s="134"/>
      <c r="G100" s="134"/>
      <c r="H100" s="134"/>
      <c r="I100" s="135"/>
      <c r="J100" s="136">
        <f>J163</f>
        <v>0</v>
      </c>
      <c r="L100" s="132"/>
    </row>
    <row r="101" spans="2:12" s="9" customFormat="1" ht="19.899999999999999" hidden="1" customHeight="1" x14ac:dyDescent="0.2">
      <c r="B101" s="132"/>
      <c r="D101" s="133" t="s">
        <v>118</v>
      </c>
      <c r="E101" s="134"/>
      <c r="F101" s="134"/>
      <c r="G101" s="134"/>
      <c r="H101" s="134"/>
      <c r="I101" s="135"/>
      <c r="J101" s="136">
        <f>J222</f>
        <v>0</v>
      </c>
      <c r="L101" s="132"/>
    </row>
    <row r="102" spans="2:12" s="9" customFormat="1" ht="19.899999999999999" hidden="1" customHeight="1" x14ac:dyDescent="0.2">
      <c r="B102" s="132"/>
      <c r="D102" s="133" t="s">
        <v>119</v>
      </c>
      <c r="E102" s="134"/>
      <c r="F102" s="134"/>
      <c r="G102" s="134"/>
      <c r="H102" s="134"/>
      <c r="I102" s="135"/>
      <c r="J102" s="136">
        <f>J230</f>
        <v>0</v>
      </c>
      <c r="L102" s="132"/>
    </row>
    <row r="103" spans="2:12" s="9" customFormat="1" ht="19.899999999999999" hidden="1" customHeight="1" x14ac:dyDescent="0.2">
      <c r="B103" s="132"/>
      <c r="D103" s="133" t="s">
        <v>120</v>
      </c>
      <c r="E103" s="134"/>
      <c r="F103" s="134"/>
      <c r="G103" s="134"/>
      <c r="H103" s="134"/>
      <c r="I103" s="135"/>
      <c r="J103" s="136">
        <f>J237</f>
        <v>0</v>
      </c>
      <c r="L103" s="132"/>
    </row>
    <row r="104" spans="2:12" s="9" customFormat="1" ht="19.899999999999999" hidden="1" customHeight="1" x14ac:dyDescent="0.2">
      <c r="B104" s="132"/>
      <c r="D104" s="133" t="s">
        <v>121</v>
      </c>
      <c r="E104" s="134"/>
      <c r="F104" s="134"/>
      <c r="G104" s="134"/>
      <c r="H104" s="134"/>
      <c r="I104" s="135"/>
      <c r="J104" s="136">
        <f>J325</f>
        <v>0</v>
      </c>
      <c r="L104" s="132"/>
    </row>
    <row r="105" spans="2:12" s="9" customFormat="1" ht="19.899999999999999" hidden="1" customHeight="1" x14ac:dyDescent="0.2">
      <c r="B105" s="132"/>
      <c r="D105" s="133" t="s">
        <v>122</v>
      </c>
      <c r="E105" s="134"/>
      <c r="F105" s="134"/>
      <c r="G105" s="134"/>
      <c r="H105" s="134"/>
      <c r="I105" s="135"/>
      <c r="J105" s="136">
        <f>J439</f>
        <v>0</v>
      </c>
      <c r="L105" s="132"/>
    </row>
    <row r="106" spans="2:12" s="8" customFormat="1" ht="24.95" hidden="1" customHeight="1" x14ac:dyDescent="0.2">
      <c r="B106" s="127"/>
      <c r="D106" s="128" t="s">
        <v>123</v>
      </c>
      <c r="E106" s="129"/>
      <c r="F106" s="129"/>
      <c r="G106" s="129"/>
      <c r="H106" s="129"/>
      <c r="I106" s="130"/>
      <c r="J106" s="131">
        <f>J441</f>
        <v>0</v>
      </c>
      <c r="L106" s="127"/>
    </row>
    <row r="107" spans="2:12" s="9" customFormat="1" ht="19.899999999999999" hidden="1" customHeight="1" x14ac:dyDescent="0.2">
      <c r="B107" s="132"/>
      <c r="D107" s="133" t="s">
        <v>124</v>
      </c>
      <c r="E107" s="134"/>
      <c r="F107" s="134"/>
      <c r="G107" s="134"/>
      <c r="H107" s="134"/>
      <c r="I107" s="135"/>
      <c r="J107" s="136">
        <f>J442</f>
        <v>0</v>
      </c>
      <c r="L107" s="132"/>
    </row>
    <row r="108" spans="2:12" s="9" customFormat="1" ht="19.899999999999999" hidden="1" customHeight="1" x14ac:dyDescent="0.2">
      <c r="B108" s="132"/>
      <c r="D108" s="133" t="s">
        <v>125</v>
      </c>
      <c r="E108" s="134"/>
      <c r="F108" s="134"/>
      <c r="G108" s="134"/>
      <c r="H108" s="134"/>
      <c r="I108" s="135"/>
      <c r="J108" s="136">
        <f>J454</f>
        <v>0</v>
      </c>
      <c r="L108" s="132"/>
    </row>
    <row r="109" spans="2:12" s="9" customFormat="1" ht="19.899999999999999" hidden="1" customHeight="1" x14ac:dyDescent="0.2">
      <c r="B109" s="132"/>
      <c r="D109" s="133" t="s">
        <v>126</v>
      </c>
      <c r="E109" s="134"/>
      <c r="F109" s="134"/>
      <c r="G109" s="134"/>
      <c r="H109" s="134"/>
      <c r="I109" s="135"/>
      <c r="J109" s="136">
        <f>J480</f>
        <v>0</v>
      </c>
      <c r="L109" s="132"/>
    </row>
    <row r="110" spans="2:12" s="9" customFormat="1" ht="19.899999999999999" hidden="1" customHeight="1" x14ac:dyDescent="0.2">
      <c r="B110" s="132"/>
      <c r="D110" s="133" t="s">
        <v>127</v>
      </c>
      <c r="E110" s="134"/>
      <c r="F110" s="134"/>
      <c r="G110" s="134"/>
      <c r="H110" s="134"/>
      <c r="I110" s="135"/>
      <c r="J110" s="136">
        <f>J497</f>
        <v>0</v>
      </c>
      <c r="L110" s="132"/>
    </row>
    <row r="111" spans="2:12" s="9" customFormat="1" ht="19.899999999999999" hidden="1" customHeight="1" x14ac:dyDescent="0.2">
      <c r="B111" s="132"/>
      <c r="D111" s="133" t="s">
        <v>128</v>
      </c>
      <c r="E111" s="134"/>
      <c r="F111" s="134"/>
      <c r="G111" s="134"/>
      <c r="H111" s="134"/>
      <c r="I111" s="135"/>
      <c r="J111" s="136">
        <f>J520</f>
        <v>0</v>
      </c>
      <c r="L111" s="132"/>
    </row>
    <row r="112" spans="2:12" s="9" customFormat="1" ht="19.899999999999999" hidden="1" customHeight="1" x14ac:dyDescent="0.2">
      <c r="B112" s="132"/>
      <c r="D112" s="133" t="s">
        <v>129</v>
      </c>
      <c r="E112" s="134"/>
      <c r="F112" s="134"/>
      <c r="G112" s="134"/>
      <c r="H112" s="134"/>
      <c r="I112" s="135"/>
      <c r="J112" s="136">
        <f>J551</f>
        <v>0</v>
      </c>
      <c r="L112" s="132"/>
    </row>
    <row r="113" spans="2:12" s="9" customFormat="1" ht="19.899999999999999" hidden="1" customHeight="1" x14ac:dyDescent="0.2">
      <c r="B113" s="132"/>
      <c r="D113" s="133" t="s">
        <v>130</v>
      </c>
      <c r="E113" s="134"/>
      <c r="F113" s="134"/>
      <c r="G113" s="134"/>
      <c r="H113" s="134"/>
      <c r="I113" s="135"/>
      <c r="J113" s="136">
        <f>J588</f>
        <v>0</v>
      </c>
      <c r="L113" s="132"/>
    </row>
    <row r="114" spans="2:12" s="9" customFormat="1" ht="19.899999999999999" hidden="1" customHeight="1" x14ac:dyDescent="0.2">
      <c r="B114" s="132"/>
      <c r="D114" s="133" t="s">
        <v>131</v>
      </c>
      <c r="E114" s="134"/>
      <c r="F114" s="134"/>
      <c r="G114" s="134"/>
      <c r="H114" s="134"/>
      <c r="I114" s="135"/>
      <c r="J114" s="136">
        <f>J601</f>
        <v>0</v>
      </c>
      <c r="L114" s="132"/>
    </row>
    <row r="115" spans="2:12" s="9" customFormat="1" ht="19.899999999999999" hidden="1" customHeight="1" x14ac:dyDescent="0.2">
      <c r="B115" s="132"/>
      <c r="D115" s="133" t="s">
        <v>132</v>
      </c>
      <c r="E115" s="134"/>
      <c r="F115" s="134"/>
      <c r="G115" s="134"/>
      <c r="H115" s="134"/>
      <c r="I115" s="135"/>
      <c r="J115" s="136">
        <f>J610</f>
        <v>0</v>
      </c>
      <c r="L115" s="132"/>
    </row>
    <row r="116" spans="2:12" s="9" customFormat="1" ht="19.899999999999999" hidden="1" customHeight="1" x14ac:dyDescent="0.2">
      <c r="B116" s="132"/>
      <c r="D116" s="133" t="s">
        <v>133</v>
      </c>
      <c r="E116" s="134"/>
      <c r="F116" s="134"/>
      <c r="G116" s="134"/>
      <c r="H116" s="134"/>
      <c r="I116" s="135"/>
      <c r="J116" s="136">
        <f>J650</f>
        <v>0</v>
      </c>
      <c r="L116" s="132"/>
    </row>
    <row r="117" spans="2:12" s="9" customFormat="1" ht="19.899999999999999" hidden="1" customHeight="1" x14ac:dyDescent="0.2">
      <c r="B117" s="132"/>
      <c r="D117" s="133" t="s">
        <v>134</v>
      </c>
      <c r="E117" s="134"/>
      <c r="F117" s="134"/>
      <c r="G117" s="134"/>
      <c r="H117" s="134"/>
      <c r="I117" s="135"/>
      <c r="J117" s="136">
        <f>J682</f>
        <v>0</v>
      </c>
      <c r="L117" s="132"/>
    </row>
    <row r="118" spans="2:12" s="9" customFormat="1" ht="19.899999999999999" hidden="1" customHeight="1" x14ac:dyDescent="0.2">
      <c r="B118" s="132"/>
      <c r="D118" s="133" t="s">
        <v>135</v>
      </c>
      <c r="E118" s="134"/>
      <c r="F118" s="134"/>
      <c r="G118" s="134"/>
      <c r="H118" s="134"/>
      <c r="I118" s="135"/>
      <c r="J118" s="136">
        <f>J688</f>
        <v>0</v>
      </c>
      <c r="L118" s="132"/>
    </row>
    <row r="119" spans="2:12" s="1" customFormat="1" ht="21.75" hidden="1" customHeight="1" x14ac:dyDescent="0.2">
      <c r="B119" s="32"/>
      <c r="I119" s="101"/>
      <c r="L119" s="32"/>
    </row>
    <row r="120" spans="2:12" s="1" customFormat="1" ht="6.95" hidden="1" customHeight="1" x14ac:dyDescent="0.2">
      <c r="B120" s="44"/>
      <c r="C120" s="45"/>
      <c r="D120" s="45"/>
      <c r="E120" s="45"/>
      <c r="F120" s="45"/>
      <c r="G120" s="45"/>
      <c r="H120" s="45"/>
      <c r="I120" s="121"/>
      <c r="J120" s="45"/>
      <c r="K120" s="45"/>
      <c r="L120" s="32"/>
    </row>
    <row r="121" spans="2:12" hidden="1" x14ac:dyDescent="0.2"/>
    <row r="122" spans="2:12" hidden="1" x14ac:dyDescent="0.2"/>
    <row r="123" spans="2:12" hidden="1" x14ac:dyDescent="0.2"/>
    <row r="124" spans="2:12" s="1" customFormat="1" ht="6.95" customHeight="1" x14ac:dyDescent="0.2">
      <c r="B124" s="46"/>
      <c r="C124" s="47"/>
      <c r="D124" s="47"/>
      <c r="E124" s="47"/>
      <c r="F124" s="47"/>
      <c r="G124" s="47"/>
      <c r="H124" s="47"/>
      <c r="I124" s="122"/>
      <c r="J124" s="47"/>
      <c r="K124" s="47"/>
      <c r="L124" s="32"/>
    </row>
    <row r="125" spans="2:12" s="1" customFormat="1" ht="24.95" customHeight="1" x14ac:dyDescent="0.2">
      <c r="B125" s="32"/>
      <c r="C125" s="20" t="s">
        <v>136</v>
      </c>
      <c r="I125" s="101"/>
      <c r="L125" s="32"/>
    </row>
    <row r="126" spans="2:12" s="1" customFormat="1" ht="6.95" customHeight="1" x14ac:dyDescent="0.2">
      <c r="B126" s="32"/>
      <c r="I126" s="101"/>
      <c r="L126" s="32"/>
    </row>
    <row r="127" spans="2:12" s="1" customFormat="1" ht="12" customHeight="1" x14ac:dyDescent="0.2">
      <c r="B127" s="32"/>
      <c r="C127" s="26" t="s">
        <v>13</v>
      </c>
      <c r="I127" s="101"/>
      <c r="L127" s="32"/>
    </row>
    <row r="128" spans="2:12" s="1" customFormat="1" ht="16.5" customHeight="1" x14ac:dyDescent="0.2">
      <c r="B128" s="32"/>
      <c r="E128" s="267" t="str">
        <f>E7</f>
        <v>Rekonštrukcia školskej jedálne Prievidza</v>
      </c>
      <c r="F128" s="268"/>
      <c r="G128" s="268"/>
      <c r="H128" s="268"/>
      <c r="I128" s="101"/>
      <c r="L128" s="32"/>
    </row>
    <row r="129" spans="2:65" s="1" customFormat="1" ht="12" customHeight="1" x14ac:dyDescent="0.2">
      <c r="B129" s="32"/>
      <c r="C129" s="26" t="s">
        <v>107</v>
      </c>
      <c r="I129" s="101"/>
      <c r="L129" s="32"/>
    </row>
    <row r="130" spans="2:65" s="1" customFormat="1" ht="16.5" customHeight="1" x14ac:dyDescent="0.2">
      <c r="B130" s="32"/>
      <c r="E130" s="248" t="str">
        <f>E9</f>
        <v>01 - Architektonicko - stavebné riešenie</v>
      </c>
      <c r="F130" s="266"/>
      <c r="G130" s="266"/>
      <c r="H130" s="266"/>
      <c r="I130" s="101"/>
      <c r="L130" s="32"/>
    </row>
    <row r="131" spans="2:65" s="1" customFormat="1" ht="6.95" customHeight="1" x14ac:dyDescent="0.2">
      <c r="B131" s="32"/>
      <c r="I131" s="101"/>
      <c r="L131" s="32"/>
    </row>
    <row r="132" spans="2:65" s="1" customFormat="1" ht="12" customHeight="1" x14ac:dyDescent="0.2">
      <c r="B132" s="32"/>
      <c r="C132" s="26" t="s">
        <v>17</v>
      </c>
      <c r="F132" s="24" t="str">
        <f>F12</f>
        <v>Prievidza</v>
      </c>
      <c r="I132" s="102" t="s">
        <v>19</v>
      </c>
      <c r="J132" s="52">
        <f>IF(J12="","",J12)</f>
        <v>0</v>
      </c>
      <c r="L132" s="32"/>
    </row>
    <row r="133" spans="2:65" s="1" customFormat="1" ht="6.95" customHeight="1" x14ac:dyDescent="0.2">
      <c r="B133" s="32"/>
      <c r="I133" s="101"/>
      <c r="L133" s="32"/>
    </row>
    <row r="134" spans="2:65" s="1" customFormat="1" ht="15.2" customHeight="1" x14ac:dyDescent="0.2">
      <c r="B134" s="32"/>
      <c r="C134" s="26" t="s">
        <v>20</v>
      </c>
      <c r="F134" s="24" t="str">
        <f>E15</f>
        <v>Stredná odborná škola Prievidza, T. Vansovej 32,PD</v>
      </c>
      <c r="I134" s="102" t="s">
        <v>26</v>
      </c>
      <c r="J134" s="29" t="str">
        <f>E21</f>
        <v>Ing. Ingrid Blahová</v>
      </c>
      <c r="L134" s="32"/>
    </row>
    <row r="135" spans="2:65" s="1" customFormat="1" ht="43.15" customHeight="1" x14ac:dyDescent="0.2">
      <c r="B135" s="32"/>
      <c r="C135" s="26" t="s">
        <v>24</v>
      </c>
      <c r="F135" s="24" t="str">
        <f>IF(E18="","",E18)</f>
        <v>Vyplň údaj</v>
      </c>
      <c r="I135" s="102" t="s">
        <v>30</v>
      </c>
      <c r="J135" s="29" t="str">
        <f>E24</f>
        <v>*Marek Franc*ASC*504*2009*</v>
      </c>
      <c r="L135" s="32"/>
    </row>
    <row r="136" spans="2:65" s="1" customFormat="1" ht="10.35" customHeight="1" x14ac:dyDescent="0.2">
      <c r="B136" s="32"/>
      <c r="I136" s="101"/>
      <c r="L136" s="32"/>
    </row>
    <row r="137" spans="2:65" s="10" customFormat="1" ht="29.25" customHeight="1" x14ac:dyDescent="0.2">
      <c r="B137" s="137"/>
      <c r="C137" s="138" t="s">
        <v>137</v>
      </c>
      <c r="D137" s="265" t="s">
        <v>57</v>
      </c>
      <c r="E137" s="265"/>
      <c r="F137" s="265"/>
      <c r="G137" s="139" t="s">
        <v>138</v>
      </c>
      <c r="H137" s="139" t="s">
        <v>139</v>
      </c>
      <c r="I137" s="140" t="s">
        <v>140</v>
      </c>
      <c r="J137" s="141" t="s">
        <v>111</v>
      </c>
      <c r="K137" s="142" t="s">
        <v>141</v>
      </c>
      <c r="L137" s="137"/>
      <c r="M137" s="59" t="s">
        <v>1</v>
      </c>
      <c r="N137" s="60" t="s">
        <v>39</v>
      </c>
      <c r="O137" s="60" t="s">
        <v>142</v>
      </c>
      <c r="P137" s="60" t="s">
        <v>143</v>
      </c>
      <c r="Q137" s="60" t="s">
        <v>144</v>
      </c>
      <c r="R137" s="60" t="s">
        <v>145</v>
      </c>
      <c r="S137" s="60" t="s">
        <v>146</v>
      </c>
      <c r="T137" s="61" t="s">
        <v>147</v>
      </c>
    </row>
    <row r="138" spans="2:65" s="1" customFormat="1" ht="22.9" customHeight="1" x14ac:dyDescent="0.25">
      <c r="B138" s="32"/>
      <c r="C138" s="64" t="s">
        <v>112</v>
      </c>
      <c r="I138" s="101"/>
      <c r="J138" s="143">
        <f>BK138</f>
        <v>0</v>
      </c>
      <c r="L138" s="32"/>
      <c r="M138" s="62"/>
      <c r="N138" s="53"/>
      <c r="O138" s="53"/>
      <c r="P138" s="144">
        <f>P139+P441</f>
        <v>0</v>
      </c>
      <c r="Q138" s="53"/>
      <c r="R138" s="144">
        <f>R139+R441</f>
        <v>218.39586816555601</v>
      </c>
      <c r="S138" s="53"/>
      <c r="T138" s="145">
        <f>T139+T441</f>
        <v>44.935695000000003</v>
      </c>
      <c r="AT138" s="16" t="s">
        <v>74</v>
      </c>
      <c r="AU138" s="16" t="s">
        <v>113</v>
      </c>
      <c r="BK138" s="146">
        <f>BK139+BK441</f>
        <v>0</v>
      </c>
    </row>
    <row r="139" spans="2:65" s="11" customFormat="1" ht="25.9" customHeight="1" x14ac:dyDescent="0.2">
      <c r="B139" s="147"/>
      <c r="D139" s="148" t="s">
        <v>74</v>
      </c>
      <c r="E139" s="149" t="s">
        <v>148</v>
      </c>
      <c r="F139" s="149" t="s">
        <v>149</v>
      </c>
      <c r="I139" s="150"/>
      <c r="J139" s="151">
        <f>BK139</f>
        <v>0</v>
      </c>
      <c r="L139" s="147"/>
      <c r="M139" s="152"/>
      <c r="N139" s="153"/>
      <c r="O139" s="153"/>
      <c r="P139" s="154">
        <f>P140+P158+P163+P222+P230+P237+P325+P439</f>
        <v>0</v>
      </c>
      <c r="Q139" s="153"/>
      <c r="R139" s="154">
        <f>R140+R158+R163+R222+R230+R237+R325+R439</f>
        <v>180.25393948060599</v>
      </c>
      <c r="S139" s="153"/>
      <c r="T139" s="155">
        <f>T140+T158+T163+T222+T230+T237+T325+T439</f>
        <v>44.520657</v>
      </c>
      <c r="AR139" s="148" t="s">
        <v>83</v>
      </c>
      <c r="AT139" s="156" t="s">
        <v>74</v>
      </c>
      <c r="AU139" s="156" t="s">
        <v>75</v>
      </c>
      <c r="AY139" s="148" t="s">
        <v>150</v>
      </c>
      <c r="BK139" s="157">
        <f>BK140+BK158+BK163+BK222+BK230+BK237+BK325+BK439</f>
        <v>0</v>
      </c>
    </row>
    <row r="140" spans="2:65" s="11" customFormat="1" ht="22.9" customHeight="1" x14ac:dyDescent="0.2">
      <c r="B140" s="147"/>
      <c r="D140" s="148" t="s">
        <v>74</v>
      </c>
      <c r="E140" s="158" t="s">
        <v>83</v>
      </c>
      <c r="F140" s="158" t="s">
        <v>151</v>
      </c>
      <c r="I140" s="150"/>
      <c r="J140" s="159">
        <f>BK140</f>
        <v>0</v>
      </c>
      <c r="L140" s="147"/>
      <c r="M140" s="152"/>
      <c r="N140" s="153"/>
      <c r="O140" s="153"/>
      <c r="P140" s="154">
        <f>SUM(P141:P157)</f>
        <v>0</v>
      </c>
      <c r="Q140" s="153"/>
      <c r="R140" s="154">
        <f>SUM(R141:R157)</f>
        <v>0</v>
      </c>
      <c r="S140" s="153"/>
      <c r="T140" s="155">
        <f>SUM(T141:T157)</f>
        <v>0</v>
      </c>
      <c r="AR140" s="148" t="s">
        <v>83</v>
      </c>
      <c r="AT140" s="156" t="s">
        <v>74</v>
      </c>
      <c r="AU140" s="156" t="s">
        <v>83</v>
      </c>
      <c r="AY140" s="148" t="s">
        <v>150</v>
      </c>
      <c r="BK140" s="157">
        <f>SUM(BK141:BK157)</f>
        <v>0</v>
      </c>
    </row>
    <row r="141" spans="2:65" s="1" customFormat="1" ht="24" customHeight="1" x14ac:dyDescent="0.2">
      <c r="B141" s="160"/>
      <c r="C141" s="161" t="s">
        <v>83</v>
      </c>
      <c r="D141" s="259" t="s">
        <v>153</v>
      </c>
      <c r="E141" s="260"/>
      <c r="F141" s="261"/>
      <c r="G141" s="163" t="s">
        <v>154</v>
      </c>
      <c r="H141" s="164">
        <v>23.568000000000001</v>
      </c>
      <c r="I141" s="165"/>
      <c r="J141" s="164">
        <f>ROUND(I141*H141,3)</f>
        <v>0</v>
      </c>
      <c r="K141" s="162" t="s">
        <v>155</v>
      </c>
      <c r="L141" s="32"/>
      <c r="M141" s="166" t="s">
        <v>1</v>
      </c>
      <c r="N141" s="167" t="s">
        <v>41</v>
      </c>
      <c r="O141" s="55"/>
      <c r="P141" s="168">
        <f>O141*H141</f>
        <v>0</v>
      </c>
      <c r="Q141" s="168">
        <v>0</v>
      </c>
      <c r="R141" s="168">
        <f>Q141*H141</f>
        <v>0</v>
      </c>
      <c r="S141" s="168">
        <v>0</v>
      </c>
      <c r="T141" s="169">
        <f>S141*H141</f>
        <v>0</v>
      </c>
      <c r="AR141" s="170" t="s">
        <v>156</v>
      </c>
      <c r="AT141" s="170" t="s">
        <v>152</v>
      </c>
      <c r="AU141" s="170" t="s">
        <v>157</v>
      </c>
      <c r="AY141" s="16" t="s">
        <v>150</v>
      </c>
      <c r="BE141" s="92">
        <f>IF(N141="základná",J141,0)</f>
        <v>0</v>
      </c>
      <c r="BF141" s="92">
        <f>IF(N141="znížená",J141,0)</f>
        <v>0</v>
      </c>
      <c r="BG141" s="92">
        <f>IF(N141="zákl. prenesená",J141,0)</f>
        <v>0</v>
      </c>
      <c r="BH141" s="92">
        <f>IF(N141="zníž. prenesená",J141,0)</f>
        <v>0</v>
      </c>
      <c r="BI141" s="92">
        <f>IF(N141="nulová",J141,0)</f>
        <v>0</v>
      </c>
      <c r="BJ141" s="16" t="s">
        <v>157</v>
      </c>
      <c r="BK141" s="171">
        <f>ROUND(I141*H141,3)</f>
        <v>0</v>
      </c>
      <c r="BL141" s="16" t="s">
        <v>156</v>
      </c>
      <c r="BM141" s="170" t="s">
        <v>158</v>
      </c>
    </row>
    <row r="142" spans="2:65" s="12" customFormat="1" ht="22.5" x14ac:dyDescent="0.2">
      <c r="B142" s="172"/>
      <c r="D142" s="173" t="s">
        <v>159</v>
      </c>
      <c r="E142" s="174" t="s">
        <v>1</v>
      </c>
      <c r="F142" s="175" t="s">
        <v>160</v>
      </c>
      <c r="H142" s="176">
        <v>5.6760000000000002</v>
      </c>
      <c r="I142" s="177"/>
      <c r="L142" s="172"/>
      <c r="M142" s="178"/>
      <c r="N142" s="179"/>
      <c r="O142" s="179"/>
      <c r="P142" s="179"/>
      <c r="Q142" s="179"/>
      <c r="R142" s="179"/>
      <c r="S142" s="179"/>
      <c r="T142" s="180"/>
      <c r="AT142" s="174" t="s">
        <v>159</v>
      </c>
      <c r="AU142" s="174" t="s">
        <v>157</v>
      </c>
      <c r="AV142" s="12" t="s">
        <v>157</v>
      </c>
      <c r="AW142" s="12" t="s">
        <v>28</v>
      </c>
      <c r="AX142" s="12" t="s">
        <v>75</v>
      </c>
      <c r="AY142" s="174" t="s">
        <v>150</v>
      </c>
    </row>
    <row r="143" spans="2:65" s="12" customFormat="1" x14ac:dyDescent="0.2">
      <c r="B143" s="172"/>
      <c r="D143" s="173" t="s">
        <v>159</v>
      </c>
      <c r="E143" s="174" t="s">
        <v>1</v>
      </c>
      <c r="F143" s="175" t="s">
        <v>161</v>
      </c>
      <c r="H143" s="176">
        <v>17.891999999999999</v>
      </c>
      <c r="I143" s="177"/>
      <c r="L143" s="172"/>
      <c r="M143" s="178"/>
      <c r="N143" s="179"/>
      <c r="O143" s="179"/>
      <c r="P143" s="179"/>
      <c r="Q143" s="179"/>
      <c r="R143" s="179"/>
      <c r="S143" s="179"/>
      <c r="T143" s="180"/>
      <c r="AT143" s="174" t="s">
        <v>159</v>
      </c>
      <c r="AU143" s="174" t="s">
        <v>157</v>
      </c>
      <c r="AV143" s="12" t="s">
        <v>157</v>
      </c>
      <c r="AW143" s="12" t="s">
        <v>28</v>
      </c>
      <c r="AX143" s="12" t="s">
        <v>75</v>
      </c>
      <c r="AY143" s="174" t="s">
        <v>150</v>
      </c>
    </row>
    <row r="144" spans="2:65" s="13" customFormat="1" x14ac:dyDescent="0.2">
      <c r="B144" s="181"/>
      <c r="D144" s="173" t="s">
        <v>159</v>
      </c>
      <c r="E144" s="182" t="s">
        <v>1</v>
      </c>
      <c r="F144" s="183" t="s">
        <v>162</v>
      </c>
      <c r="H144" s="184">
        <v>23.567999999999998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159</v>
      </c>
      <c r="AU144" s="182" t="s">
        <v>157</v>
      </c>
      <c r="AV144" s="13" t="s">
        <v>156</v>
      </c>
      <c r="AW144" s="13" t="s">
        <v>28</v>
      </c>
      <c r="AX144" s="13" t="s">
        <v>83</v>
      </c>
      <c r="AY144" s="182" t="s">
        <v>150</v>
      </c>
    </row>
    <row r="145" spans="2:65" s="1" customFormat="1" ht="24" customHeight="1" x14ac:dyDescent="0.2">
      <c r="B145" s="160"/>
      <c r="C145" s="161" t="s">
        <v>157</v>
      </c>
      <c r="D145" s="259" t="s">
        <v>163</v>
      </c>
      <c r="E145" s="260"/>
      <c r="F145" s="261"/>
      <c r="G145" s="163" t="s">
        <v>154</v>
      </c>
      <c r="H145" s="164">
        <v>23.568000000000001</v>
      </c>
      <c r="I145" s="165"/>
      <c r="J145" s="164">
        <f>ROUND(I145*H145,3)</f>
        <v>0</v>
      </c>
      <c r="K145" s="162" t="s">
        <v>155</v>
      </c>
      <c r="L145" s="32"/>
      <c r="M145" s="166" t="s">
        <v>1</v>
      </c>
      <c r="N145" s="167" t="s">
        <v>41</v>
      </c>
      <c r="O145" s="55"/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AR145" s="170" t="s">
        <v>156</v>
      </c>
      <c r="AT145" s="170" t="s">
        <v>152</v>
      </c>
      <c r="AU145" s="170" t="s">
        <v>157</v>
      </c>
      <c r="AY145" s="16" t="s">
        <v>150</v>
      </c>
      <c r="BE145" s="92">
        <f>IF(N145="základná",J145,0)</f>
        <v>0</v>
      </c>
      <c r="BF145" s="92">
        <f>IF(N145="znížená",J145,0)</f>
        <v>0</v>
      </c>
      <c r="BG145" s="92">
        <f>IF(N145="zákl. prenesená",J145,0)</f>
        <v>0</v>
      </c>
      <c r="BH145" s="92">
        <f>IF(N145="zníž. prenesená",J145,0)</f>
        <v>0</v>
      </c>
      <c r="BI145" s="92">
        <f>IF(N145="nulová",J145,0)</f>
        <v>0</v>
      </c>
      <c r="BJ145" s="16" t="s">
        <v>157</v>
      </c>
      <c r="BK145" s="171">
        <f>ROUND(I145*H145,3)</f>
        <v>0</v>
      </c>
      <c r="BL145" s="16" t="s">
        <v>156</v>
      </c>
      <c r="BM145" s="170" t="s">
        <v>164</v>
      </c>
    </row>
    <row r="146" spans="2:65" s="1" customFormat="1" ht="24" customHeight="1" x14ac:dyDescent="0.2">
      <c r="B146" s="160"/>
      <c r="C146" s="161" t="s">
        <v>165</v>
      </c>
      <c r="D146" s="259" t="s">
        <v>166</v>
      </c>
      <c r="E146" s="260"/>
      <c r="F146" s="261"/>
      <c r="G146" s="163" t="s">
        <v>154</v>
      </c>
      <c r="H146" s="164">
        <v>0.45500000000000002</v>
      </c>
      <c r="I146" s="165"/>
      <c r="J146" s="164">
        <f>ROUND(I146*H146,3)</f>
        <v>0</v>
      </c>
      <c r="K146" s="162" t="s">
        <v>167</v>
      </c>
      <c r="L146" s="32"/>
      <c r="M146" s="166" t="s">
        <v>1</v>
      </c>
      <c r="N146" s="167" t="s">
        <v>41</v>
      </c>
      <c r="O146" s="55"/>
      <c r="P146" s="168">
        <f>O146*H146</f>
        <v>0</v>
      </c>
      <c r="Q146" s="168">
        <v>0</v>
      </c>
      <c r="R146" s="168">
        <f>Q146*H146</f>
        <v>0</v>
      </c>
      <c r="S146" s="168">
        <v>0</v>
      </c>
      <c r="T146" s="169">
        <f>S146*H146</f>
        <v>0</v>
      </c>
      <c r="AR146" s="170" t="s">
        <v>156</v>
      </c>
      <c r="AT146" s="170" t="s">
        <v>152</v>
      </c>
      <c r="AU146" s="170" t="s">
        <v>157</v>
      </c>
      <c r="AY146" s="16" t="s">
        <v>150</v>
      </c>
      <c r="BE146" s="92">
        <f>IF(N146="základná",J146,0)</f>
        <v>0</v>
      </c>
      <c r="BF146" s="92">
        <f>IF(N146="znížená",J146,0)</f>
        <v>0</v>
      </c>
      <c r="BG146" s="92">
        <f>IF(N146="zákl. prenesená",J146,0)</f>
        <v>0</v>
      </c>
      <c r="BH146" s="92">
        <f>IF(N146="zníž. prenesená",J146,0)</f>
        <v>0</v>
      </c>
      <c r="BI146" s="92">
        <f>IF(N146="nulová",J146,0)</f>
        <v>0</v>
      </c>
      <c r="BJ146" s="16" t="s">
        <v>157</v>
      </c>
      <c r="BK146" s="171">
        <f>ROUND(I146*H146,3)</f>
        <v>0</v>
      </c>
      <c r="BL146" s="16" t="s">
        <v>156</v>
      </c>
      <c r="BM146" s="170" t="s">
        <v>168</v>
      </c>
    </row>
    <row r="147" spans="2:65" s="12" customFormat="1" x14ac:dyDescent="0.2">
      <c r="B147" s="172"/>
      <c r="D147" s="173" t="s">
        <v>159</v>
      </c>
      <c r="E147" s="174" t="s">
        <v>1</v>
      </c>
      <c r="F147" s="175" t="s">
        <v>169</v>
      </c>
      <c r="H147" s="176">
        <v>0.45500000000000002</v>
      </c>
      <c r="I147" s="177"/>
      <c r="L147" s="172"/>
      <c r="M147" s="178"/>
      <c r="N147" s="179"/>
      <c r="O147" s="179"/>
      <c r="P147" s="179"/>
      <c r="Q147" s="179"/>
      <c r="R147" s="179"/>
      <c r="S147" s="179"/>
      <c r="T147" s="180"/>
      <c r="AT147" s="174" t="s">
        <v>159</v>
      </c>
      <c r="AU147" s="174" t="s">
        <v>157</v>
      </c>
      <c r="AV147" s="12" t="s">
        <v>157</v>
      </c>
      <c r="AW147" s="12" t="s">
        <v>28</v>
      </c>
      <c r="AX147" s="12" t="s">
        <v>83</v>
      </c>
      <c r="AY147" s="174" t="s">
        <v>150</v>
      </c>
    </row>
    <row r="148" spans="2:65" s="1" customFormat="1" ht="24" customHeight="1" x14ac:dyDescent="0.2">
      <c r="B148" s="160"/>
      <c r="C148" s="161" t="s">
        <v>156</v>
      </c>
      <c r="D148" s="259" t="s">
        <v>170</v>
      </c>
      <c r="E148" s="260"/>
      <c r="F148" s="261"/>
      <c r="G148" s="163" t="s">
        <v>154</v>
      </c>
      <c r="H148" s="164">
        <v>0.45500000000000002</v>
      </c>
      <c r="I148" s="165"/>
      <c r="J148" s="164">
        <f>ROUND(I148*H148,3)</f>
        <v>0</v>
      </c>
      <c r="K148" s="162" t="s">
        <v>155</v>
      </c>
      <c r="L148" s="32"/>
      <c r="M148" s="166" t="s">
        <v>1</v>
      </c>
      <c r="N148" s="167" t="s">
        <v>41</v>
      </c>
      <c r="O148" s="55"/>
      <c r="P148" s="168">
        <f>O148*H148</f>
        <v>0</v>
      </c>
      <c r="Q148" s="168">
        <v>0</v>
      </c>
      <c r="R148" s="168">
        <f>Q148*H148</f>
        <v>0</v>
      </c>
      <c r="S148" s="168">
        <v>0</v>
      </c>
      <c r="T148" s="169">
        <f>S148*H148</f>
        <v>0</v>
      </c>
      <c r="AR148" s="170" t="s">
        <v>156</v>
      </c>
      <c r="AT148" s="170" t="s">
        <v>152</v>
      </c>
      <c r="AU148" s="170" t="s">
        <v>157</v>
      </c>
      <c r="AY148" s="16" t="s">
        <v>150</v>
      </c>
      <c r="BE148" s="92">
        <f>IF(N148="základná",J148,0)</f>
        <v>0</v>
      </c>
      <c r="BF148" s="92">
        <f>IF(N148="znížená",J148,0)</f>
        <v>0</v>
      </c>
      <c r="BG148" s="92">
        <f>IF(N148="zákl. prenesená",J148,0)</f>
        <v>0</v>
      </c>
      <c r="BH148" s="92">
        <f>IF(N148="zníž. prenesená",J148,0)</f>
        <v>0</v>
      </c>
      <c r="BI148" s="92">
        <f>IF(N148="nulová",J148,0)</f>
        <v>0</v>
      </c>
      <c r="BJ148" s="16" t="s">
        <v>157</v>
      </c>
      <c r="BK148" s="171">
        <f>ROUND(I148*H148,3)</f>
        <v>0</v>
      </c>
      <c r="BL148" s="16" t="s">
        <v>156</v>
      </c>
      <c r="BM148" s="170" t="s">
        <v>171</v>
      </c>
    </row>
    <row r="149" spans="2:65" s="1" customFormat="1" ht="24" customHeight="1" x14ac:dyDescent="0.2">
      <c r="B149" s="160"/>
      <c r="C149" s="161" t="s">
        <v>172</v>
      </c>
      <c r="D149" s="259" t="s">
        <v>173</v>
      </c>
      <c r="E149" s="260"/>
      <c r="F149" s="261"/>
      <c r="G149" s="163" t="s">
        <v>154</v>
      </c>
      <c r="H149" s="164">
        <v>24.023</v>
      </c>
      <c r="I149" s="165"/>
      <c r="J149" s="164">
        <f>ROUND(I149*H149,3)</f>
        <v>0</v>
      </c>
      <c r="K149" s="162" t="s">
        <v>155</v>
      </c>
      <c r="L149" s="32"/>
      <c r="M149" s="166" t="s">
        <v>1</v>
      </c>
      <c r="N149" s="167" t="s">
        <v>41</v>
      </c>
      <c r="O149" s="55"/>
      <c r="P149" s="168">
        <f>O149*H149</f>
        <v>0</v>
      </c>
      <c r="Q149" s="168">
        <v>0</v>
      </c>
      <c r="R149" s="168">
        <f>Q149*H149</f>
        <v>0</v>
      </c>
      <c r="S149" s="168">
        <v>0</v>
      </c>
      <c r="T149" s="169">
        <f>S149*H149</f>
        <v>0</v>
      </c>
      <c r="AR149" s="170" t="s">
        <v>156</v>
      </c>
      <c r="AT149" s="170" t="s">
        <v>152</v>
      </c>
      <c r="AU149" s="170" t="s">
        <v>157</v>
      </c>
      <c r="AY149" s="16" t="s">
        <v>150</v>
      </c>
      <c r="BE149" s="92">
        <f>IF(N149="základná",J149,0)</f>
        <v>0</v>
      </c>
      <c r="BF149" s="92">
        <f>IF(N149="znížená",J149,0)</f>
        <v>0</v>
      </c>
      <c r="BG149" s="92">
        <f>IF(N149="zákl. prenesená",J149,0)</f>
        <v>0</v>
      </c>
      <c r="BH149" s="92">
        <f>IF(N149="zníž. prenesená",J149,0)</f>
        <v>0</v>
      </c>
      <c r="BI149" s="92">
        <f>IF(N149="nulová",J149,0)</f>
        <v>0</v>
      </c>
      <c r="BJ149" s="16" t="s">
        <v>157</v>
      </c>
      <c r="BK149" s="171">
        <f>ROUND(I149*H149,3)</f>
        <v>0</v>
      </c>
      <c r="BL149" s="16" t="s">
        <v>156</v>
      </c>
      <c r="BM149" s="170" t="s">
        <v>174</v>
      </c>
    </row>
    <row r="150" spans="2:65" s="12" customFormat="1" x14ac:dyDescent="0.2">
      <c r="B150" s="172"/>
      <c r="D150" s="173" t="s">
        <v>159</v>
      </c>
      <c r="E150" s="174" t="s">
        <v>1</v>
      </c>
      <c r="F150" s="175" t="s">
        <v>175</v>
      </c>
      <c r="H150" s="176">
        <v>24.023</v>
      </c>
      <c r="I150" s="177"/>
      <c r="L150" s="172"/>
      <c r="M150" s="178"/>
      <c r="N150" s="179"/>
      <c r="O150" s="179"/>
      <c r="P150" s="179"/>
      <c r="Q150" s="179"/>
      <c r="R150" s="179"/>
      <c r="S150" s="179"/>
      <c r="T150" s="180"/>
      <c r="AT150" s="174" t="s">
        <v>159</v>
      </c>
      <c r="AU150" s="174" t="s">
        <v>157</v>
      </c>
      <c r="AV150" s="12" t="s">
        <v>157</v>
      </c>
      <c r="AW150" s="12" t="s">
        <v>28</v>
      </c>
      <c r="AX150" s="12" t="s">
        <v>83</v>
      </c>
      <c r="AY150" s="174" t="s">
        <v>150</v>
      </c>
    </row>
    <row r="151" spans="2:65" s="1" customFormat="1" ht="24" customHeight="1" x14ac:dyDescent="0.2">
      <c r="B151" s="160"/>
      <c r="C151" s="161" t="s">
        <v>176</v>
      </c>
      <c r="D151" s="259" t="s">
        <v>177</v>
      </c>
      <c r="E151" s="260"/>
      <c r="F151" s="261"/>
      <c r="G151" s="163" t="s">
        <v>154</v>
      </c>
      <c r="H151" s="164">
        <v>24.023</v>
      </c>
      <c r="I151" s="165"/>
      <c r="J151" s="164">
        <f>ROUND(I151*H151,3)</f>
        <v>0</v>
      </c>
      <c r="K151" s="162" t="s">
        <v>155</v>
      </c>
      <c r="L151" s="32"/>
      <c r="M151" s="166" t="s">
        <v>1</v>
      </c>
      <c r="N151" s="167" t="s">
        <v>41</v>
      </c>
      <c r="O151" s="55"/>
      <c r="P151" s="168">
        <f>O151*H151</f>
        <v>0</v>
      </c>
      <c r="Q151" s="168">
        <v>0</v>
      </c>
      <c r="R151" s="168">
        <f>Q151*H151</f>
        <v>0</v>
      </c>
      <c r="S151" s="168">
        <v>0</v>
      </c>
      <c r="T151" s="169">
        <f>S151*H151</f>
        <v>0</v>
      </c>
      <c r="AR151" s="170" t="s">
        <v>156</v>
      </c>
      <c r="AT151" s="170" t="s">
        <v>152</v>
      </c>
      <c r="AU151" s="170" t="s">
        <v>157</v>
      </c>
      <c r="AY151" s="16" t="s">
        <v>150</v>
      </c>
      <c r="BE151" s="92">
        <f>IF(N151="základná",J151,0)</f>
        <v>0</v>
      </c>
      <c r="BF151" s="92">
        <f>IF(N151="znížená",J151,0)</f>
        <v>0</v>
      </c>
      <c r="BG151" s="92">
        <f>IF(N151="zákl. prenesená",J151,0)</f>
        <v>0</v>
      </c>
      <c r="BH151" s="92">
        <f>IF(N151="zníž. prenesená",J151,0)</f>
        <v>0</v>
      </c>
      <c r="BI151" s="92">
        <f>IF(N151="nulová",J151,0)</f>
        <v>0</v>
      </c>
      <c r="BJ151" s="16" t="s">
        <v>157</v>
      </c>
      <c r="BK151" s="171">
        <f>ROUND(I151*H151,3)</f>
        <v>0</v>
      </c>
      <c r="BL151" s="16" t="s">
        <v>156</v>
      </c>
      <c r="BM151" s="170" t="s">
        <v>178</v>
      </c>
    </row>
    <row r="152" spans="2:65" s="1" customFormat="1" ht="36" customHeight="1" x14ac:dyDescent="0.2">
      <c r="B152" s="160"/>
      <c r="C152" s="161" t="s">
        <v>179</v>
      </c>
      <c r="D152" s="259" t="s">
        <v>180</v>
      </c>
      <c r="E152" s="260"/>
      <c r="F152" s="261"/>
      <c r="G152" s="163" t="s">
        <v>154</v>
      </c>
      <c r="H152" s="164">
        <v>480.46</v>
      </c>
      <c r="I152" s="165"/>
      <c r="J152" s="164">
        <f>ROUND(I152*H152,3)</f>
        <v>0</v>
      </c>
      <c r="K152" s="162" t="s">
        <v>155</v>
      </c>
      <c r="L152" s="32"/>
      <c r="M152" s="166" t="s">
        <v>1</v>
      </c>
      <c r="N152" s="167" t="s">
        <v>41</v>
      </c>
      <c r="O152" s="55"/>
      <c r="P152" s="168">
        <f>O152*H152</f>
        <v>0</v>
      </c>
      <c r="Q152" s="168">
        <v>0</v>
      </c>
      <c r="R152" s="168">
        <f>Q152*H152</f>
        <v>0</v>
      </c>
      <c r="S152" s="168">
        <v>0</v>
      </c>
      <c r="T152" s="169">
        <f>S152*H152</f>
        <v>0</v>
      </c>
      <c r="AR152" s="170" t="s">
        <v>156</v>
      </c>
      <c r="AT152" s="170" t="s">
        <v>152</v>
      </c>
      <c r="AU152" s="170" t="s">
        <v>157</v>
      </c>
      <c r="AY152" s="16" t="s">
        <v>150</v>
      </c>
      <c r="BE152" s="92">
        <f>IF(N152="základná",J152,0)</f>
        <v>0</v>
      </c>
      <c r="BF152" s="92">
        <f>IF(N152="znížená",J152,0)</f>
        <v>0</v>
      </c>
      <c r="BG152" s="92">
        <f>IF(N152="zákl. prenesená",J152,0)</f>
        <v>0</v>
      </c>
      <c r="BH152" s="92">
        <f>IF(N152="zníž. prenesená",J152,0)</f>
        <v>0</v>
      </c>
      <c r="BI152" s="92">
        <f>IF(N152="nulová",J152,0)</f>
        <v>0</v>
      </c>
      <c r="BJ152" s="16" t="s">
        <v>157</v>
      </c>
      <c r="BK152" s="171">
        <f>ROUND(I152*H152,3)</f>
        <v>0</v>
      </c>
      <c r="BL152" s="16" t="s">
        <v>156</v>
      </c>
      <c r="BM152" s="170" t="s">
        <v>181</v>
      </c>
    </row>
    <row r="153" spans="2:65" s="12" customFormat="1" x14ac:dyDescent="0.2">
      <c r="B153" s="172"/>
      <c r="D153" s="173" t="s">
        <v>159</v>
      </c>
      <c r="F153" s="175" t="s">
        <v>182</v>
      </c>
      <c r="H153" s="176">
        <v>480.46</v>
      </c>
      <c r="I153" s="177"/>
      <c r="L153" s="172"/>
      <c r="M153" s="178"/>
      <c r="N153" s="179"/>
      <c r="O153" s="179"/>
      <c r="P153" s="179"/>
      <c r="Q153" s="179"/>
      <c r="R153" s="179"/>
      <c r="S153" s="179"/>
      <c r="T153" s="180"/>
      <c r="AT153" s="174" t="s">
        <v>159</v>
      </c>
      <c r="AU153" s="174" t="s">
        <v>157</v>
      </c>
      <c r="AV153" s="12" t="s">
        <v>157</v>
      </c>
      <c r="AW153" s="12" t="s">
        <v>3</v>
      </c>
      <c r="AX153" s="12" t="s">
        <v>83</v>
      </c>
      <c r="AY153" s="174" t="s">
        <v>150</v>
      </c>
    </row>
    <row r="154" spans="2:65" s="1" customFormat="1" ht="16.5" customHeight="1" x14ac:dyDescent="0.2">
      <c r="B154" s="160"/>
      <c r="C154" s="161" t="s">
        <v>183</v>
      </c>
      <c r="D154" s="259" t="s">
        <v>184</v>
      </c>
      <c r="E154" s="260"/>
      <c r="F154" s="261"/>
      <c r="G154" s="163" t="s">
        <v>154</v>
      </c>
      <c r="H154" s="164">
        <v>24.023</v>
      </c>
      <c r="I154" s="165"/>
      <c r="J154" s="164">
        <f>ROUND(I154*H154,3)</f>
        <v>0</v>
      </c>
      <c r="K154" s="162" t="s">
        <v>155</v>
      </c>
      <c r="L154" s="32"/>
      <c r="M154" s="166" t="s">
        <v>1</v>
      </c>
      <c r="N154" s="167" t="s">
        <v>41</v>
      </c>
      <c r="O154" s="55"/>
      <c r="P154" s="168">
        <f>O154*H154</f>
        <v>0</v>
      </c>
      <c r="Q154" s="168">
        <v>0</v>
      </c>
      <c r="R154" s="168">
        <f>Q154*H154</f>
        <v>0</v>
      </c>
      <c r="S154" s="168">
        <v>0</v>
      </c>
      <c r="T154" s="169">
        <f>S154*H154</f>
        <v>0</v>
      </c>
      <c r="AR154" s="170" t="s">
        <v>156</v>
      </c>
      <c r="AT154" s="170" t="s">
        <v>152</v>
      </c>
      <c r="AU154" s="170" t="s">
        <v>157</v>
      </c>
      <c r="AY154" s="16" t="s">
        <v>150</v>
      </c>
      <c r="BE154" s="92">
        <f>IF(N154="základná",J154,0)</f>
        <v>0</v>
      </c>
      <c r="BF154" s="92">
        <f>IF(N154="znížená",J154,0)</f>
        <v>0</v>
      </c>
      <c r="BG154" s="92">
        <f>IF(N154="zákl. prenesená",J154,0)</f>
        <v>0</v>
      </c>
      <c r="BH154" s="92">
        <f>IF(N154="zníž. prenesená",J154,0)</f>
        <v>0</v>
      </c>
      <c r="BI154" s="92">
        <f>IF(N154="nulová",J154,0)</f>
        <v>0</v>
      </c>
      <c r="BJ154" s="16" t="s">
        <v>157</v>
      </c>
      <c r="BK154" s="171">
        <f>ROUND(I154*H154,3)</f>
        <v>0</v>
      </c>
      <c r="BL154" s="16" t="s">
        <v>156</v>
      </c>
      <c r="BM154" s="170" t="s">
        <v>185</v>
      </c>
    </row>
    <row r="155" spans="2:65" s="1" customFormat="1" ht="16.5" customHeight="1" x14ac:dyDescent="0.2">
      <c r="B155" s="160"/>
      <c r="C155" s="161" t="s">
        <v>186</v>
      </c>
      <c r="D155" s="259" t="s">
        <v>187</v>
      </c>
      <c r="E155" s="260"/>
      <c r="F155" s="261"/>
      <c r="G155" s="163" t="s">
        <v>154</v>
      </c>
      <c r="H155" s="164">
        <v>24.023</v>
      </c>
      <c r="I155" s="165"/>
      <c r="J155" s="164">
        <f>ROUND(I155*H155,3)</f>
        <v>0</v>
      </c>
      <c r="K155" s="162" t="s">
        <v>155</v>
      </c>
      <c r="L155" s="32"/>
      <c r="M155" s="166" t="s">
        <v>1</v>
      </c>
      <c r="N155" s="167" t="s">
        <v>41</v>
      </c>
      <c r="O155" s="55"/>
      <c r="P155" s="168">
        <f>O155*H155</f>
        <v>0</v>
      </c>
      <c r="Q155" s="168">
        <v>0</v>
      </c>
      <c r="R155" s="168">
        <f>Q155*H155</f>
        <v>0</v>
      </c>
      <c r="S155" s="168">
        <v>0</v>
      </c>
      <c r="T155" s="169">
        <f>S155*H155</f>
        <v>0</v>
      </c>
      <c r="AR155" s="170" t="s">
        <v>156</v>
      </c>
      <c r="AT155" s="170" t="s">
        <v>152</v>
      </c>
      <c r="AU155" s="170" t="s">
        <v>157</v>
      </c>
      <c r="AY155" s="16" t="s">
        <v>150</v>
      </c>
      <c r="BE155" s="92">
        <f>IF(N155="základná",J155,0)</f>
        <v>0</v>
      </c>
      <c r="BF155" s="92">
        <f>IF(N155="znížená",J155,0)</f>
        <v>0</v>
      </c>
      <c r="BG155" s="92">
        <f>IF(N155="zákl. prenesená",J155,0)</f>
        <v>0</v>
      </c>
      <c r="BH155" s="92">
        <f>IF(N155="zníž. prenesená",J155,0)</f>
        <v>0</v>
      </c>
      <c r="BI155" s="92">
        <f>IF(N155="nulová",J155,0)</f>
        <v>0</v>
      </c>
      <c r="BJ155" s="16" t="s">
        <v>157</v>
      </c>
      <c r="BK155" s="171">
        <f>ROUND(I155*H155,3)</f>
        <v>0</v>
      </c>
      <c r="BL155" s="16" t="s">
        <v>156</v>
      </c>
      <c r="BM155" s="170" t="s">
        <v>188</v>
      </c>
    </row>
    <row r="156" spans="2:65" s="1" customFormat="1" ht="24" customHeight="1" x14ac:dyDescent="0.2">
      <c r="B156" s="160"/>
      <c r="C156" s="161" t="s">
        <v>189</v>
      </c>
      <c r="D156" s="259" t="s">
        <v>190</v>
      </c>
      <c r="E156" s="260"/>
      <c r="F156" s="261"/>
      <c r="G156" s="163" t="s">
        <v>191</v>
      </c>
      <c r="H156" s="164">
        <v>36.03</v>
      </c>
      <c r="I156" s="165"/>
      <c r="J156" s="164">
        <f>ROUND(I156*H156,3)</f>
        <v>0</v>
      </c>
      <c r="K156" s="162" t="s">
        <v>192</v>
      </c>
      <c r="L156" s="32"/>
      <c r="M156" s="166" t="s">
        <v>1</v>
      </c>
      <c r="N156" s="167" t="s">
        <v>41</v>
      </c>
      <c r="O156" s="55"/>
      <c r="P156" s="168">
        <f>O156*H156</f>
        <v>0</v>
      </c>
      <c r="Q156" s="168">
        <v>0</v>
      </c>
      <c r="R156" s="168">
        <f>Q156*H156</f>
        <v>0</v>
      </c>
      <c r="S156" s="168">
        <v>0</v>
      </c>
      <c r="T156" s="169">
        <f>S156*H156</f>
        <v>0</v>
      </c>
      <c r="AR156" s="170" t="s">
        <v>156</v>
      </c>
      <c r="AT156" s="170" t="s">
        <v>152</v>
      </c>
      <c r="AU156" s="170" t="s">
        <v>157</v>
      </c>
      <c r="AY156" s="16" t="s">
        <v>150</v>
      </c>
      <c r="BE156" s="92">
        <f>IF(N156="základná",J156,0)</f>
        <v>0</v>
      </c>
      <c r="BF156" s="92">
        <f>IF(N156="znížená",J156,0)</f>
        <v>0</v>
      </c>
      <c r="BG156" s="92">
        <f>IF(N156="zákl. prenesená",J156,0)</f>
        <v>0</v>
      </c>
      <c r="BH156" s="92">
        <f>IF(N156="zníž. prenesená",J156,0)</f>
        <v>0</v>
      </c>
      <c r="BI156" s="92">
        <f>IF(N156="nulová",J156,0)</f>
        <v>0</v>
      </c>
      <c r="BJ156" s="16" t="s">
        <v>157</v>
      </c>
      <c r="BK156" s="171">
        <f>ROUND(I156*H156,3)</f>
        <v>0</v>
      </c>
      <c r="BL156" s="16" t="s">
        <v>156</v>
      </c>
      <c r="BM156" s="170" t="s">
        <v>193</v>
      </c>
    </row>
    <row r="157" spans="2:65" s="12" customFormat="1" x14ac:dyDescent="0.2">
      <c r="B157" s="172"/>
      <c r="D157" s="173" t="s">
        <v>159</v>
      </c>
      <c r="E157" s="174" t="s">
        <v>1</v>
      </c>
      <c r="F157" s="175" t="s">
        <v>194</v>
      </c>
      <c r="H157" s="176">
        <v>36.03</v>
      </c>
      <c r="I157" s="177"/>
      <c r="L157" s="172"/>
      <c r="M157" s="178"/>
      <c r="N157" s="179"/>
      <c r="O157" s="179"/>
      <c r="P157" s="179"/>
      <c r="Q157" s="179"/>
      <c r="R157" s="179"/>
      <c r="S157" s="179"/>
      <c r="T157" s="180"/>
      <c r="AT157" s="174" t="s">
        <v>159</v>
      </c>
      <c r="AU157" s="174" t="s">
        <v>157</v>
      </c>
      <c r="AV157" s="12" t="s">
        <v>157</v>
      </c>
      <c r="AW157" s="12" t="s">
        <v>28</v>
      </c>
      <c r="AX157" s="12" t="s">
        <v>83</v>
      </c>
      <c r="AY157" s="174" t="s">
        <v>150</v>
      </c>
    </row>
    <row r="158" spans="2:65" s="11" customFormat="1" ht="22.9" customHeight="1" x14ac:dyDescent="0.2">
      <c r="B158" s="147"/>
      <c r="D158" s="148" t="s">
        <v>74</v>
      </c>
      <c r="E158" s="158" t="s">
        <v>157</v>
      </c>
      <c r="F158" s="158" t="s">
        <v>195</v>
      </c>
      <c r="I158" s="150"/>
      <c r="J158" s="159">
        <f>BK158</f>
        <v>0</v>
      </c>
      <c r="L158" s="147"/>
      <c r="M158" s="152"/>
      <c r="N158" s="153"/>
      <c r="O158" s="153"/>
      <c r="P158" s="154">
        <f>SUM(P159:P162)</f>
        <v>0</v>
      </c>
      <c r="Q158" s="153"/>
      <c r="R158" s="154">
        <f>SUM(R159:R162)</f>
        <v>23.730732727451997</v>
      </c>
      <c r="S158" s="153"/>
      <c r="T158" s="155">
        <f>SUM(T159:T162)</f>
        <v>0</v>
      </c>
      <c r="AR158" s="148" t="s">
        <v>83</v>
      </c>
      <c r="AT158" s="156" t="s">
        <v>74</v>
      </c>
      <c r="AU158" s="156" t="s">
        <v>83</v>
      </c>
      <c r="AY158" s="148" t="s">
        <v>150</v>
      </c>
      <c r="BK158" s="157">
        <f>SUM(BK159:BK162)</f>
        <v>0</v>
      </c>
    </row>
    <row r="159" spans="2:65" s="1" customFormat="1" ht="16.5" customHeight="1" x14ac:dyDescent="0.2">
      <c r="B159" s="160"/>
      <c r="C159" s="161" t="s">
        <v>196</v>
      </c>
      <c r="D159" s="259" t="s">
        <v>197</v>
      </c>
      <c r="E159" s="260"/>
      <c r="F159" s="261"/>
      <c r="G159" s="163" t="s">
        <v>154</v>
      </c>
      <c r="H159" s="164">
        <v>10.712999999999999</v>
      </c>
      <c r="I159" s="165"/>
      <c r="J159" s="164">
        <f>ROUND(I159*H159,3)</f>
        <v>0</v>
      </c>
      <c r="K159" s="162" t="s">
        <v>155</v>
      </c>
      <c r="L159" s="32"/>
      <c r="M159" s="166" t="s">
        <v>1</v>
      </c>
      <c r="N159" s="167" t="s">
        <v>41</v>
      </c>
      <c r="O159" s="55"/>
      <c r="P159" s="168">
        <f>O159*H159</f>
        <v>0</v>
      </c>
      <c r="Q159" s="168">
        <v>2.2151342039999999</v>
      </c>
      <c r="R159" s="168">
        <f>Q159*H159</f>
        <v>23.730732727451997</v>
      </c>
      <c r="S159" s="168">
        <v>0</v>
      </c>
      <c r="T159" s="169">
        <f>S159*H159</f>
        <v>0</v>
      </c>
      <c r="AR159" s="170" t="s">
        <v>156</v>
      </c>
      <c r="AT159" s="170" t="s">
        <v>152</v>
      </c>
      <c r="AU159" s="170" t="s">
        <v>157</v>
      </c>
      <c r="AY159" s="16" t="s">
        <v>150</v>
      </c>
      <c r="BE159" s="92">
        <f>IF(N159="základná",J159,0)</f>
        <v>0</v>
      </c>
      <c r="BF159" s="92">
        <f>IF(N159="znížená",J159,0)</f>
        <v>0</v>
      </c>
      <c r="BG159" s="92">
        <f>IF(N159="zákl. prenesená",J159,0)</f>
        <v>0</v>
      </c>
      <c r="BH159" s="92">
        <f>IF(N159="zníž. prenesená",J159,0)</f>
        <v>0</v>
      </c>
      <c r="BI159" s="92">
        <f>IF(N159="nulová",J159,0)</f>
        <v>0</v>
      </c>
      <c r="BJ159" s="16" t="s">
        <v>157</v>
      </c>
      <c r="BK159" s="171">
        <f>ROUND(I159*H159,3)</f>
        <v>0</v>
      </c>
      <c r="BL159" s="16" t="s">
        <v>156</v>
      </c>
      <c r="BM159" s="170" t="s">
        <v>198</v>
      </c>
    </row>
    <row r="160" spans="2:65" s="12" customFormat="1" ht="22.5" x14ac:dyDescent="0.2">
      <c r="B160" s="172"/>
      <c r="D160" s="173" t="s">
        <v>159</v>
      </c>
      <c r="E160" s="174" t="s">
        <v>1</v>
      </c>
      <c r="F160" s="175" t="s">
        <v>199</v>
      </c>
      <c r="H160" s="176">
        <v>2.58</v>
      </c>
      <c r="I160" s="177"/>
      <c r="L160" s="172"/>
      <c r="M160" s="178"/>
      <c r="N160" s="179"/>
      <c r="O160" s="179"/>
      <c r="P160" s="179"/>
      <c r="Q160" s="179"/>
      <c r="R160" s="179"/>
      <c r="S160" s="179"/>
      <c r="T160" s="180"/>
      <c r="AT160" s="174" t="s">
        <v>159</v>
      </c>
      <c r="AU160" s="174" t="s">
        <v>157</v>
      </c>
      <c r="AV160" s="12" t="s">
        <v>157</v>
      </c>
      <c r="AW160" s="12" t="s">
        <v>28</v>
      </c>
      <c r="AX160" s="12" t="s">
        <v>75</v>
      </c>
      <c r="AY160" s="174" t="s">
        <v>150</v>
      </c>
    </row>
    <row r="161" spans="2:65" s="12" customFormat="1" x14ac:dyDescent="0.2">
      <c r="B161" s="172"/>
      <c r="D161" s="173" t="s">
        <v>159</v>
      </c>
      <c r="E161" s="174" t="s">
        <v>1</v>
      </c>
      <c r="F161" s="175" t="s">
        <v>200</v>
      </c>
      <c r="H161" s="176">
        <v>8.1329999999999991</v>
      </c>
      <c r="I161" s="177"/>
      <c r="L161" s="172"/>
      <c r="M161" s="178"/>
      <c r="N161" s="179"/>
      <c r="O161" s="179"/>
      <c r="P161" s="179"/>
      <c r="Q161" s="179"/>
      <c r="R161" s="179"/>
      <c r="S161" s="179"/>
      <c r="T161" s="180"/>
      <c r="AT161" s="174" t="s">
        <v>159</v>
      </c>
      <c r="AU161" s="174" t="s">
        <v>157</v>
      </c>
      <c r="AV161" s="12" t="s">
        <v>157</v>
      </c>
      <c r="AW161" s="12" t="s">
        <v>28</v>
      </c>
      <c r="AX161" s="12" t="s">
        <v>75</v>
      </c>
      <c r="AY161" s="174" t="s">
        <v>150</v>
      </c>
    </row>
    <row r="162" spans="2:65" s="13" customFormat="1" x14ac:dyDescent="0.2">
      <c r="B162" s="181"/>
      <c r="D162" s="173" t="s">
        <v>159</v>
      </c>
      <c r="E162" s="182" t="s">
        <v>1</v>
      </c>
      <c r="F162" s="183" t="s">
        <v>162</v>
      </c>
      <c r="H162" s="184">
        <v>10.712999999999999</v>
      </c>
      <c r="I162" s="185"/>
      <c r="L162" s="181"/>
      <c r="M162" s="186"/>
      <c r="N162" s="187"/>
      <c r="O162" s="187"/>
      <c r="P162" s="187"/>
      <c r="Q162" s="187"/>
      <c r="R162" s="187"/>
      <c r="S162" s="187"/>
      <c r="T162" s="188"/>
      <c r="AT162" s="182" t="s">
        <v>159</v>
      </c>
      <c r="AU162" s="182" t="s">
        <v>157</v>
      </c>
      <c r="AV162" s="13" t="s">
        <v>156</v>
      </c>
      <c r="AW162" s="13" t="s">
        <v>28</v>
      </c>
      <c r="AX162" s="13" t="s">
        <v>83</v>
      </c>
      <c r="AY162" s="182" t="s">
        <v>150</v>
      </c>
    </row>
    <row r="163" spans="2:65" s="11" customFormat="1" ht="22.9" customHeight="1" x14ac:dyDescent="0.2">
      <c r="B163" s="147"/>
      <c r="D163" s="148" t="s">
        <v>74</v>
      </c>
      <c r="E163" s="158" t="s">
        <v>165</v>
      </c>
      <c r="F163" s="158" t="s">
        <v>201</v>
      </c>
      <c r="I163" s="150"/>
      <c r="J163" s="159">
        <f>BK163</f>
        <v>0</v>
      </c>
      <c r="L163" s="147"/>
      <c r="M163" s="152"/>
      <c r="N163" s="153"/>
      <c r="O163" s="153"/>
      <c r="P163" s="154">
        <f>SUM(P164:P221)</f>
        <v>0</v>
      </c>
      <c r="Q163" s="153"/>
      <c r="R163" s="154">
        <f>SUM(R164:R221)</f>
        <v>53.881842132494</v>
      </c>
      <c r="S163" s="153"/>
      <c r="T163" s="155">
        <f>SUM(T164:T221)</f>
        <v>0</v>
      </c>
      <c r="AR163" s="148" t="s">
        <v>83</v>
      </c>
      <c r="AT163" s="156" t="s">
        <v>74</v>
      </c>
      <c r="AU163" s="156" t="s">
        <v>83</v>
      </c>
      <c r="AY163" s="148" t="s">
        <v>150</v>
      </c>
      <c r="BK163" s="157">
        <f>SUM(BK164:BK221)</f>
        <v>0</v>
      </c>
    </row>
    <row r="164" spans="2:65" s="1" customFormat="1" ht="24" customHeight="1" x14ac:dyDescent="0.2">
      <c r="B164" s="160"/>
      <c r="C164" s="161" t="s">
        <v>202</v>
      </c>
      <c r="D164" s="259" t="s">
        <v>203</v>
      </c>
      <c r="E164" s="260"/>
      <c r="F164" s="261"/>
      <c r="G164" s="163" t="s">
        <v>154</v>
      </c>
      <c r="H164" s="164">
        <v>0.22500000000000001</v>
      </c>
      <c r="I164" s="165"/>
      <c r="J164" s="164">
        <f>ROUND(I164*H164,3)</f>
        <v>0</v>
      </c>
      <c r="K164" s="162" t="s">
        <v>155</v>
      </c>
      <c r="L164" s="32"/>
      <c r="M164" s="166" t="s">
        <v>1</v>
      </c>
      <c r="N164" s="167" t="s">
        <v>41</v>
      </c>
      <c r="O164" s="55"/>
      <c r="P164" s="168">
        <f>O164*H164</f>
        <v>0</v>
      </c>
      <c r="Q164" s="168">
        <v>1.6325480000000001</v>
      </c>
      <c r="R164" s="168">
        <f>Q164*H164</f>
        <v>0.36732330000000002</v>
      </c>
      <c r="S164" s="168">
        <v>0</v>
      </c>
      <c r="T164" s="169">
        <f>S164*H164</f>
        <v>0</v>
      </c>
      <c r="AR164" s="170" t="s">
        <v>156</v>
      </c>
      <c r="AT164" s="170" t="s">
        <v>152</v>
      </c>
      <c r="AU164" s="170" t="s">
        <v>157</v>
      </c>
      <c r="AY164" s="16" t="s">
        <v>150</v>
      </c>
      <c r="BE164" s="92">
        <f>IF(N164="základná",J164,0)</f>
        <v>0</v>
      </c>
      <c r="BF164" s="92">
        <f>IF(N164="znížená",J164,0)</f>
        <v>0</v>
      </c>
      <c r="BG164" s="92">
        <f>IF(N164="zákl. prenesená",J164,0)</f>
        <v>0</v>
      </c>
      <c r="BH164" s="92">
        <f>IF(N164="zníž. prenesená",J164,0)</f>
        <v>0</v>
      </c>
      <c r="BI164" s="92">
        <f>IF(N164="nulová",J164,0)</f>
        <v>0</v>
      </c>
      <c r="BJ164" s="16" t="s">
        <v>157</v>
      </c>
      <c r="BK164" s="171">
        <f>ROUND(I164*H164,3)</f>
        <v>0</v>
      </c>
      <c r="BL164" s="16" t="s">
        <v>156</v>
      </c>
      <c r="BM164" s="170" t="s">
        <v>204</v>
      </c>
    </row>
    <row r="165" spans="2:65" s="12" customFormat="1" x14ac:dyDescent="0.2">
      <c r="B165" s="172"/>
      <c r="D165" s="173" t="s">
        <v>159</v>
      </c>
      <c r="E165" s="174" t="s">
        <v>1</v>
      </c>
      <c r="F165" s="175" t="s">
        <v>205</v>
      </c>
      <c r="H165" s="176">
        <v>0.22500000000000001</v>
      </c>
      <c r="I165" s="177"/>
      <c r="L165" s="172"/>
      <c r="M165" s="178"/>
      <c r="N165" s="179"/>
      <c r="O165" s="179"/>
      <c r="P165" s="179"/>
      <c r="Q165" s="179"/>
      <c r="R165" s="179"/>
      <c r="S165" s="179"/>
      <c r="T165" s="180"/>
      <c r="AT165" s="174" t="s">
        <v>159</v>
      </c>
      <c r="AU165" s="174" t="s">
        <v>157</v>
      </c>
      <c r="AV165" s="12" t="s">
        <v>157</v>
      </c>
      <c r="AW165" s="12" t="s">
        <v>28</v>
      </c>
      <c r="AX165" s="12" t="s">
        <v>75</v>
      </c>
      <c r="AY165" s="174" t="s">
        <v>150</v>
      </c>
    </row>
    <row r="166" spans="2:65" s="14" customFormat="1" x14ac:dyDescent="0.2">
      <c r="B166" s="189"/>
      <c r="D166" s="173" t="s">
        <v>159</v>
      </c>
      <c r="E166" s="190" t="s">
        <v>1</v>
      </c>
      <c r="F166" s="191" t="s">
        <v>206</v>
      </c>
      <c r="H166" s="192">
        <v>0.22500000000000001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159</v>
      </c>
      <c r="AU166" s="190" t="s">
        <v>157</v>
      </c>
      <c r="AV166" s="14" t="s">
        <v>165</v>
      </c>
      <c r="AW166" s="14" t="s">
        <v>28</v>
      </c>
      <c r="AX166" s="14" t="s">
        <v>75</v>
      </c>
      <c r="AY166" s="190" t="s">
        <v>150</v>
      </c>
    </row>
    <row r="167" spans="2:65" s="13" customFormat="1" x14ac:dyDescent="0.2">
      <c r="B167" s="181"/>
      <c r="D167" s="173" t="s">
        <v>159</v>
      </c>
      <c r="E167" s="182" t="s">
        <v>1</v>
      </c>
      <c r="F167" s="183" t="s">
        <v>162</v>
      </c>
      <c r="H167" s="184">
        <v>0.22500000000000001</v>
      </c>
      <c r="I167" s="185"/>
      <c r="L167" s="181"/>
      <c r="M167" s="186"/>
      <c r="N167" s="187"/>
      <c r="O167" s="187"/>
      <c r="P167" s="187"/>
      <c r="Q167" s="187"/>
      <c r="R167" s="187"/>
      <c r="S167" s="187"/>
      <c r="T167" s="188"/>
      <c r="AT167" s="182" t="s">
        <v>159</v>
      </c>
      <c r="AU167" s="182" t="s">
        <v>157</v>
      </c>
      <c r="AV167" s="13" t="s">
        <v>156</v>
      </c>
      <c r="AW167" s="13" t="s">
        <v>28</v>
      </c>
      <c r="AX167" s="13" t="s">
        <v>83</v>
      </c>
      <c r="AY167" s="182" t="s">
        <v>150</v>
      </c>
    </row>
    <row r="168" spans="2:65" s="1" customFormat="1" ht="24" customHeight="1" x14ac:dyDescent="0.2">
      <c r="B168" s="160"/>
      <c r="C168" s="161" t="s">
        <v>207</v>
      </c>
      <c r="D168" s="259" t="s">
        <v>208</v>
      </c>
      <c r="E168" s="260"/>
      <c r="F168" s="261"/>
      <c r="G168" s="163" t="s">
        <v>154</v>
      </c>
      <c r="H168" s="164">
        <v>2.0449999999999999</v>
      </c>
      <c r="I168" s="165"/>
      <c r="J168" s="164">
        <f>ROUND(I168*H168,3)</f>
        <v>0</v>
      </c>
      <c r="K168" s="162" t="s">
        <v>155</v>
      </c>
      <c r="L168" s="32"/>
      <c r="M168" s="166" t="s">
        <v>1</v>
      </c>
      <c r="N168" s="167" t="s">
        <v>41</v>
      </c>
      <c r="O168" s="55"/>
      <c r="P168" s="168">
        <f>O168*H168</f>
        <v>0</v>
      </c>
      <c r="Q168" s="168">
        <v>2.22471</v>
      </c>
      <c r="R168" s="168">
        <f>Q168*H168</f>
        <v>4.5495319499999995</v>
      </c>
      <c r="S168" s="168">
        <v>0</v>
      </c>
      <c r="T168" s="169">
        <f>S168*H168</f>
        <v>0</v>
      </c>
      <c r="AR168" s="170" t="s">
        <v>156</v>
      </c>
      <c r="AT168" s="170" t="s">
        <v>152</v>
      </c>
      <c r="AU168" s="170" t="s">
        <v>157</v>
      </c>
      <c r="AY168" s="16" t="s">
        <v>150</v>
      </c>
      <c r="BE168" s="92">
        <f>IF(N168="základná",J168,0)</f>
        <v>0</v>
      </c>
      <c r="BF168" s="92">
        <f>IF(N168="znížená",J168,0)</f>
        <v>0</v>
      </c>
      <c r="BG168" s="92">
        <f>IF(N168="zákl. prenesená",J168,0)</f>
        <v>0</v>
      </c>
      <c r="BH168" s="92">
        <f>IF(N168="zníž. prenesená",J168,0)</f>
        <v>0</v>
      </c>
      <c r="BI168" s="92">
        <f>IF(N168="nulová",J168,0)</f>
        <v>0</v>
      </c>
      <c r="BJ168" s="16" t="s">
        <v>157</v>
      </c>
      <c r="BK168" s="171">
        <f>ROUND(I168*H168,3)</f>
        <v>0</v>
      </c>
      <c r="BL168" s="16" t="s">
        <v>156</v>
      </c>
      <c r="BM168" s="170" t="s">
        <v>209</v>
      </c>
    </row>
    <row r="169" spans="2:65" s="12" customFormat="1" ht="22.5" x14ac:dyDescent="0.2">
      <c r="B169" s="172"/>
      <c r="D169" s="173" t="s">
        <v>159</v>
      </c>
      <c r="E169" s="174" t="s">
        <v>1</v>
      </c>
      <c r="F169" s="175" t="s">
        <v>210</v>
      </c>
      <c r="H169" s="176">
        <v>2.0449999999999999</v>
      </c>
      <c r="I169" s="177"/>
      <c r="L169" s="172"/>
      <c r="M169" s="178"/>
      <c r="N169" s="179"/>
      <c r="O169" s="179"/>
      <c r="P169" s="179"/>
      <c r="Q169" s="179"/>
      <c r="R169" s="179"/>
      <c r="S169" s="179"/>
      <c r="T169" s="180"/>
      <c r="AT169" s="174" t="s">
        <v>159</v>
      </c>
      <c r="AU169" s="174" t="s">
        <v>157</v>
      </c>
      <c r="AV169" s="12" t="s">
        <v>157</v>
      </c>
      <c r="AW169" s="12" t="s">
        <v>28</v>
      </c>
      <c r="AX169" s="12" t="s">
        <v>83</v>
      </c>
      <c r="AY169" s="174" t="s">
        <v>150</v>
      </c>
    </row>
    <row r="170" spans="2:65" s="1" customFormat="1" ht="24" customHeight="1" x14ac:dyDescent="0.2">
      <c r="B170" s="160"/>
      <c r="C170" s="161" t="s">
        <v>211</v>
      </c>
      <c r="D170" s="259" t="s">
        <v>212</v>
      </c>
      <c r="E170" s="260"/>
      <c r="F170" s="261"/>
      <c r="G170" s="163" t="s">
        <v>154</v>
      </c>
      <c r="H170" s="164">
        <v>13.433</v>
      </c>
      <c r="I170" s="165"/>
      <c r="J170" s="164">
        <f>ROUND(I170*H170,3)</f>
        <v>0</v>
      </c>
      <c r="K170" s="162" t="s">
        <v>155</v>
      </c>
      <c r="L170" s="32"/>
      <c r="M170" s="166" t="s">
        <v>1</v>
      </c>
      <c r="N170" s="167" t="s">
        <v>41</v>
      </c>
      <c r="O170" s="55"/>
      <c r="P170" s="168">
        <f>O170*H170</f>
        <v>0</v>
      </c>
      <c r="Q170" s="168">
        <v>2.1813029180000001</v>
      </c>
      <c r="R170" s="168">
        <f>Q170*H170</f>
        <v>29.301442097494</v>
      </c>
      <c r="S170" s="168">
        <v>0</v>
      </c>
      <c r="T170" s="169">
        <f>S170*H170</f>
        <v>0</v>
      </c>
      <c r="AR170" s="170" t="s">
        <v>156</v>
      </c>
      <c r="AT170" s="170" t="s">
        <v>152</v>
      </c>
      <c r="AU170" s="170" t="s">
        <v>157</v>
      </c>
      <c r="AY170" s="16" t="s">
        <v>150</v>
      </c>
      <c r="BE170" s="92">
        <f>IF(N170="základná",J170,0)</f>
        <v>0</v>
      </c>
      <c r="BF170" s="92">
        <f>IF(N170="znížená",J170,0)</f>
        <v>0</v>
      </c>
      <c r="BG170" s="92">
        <f>IF(N170="zákl. prenesená",J170,0)</f>
        <v>0</v>
      </c>
      <c r="BH170" s="92">
        <f>IF(N170="zníž. prenesená",J170,0)</f>
        <v>0</v>
      </c>
      <c r="BI170" s="92">
        <f>IF(N170="nulová",J170,0)</f>
        <v>0</v>
      </c>
      <c r="BJ170" s="16" t="s">
        <v>157</v>
      </c>
      <c r="BK170" s="171">
        <f>ROUND(I170*H170,3)</f>
        <v>0</v>
      </c>
      <c r="BL170" s="16" t="s">
        <v>156</v>
      </c>
      <c r="BM170" s="170" t="s">
        <v>213</v>
      </c>
    </row>
    <row r="171" spans="2:65" s="12" customFormat="1" ht="33.75" x14ac:dyDescent="0.2">
      <c r="B171" s="172"/>
      <c r="D171" s="173" t="s">
        <v>159</v>
      </c>
      <c r="E171" s="174" t="s">
        <v>1</v>
      </c>
      <c r="F171" s="175" t="s">
        <v>214</v>
      </c>
      <c r="H171" s="176">
        <v>13.433</v>
      </c>
      <c r="I171" s="177"/>
      <c r="L171" s="172"/>
      <c r="M171" s="178"/>
      <c r="N171" s="179"/>
      <c r="O171" s="179"/>
      <c r="P171" s="179"/>
      <c r="Q171" s="179"/>
      <c r="R171" s="179"/>
      <c r="S171" s="179"/>
      <c r="T171" s="180"/>
      <c r="AT171" s="174" t="s">
        <v>159</v>
      </c>
      <c r="AU171" s="174" t="s">
        <v>157</v>
      </c>
      <c r="AV171" s="12" t="s">
        <v>157</v>
      </c>
      <c r="AW171" s="12" t="s">
        <v>28</v>
      </c>
      <c r="AX171" s="12" t="s">
        <v>83</v>
      </c>
      <c r="AY171" s="174" t="s">
        <v>150</v>
      </c>
    </row>
    <row r="172" spans="2:65" s="1" customFormat="1" ht="24" customHeight="1" x14ac:dyDescent="0.2">
      <c r="B172" s="160"/>
      <c r="C172" s="161" t="s">
        <v>215</v>
      </c>
      <c r="D172" s="259" t="s">
        <v>216</v>
      </c>
      <c r="E172" s="260"/>
      <c r="F172" s="261"/>
      <c r="G172" s="163" t="s">
        <v>154</v>
      </c>
      <c r="H172" s="164">
        <v>3.58</v>
      </c>
      <c r="I172" s="165"/>
      <c r="J172" s="164">
        <f>ROUND(I172*H172,3)</f>
        <v>0</v>
      </c>
      <c r="K172" s="162" t="s">
        <v>155</v>
      </c>
      <c r="L172" s="32"/>
      <c r="M172" s="166" t="s">
        <v>1</v>
      </c>
      <c r="N172" s="167" t="s">
        <v>41</v>
      </c>
      <c r="O172" s="55"/>
      <c r="P172" s="168">
        <f>O172*H172</f>
        <v>0</v>
      </c>
      <c r="Q172" s="168">
        <v>2.2245154999999999</v>
      </c>
      <c r="R172" s="168">
        <f>Q172*H172</f>
        <v>7.9637654900000001</v>
      </c>
      <c r="S172" s="168">
        <v>0</v>
      </c>
      <c r="T172" s="169">
        <f>S172*H172</f>
        <v>0</v>
      </c>
      <c r="AR172" s="170" t="s">
        <v>156</v>
      </c>
      <c r="AT172" s="170" t="s">
        <v>152</v>
      </c>
      <c r="AU172" s="170" t="s">
        <v>157</v>
      </c>
      <c r="AY172" s="16" t="s">
        <v>150</v>
      </c>
      <c r="BE172" s="92">
        <f>IF(N172="základná",J172,0)</f>
        <v>0</v>
      </c>
      <c r="BF172" s="92">
        <f>IF(N172="znížená",J172,0)</f>
        <v>0</v>
      </c>
      <c r="BG172" s="92">
        <f>IF(N172="zákl. prenesená",J172,0)</f>
        <v>0</v>
      </c>
      <c r="BH172" s="92">
        <f>IF(N172="zníž. prenesená",J172,0)</f>
        <v>0</v>
      </c>
      <c r="BI172" s="92">
        <f>IF(N172="nulová",J172,0)</f>
        <v>0</v>
      </c>
      <c r="BJ172" s="16" t="s">
        <v>157</v>
      </c>
      <c r="BK172" s="171">
        <f>ROUND(I172*H172,3)</f>
        <v>0</v>
      </c>
      <c r="BL172" s="16" t="s">
        <v>156</v>
      </c>
      <c r="BM172" s="170" t="s">
        <v>217</v>
      </c>
    </row>
    <row r="173" spans="2:65" s="12" customFormat="1" x14ac:dyDescent="0.2">
      <c r="B173" s="172"/>
      <c r="D173" s="173" t="s">
        <v>159</v>
      </c>
      <c r="E173" s="174" t="s">
        <v>1</v>
      </c>
      <c r="F173" s="175" t="s">
        <v>218</v>
      </c>
      <c r="H173" s="176">
        <v>3.58</v>
      </c>
      <c r="I173" s="177"/>
      <c r="L173" s="172"/>
      <c r="M173" s="178"/>
      <c r="N173" s="179"/>
      <c r="O173" s="179"/>
      <c r="P173" s="179"/>
      <c r="Q173" s="179"/>
      <c r="R173" s="179"/>
      <c r="S173" s="179"/>
      <c r="T173" s="180"/>
      <c r="AT173" s="174" t="s">
        <v>159</v>
      </c>
      <c r="AU173" s="174" t="s">
        <v>157</v>
      </c>
      <c r="AV173" s="12" t="s">
        <v>157</v>
      </c>
      <c r="AW173" s="12" t="s">
        <v>28</v>
      </c>
      <c r="AX173" s="12" t="s">
        <v>83</v>
      </c>
      <c r="AY173" s="174" t="s">
        <v>150</v>
      </c>
    </row>
    <row r="174" spans="2:65" s="1" customFormat="1" ht="24" customHeight="1" x14ac:dyDescent="0.2">
      <c r="B174" s="160"/>
      <c r="C174" s="161" t="s">
        <v>219</v>
      </c>
      <c r="D174" s="259" t="s">
        <v>220</v>
      </c>
      <c r="E174" s="260"/>
      <c r="F174" s="261"/>
      <c r="G174" s="163" t="s">
        <v>191</v>
      </c>
      <c r="H174" s="164">
        <v>0.51200000000000001</v>
      </c>
      <c r="I174" s="165"/>
      <c r="J174" s="164">
        <f>ROUND(I174*H174,3)</f>
        <v>0</v>
      </c>
      <c r="K174" s="162" t="s">
        <v>155</v>
      </c>
      <c r="L174" s="32"/>
      <c r="M174" s="166" t="s">
        <v>1</v>
      </c>
      <c r="N174" s="167" t="s">
        <v>41</v>
      </c>
      <c r="O174" s="55"/>
      <c r="P174" s="168">
        <f>O174*H174</f>
        <v>0</v>
      </c>
      <c r="Q174" s="168">
        <v>1.002</v>
      </c>
      <c r="R174" s="168">
        <f>Q174*H174</f>
        <v>0.51302400000000004</v>
      </c>
      <c r="S174" s="168">
        <v>0</v>
      </c>
      <c r="T174" s="169">
        <f>S174*H174</f>
        <v>0</v>
      </c>
      <c r="AR174" s="170" t="s">
        <v>156</v>
      </c>
      <c r="AT174" s="170" t="s">
        <v>152</v>
      </c>
      <c r="AU174" s="170" t="s">
        <v>157</v>
      </c>
      <c r="AY174" s="16" t="s">
        <v>150</v>
      </c>
      <c r="BE174" s="92">
        <f>IF(N174="základná",J174,0)</f>
        <v>0</v>
      </c>
      <c r="BF174" s="92">
        <f>IF(N174="znížená",J174,0)</f>
        <v>0</v>
      </c>
      <c r="BG174" s="92">
        <f>IF(N174="zákl. prenesená",J174,0)</f>
        <v>0</v>
      </c>
      <c r="BH174" s="92">
        <f>IF(N174="zníž. prenesená",J174,0)</f>
        <v>0</v>
      </c>
      <c r="BI174" s="92">
        <f>IF(N174="nulová",J174,0)</f>
        <v>0</v>
      </c>
      <c r="BJ174" s="16" t="s">
        <v>157</v>
      </c>
      <c r="BK174" s="171">
        <f>ROUND(I174*H174,3)</f>
        <v>0</v>
      </c>
      <c r="BL174" s="16" t="s">
        <v>156</v>
      </c>
      <c r="BM174" s="170" t="s">
        <v>221</v>
      </c>
    </row>
    <row r="175" spans="2:65" s="12" customFormat="1" x14ac:dyDescent="0.2">
      <c r="B175" s="172"/>
      <c r="D175" s="173" t="s">
        <v>159</v>
      </c>
      <c r="E175" s="174" t="s">
        <v>1</v>
      </c>
      <c r="F175" s="175" t="s">
        <v>222</v>
      </c>
      <c r="H175" s="176">
        <v>8.2000000000000003E-2</v>
      </c>
      <c r="I175" s="177"/>
      <c r="L175" s="172"/>
      <c r="M175" s="178"/>
      <c r="N175" s="179"/>
      <c r="O175" s="179"/>
      <c r="P175" s="179"/>
      <c r="Q175" s="179"/>
      <c r="R175" s="179"/>
      <c r="S175" s="179"/>
      <c r="T175" s="180"/>
      <c r="AT175" s="174" t="s">
        <v>159</v>
      </c>
      <c r="AU175" s="174" t="s">
        <v>157</v>
      </c>
      <c r="AV175" s="12" t="s">
        <v>157</v>
      </c>
      <c r="AW175" s="12" t="s">
        <v>28</v>
      </c>
      <c r="AX175" s="12" t="s">
        <v>75</v>
      </c>
      <c r="AY175" s="174" t="s">
        <v>150</v>
      </c>
    </row>
    <row r="176" spans="2:65" s="12" customFormat="1" x14ac:dyDescent="0.2">
      <c r="B176" s="172"/>
      <c r="D176" s="173" t="s">
        <v>159</v>
      </c>
      <c r="E176" s="174" t="s">
        <v>1</v>
      </c>
      <c r="F176" s="175" t="s">
        <v>223</v>
      </c>
      <c r="H176" s="176">
        <v>0.35799999999999998</v>
      </c>
      <c r="I176" s="177"/>
      <c r="L176" s="172"/>
      <c r="M176" s="178"/>
      <c r="N176" s="179"/>
      <c r="O176" s="179"/>
      <c r="P176" s="179"/>
      <c r="Q176" s="179"/>
      <c r="R176" s="179"/>
      <c r="S176" s="179"/>
      <c r="T176" s="180"/>
      <c r="AT176" s="174" t="s">
        <v>159</v>
      </c>
      <c r="AU176" s="174" t="s">
        <v>157</v>
      </c>
      <c r="AV176" s="12" t="s">
        <v>157</v>
      </c>
      <c r="AW176" s="12" t="s">
        <v>28</v>
      </c>
      <c r="AX176" s="12" t="s">
        <v>75</v>
      </c>
      <c r="AY176" s="174" t="s">
        <v>150</v>
      </c>
    </row>
    <row r="177" spans="2:65" s="12" customFormat="1" x14ac:dyDescent="0.2">
      <c r="B177" s="172"/>
      <c r="D177" s="173" t="s">
        <v>159</v>
      </c>
      <c r="E177" s="174" t="s">
        <v>1</v>
      </c>
      <c r="F177" s="175" t="s">
        <v>224</v>
      </c>
      <c r="H177" s="176">
        <v>7.1999999999999995E-2</v>
      </c>
      <c r="I177" s="177"/>
      <c r="L177" s="172"/>
      <c r="M177" s="178"/>
      <c r="N177" s="179"/>
      <c r="O177" s="179"/>
      <c r="P177" s="179"/>
      <c r="Q177" s="179"/>
      <c r="R177" s="179"/>
      <c r="S177" s="179"/>
      <c r="T177" s="180"/>
      <c r="AT177" s="174" t="s">
        <v>159</v>
      </c>
      <c r="AU177" s="174" t="s">
        <v>157</v>
      </c>
      <c r="AV177" s="12" t="s">
        <v>157</v>
      </c>
      <c r="AW177" s="12" t="s">
        <v>28</v>
      </c>
      <c r="AX177" s="12" t="s">
        <v>75</v>
      </c>
      <c r="AY177" s="174" t="s">
        <v>150</v>
      </c>
    </row>
    <row r="178" spans="2:65" s="13" customFormat="1" x14ac:dyDescent="0.2">
      <c r="B178" s="181"/>
      <c r="D178" s="173" t="s">
        <v>159</v>
      </c>
      <c r="E178" s="182" t="s">
        <v>1</v>
      </c>
      <c r="F178" s="183" t="s">
        <v>162</v>
      </c>
      <c r="H178" s="184">
        <v>0.51200000000000001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2" t="s">
        <v>159</v>
      </c>
      <c r="AU178" s="182" t="s">
        <v>157</v>
      </c>
      <c r="AV178" s="13" t="s">
        <v>156</v>
      </c>
      <c r="AW178" s="13" t="s">
        <v>28</v>
      </c>
      <c r="AX178" s="13" t="s">
        <v>83</v>
      </c>
      <c r="AY178" s="182" t="s">
        <v>150</v>
      </c>
    </row>
    <row r="179" spans="2:65" s="1" customFormat="1" ht="24" customHeight="1" x14ac:dyDescent="0.2">
      <c r="B179" s="160"/>
      <c r="C179" s="161" t="s">
        <v>225</v>
      </c>
      <c r="D179" s="259" t="s">
        <v>226</v>
      </c>
      <c r="E179" s="260"/>
      <c r="F179" s="261"/>
      <c r="G179" s="163" t="s">
        <v>154</v>
      </c>
      <c r="H179" s="164">
        <v>1.23</v>
      </c>
      <c r="I179" s="165"/>
      <c r="J179" s="164">
        <f>ROUND(I179*H179,3)</f>
        <v>0</v>
      </c>
      <c r="K179" s="162" t="s">
        <v>155</v>
      </c>
      <c r="L179" s="32"/>
      <c r="M179" s="166" t="s">
        <v>1</v>
      </c>
      <c r="N179" s="167" t="s">
        <v>41</v>
      </c>
      <c r="O179" s="55"/>
      <c r="P179" s="168">
        <f>O179*H179</f>
        <v>0</v>
      </c>
      <c r="Q179" s="168">
        <v>0.58104599999999995</v>
      </c>
      <c r="R179" s="168">
        <f>Q179*H179</f>
        <v>0.71468657999999996</v>
      </c>
      <c r="S179" s="168">
        <v>0</v>
      </c>
      <c r="T179" s="169">
        <f>S179*H179</f>
        <v>0</v>
      </c>
      <c r="AR179" s="170" t="s">
        <v>156</v>
      </c>
      <c r="AT179" s="170" t="s">
        <v>152</v>
      </c>
      <c r="AU179" s="170" t="s">
        <v>157</v>
      </c>
      <c r="AY179" s="16" t="s">
        <v>150</v>
      </c>
      <c r="BE179" s="92">
        <f>IF(N179="základná",J179,0)</f>
        <v>0</v>
      </c>
      <c r="BF179" s="92">
        <f>IF(N179="znížená",J179,0)</f>
        <v>0</v>
      </c>
      <c r="BG179" s="92">
        <f>IF(N179="zákl. prenesená",J179,0)</f>
        <v>0</v>
      </c>
      <c r="BH179" s="92">
        <f>IF(N179="zníž. prenesená",J179,0)</f>
        <v>0</v>
      </c>
      <c r="BI179" s="92">
        <f>IF(N179="nulová",J179,0)</f>
        <v>0</v>
      </c>
      <c r="BJ179" s="16" t="s">
        <v>157</v>
      </c>
      <c r="BK179" s="171">
        <f>ROUND(I179*H179,3)</f>
        <v>0</v>
      </c>
      <c r="BL179" s="16" t="s">
        <v>156</v>
      </c>
      <c r="BM179" s="170" t="s">
        <v>227</v>
      </c>
    </row>
    <row r="180" spans="2:65" s="12" customFormat="1" x14ac:dyDescent="0.2">
      <c r="B180" s="172"/>
      <c r="D180" s="173" t="s">
        <v>159</v>
      </c>
      <c r="E180" s="174" t="s">
        <v>1</v>
      </c>
      <c r="F180" s="175" t="s">
        <v>228</v>
      </c>
      <c r="H180" s="176">
        <v>0.59399999999999997</v>
      </c>
      <c r="I180" s="177"/>
      <c r="L180" s="172"/>
      <c r="M180" s="178"/>
      <c r="N180" s="179"/>
      <c r="O180" s="179"/>
      <c r="P180" s="179"/>
      <c r="Q180" s="179"/>
      <c r="R180" s="179"/>
      <c r="S180" s="179"/>
      <c r="T180" s="180"/>
      <c r="AT180" s="174" t="s">
        <v>159</v>
      </c>
      <c r="AU180" s="174" t="s">
        <v>157</v>
      </c>
      <c r="AV180" s="12" t="s">
        <v>157</v>
      </c>
      <c r="AW180" s="12" t="s">
        <v>28</v>
      </c>
      <c r="AX180" s="12" t="s">
        <v>75</v>
      </c>
      <c r="AY180" s="174" t="s">
        <v>150</v>
      </c>
    </row>
    <row r="181" spans="2:65" s="14" customFormat="1" x14ac:dyDescent="0.2">
      <c r="B181" s="189"/>
      <c r="D181" s="173" t="s">
        <v>159</v>
      </c>
      <c r="E181" s="190" t="s">
        <v>1</v>
      </c>
      <c r="F181" s="191" t="s">
        <v>229</v>
      </c>
      <c r="H181" s="192">
        <v>0.59399999999999997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159</v>
      </c>
      <c r="AU181" s="190" t="s">
        <v>157</v>
      </c>
      <c r="AV181" s="14" t="s">
        <v>165</v>
      </c>
      <c r="AW181" s="14" t="s">
        <v>28</v>
      </c>
      <c r="AX181" s="14" t="s">
        <v>75</v>
      </c>
      <c r="AY181" s="190" t="s">
        <v>150</v>
      </c>
    </row>
    <row r="182" spans="2:65" s="12" customFormat="1" x14ac:dyDescent="0.2">
      <c r="B182" s="172"/>
      <c r="D182" s="173" t="s">
        <v>159</v>
      </c>
      <c r="E182" s="174" t="s">
        <v>1</v>
      </c>
      <c r="F182" s="175" t="s">
        <v>230</v>
      </c>
      <c r="H182" s="176">
        <v>0.108</v>
      </c>
      <c r="I182" s="177"/>
      <c r="L182" s="172"/>
      <c r="M182" s="178"/>
      <c r="N182" s="179"/>
      <c r="O182" s="179"/>
      <c r="P182" s="179"/>
      <c r="Q182" s="179"/>
      <c r="R182" s="179"/>
      <c r="S182" s="179"/>
      <c r="T182" s="180"/>
      <c r="AT182" s="174" t="s">
        <v>159</v>
      </c>
      <c r="AU182" s="174" t="s">
        <v>157</v>
      </c>
      <c r="AV182" s="12" t="s">
        <v>157</v>
      </c>
      <c r="AW182" s="12" t="s">
        <v>28</v>
      </c>
      <c r="AX182" s="12" t="s">
        <v>75</v>
      </c>
      <c r="AY182" s="174" t="s">
        <v>150</v>
      </c>
    </row>
    <row r="183" spans="2:65" s="12" customFormat="1" x14ac:dyDescent="0.2">
      <c r="B183" s="172"/>
      <c r="D183" s="173" t="s">
        <v>159</v>
      </c>
      <c r="E183" s="174" t="s">
        <v>1</v>
      </c>
      <c r="F183" s="175" t="s">
        <v>231</v>
      </c>
      <c r="H183" s="176">
        <v>0.52800000000000002</v>
      </c>
      <c r="I183" s="177"/>
      <c r="L183" s="172"/>
      <c r="M183" s="178"/>
      <c r="N183" s="179"/>
      <c r="O183" s="179"/>
      <c r="P183" s="179"/>
      <c r="Q183" s="179"/>
      <c r="R183" s="179"/>
      <c r="S183" s="179"/>
      <c r="T183" s="180"/>
      <c r="AT183" s="174" t="s">
        <v>159</v>
      </c>
      <c r="AU183" s="174" t="s">
        <v>157</v>
      </c>
      <c r="AV183" s="12" t="s">
        <v>157</v>
      </c>
      <c r="AW183" s="12" t="s">
        <v>28</v>
      </c>
      <c r="AX183" s="12" t="s">
        <v>75</v>
      </c>
      <c r="AY183" s="174" t="s">
        <v>150</v>
      </c>
    </row>
    <row r="184" spans="2:65" s="14" customFormat="1" x14ac:dyDescent="0.2">
      <c r="B184" s="189"/>
      <c r="D184" s="173" t="s">
        <v>159</v>
      </c>
      <c r="E184" s="190" t="s">
        <v>1</v>
      </c>
      <c r="F184" s="191" t="s">
        <v>206</v>
      </c>
      <c r="H184" s="192">
        <v>0.63600000000000001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159</v>
      </c>
      <c r="AU184" s="190" t="s">
        <v>157</v>
      </c>
      <c r="AV184" s="14" t="s">
        <v>165</v>
      </c>
      <c r="AW184" s="14" t="s">
        <v>28</v>
      </c>
      <c r="AX184" s="14" t="s">
        <v>75</v>
      </c>
      <c r="AY184" s="190" t="s">
        <v>150</v>
      </c>
    </row>
    <row r="185" spans="2:65" s="13" customFormat="1" x14ac:dyDescent="0.2">
      <c r="B185" s="181"/>
      <c r="D185" s="173" t="s">
        <v>159</v>
      </c>
      <c r="E185" s="182" t="s">
        <v>1</v>
      </c>
      <c r="F185" s="183" t="s">
        <v>162</v>
      </c>
      <c r="H185" s="184">
        <v>1.23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159</v>
      </c>
      <c r="AU185" s="182" t="s">
        <v>157</v>
      </c>
      <c r="AV185" s="13" t="s">
        <v>156</v>
      </c>
      <c r="AW185" s="13" t="s">
        <v>28</v>
      </c>
      <c r="AX185" s="13" t="s">
        <v>83</v>
      </c>
      <c r="AY185" s="182" t="s">
        <v>150</v>
      </c>
    </row>
    <row r="186" spans="2:65" s="1" customFormat="1" ht="24" customHeight="1" x14ac:dyDescent="0.2">
      <c r="B186" s="160"/>
      <c r="C186" s="161" t="s">
        <v>232</v>
      </c>
      <c r="D186" s="259" t="s">
        <v>233</v>
      </c>
      <c r="E186" s="260"/>
      <c r="F186" s="261"/>
      <c r="G186" s="163" t="s">
        <v>234</v>
      </c>
      <c r="H186" s="164">
        <v>2</v>
      </c>
      <c r="I186" s="165"/>
      <c r="J186" s="164">
        <f>ROUND(I186*H186,3)</f>
        <v>0</v>
      </c>
      <c r="K186" s="162" t="s">
        <v>155</v>
      </c>
      <c r="L186" s="32"/>
      <c r="M186" s="166" t="s">
        <v>1</v>
      </c>
      <c r="N186" s="167" t="s">
        <v>41</v>
      </c>
      <c r="O186" s="55"/>
      <c r="P186" s="168">
        <f>O186*H186</f>
        <v>0</v>
      </c>
      <c r="Q186" s="168">
        <v>1.5228800000000001E-2</v>
      </c>
      <c r="R186" s="168">
        <f>Q186*H186</f>
        <v>3.0457600000000001E-2</v>
      </c>
      <c r="S186" s="168">
        <v>0</v>
      </c>
      <c r="T186" s="169">
        <f>S186*H186</f>
        <v>0</v>
      </c>
      <c r="AR186" s="170" t="s">
        <v>156</v>
      </c>
      <c r="AT186" s="170" t="s">
        <v>152</v>
      </c>
      <c r="AU186" s="170" t="s">
        <v>157</v>
      </c>
      <c r="AY186" s="16" t="s">
        <v>150</v>
      </c>
      <c r="BE186" s="92">
        <f>IF(N186="základná",J186,0)</f>
        <v>0</v>
      </c>
      <c r="BF186" s="92">
        <f>IF(N186="znížená",J186,0)</f>
        <v>0</v>
      </c>
      <c r="BG186" s="92">
        <f>IF(N186="zákl. prenesená",J186,0)</f>
        <v>0</v>
      </c>
      <c r="BH186" s="92">
        <f>IF(N186="zníž. prenesená",J186,0)</f>
        <v>0</v>
      </c>
      <c r="BI186" s="92">
        <f>IF(N186="nulová",J186,0)</f>
        <v>0</v>
      </c>
      <c r="BJ186" s="16" t="s">
        <v>157</v>
      </c>
      <c r="BK186" s="171">
        <f>ROUND(I186*H186,3)</f>
        <v>0</v>
      </c>
      <c r="BL186" s="16" t="s">
        <v>156</v>
      </c>
      <c r="BM186" s="170" t="s">
        <v>235</v>
      </c>
    </row>
    <row r="187" spans="2:65" s="12" customFormat="1" x14ac:dyDescent="0.2">
      <c r="B187" s="172"/>
      <c r="D187" s="173" t="s">
        <v>159</v>
      </c>
      <c r="E187" s="174" t="s">
        <v>1</v>
      </c>
      <c r="F187" s="175" t="s">
        <v>236</v>
      </c>
      <c r="H187" s="176">
        <v>2</v>
      </c>
      <c r="I187" s="177"/>
      <c r="L187" s="172"/>
      <c r="M187" s="178"/>
      <c r="N187" s="179"/>
      <c r="O187" s="179"/>
      <c r="P187" s="179"/>
      <c r="Q187" s="179"/>
      <c r="R187" s="179"/>
      <c r="S187" s="179"/>
      <c r="T187" s="180"/>
      <c r="AT187" s="174" t="s">
        <v>159</v>
      </c>
      <c r="AU187" s="174" t="s">
        <v>157</v>
      </c>
      <c r="AV187" s="12" t="s">
        <v>157</v>
      </c>
      <c r="AW187" s="12" t="s">
        <v>28</v>
      </c>
      <c r="AX187" s="12" t="s">
        <v>83</v>
      </c>
      <c r="AY187" s="174" t="s">
        <v>150</v>
      </c>
    </row>
    <row r="188" spans="2:65" s="1" customFormat="1" ht="24" customHeight="1" x14ac:dyDescent="0.2">
      <c r="B188" s="160"/>
      <c r="C188" s="161" t="s">
        <v>237</v>
      </c>
      <c r="D188" s="259" t="s">
        <v>238</v>
      </c>
      <c r="E188" s="260"/>
      <c r="F188" s="261"/>
      <c r="G188" s="163" t="s">
        <v>234</v>
      </c>
      <c r="H188" s="164">
        <v>7</v>
      </c>
      <c r="I188" s="165"/>
      <c r="J188" s="164">
        <f>ROUND(I188*H188,3)</f>
        <v>0</v>
      </c>
      <c r="K188" s="162" t="s">
        <v>155</v>
      </c>
      <c r="L188" s="32"/>
      <c r="M188" s="166" t="s">
        <v>1</v>
      </c>
      <c r="N188" s="167" t="s">
        <v>41</v>
      </c>
      <c r="O188" s="55"/>
      <c r="P188" s="168">
        <f>O188*H188</f>
        <v>0</v>
      </c>
      <c r="Q188" s="168">
        <v>1.82766E-2</v>
      </c>
      <c r="R188" s="168">
        <f>Q188*H188</f>
        <v>0.1279362</v>
      </c>
      <c r="S188" s="168">
        <v>0</v>
      </c>
      <c r="T188" s="169">
        <f>S188*H188</f>
        <v>0</v>
      </c>
      <c r="AR188" s="170" t="s">
        <v>156</v>
      </c>
      <c r="AT188" s="170" t="s">
        <v>152</v>
      </c>
      <c r="AU188" s="170" t="s">
        <v>157</v>
      </c>
      <c r="AY188" s="16" t="s">
        <v>150</v>
      </c>
      <c r="BE188" s="92">
        <f>IF(N188="základná",J188,0)</f>
        <v>0</v>
      </c>
      <c r="BF188" s="92">
        <f>IF(N188="znížená",J188,0)</f>
        <v>0</v>
      </c>
      <c r="BG188" s="92">
        <f>IF(N188="zákl. prenesená",J188,0)</f>
        <v>0</v>
      </c>
      <c r="BH188" s="92">
        <f>IF(N188="zníž. prenesená",J188,0)</f>
        <v>0</v>
      </c>
      <c r="BI188" s="92">
        <f>IF(N188="nulová",J188,0)</f>
        <v>0</v>
      </c>
      <c r="BJ188" s="16" t="s">
        <v>157</v>
      </c>
      <c r="BK188" s="171">
        <f>ROUND(I188*H188,3)</f>
        <v>0</v>
      </c>
      <c r="BL188" s="16" t="s">
        <v>156</v>
      </c>
      <c r="BM188" s="170" t="s">
        <v>239</v>
      </c>
    </row>
    <row r="189" spans="2:65" s="12" customFormat="1" x14ac:dyDescent="0.2">
      <c r="B189" s="172"/>
      <c r="D189" s="173" t="s">
        <v>159</v>
      </c>
      <c r="E189" s="174" t="s">
        <v>1</v>
      </c>
      <c r="F189" s="175" t="s">
        <v>240</v>
      </c>
      <c r="H189" s="176">
        <v>1</v>
      </c>
      <c r="I189" s="177"/>
      <c r="L189" s="172"/>
      <c r="M189" s="178"/>
      <c r="N189" s="179"/>
      <c r="O189" s="179"/>
      <c r="P189" s="179"/>
      <c r="Q189" s="179"/>
      <c r="R189" s="179"/>
      <c r="S189" s="179"/>
      <c r="T189" s="180"/>
      <c r="AT189" s="174" t="s">
        <v>159</v>
      </c>
      <c r="AU189" s="174" t="s">
        <v>157</v>
      </c>
      <c r="AV189" s="12" t="s">
        <v>157</v>
      </c>
      <c r="AW189" s="12" t="s">
        <v>28</v>
      </c>
      <c r="AX189" s="12" t="s">
        <v>75</v>
      </c>
      <c r="AY189" s="174" t="s">
        <v>150</v>
      </c>
    </row>
    <row r="190" spans="2:65" s="12" customFormat="1" x14ac:dyDescent="0.2">
      <c r="B190" s="172"/>
      <c r="D190" s="173" t="s">
        <v>159</v>
      </c>
      <c r="E190" s="174" t="s">
        <v>1</v>
      </c>
      <c r="F190" s="175" t="s">
        <v>241</v>
      </c>
      <c r="H190" s="176">
        <v>1</v>
      </c>
      <c r="I190" s="177"/>
      <c r="L190" s="172"/>
      <c r="M190" s="178"/>
      <c r="N190" s="179"/>
      <c r="O190" s="179"/>
      <c r="P190" s="179"/>
      <c r="Q190" s="179"/>
      <c r="R190" s="179"/>
      <c r="S190" s="179"/>
      <c r="T190" s="180"/>
      <c r="AT190" s="174" t="s">
        <v>159</v>
      </c>
      <c r="AU190" s="174" t="s">
        <v>157</v>
      </c>
      <c r="AV190" s="12" t="s">
        <v>157</v>
      </c>
      <c r="AW190" s="12" t="s">
        <v>28</v>
      </c>
      <c r="AX190" s="12" t="s">
        <v>75</v>
      </c>
      <c r="AY190" s="174" t="s">
        <v>150</v>
      </c>
    </row>
    <row r="191" spans="2:65" s="12" customFormat="1" x14ac:dyDescent="0.2">
      <c r="B191" s="172"/>
      <c r="D191" s="173" t="s">
        <v>159</v>
      </c>
      <c r="E191" s="174" t="s">
        <v>1</v>
      </c>
      <c r="F191" s="175" t="s">
        <v>242</v>
      </c>
      <c r="H191" s="176">
        <v>1</v>
      </c>
      <c r="I191" s="177"/>
      <c r="L191" s="172"/>
      <c r="M191" s="178"/>
      <c r="N191" s="179"/>
      <c r="O191" s="179"/>
      <c r="P191" s="179"/>
      <c r="Q191" s="179"/>
      <c r="R191" s="179"/>
      <c r="S191" s="179"/>
      <c r="T191" s="180"/>
      <c r="AT191" s="174" t="s">
        <v>159</v>
      </c>
      <c r="AU191" s="174" t="s">
        <v>157</v>
      </c>
      <c r="AV191" s="12" t="s">
        <v>157</v>
      </c>
      <c r="AW191" s="12" t="s">
        <v>28</v>
      </c>
      <c r="AX191" s="12" t="s">
        <v>75</v>
      </c>
      <c r="AY191" s="174" t="s">
        <v>150</v>
      </c>
    </row>
    <row r="192" spans="2:65" s="14" customFormat="1" x14ac:dyDescent="0.2">
      <c r="B192" s="189"/>
      <c r="D192" s="173" t="s">
        <v>159</v>
      </c>
      <c r="E192" s="190" t="s">
        <v>1</v>
      </c>
      <c r="F192" s="191" t="s">
        <v>229</v>
      </c>
      <c r="H192" s="192">
        <v>3</v>
      </c>
      <c r="I192" s="193"/>
      <c r="L192" s="189"/>
      <c r="M192" s="194"/>
      <c r="N192" s="195"/>
      <c r="O192" s="195"/>
      <c r="P192" s="195"/>
      <c r="Q192" s="195"/>
      <c r="R192" s="195"/>
      <c r="S192" s="195"/>
      <c r="T192" s="196"/>
      <c r="AT192" s="190" t="s">
        <v>159</v>
      </c>
      <c r="AU192" s="190" t="s">
        <v>157</v>
      </c>
      <c r="AV192" s="14" t="s">
        <v>165</v>
      </c>
      <c r="AW192" s="14" t="s">
        <v>28</v>
      </c>
      <c r="AX192" s="14" t="s">
        <v>75</v>
      </c>
      <c r="AY192" s="190" t="s">
        <v>150</v>
      </c>
    </row>
    <row r="193" spans="2:65" s="12" customFormat="1" x14ac:dyDescent="0.2">
      <c r="B193" s="172"/>
      <c r="D193" s="173" t="s">
        <v>159</v>
      </c>
      <c r="E193" s="174" t="s">
        <v>1</v>
      </c>
      <c r="F193" s="175" t="s">
        <v>243</v>
      </c>
      <c r="H193" s="176">
        <v>1</v>
      </c>
      <c r="I193" s="177"/>
      <c r="L193" s="172"/>
      <c r="M193" s="178"/>
      <c r="N193" s="179"/>
      <c r="O193" s="179"/>
      <c r="P193" s="179"/>
      <c r="Q193" s="179"/>
      <c r="R193" s="179"/>
      <c r="S193" s="179"/>
      <c r="T193" s="180"/>
      <c r="AT193" s="174" t="s">
        <v>159</v>
      </c>
      <c r="AU193" s="174" t="s">
        <v>157</v>
      </c>
      <c r="AV193" s="12" t="s">
        <v>157</v>
      </c>
      <c r="AW193" s="12" t="s">
        <v>28</v>
      </c>
      <c r="AX193" s="12" t="s">
        <v>75</v>
      </c>
      <c r="AY193" s="174" t="s">
        <v>150</v>
      </c>
    </row>
    <row r="194" spans="2:65" s="12" customFormat="1" x14ac:dyDescent="0.2">
      <c r="B194" s="172"/>
      <c r="D194" s="173" t="s">
        <v>159</v>
      </c>
      <c r="E194" s="174" t="s">
        <v>1</v>
      </c>
      <c r="F194" s="175" t="s">
        <v>244</v>
      </c>
      <c r="H194" s="176">
        <v>1</v>
      </c>
      <c r="I194" s="177"/>
      <c r="L194" s="172"/>
      <c r="M194" s="178"/>
      <c r="N194" s="179"/>
      <c r="O194" s="179"/>
      <c r="P194" s="179"/>
      <c r="Q194" s="179"/>
      <c r="R194" s="179"/>
      <c r="S194" s="179"/>
      <c r="T194" s="180"/>
      <c r="AT194" s="174" t="s">
        <v>159</v>
      </c>
      <c r="AU194" s="174" t="s">
        <v>157</v>
      </c>
      <c r="AV194" s="12" t="s">
        <v>157</v>
      </c>
      <c r="AW194" s="12" t="s">
        <v>28</v>
      </c>
      <c r="AX194" s="12" t="s">
        <v>75</v>
      </c>
      <c r="AY194" s="174" t="s">
        <v>150</v>
      </c>
    </row>
    <row r="195" spans="2:65" s="12" customFormat="1" x14ac:dyDescent="0.2">
      <c r="B195" s="172"/>
      <c r="D195" s="173" t="s">
        <v>159</v>
      </c>
      <c r="E195" s="174" t="s">
        <v>1</v>
      </c>
      <c r="F195" s="175" t="s">
        <v>245</v>
      </c>
      <c r="H195" s="176">
        <v>1</v>
      </c>
      <c r="I195" s="177"/>
      <c r="L195" s="172"/>
      <c r="M195" s="178"/>
      <c r="N195" s="179"/>
      <c r="O195" s="179"/>
      <c r="P195" s="179"/>
      <c r="Q195" s="179"/>
      <c r="R195" s="179"/>
      <c r="S195" s="179"/>
      <c r="T195" s="180"/>
      <c r="AT195" s="174" t="s">
        <v>159</v>
      </c>
      <c r="AU195" s="174" t="s">
        <v>157</v>
      </c>
      <c r="AV195" s="12" t="s">
        <v>157</v>
      </c>
      <c r="AW195" s="12" t="s">
        <v>28</v>
      </c>
      <c r="AX195" s="12" t="s">
        <v>75</v>
      </c>
      <c r="AY195" s="174" t="s">
        <v>150</v>
      </c>
    </row>
    <row r="196" spans="2:65" s="12" customFormat="1" x14ac:dyDescent="0.2">
      <c r="B196" s="172"/>
      <c r="D196" s="173" t="s">
        <v>159</v>
      </c>
      <c r="E196" s="174" t="s">
        <v>1</v>
      </c>
      <c r="F196" s="175" t="s">
        <v>246</v>
      </c>
      <c r="H196" s="176">
        <v>1</v>
      </c>
      <c r="I196" s="177"/>
      <c r="L196" s="172"/>
      <c r="M196" s="178"/>
      <c r="N196" s="179"/>
      <c r="O196" s="179"/>
      <c r="P196" s="179"/>
      <c r="Q196" s="179"/>
      <c r="R196" s="179"/>
      <c r="S196" s="179"/>
      <c r="T196" s="180"/>
      <c r="AT196" s="174" t="s">
        <v>159</v>
      </c>
      <c r="AU196" s="174" t="s">
        <v>157</v>
      </c>
      <c r="AV196" s="12" t="s">
        <v>157</v>
      </c>
      <c r="AW196" s="12" t="s">
        <v>28</v>
      </c>
      <c r="AX196" s="12" t="s">
        <v>75</v>
      </c>
      <c r="AY196" s="174" t="s">
        <v>150</v>
      </c>
    </row>
    <row r="197" spans="2:65" s="14" customFormat="1" x14ac:dyDescent="0.2">
      <c r="B197" s="189"/>
      <c r="D197" s="173" t="s">
        <v>159</v>
      </c>
      <c r="E197" s="190" t="s">
        <v>1</v>
      </c>
      <c r="F197" s="191" t="s">
        <v>206</v>
      </c>
      <c r="H197" s="192">
        <v>4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159</v>
      </c>
      <c r="AU197" s="190" t="s">
        <v>157</v>
      </c>
      <c r="AV197" s="14" t="s">
        <v>165</v>
      </c>
      <c r="AW197" s="14" t="s">
        <v>28</v>
      </c>
      <c r="AX197" s="14" t="s">
        <v>75</v>
      </c>
      <c r="AY197" s="190" t="s">
        <v>150</v>
      </c>
    </row>
    <row r="198" spans="2:65" s="13" customFormat="1" x14ac:dyDescent="0.2">
      <c r="B198" s="181"/>
      <c r="D198" s="173" t="s">
        <v>159</v>
      </c>
      <c r="E198" s="182" t="s">
        <v>1</v>
      </c>
      <c r="F198" s="183" t="s">
        <v>162</v>
      </c>
      <c r="H198" s="184">
        <v>7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159</v>
      </c>
      <c r="AU198" s="182" t="s">
        <v>157</v>
      </c>
      <c r="AV198" s="13" t="s">
        <v>156</v>
      </c>
      <c r="AW198" s="13" t="s">
        <v>28</v>
      </c>
      <c r="AX198" s="13" t="s">
        <v>83</v>
      </c>
      <c r="AY198" s="182" t="s">
        <v>150</v>
      </c>
    </row>
    <row r="199" spans="2:65" s="1" customFormat="1" ht="24" customHeight="1" x14ac:dyDescent="0.2">
      <c r="B199" s="160"/>
      <c r="C199" s="161" t="s">
        <v>7</v>
      </c>
      <c r="D199" s="259" t="s">
        <v>247</v>
      </c>
      <c r="E199" s="260"/>
      <c r="F199" s="261"/>
      <c r="G199" s="163" t="s">
        <v>154</v>
      </c>
      <c r="H199" s="164">
        <v>0.10199999999999999</v>
      </c>
      <c r="I199" s="165"/>
      <c r="J199" s="164">
        <f>ROUND(I199*H199,3)</f>
        <v>0</v>
      </c>
      <c r="K199" s="162" t="s">
        <v>155</v>
      </c>
      <c r="L199" s="32"/>
      <c r="M199" s="166" t="s">
        <v>1</v>
      </c>
      <c r="N199" s="167" t="s">
        <v>41</v>
      </c>
      <c r="O199" s="55"/>
      <c r="P199" s="168">
        <f>O199*H199</f>
        <v>0</v>
      </c>
      <c r="Q199" s="168">
        <v>1.72468</v>
      </c>
      <c r="R199" s="168">
        <f>Q199*H199</f>
        <v>0.17591735999999999</v>
      </c>
      <c r="S199" s="168">
        <v>0</v>
      </c>
      <c r="T199" s="169">
        <f>S199*H199</f>
        <v>0</v>
      </c>
      <c r="AR199" s="170" t="s">
        <v>156</v>
      </c>
      <c r="AT199" s="170" t="s">
        <v>152</v>
      </c>
      <c r="AU199" s="170" t="s">
        <v>157</v>
      </c>
      <c r="AY199" s="16" t="s">
        <v>150</v>
      </c>
      <c r="BE199" s="92">
        <f>IF(N199="základná",J199,0)</f>
        <v>0</v>
      </c>
      <c r="BF199" s="92">
        <f>IF(N199="znížená",J199,0)</f>
        <v>0</v>
      </c>
      <c r="BG199" s="92">
        <f>IF(N199="zákl. prenesená",J199,0)</f>
        <v>0</v>
      </c>
      <c r="BH199" s="92">
        <f>IF(N199="zníž. prenesená",J199,0)</f>
        <v>0</v>
      </c>
      <c r="BI199" s="92">
        <f>IF(N199="nulová",J199,0)</f>
        <v>0</v>
      </c>
      <c r="BJ199" s="16" t="s">
        <v>157</v>
      </c>
      <c r="BK199" s="171">
        <f>ROUND(I199*H199,3)</f>
        <v>0</v>
      </c>
      <c r="BL199" s="16" t="s">
        <v>156</v>
      </c>
      <c r="BM199" s="170" t="s">
        <v>248</v>
      </c>
    </row>
    <row r="200" spans="2:65" s="12" customFormat="1" x14ac:dyDescent="0.2">
      <c r="B200" s="172"/>
      <c r="D200" s="173" t="s">
        <v>159</v>
      </c>
      <c r="E200" s="174" t="s">
        <v>1</v>
      </c>
      <c r="F200" s="175" t="s">
        <v>249</v>
      </c>
      <c r="H200" s="176">
        <v>0.10199999999999999</v>
      </c>
      <c r="I200" s="177"/>
      <c r="L200" s="172"/>
      <c r="M200" s="178"/>
      <c r="N200" s="179"/>
      <c r="O200" s="179"/>
      <c r="P200" s="179"/>
      <c r="Q200" s="179"/>
      <c r="R200" s="179"/>
      <c r="S200" s="179"/>
      <c r="T200" s="180"/>
      <c r="AT200" s="174" t="s">
        <v>159</v>
      </c>
      <c r="AU200" s="174" t="s">
        <v>157</v>
      </c>
      <c r="AV200" s="12" t="s">
        <v>157</v>
      </c>
      <c r="AW200" s="12" t="s">
        <v>28</v>
      </c>
      <c r="AX200" s="12" t="s">
        <v>83</v>
      </c>
      <c r="AY200" s="174" t="s">
        <v>150</v>
      </c>
    </row>
    <row r="201" spans="2:65" s="1" customFormat="1" ht="24" customHeight="1" x14ac:dyDescent="0.2">
      <c r="B201" s="160"/>
      <c r="C201" s="161" t="s">
        <v>250</v>
      </c>
      <c r="D201" s="259" t="s">
        <v>251</v>
      </c>
      <c r="E201" s="260"/>
      <c r="F201" s="261"/>
      <c r="G201" s="163" t="s">
        <v>191</v>
      </c>
      <c r="H201" s="164">
        <v>2.8000000000000001E-2</v>
      </c>
      <c r="I201" s="165"/>
      <c r="J201" s="164">
        <f>ROUND(I201*H201,3)</f>
        <v>0</v>
      </c>
      <c r="K201" s="162" t="s">
        <v>155</v>
      </c>
      <c r="L201" s="32"/>
      <c r="M201" s="166" t="s">
        <v>1</v>
      </c>
      <c r="N201" s="167" t="s">
        <v>41</v>
      </c>
      <c r="O201" s="55"/>
      <c r="P201" s="168">
        <f>O201*H201</f>
        <v>0</v>
      </c>
      <c r="Q201" s="168">
        <v>1.0900000000000001</v>
      </c>
      <c r="R201" s="168">
        <f>Q201*H201</f>
        <v>3.0520000000000002E-2</v>
      </c>
      <c r="S201" s="168">
        <v>0</v>
      </c>
      <c r="T201" s="169">
        <f>S201*H201</f>
        <v>0</v>
      </c>
      <c r="AR201" s="170" t="s">
        <v>156</v>
      </c>
      <c r="AT201" s="170" t="s">
        <v>152</v>
      </c>
      <c r="AU201" s="170" t="s">
        <v>157</v>
      </c>
      <c r="AY201" s="16" t="s">
        <v>150</v>
      </c>
      <c r="BE201" s="92">
        <f>IF(N201="základná",J201,0)</f>
        <v>0</v>
      </c>
      <c r="BF201" s="92">
        <f>IF(N201="znížená",J201,0)</f>
        <v>0</v>
      </c>
      <c r="BG201" s="92">
        <f>IF(N201="zákl. prenesená",J201,0)</f>
        <v>0</v>
      </c>
      <c r="BH201" s="92">
        <f>IF(N201="zníž. prenesená",J201,0)</f>
        <v>0</v>
      </c>
      <c r="BI201" s="92">
        <f>IF(N201="nulová",J201,0)</f>
        <v>0</v>
      </c>
      <c r="BJ201" s="16" t="s">
        <v>157</v>
      </c>
      <c r="BK201" s="171">
        <f>ROUND(I201*H201,3)</f>
        <v>0</v>
      </c>
      <c r="BL201" s="16" t="s">
        <v>156</v>
      </c>
      <c r="BM201" s="170" t="s">
        <v>252</v>
      </c>
    </row>
    <row r="202" spans="2:65" s="12" customFormat="1" x14ac:dyDescent="0.2">
      <c r="B202" s="172"/>
      <c r="D202" s="173" t="s">
        <v>159</v>
      </c>
      <c r="E202" s="174" t="s">
        <v>1</v>
      </c>
      <c r="F202" s="175" t="s">
        <v>253</v>
      </c>
      <c r="H202" s="176">
        <v>2.8000000000000001E-2</v>
      </c>
      <c r="I202" s="177"/>
      <c r="L202" s="172"/>
      <c r="M202" s="178"/>
      <c r="N202" s="179"/>
      <c r="O202" s="179"/>
      <c r="P202" s="179"/>
      <c r="Q202" s="179"/>
      <c r="R202" s="179"/>
      <c r="S202" s="179"/>
      <c r="T202" s="180"/>
      <c r="AT202" s="174" t="s">
        <v>159</v>
      </c>
      <c r="AU202" s="174" t="s">
        <v>157</v>
      </c>
      <c r="AV202" s="12" t="s">
        <v>157</v>
      </c>
      <c r="AW202" s="12" t="s">
        <v>28</v>
      </c>
      <c r="AX202" s="12" t="s">
        <v>83</v>
      </c>
      <c r="AY202" s="174" t="s">
        <v>150</v>
      </c>
    </row>
    <row r="203" spans="2:65" s="1" customFormat="1" ht="16.5" customHeight="1" x14ac:dyDescent="0.2">
      <c r="B203" s="160"/>
      <c r="C203" s="197" t="s">
        <v>254</v>
      </c>
      <c r="D203" s="262" t="s">
        <v>256</v>
      </c>
      <c r="E203" s="263"/>
      <c r="F203" s="264"/>
      <c r="G203" s="199" t="s">
        <v>191</v>
      </c>
      <c r="H203" s="200">
        <v>2.8000000000000001E-2</v>
      </c>
      <c r="I203" s="201"/>
      <c r="J203" s="200">
        <f>ROUND(I203*H203,3)</f>
        <v>0</v>
      </c>
      <c r="K203" s="198" t="s">
        <v>155</v>
      </c>
      <c r="L203" s="202"/>
      <c r="M203" s="203" t="s">
        <v>1</v>
      </c>
      <c r="N203" s="204" t="s">
        <v>41</v>
      </c>
      <c r="O203" s="55"/>
      <c r="P203" s="168">
        <f>O203*H203</f>
        <v>0</v>
      </c>
      <c r="Q203" s="168">
        <v>1</v>
      </c>
      <c r="R203" s="168">
        <f>Q203*H203</f>
        <v>2.8000000000000001E-2</v>
      </c>
      <c r="S203" s="168">
        <v>0</v>
      </c>
      <c r="T203" s="169">
        <f>S203*H203</f>
        <v>0</v>
      </c>
      <c r="AR203" s="170" t="s">
        <v>183</v>
      </c>
      <c r="AT203" s="170" t="s">
        <v>255</v>
      </c>
      <c r="AU203" s="170" t="s">
        <v>157</v>
      </c>
      <c r="AY203" s="16" t="s">
        <v>150</v>
      </c>
      <c r="BE203" s="92">
        <f>IF(N203="základná",J203,0)</f>
        <v>0</v>
      </c>
      <c r="BF203" s="92">
        <f>IF(N203="znížená",J203,0)</f>
        <v>0</v>
      </c>
      <c r="BG203" s="92">
        <f>IF(N203="zákl. prenesená",J203,0)</f>
        <v>0</v>
      </c>
      <c r="BH203" s="92">
        <f>IF(N203="zníž. prenesená",J203,0)</f>
        <v>0</v>
      </c>
      <c r="BI203" s="92">
        <f>IF(N203="nulová",J203,0)</f>
        <v>0</v>
      </c>
      <c r="BJ203" s="16" t="s">
        <v>157</v>
      </c>
      <c r="BK203" s="171">
        <f>ROUND(I203*H203,3)</f>
        <v>0</v>
      </c>
      <c r="BL203" s="16" t="s">
        <v>156</v>
      </c>
      <c r="BM203" s="170" t="s">
        <v>257</v>
      </c>
    </row>
    <row r="204" spans="2:65" s="1" customFormat="1" ht="24" customHeight="1" x14ac:dyDescent="0.2">
      <c r="B204" s="160"/>
      <c r="C204" s="161" t="s">
        <v>258</v>
      </c>
      <c r="D204" s="259" t="s">
        <v>259</v>
      </c>
      <c r="E204" s="260"/>
      <c r="F204" s="261"/>
      <c r="G204" s="163" t="s">
        <v>260</v>
      </c>
      <c r="H204" s="164">
        <v>8.1959999999999997</v>
      </c>
      <c r="I204" s="165"/>
      <c r="J204" s="164">
        <f>ROUND(I204*H204,3)</f>
        <v>0</v>
      </c>
      <c r="K204" s="162" t="s">
        <v>155</v>
      </c>
      <c r="L204" s="32"/>
      <c r="M204" s="166" t="s">
        <v>1</v>
      </c>
      <c r="N204" s="167" t="s">
        <v>41</v>
      </c>
      <c r="O204" s="55"/>
      <c r="P204" s="168">
        <f>O204*H204</f>
        <v>0</v>
      </c>
      <c r="Q204" s="168">
        <v>7.1937000000000001E-2</v>
      </c>
      <c r="R204" s="168">
        <f>Q204*H204</f>
        <v>0.58959565199999997</v>
      </c>
      <c r="S204" s="168">
        <v>0</v>
      </c>
      <c r="T204" s="169">
        <f>S204*H204</f>
        <v>0</v>
      </c>
      <c r="AR204" s="170" t="s">
        <v>156</v>
      </c>
      <c r="AT204" s="170" t="s">
        <v>152</v>
      </c>
      <c r="AU204" s="170" t="s">
        <v>157</v>
      </c>
      <c r="AY204" s="16" t="s">
        <v>150</v>
      </c>
      <c r="BE204" s="92">
        <f>IF(N204="základná",J204,0)</f>
        <v>0</v>
      </c>
      <c r="BF204" s="92">
        <f>IF(N204="znížená",J204,0)</f>
        <v>0</v>
      </c>
      <c r="BG204" s="92">
        <f>IF(N204="zákl. prenesená",J204,0)</f>
        <v>0</v>
      </c>
      <c r="BH204" s="92">
        <f>IF(N204="zníž. prenesená",J204,0)</f>
        <v>0</v>
      </c>
      <c r="BI204" s="92">
        <f>IF(N204="nulová",J204,0)</f>
        <v>0</v>
      </c>
      <c r="BJ204" s="16" t="s">
        <v>157</v>
      </c>
      <c r="BK204" s="171">
        <f>ROUND(I204*H204,3)</f>
        <v>0</v>
      </c>
      <c r="BL204" s="16" t="s">
        <v>156</v>
      </c>
      <c r="BM204" s="170" t="s">
        <v>261</v>
      </c>
    </row>
    <row r="205" spans="2:65" s="12" customFormat="1" ht="22.5" x14ac:dyDescent="0.2">
      <c r="B205" s="172"/>
      <c r="D205" s="173" t="s">
        <v>159</v>
      </c>
      <c r="E205" s="174" t="s">
        <v>1</v>
      </c>
      <c r="F205" s="175" t="s">
        <v>262</v>
      </c>
      <c r="H205" s="176">
        <v>4.3460000000000001</v>
      </c>
      <c r="I205" s="177"/>
      <c r="L205" s="172"/>
      <c r="M205" s="178"/>
      <c r="N205" s="179"/>
      <c r="O205" s="179"/>
      <c r="P205" s="179"/>
      <c r="Q205" s="179"/>
      <c r="R205" s="179"/>
      <c r="S205" s="179"/>
      <c r="T205" s="180"/>
      <c r="AT205" s="174" t="s">
        <v>159</v>
      </c>
      <c r="AU205" s="174" t="s">
        <v>157</v>
      </c>
      <c r="AV205" s="12" t="s">
        <v>157</v>
      </c>
      <c r="AW205" s="12" t="s">
        <v>28</v>
      </c>
      <c r="AX205" s="12" t="s">
        <v>75</v>
      </c>
      <c r="AY205" s="174" t="s">
        <v>150</v>
      </c>
    </row>
    <row r="206" spans="2:65" s="14" customFormat="1" x14ac:dyDescent="0.2">
      <c r="B206" s="189"/>
      <c r="D206" s="173" t="s">
        <v>159</v>
      </c>
      <c r="E206" s="190" t="s">
        <v>1</v>
      </c>
      <c r="F206" s="191" t="s">
        <v>229</v>
      </c>
      <c r="H206" s="192">
        <v>4.3460000000000001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159</v>
      </c>
      <c r="AU206" s="190" t="s">
        <v>157</v>
      </c>
      <c r="AV206" s="14" t="s">
        <v>165</v>
      </c>
      <c r="AW206" s="14" t="s">
        <v>28</v>
      </c>
      <c r="AX206" s="14" t="s">
        <v>75</v>
      </c>
      <c r="AY206" s="190" t="s">
        <v>150</v>
      </c>
    </row>
    <row r="207" spans="2:65" s="12" customFormat="1" ht="22.5" x14ac:dyDescent="0.2">
      <c r="B207" s="172"/>
      <c r="D207" s="173" t="s">
        <v>159</v>
      </c>
      <c r="E207" s="174" t="s">
        <v>1</v>
      </c>
      <c r="F207" s="175" t="s">
        <v>263</v>
      </c>
      <c r="H207" s="176">
        <v>3.85</v>
      </c>
      <c r="I207" s="177"/>
      <c r="L207" s="172"/>
      <c r="M207" s="178"/>
      <c r="N207" s="179"/>
      <c r="O207" s="179"/>
      <c r="P207" s="179"/>
      <c r="Q207" s="179"/>
      <c r="R207" s="179"/>
      <c r="S207" s="179"/>
      <c r="T207" s="180"/>
      <c r="AT207" s="174" t="s">
        <v>159</v>
      </c>
      <c r="AU207" s="174" t="s">
        <v>157</v>
      </c>
      <c r="AV207" s="12" t="s">
        <v>157</v>
      </c>
      <c r="AW207" s="12" t="s">
        <v>28</v>
      </c>
      <c r="AX207" s="12" t="s">
        <v>75</v>
      </c>
      <c r="AY207" s="174" t="s">
        <v>150</v>
      </c>
    </row>
    <row r="208" spans="2:65" s="14" customFormat="1" x14ac:dyDescent="0.2">
      <c r="B208" s="189"/>
      <c r="D208" s="173" t="s">
        <v>159</v>
      </c>
      <c r="E208" s="190" t="s">
        <v>1</v>
      </c>
      <c r="F208" s="191" t="s">
        <v>206</v>
      </c>
      <c r="H208" s="192">
        <v>3.85</v>
      </c>
      <c r="I208" s="193"/>
      <c r="L208" s="189"/>
      <c r="M208" s="194"/>
      <c r="N208" s="195"/>
      <c r="O208" s="195"/>
      <c r="P208" s="195"/>
      <c r="Q208" s="195"/>
      <c r="R208" s="195"/>
      <c r="S208" s="195"/>
      <c r="T208" s="196"/>
      <c r="AT208" s="190" t="s">
        <v>159</v>
      </c>
      <c r="AU208" s="190" t="s">
        <v>157</v>
      </c>
      <c r="AV208" s="14" t="s">
        <v>165</v>
      </c>
      <c r="AW208" s="14" t="s">
        <v>28</v>
      </c>
      <c r="AX208" s="14" t="s">
        <v>75</v>
      </c>
      <c r="AY208" s="190" t="s">
        <v>150</v>
      </c>
    </row>
    <row r="209" spans="2:65" s="13" customFormat="1" x14ac:dyDescent="0.2">
      <c r="B209" s="181"/>
      <c r="D209" s="173" t="s">
        <v>159</v>
      </c>
      <c r="E209" s="182" t="s">
        <v>1</v>
      </c>
      <c r="F209" s="183" t="s">
        <v>162</v>
      </c>
      <c r="H209" s="184">
        <v>8.1959999999999997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2" t="s">
        <v>159</v>
      </c>
      <c r="AU209" s="182" t="s">
        <v>157</v>
      </c>
      <c r="AV209" s="13" t="s">
        <v>156</v>
      </c>
      <c r="AW209" s="13" t="s">
        <v>28</v>
      </c>
      <c r="AX209" s="13" t="s">
        <v>83</v>
      </c>
      <c r="AY209" s="182" t="s">
        <v>150</v>
      </c>
    </row>
    <row r="210" spans="2:65" s="1" customFormat="1" ht="24" customHeight="1" x14ac:dyDescent="0.2">
      <c r="B210" s="160"/>
      <c r="C210" s="161" t="s">
        <v>264</v>
      </c>
      <c r="D210" s="259" t="s">
        <v>265</v>
      </c>
      <c r="E210" s="260"/>
      <c r="F210" s="261"/>
      <c r="G210" s="163" t="s">
        <v>260</v>
      </c>
      <c r="H210" s="164">
        <v>88.046000000000006</v>
      </c>
      <c r="I210" s="165"/>
      <c r="J210" s="164">
        <f>ROUND(I210*H210,3)</f>
        <v>0</v>
      </c>
      <c r="K210" s="162" t="s">
        <v>155</v>
      </c>
      <c r="L210" s="32"/>
      <c r="M210" s="166" t="s">
        <v>1</v>
      </c>
      <c r="N210" s="167" t="s">
        <v>41</v>
      </c>
      <c r="O210" s="55"/>
      <c r="P210" s="168">
        <f>O210*H210</f>
        <v>0</v>
      </c>
      <c r="Q210" s="168">
        <v>0.1077805</v>
      </c>
      <c r="R210" s="168">
        <f>Q210*H210</f>
        <v>9.4896419030000008</v>
      </c>
      <c r="S210" s="168">
        <v>0</v>
      </c>
      <c r="T210" s="169">
        <f>S210*H210</f>
        <v>0</v>
      </c>
      <c r="AR210" s="170" t="s">
        <v>156</v>
      </c>
      <c r="AT210" s="170" t="s">
        <v>152</v>
      </c>
      <c r="AU210" s="170" t="s">
        <v>157</v>
      </c>
      <c r="AY210" s="16" t="s">
        <v>150</v>
      </c>
      <c r="BE210" s="92">
        <f>IF(N210="základná",J210,0)</f>
        <v>0</v>
      </c>
      <c r="BF210" s="92">
        <f>IF(N210="znížená",J210,0)</f>
        <v>0</v>
      </c>
      <c r="BG210" s="92">
        <f>IF(N210="zákl. prenesená",J210,0)</f>
        <v>0</v>
      </c>
      <c r="BH210" s="92">
        <f>IF(N210="zníž. prenesená",J210,0)</f>
        <v>0</v>
      </c>
      <c r="BI210" s="92">
        <f>IF(N210="nulová",J210,0)</f>
        <v>0</v>
      </c>
      <c r="BJ210" s="16" t="s">
        <v>157</v>
      </c>
      <c r="BK210" s="171">
        <f>ROUND(I210*H210,3)</f>
        <v>0</v>
      </c>
      <c r="BL210" s="16" t="s">
        <v>156</v>
      </c>
      <c r="BM210" s="170" t="s">
        <v>266</v>
      </c>
    </row>
    <row r="211" spans="2:65" s="12" customFormat="1" x14ac:dyDescent="0.2">
      <c r="B211" s="172"/>
      <c r="D211" s="173" t="s">
        <v>159</v>
      </c>
      <c r="E211" s="174" t="s">
        <v>1</v>
      </c>
      <c r="F211" s="175" t="s">
        <v>267</v>
      </c>
      <c r="H211" s="176">
        <v>18.565999999999999</v>
      </c>
      <c r="I211" s="177"/>
      <c r="L211" s="172"/>
      <c r="M211" s="178"/>
      <c r="N211" s="179"/>
      <c r="O211" s="179"/>
      <c r="P211" s="179"/>
      <c r="Q211" s="179"/>
      <c r="R211" s="179"/>
      <c r="S211" s="179"/>
      <c r="T211" s="180"/>
      <c r="AT211" s="174" t="s">
        <v>159</v>
      </c>
      <c r="AU211" s="174" t="s">
        <v>157</v>
      </c>
      <c r="AV211" s="12" t="s">
        <v>157</v>
      </c>
      <c r="AW211" s="12" t="s">
        <v>28</v>
      </c>
      <c r="AX211" s="12" t="s">
        <v>75</v>
      </c>
      <c r="AY211" s="174" t="s">
        <v>150</v>
      </c>
    </row>
    <row r="212" spans="2:65" s="12" customFormat="1" x14ac:dyDescent="0.2">
      <c r="B212" s="172"/>
      <c r="D212" s="173" t="s">
        <v>159</v>
      </c>
      <c r="E212" s="174" t="s">
        <v>1</v>
      </c>
      <c r="F212" s="175" t="s">
        <v>268</v>
      </c>
      <c r="H212" s="176">
        <v>9.1</v>
      </c>
      <c r="I212" s="177"/>
      <c r="L212" s="172"/>
      <c r="M212" s="178"/>
      <c r="N212" s="179"/>
      <c r="O212" s="179"/>
      <c r="P212" s="179"/>
      <c r="Q212" s="179"/>
      <c r="R212" s="179"/>
      <c r="S212" s="179"/>
      <c r="T212" s="180"/>
      <c r="AT212" s="174" t="s">
        <v>159</v>
      </c>
      <c r="AU212" s="174" t="s">
        <v>157</v>
      </c>
      <c r="AV212" s="12" t="s">
        <v>157</v>
      </c>
      <c r="AW212" s="12" t="s">
        <v>28</v>
      </c>
      <c r="AX212" s="12" t="s">
        <v>75</v>
      </c>
      <c r="AY212" s="174" t="s">
        <v>150</v>
      </c>
    </row>
    <row r="213" spans="2:65" s="12" customFormat="1" x14ac:dyDescent="0.2">
      <c r="B213" s="172"/>
      <c r="D213" s="173" t="s">
        <v>159</v>
      </c>
      <c r="E213" s="174" t="s">
        <v>1</v>
      </c>
      <c r="F213" s="175" t="s">
        <v>269</v>
      </c>
      <c r="H213" s="176">
        <v>11.25</v>
      </c>
      <c r="I213" s="177"/>
      <c r="L213" s="172"/>
      <c r="M213" s="178"/>
      <c r="N213" s="179"/>
      <c r="O213" s="179"/>
      <c r="P213" s="179"/>
      <c r="Q213" s="179"/>
      <c r="R213" s="179"/>
      <c r="S213" s="179"/>
      <c r="T213" s="180"/>
      <c r="AT213" s="174" t="s">
        <v>159</v>
      </c>
      <c r="AU213" s="174" t="s">
        <v>157</v>
      </c>
      <c r="AV213" s="12" t="s">
        <v>157</v>
      </c>
      <c r="AW213" s="12" t="s">
        <v>28</v>
      </c>
      <c r="AX213" s="12" t="s">
        <v>75</v>
      </c>
      <c r="AY213" s="174" t="s">
        <v>150</v>
      </c>
    </row>
    <row r="214" spans="2:65" s="12" customFormat="1" x14ac:dyDescent="0.2">
      <c r="B214" s="172"/>
      <c r="D214" s="173" t="s">
        <v>159</v>
      </c>
      <c r="E214" s="174" t="s">
        <v>1</v>
      </c>
      <c r="F214" s="175" t="s">
        <v>270</v>
      </c>
      <c r="H214" s="176">
        <v>1.6659999999999999</v>
      </c>
      <c r="I214" s="177"/>
      <c r="L214" s="172"/>
      <c r="M214" s="178"/>
      <c r="N214" s="179"/>
      <c r="O214" s="179"/>
      <c r="P214" s="179"/>
      <c r="Q214" s="179"/>
      <c r="R214" s="179"/>
      <c r="S214" s="179"/>
      <c r="T214" s="180"/>
      <c r="AT214" s="174" t="s">
        <v>159</v>
      </c>
      <c r="AU214" s="174" t="s">
        <v>157</v>
      </c>
      <c r="AV214" s="12" t="s">
        <v>157</v>
      </c>
      <c r="AW214" s="12" t="s">
        <v>28</v>
      </c>
      <c r="AX214" s="12" t="s">
        <v>75</v>
      </c>
      <c r="AY214" s="174" t="s">
        <v>150</v>
      </c>
    </row>
    <row r="215" spans="2:65" s="14" customFormat="1" x14ac:dyDescent="0.2">
      <c r="B215" s="189"/>
      <c r="D215" s="173" t="s">
        <v>159</v>
      </c>
      <c r="E215" s="190" t="s">
        <v>1</v>
      </c>
      <c r="F215" s="191" t="s">
        <v>229</v>
      </c>
      <c r="H215" s="192">
        <v>40.582000000000001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159</v>
      </c>
      <c r="AU215" s="190" t="s">
        <v>157</v>
      </c>
      <c r="AV215" s="14" t="s">
        <v>165</v>
      </c>
      <c r="AW215" s="14" t="s">
        <v>28</v>
      </c>
      <c r="AX215" s="14" t="s">
        <v>75</v>
      </c>
      <c r="AY215" s="190" t="s">
        <v>150</v>
      </c>
    </row>
    <row r="216" spans="2:65" s="12" customFormat="1" x14ac:dyDescent="0.2">
      <c r="B216" s="172"/>
      <c r="D216" s="173" t="s">
        <v>159</v>
      </c>
      <c r="E216" s="174" t="s">
        <v>1</v>
      </c>
      <c r="F216" s="175" t="s">
        <v>271</v>
      </c>
      <c r="H216" s="176">
        <v>16.288</v>
      </c>
      <c r="I216" s="177"/>
      <c r="L216" s="172"/>
      <c r="M216" s="178"/>
      <c r="N216" s="179"/>
      <c r="O216" s="179"/>
      <c r="P216" s="179"/>
      <c r="Q216" s="179"/>
      <c r="R216" s="179"/>
      <c r="S216" s="179"/>
      <c r="T216" s="180"/>
      <c r="AT216" s="174" t="s">
        <v>159</v>
      </c>
      <c r="AU216" s="174" t="s">
        <v>157</v>
      </c>
      <c r="AV216" s="12" t="s">
        <v>157</v>
      </c>
      <c r="AW216" s="12" t="s">
        <v>28</v>
      </c>
      <c r="AX216" s="12" t="s">
        <v>75</v>
      </c>
      <c r="AY216" s="174" t="s">
        <v>150</v>
      </c>
    </row>
    <row r="217" spans="2:65" s="12" customFormat="1" x14ac:dyDescent="0.2">
      <c r="B217" s="172"/>
      <c r="D217" s="173" t="s">
        <v>159</v>
      </c>
      <c r="E217" s="174" t="s">
        <v>1</v>
      </c>
      <c r="F217" s="175" t="s">
        <v>272</v>
      </c>
      <c r="H217" s="176">
        <v>12.84</v>
      </c>
      <c r="I217" s="177"/>
      <c r="L217" s="172"/>
      <c r="M217" s="178"/>
      <c r="N217" s="179"/>
      <c r="O217" s="179"/>
      <c r="P217" s="179"/>
      <c r="Q217" s="179"/>
      <c r="R217" s="179"/>
      <c r="S217" s="179"/>
      <c r="T217" s="180"/>
      <c r="AT217" s="174" t="s">
        <v>159</v>
      </c>
      <c r="AU217" s="174" t="s">
        <v>157</v>
      </c>
      <c r="AV217" s="12" t="s">
        <v>157</v>
      </c>
      <c r="AW217" s="12" t="s">
        <v>28</v>
      </c>
      <c r="AX217" s="12" t="s">
        <v>75</v>
      </c>
      <c r="AY217" s="174" t="s">
        <v>150</v>
      </c>
    </row>
    <row r="218" spans="2:65" s="12" customFormat="1" x14ac:dyDescent="0.2">
      <c r="B218" s="172"/>
      <c r="D218" s="173" t="s">
        <v>159</v>
      </c>
      <c r="E218" s="174" t="s">
        <v>1</v>
      </c>
      <c r="F218" s="175" t="s">
        <v>273</v>
      </c>
      <c r="H218" s="176">
        <v>12.917999999999999</v>
      </c>
      <c r="I218" s="177"/>
      <c r="L218" s="172"/>
      <c r="M218" s="178"/>
      <c r="N218" s="179"/>
      <c r="O218" s="179"/>
      <c r="P218" s="179"/>
      <c r="Q218" s="179"/>
      <c r="R218" s="179"/>
      <c r="S218" s="179"/>
      <c r="T218" s="180"/>
      <c r="AT218" s="174" t="s">
        <v>159</v>
      </c>
      <c r="AU218" s="174" t="s">
        <v>157</v>
      </c>
      <c r="AV218" s="12" t="s">
        <v>157</v>
      </c>
      <c r="AW218" s="12" t="s">
        <v>28</v>
      </c>
      <c r="AX218" s="12" t="s">
        <v>75</v>
      </c>
      <c r="AY218" s="174" t="s">
        <v>150</v>
      </c>
    </row>
    <row r="219" spans="2:65" s="12" customFormat="1" x14ac:dyDescent="0.2">
      <c r="B219" s="172"/>
      <c r="D219" s="173" t="s">
        <v>159</v>
      </c>
      <c r="E219" s="174" t="s">
        <v>1</v>
      </c>
      <c r="F219" s="175" t="s">
        <v>274</v>
      </c>
      <c r="H219" s="176">
        <v>5.4180000000000001</v>
      </c>
      <c r="I219" s="177"/>
      <c r="L219" s="172"/>
      <c r="M219" s="178"/>
      <c r="N219" s="179"/>
      <c r="O219" s="179"/>
      <c r="P219" s="179"/>
      <c r="Q219" s="179"/>
      <c r="R219" s="179"/>
      <c r="S219" s="179"/>
      <c r="T219" s="180"/>
      <c r="AT219" s="174" t="s">
        <v>159</v>
      </c>
      <c r="AU219" s="174" t="s">
        <v>157</v>
      </c>
      <c r="AV219" s="12" t="s">
        <v>157</v>
      </c>
      <c r="AW219" s="12" t="s">
        <v>28</v>
      </c>
      <c r="AX219" s="12" t="s">
        <v>75</v>
      </c>
      <c r="AY219" s="174" t="s">
        <v>150</v>
      </c>
    </row>
    <row r="220" spans="2:65" s="14" customFormat="1" x14ac:dyDescent="0.2">
      <c r="B220" s="189"/>
      <c r="D220" s="173" t="s">
        <v>159</v>
      </c>
      <c r="E220" s="190" t="s">
        <v>1</v>
      </c>
      <c r="F220" s="191" t="s">
        <v>206</v>
      </c>
      <c r="H220" s="192">
        <v>47.463999999999999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159</v>
      </c>
      <c r="AU220" s="190" t="s">
        <v>157</v>
      </c>
      <c r="AV220" s="14" t="s">
        <v>165</v>
      </c>
      <c r="AW220" s="14" t="s">
        <v>28</v>
      </c>
      <c r="AX220" s="14" t="s">
        <v>75</v>
      </c>
      <c r="AY220" s="190" t="s">
        <v>150</v>
      </c>
    </row>
    <row r="221" spans="2:65" s="13" customFormat="1" x14ac:dyDescent="0.2">
      <c r="B221" s="181"/>
      <c r="D221" s="173" t="s">
        <v>159</v>
      </c>
      <c r="E221" s="182" t="s">
        <v>1</v>
      </c>
      <c r="F221" s="183" t="s">
        <v>162</v>
      </c>
      <c r="H221" s="184">
        <v>88.046000000000006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159</v>
      </c>
      <c r="AU221" s="182" t="s">
        <v>157</v>
      </c>
      <c r="AV221" s="13" t="s">
        <v>156</v>
      </c>
      <c r="AW221" s="13" t="s">
        <v>28</v>
      </c>
      <c r="AX221" s="13" t="s">
        <v>83</v>
      </c>
      <c r="AY221" s="182" t="s">
        <v>150</v>
      </c>
    </row>
    <row r="222" spans="2:65" s="11" customFormat="1" ht="22.9" customHeight="1" x14ac:dyDescent="0.2">
      <c r="B222" s="147"/>
      <c r="D222" s="148" t="s">
        <v>74</v>
      </c>
      <c r="E222" s="158" t="s">
        <v>156</v>
      </c>
      <c r="F222" s="158" t="s">
        <v>275</v>
      </c>
      <c r="I222" s="150"/>
      <c r="J222" s="159">
        <f>BK222</f>
        <v>0</v>
      </c>
      <c r="L222" s="147"/>
      <c r="M222" s="152"/>
      <c r="N222" s="153"/>
      <c r="O222" s="153"/>
      <c r="P222" s="154">
        <f>SUM(P223:P229)</f>
        <v>0</v>
      </c>
      <c r="Q222" s="153"/>
      <c r="R222" s="154">
        <f>SUM(R223:R229)</f>
        <v>15.016521843960001</v>
      </c>
      <c r="S222" s="153"/>
      <c r="T222" s="155">
        <f>SUM(T223:T229)</f>
        <v>0</v>
      </c>
      <c r="AR222" s="148" t="s">
        <v>83</v>
      </c>
      <c r="AT222" s="156" t="s">
        <v>74</v>
      </c>
      <c r="AU222" s="156" t="s">
        <v>83</v>
      </c>
      <c r="AY222" s="148" t="s">
        <v>150</v>
      </c>
      <c r="BK222" s="157">
        <f>SUM(BK223:BK229)</f>
        <v>0</v>
      </c>
    </row>
    <row r="223" spans="2:65" s="1" customFormat="1" ht="16.5" customHeight="1" x14ac:dyDescent="0.2">
      <c r="B223" s="160"/>
      <c r="C223" s="161" t="s">
        <v>276</v>
      </c>
      <c r="D223" s="259" t="s">
        <v>277</v>
      </c>
      <c r="E223" s="260"/>
      <c r="F223" s="261"/>
      <c r="G223" s="163" t="s">
        <v>154</v>
      </c>
      <c r="H223" s="164">
        <v>5.9219999999999997</v>
      </c>
      <c r="I223" s="165"/>
      <c r="J223" s="164">
        <f>ROUND(I223*H223,3)</f>
        <v>0</v>
      </c>
      <c r="K223" s="162" t="s">
        <v>155</v>
      </c>
      <c r="L223" s="32"/>
      <c r="M223" s="166" t="s">
        <v>1</v>
      </c>
      <c r="N223" s="167" t="s">
        <v>41</v>
      </c>
      <c r="O223" s="55"/>
      <c r="P223" s="168">
        <f>O223*H223</f>
        <v>0</v>
      </c>
      <c r="Q223" s="168">
        <v>2.3255502400000001</v>
      </c>
      <c r="R223" s="168">
        <f>Q223*H223</f>
        <v>13.77190852128</v>
      </c>
      <c r="S223" s="168">
        <v>0</v>
      </c>
      <c r="T223" s="169">
        <f>S223*H223</f>
        <v>0</v>
      </c>
      <c r="AR223" s="170" t="s">
        <v>156</v>
      </c>
      <c r="AT223" s="170" t="s">
        <v>152</v>
      </c>
      <c r="AU223" s="170" t="s">
        <v>157</v>
      </c>
      <c r="AY223" s="16" t="s">
        <v>150</v>
      </c>
      <c r="BE223" s="92">
        <f>IF(N223="základná",J223,0)</f>
        <v>0</v>
      </c>
      <c r="BF223" s="92">
        <f>IF(N223="znížená",J223,0)</f>
        <v>0</v>
      </c>
      <c r="BG223" s="92">
        <f>IF(N223="zákl. prenesená",J223,0)</f>
        <v>0</v>
      </c>
      <c r="BH223" s="92">
        <f>IF(N223="zníž. prenesená",J223,0)</f>
        <v>0</v>
      </c>
      <c r="BI223" s="92">
        <f>IF(N223="nulová",J223,0)</f>
        <v>0</v>
      </c>
      <c r="BJ223" s="16" t="s">
        <v>157</v>
      </c>
      <c r="BK223" s="171">
        <f>ROUND(I223*H223,3)</f>
        <v>0</v>
      </c>
      <c r="BL223" s="16" t="s">
        <v>156</v>
      </c>
      <c r="BM223" s="170" t="s">
        <v>278</v>
      </c>
    </row>
    <row r="224" spans="2:65" s="12" customFormat="1" ht="33.75" x14ac:dyDescent="0.2">
      <c r="B224" s="172"/>
      <c r="D224" s="173" t="s">
        <v>159</v>
      </c>
      <c r="E224" s="174" t="s">
        <v>1</v>
      </c>
      <c r="F224" s="175" t="s">
        <v>279</v>
      </c>
      <c r="H224" s="176">
        <v>5.9219999999999997</v>
      </c>
      <c r="I224" s="177"/>
      <c r="L224" s="172"/>
      <c r="M224" s="178"/>
      <c r="N224" s="179"/>
      <c r="O224" s="179"/>
      <c r="P224" s="179"/>
      <c r="Q224" s="179"/>
      <c r="R224" s="179"/>
      <c r="S224" s="179"/>
      <c r="T224" s="180"/>
      <c r="AT224" s="174" t="s">
        <v>159</v>
      </c>
      <c r="AU224" s="174" t="s">
        <v>157</v>
      </c>
      <c r="AV224" s="12" t="s">
        <v>157</v>
      </c>
      <c r="AW224" s="12" t="s">
        <v>28</v>
      </c>
      <c r="AX224" s="12" t="s">
        <v>83</v>
      </c>
      <c r="AY224" s="174" t="s">
        <v>150</v>
      </c>
    </row>
    <row r="225" spans="2:65" s="1" customFormat="1" ht="24" customHeight="1" x14ac:dyDescent="0.2">
      <c r="B225" s="160"/>
      <c r="C225" s="161" t="s">
        <v>280</v>
      </c>
      <c r="D225" s="259" t="s">
        <v>281</v>
      </c>
      <c r="E225" s="260"/>
      <c r="F225" s="261"/>
      <c r="G225" s="163" t="s">
        <v>191</v>
      </c>
      <c r="H225" s="164">
        <v>0.65100000000000002</v>
      </c>
      <c r="I225" s="165"/>
      <c r="J225" s="164">
        <f>ROUND(I225*H225,3)</f>
        <v>0</v>
      </c>
      <c r="K225" s="162" t="s">
        <v>155</v>
      </c>
      <c r="L225" s="32"/>
      <c r="M225" s="166" t="s">
        <v>1</v>
      </c>
      <c r="N225" s="167" t="s">
        <v>41</v>
      </c>
      <c r="O225" s="55"/>
      <c r="P225" s="168">
        <f>O225*H225</f>
        <v>0</v>
      </c>
      <c r="Q225" s="168">
        <v>1.0165683299999999</v>
      </c>
      <c r="R225" s="168">
        <f>Q225*H225</f>
        <v>0.66178598283000001</v>
      </c>
      <c r="S225" s="168">
        <v>0</v>
      </c>
      <c r="T225" s="169">
        <f>S225*H225</f>
        <v>0</v>
      </c>
      <c r="AR225" s="170" t="s">
        <v>156</v>
      </c>
      <c r="AT225" s="170" t="s">
        <v>152</v>
      </c>
      <c r="AU225" s="170" t="s">
        <v>157</v>
      </c>
      <c r="AY225" s="16" t="s">
        <v>150</v>
      </c>
      <c r="BE225" s="92">
        <f>IF(N225="základná",J225,0)</f>
        <v>0</v>
      </c>
      <c r="BF225" s="92">
        <f>IF(N225="znížená",J225,0)</f>
        <v>0</v>
      </c>
      <c r="BG225" s="92">
        <f>IF(N225="zákl. prenesená",J225,0)</f>
        <v>0</v>
      </c>
      <c r="BH225" s="92">
        <f>IF(N225="zníž. prenesená",J225,0)</f>
        <v>0</v>
      </c>
      <c r="BI225" s="92">
        <f>IF(N225="nulová",J225,0)</f>
        <v>0</v>
      </c>
      <c r="BJ225" s="16" t="s">
        <v>157</v>
      </c>
      <c r="BK225" s="171">
        <f>ROUND(I225*H225,3)</f>
        <v>0</v>
      </c>
      <c r="BL225" s="16" t="s">
        <v>156</v>
      </c>
      <c r="BM225" s="170" t="s">
        <v>282</v>
      </c>
    </row>
    <row r="226" spans="2:65" s="12" customFormat="1" x14ac:dyDescent="0.2">
      <c r="B226" s="172"/>
      <c r="D226" s="173" t="s">
        <v>159</v>
      </c>
      <c r="E226" s="174" t="s">
        <v>1</v>
      </c>
      <c r="F226" s="175" t="s">
        <v>283</v>
      </c>
      <c r="H226" s="176">
        <v>0.65100000000000002</v>
      </c>
      <c r="I226" s="177"/>
      <c r="L226" s="172"/>
      <c r="M226" s="178"/>
      <c r="N226" s="179"/>
      <c r="O226" s="179"/>
      <c r="P226" s="179"/>
      <c r="Q226" s="179"/>
      <c r="R226" s="179"/>
      <c r="S226" s="179"/>
      <c r="T226" s="180"/>
      <c r="AT226" s="174" t="s">
        <v>159</v>
      </c>
      <c r="AU226" s="174" t="s">
        <v>157</v>
      </c>
      <c r="AV226" s="12" t="s">
        <v>157</v>
      </c>
      <c r="AW226" s="12" t="s">
        <v>28</v>
      </c>
      <c r="AX226" s="12" t="s">
        <v>83</v>
      </c>
      <c r="AY226" s="174" t="s">
        <v>150</v>
      </c>
    </row>
    <row r="227" spans="2:65" s="1" customFormat="1" ht="24" customHeight="1" x14ac:dyDescent="0.2">
      <c r="B227" s="160"/>
      <c r="C227" s="161" t="s">
        <v>284</v>
      </c>
      <c r="D227" s="259" t="s">
        <v>285</v>
      </c>
      <c r="E227" s="260"/>
      <c r="F227" s="261"/>
      <c r="G227" s="163" t="s">
        <v>260</v>
      </c>
      <c r="H227" s="164">
        <v>8.8049999999999997</v>
      </c>
      <c r="I227" s="165"/>
      <c r="J227" s="164">
        <f>ROUND(I227*H227,3)</f>
        <v>0</v>
      </c>
      <c r="K227" s="162" t="s">
        <v>155</v>
      </c>
      <c r="L227" s="32"/>
      <c r="M227" s="166" t="s">
        <v>1</v>
      </c>
      <c r="N227" s="167" t="s">
        <v>41</v>
      </c>
      <c r="O227" s="55"/>
      <c r="P227" s="168">
        <f>O227*H227</f>
        <v>0</v>
      </c>
      <c r="Q227" s="168">
        <v>6.6192769999999998E-2</v>
      </c>
      <c r="R227" s="168">
        <f>Q227*H227</f>
        <v>0.58282733985000001</v>
      </c>
      <c r="S227" s="168">
        <v>0</v>
      </c>
      <c r="T227" s="169">
        <f>S227*H227</f>
        <v>0</v>
      </c>
      <c r="AR227" s="170" t="s">
        <v>156</v>
      </c>
      <c r="AT227" s="170" t="s">
        <v>152</v>
      </c>
      <c r="AU227" s="170" t="s">
        <v>157</v>
      </c>
      <c r="AY227" s="16" t="s">
        <v>150</v>
      </c>
      <c r="BE227" s="92">
        <f>IF(N227="základná",J227,0)</f>
        <v>0</v>
      </c>
      <c r="BF227" s="92">
        <f>IF(N227="znížená",J227,0)</f>
        <v>0</v>
      </c>
      <c r="BG227" s="92">
        <f>IF(N227="zákl. prenesená",J227,0)</f>
        <v>0</v>
      </c>
      <c r="BH227" s="92">
        <f>IF(N227="zníž. prenesená",J227,0)</f>
        <v>0</v>
      </c>
      <c r="BI227" s="92">
        <f>IF(N227="nulová",J227,0)</f>
        <v>0</v>
      </c>
      <c r="BJ227" s="16" t="s">
        <v>157</v>
      </c>
      <c r="BK227" s="171">
        <f>ROUND(I227*H227,3)</f>
        <v>0</v>
      </c>
      <c r="BL227" s="16" t="s">
        <v>156</v>
      </c>
      <c r="BM227" s="170" t="s">
        <v>286</v>
      </c>
    </row>
    <row r="228" spans="2:65" s="12" customFormat="1" x14ac:dyDescent="0.2">
      <c r="B228" s="172"/>
      <c r="D228" s="173" t="s">
        <v>159</v>
      </c>
      <c r="E228" s="174" t="s">
        <v>1</v>
      </c>
      <c r="F228" s="175" t="s">
        <v>287</v>
      </c>
      <c r="H228" s="176">
        <v>8.8049999999999997</v>
      </c>
      <c r="I228" s="177"/>
      <c r="L228" s="172"/>
      <c r="M228" s="178"/>
      <c r="N228" s="179"/>
      <c r="O228" s="179"/>
      <c r="P228" s="179"/>
      <c r="Q228" s="179"/>
      <c r="R228" s="179"/>
      <c r="S228" s="179"/>
      <c r="T228" s="180"/>
      <c r="AT228" s="174" t="s">
        <v>159</v>
      </c>
      <c r="AU228" s="174" t="s">
        <v>157</v>
      </c>
      <c r="AV228" s="12" t="s">
        <v>157</v>
      </c>
      <c r="AW228" s="12" t="s">
        <v>28</v>
      </c>
      <c r="AX228" s="12" t="s">
        <v>83</v>
      </c>
      <c r="AY228" s="174" t="s">
        <v>150</v>
      </c>
    </row>
    <row r="229" spans="2:65" s="1" customFormat="1" ht="24" customHeight="1" x14ac:dyDescent="0.2">
      <c r="B229" s="160"/>
      <c r="C229" s="161" t="s">
        <v>288</v>
      </c>
      <c r="D229" s="259" t="s">
        <v>289</v>
      </c>
      <c r="E229" s="260"/>
      <c r="F229" s="261"/>
      <c r="G229" s="163" t="s">
        <v>260</v>
      </c>
      <c r="H229" s="164">
        <v>8.8049999999999997</v>
      </c>
      <c r="I229" s="165"/>
      <c r="J229" s="164">
        <f>ROUND(I229*H229,3)</f>
        <v>0</v>
      </c>
      <c r="K229" s="162" t="s">
        <v>155</v>
      </c>
      <c r="L229" s="32"/>
      <c r="M229" s="166" t="s">
        <v>1</v>
      </c>
      <c r="N229" s="167" t="s">
        <v>41</v>
      </c>
      <c r="O229" s="55"/>
      <c r="P229" s="168">
        <f>O229*H229</f>
        <v>0</v>
      </c>
      <c r="Q229" s="168">
        <v>0</v>
      </c>
      <c r="R229" s="168">
        <f>Q229*H229</f>
        <v>0</v>
      </c>
      <c r="S229" s="168">
        <v>0</v>
      </c>
      <c r="T229" s="169">
        <f>S229*H229</f>
        <v>0</v>
      </c>
      <c r="AR229" s="170" t="s">
        <v>156</v>
      </c>
      <c r="AT229" s="170" t="s">
        <v>152</v>
      </c>
      <c r="AU229" s="170" t="s">
        <v>157</v>
      </c>
      <c r="AY229" s="16" t="s">
        <v>150</v>
      </c>
      <c r="BE229" s="92">
        <f>IF(N229="základná",J229,0)</f>
        <v>0</v>
      </c>
      <c r="BF229" s="92">
        <f>IF(N229="znížená",J229,0)</f>
        <v>0</v>
      </c>
      <c r="BG229" s="92">
        <f>IF(N229="zákl. prenesená",J229,0)</f>
        <v>0</v>
      </c>
      <c r="BH229" s="92">
        <f>IF(N229="zníž. prenesená",J229,0)</f>
        <v>0</v>
      </c>
      <c r="BI229" s="92">
        <f>IF(N229="nulová",J229,0)</f>
        <v>0</v>
      </c>
      <c r="BJ229" s="16" t="s">
        <v>157</v>
      </c>
      <c r="BK229" s="171">
        <f>ROUND(I229*H229,3)</f>
        <v>0</v>
      </c>
      <c r="BL229" s="16" t="s">
        <v>156</v>
      </c>
      <c r="BM229" s="170" t="s">
        <v>290</v>
      </c>
    </row>
    <row r="230" spans="2:65" s="11" customFormat="1" ht="22.9" customHeight="1" x14ac:dyDescent="0.2">
      <c r="B230" s="147"/>
      <c r="D230" s="148" t="s">
        <v>74</v>
      </c>
      <c r="E230" s="158" t="s">
        <v>172</v>
      </c>
      <c r="F230" s="158" t="s">
        <v>291</v>
      </c>
      <c r="I230" s="150"/>
      <c r="J230" s="159">
        <f>BK230</f>
        <v>0</v>
      </c>
      <c r="L230" s="147"/>
      <c r="M230" s="152"/>
      <c r="N230" s="153"/>
      <c r="O230" s="153"/>
      <c r="P230" s="154">
        <f>SUM(P231:P236)</f>
        <v>0</v>
      </c>
      <c r="Q230" s="153"/>
      <c r="R230" s="154">
        <f>SUM(R231:R236)</f>
        <v>1.1577991999999999</v>
      </c>
      <c r="S230" s="153"/>
      <c r="T230" s="155">
        <f>SUM(T231:T236)</f>
        <v>0</v>
      </c>
      <c r="AR230" s="148" t="s">
        <v>83</v>
      </c>
      <c r="AT230" s="156" t="s">
        <v>74</v>
      </c>
      <c r="AU230" s="156" t="s">
        <v>83</v>
      </c>
      <c r="AY230" s="148" t="s">
        <v>150</v>
      </c>
      <c r="BK230" s="157">
        <f>SUM(BK231:BK236)</f>
        <v>0</v>
      </c>
    </row>
    <row r="231" spans="2:65" s="1" customFormat="1" ht="24" customHeight="1" x14ac:dyDescent="0.2">
      <c r="B231" s="160"/>
      <c r="C231" s="161" t="s">
        <v>292</v>
      </c>
      <c r="D231" s="259" t="s">
        <v>293</v>
      </c>
      <c r="E231" s="260"/>
      <c r="F231" s="261"/>
      <c r="G231" s="163" t="s">
        <v>260</v>
      </c>
      <c r="H231" s="164">
        <v>1.3</v>
      </c>
      <c r="I231" s="165"/>
      <c r="J231" s="164">
        <f>ROUND(I231*H231,3)</f>
        <v>0</v>
      </c>
      <c r="K231" s="162" t="s">
        <v>167</v>
      </c>
      <c r="L231" s="32"/>
      <c r="M231" s="166" t="s">
        <v>1</v>
      </c>
      <c r="N231" s="167" t="s">
        <v>41</v>
      </c>
      <c r="O231" s="55"/>
      <c r="P231" s="168">
        <f>O231*H231</f>
        <v>0</v>
      </c>
      <c r="Q231" s="168">
        <v>0.30362</v>
      </c>
      <c r="R231" s="168">
        <f>Q231*H231</f>
        <v>0.394706</v>
      </c>
      <c r="S231" s="168">
        <v>0</v>
      </c>
      <c r="T231" s="169">
        <f>S231*H231</f>
        <v>0</v>
      </c>
      <c r="AR231" s="170" t="s">
        <v>156</v>
      </c>
      <c r="AT231" s="170" t="s">
        <v>152</v>
      </c>
      <c r="AU231" s="170" t="s">
        <v>157</v>
      </c>
      <c r="AY231" s="16" t="s">
        <v>150</v>
      </c>
      <c r="BE231" s="92">
        <f>IF(N231="základná",J231,0)</f>
        <v>0</v>
      </c>
      <c r="BF231" s="92">
        <f>IF(N231="znížená",J231,0)</f>
        <v>0</v>
      </c>
      <c r="BG231" s="92">
        <f>IF(N231="zákl. prenesená",J231,0)</f>
        <v>0</v>
      </c>
      <c r="BH231" s="92">
        <f>IF(N231="zníž. prenesená",J231,0)</f>
        <v>0</v>
      </c>
      <c r="BI231" s="92">
        <f>IF(N231="nulová",J231,0)</f>
        <v>0</v>
      </c>
      <c r="BJ231" s="16" t="s">
        <v>157</v>
      </c>
      <c r="BK231" s="171">
        <f>ROUND(I231*H231,3)</f>
        <v>0</v>
      </c>
      <c r="BL231" s="16" t="s">
        <v>156</v>
      </c>
      <c r="BM231" s="170" t="s">
        <v>294</v>
      </c>
    </row>
    <row r="232" spans="2:65" s="1" customFormat="1" ht="24" customHeight="1" x14ac:dyDescent="0.2">
      <c r="B232" s="160"/>
      <c r="C232" s="161" t="s">
        <v>295</v>
      </c>
      <c r="D232" s="259" t="s">
        <v>296</v>
      </c>
      <c r="E232" s="260"/>
      <c r="F232" s="261"/>
      <c r="G232" s="163" t="s">
        <v>260</v>
      </c>
      <c r="H232" s="164">
        <v>1.3</v>
      </c>
      <c r="I232" s="165"/>
      <c r="J232" s="164">
        <f>ROUND(I232*H232,3)</f>
        <v>0</v>
      </c>
      <c r="K232" s="162" t="s">
        <v>167</v>
      </c>
      <c r="L232" s="32"/>
      <c r="M232" s="166" t="s">
        <v>1</v>
      </c>
      <c r="N232" s="167" t="s">
        <v>41</v>
      </c>
      <c r="O232" s="55"/>
      <c r="P232" s="168">
        <f>O232*H232</f>
        <v>0</v>
      </c>
      <c r="Q232" s="168">
        <v>0.37080000000000002</v>
      </c>
      <c r="R232" s="168">
        <f>Q232*H232</f>
        <v>0.48204000000000002</v>
      </c>
      <c r="S232" s="168">
        <v>0</v>
      </c>
      <c r="T232" s="169">
        <f>S232*H232</f>
        <v>0</v>
      </c>
      <c r="AR232" s="170" t="s">
        <v>156</v>
      </c>
      <c r="AT232" s="170" t="s">
        <v>152</v>
      </c>
      <c r="AU232" s="170" t="s">
        <v>157</v>
      </c>
      <c r="AY232" s="16" t="s">
        <v>150</v>
      </c>
      <c r="BE232" s="92">
        <f>IF(N232="základná",J232,0)</f>
        <v>0</v>
      </c>
      <c r="BF232" s="92">
        <f>IF(N232="znížená",J232,0)</f>
        <v>0</v>
      </c>
      <c r="BG232" s="92">
        <f>IF(N232="zákl. prenesená",J232,0)</f>
        <v>0</v>
      </c>
      <c r="BH232" s="92">
        <f>IF(N232="zníž. prenesená",J232,0)</f>
        <v>0</v>
      </c>
      <c r="BI232" s="92">
        <f>IF(N232="nulová",J232,0)</f>
        <v>0</v>
      </c>
      <c r="BJ232" s="16" t="s">
        <v>157</v>
      </c>
      <c r="BK232" s="171">
        <f>ROUND(I232*H232,3)</f>
        <v>0</v>
      </c>
      <c r="BL232" s="16" t="s">
        <v>156</v>
      </c>
      <c r="BM232" s="170" t="s">
        <v>297</v>
      </c>
    </row>
    <row r="233" spans="2:65" s="1" customFormat="1" ht="24" customHeight="1" x14ac:dyDescent="0.2">
      <c r="B233" s="160"/>
      <c r="C233" s="161" t="s">
        <v>298</v>
      </c>
      <c r="D233" s="259" t="s">
        <v>299</v>
      </c>
      <c r="E233" s="260"/>
      <c r="F233" s="261"/>
      <c r="G233" s="163" t="s">
        <v>260</v>
      </c>
      <c r="H233" s="164">
        <v>1.3</v>
      </c>
      <c r="I233" s="165"/>
      <c r="J233" s="164">
        <f>ROUND(I233*H233,3)</f>
        <v>0</v>
      </c>
      <c r="K233" s="162" t="s">
        <v>167</v>
      </c>
      <c r="L233" s="32"/>
      <c r="M233" s="166" t="s">
        <v>1</v>
      </c>
      <c r="N233" s="167" t="s">
        <v>41</v>
      </c>
      <c r="O233" s="55"/>
      <c r="P233" s="168">
        <f>O233*H233</f>
        <v>0</v>
      </c>
      <c r="Q233" s="168">
        <v>0.10100000000000001</v>
      </c>
      <c r="R233" s="168">
        <f>Q233*H233</f>
        <v>0.1313</v>
      </c>
      <c r="S233" s="168">
        <v>0</v>
      </c>
      <c r="T233" s="169">
        <f>S233*H233</f>
        <v>0</v>
      </c>
      <c r="AR233" s="170" t="s">
        <v>156</v>
      </c>
      <c r="AT233" s="170" t="s">
        <v>152</v>
      </c>
      <c r="AU233" s="170" t="s">
        <v>157</v>
      </c>
      <c r="AY233" s="16" t="s">
        <v>150</v>
      </c>
      <c r="BE233" s="92">
        <f>IF(N233="základná",J233,0)</f>
        <v>0</v>
      </c>
      <c r="BF233" s="92">
        <f>IF(N233="znížená",J233,0)</f>
        <v>0</v>
      </c>
      <c r="BG233" s="92">
        <f>IF(N233="zákl. prenesená",J233,0)</f>
        <v>0</v>
      </c>
      <c r="BH233" s="92">
        <f>IF(N233="zníž. prenesená",J233,0)</f>
        <v>0</v>
      </c>
      <c r="BI233" s="92">
        <f>IF(N233="nulová",J233,0)</f>
        <v>0</v>
      </c>
      <c r="BJ233" s="16" t="s">
        <v>157</v>
      </c>
      <c r="BK233" s="171">
        <f>ROUND(I233*H233,3)</f>
        <v>0</v>
      </c>
      <c r="BL233" s="16" t="s">
        <v>156</v>
      </c>
      <c r="BM233" s="170" t="s">
        <v>300</v>
      </c>
    </row>
    <row r="234" spans="2:65" s="12" customFormat="1" x14ac:dyDescent="0.2">
      <c r="B234" s="172"/>
      <c r="D234" s="173" t="s">
        <v>159</v>
      </c>
      <c r="E234" s="174" t="s">
        <v>1</v>
      </c>
      <c r="F234" s="175" t="s">
        <v>301</v>
      </c>
      <c r="H234" s="176">
        <v>1.3</v>
      </c>
      <c r="I234" s="177"/>
      <c r="L234" s="172"/>
      <c r="M234" s="178"/>
      <c r="N234" s="179"/>
      <c r="O234" s="179"/>
      <c r="P234" s="179"/>
      <c r="Q234" s="179"/>
      <c r="R234" s="179"/>
      <c r="S234" s="179"/>
      <c r="T234" s="180"/>
      <c r="AT234" s="174" t="s">
        <v>159</v>
      </c>
      <c r="AU234" s="174" t="s">
        <v>157</v>
      </c>
      <c r="AV234" s="12" t="s">
        <v>157</v>
      </c>
      <c r="AW234" s="12" t="s">
        <v>28</v>
      </c>
      <c r="AX234" s="12" t="s">
        <v>83</v>
      </c>
      <c r="AY234" s="174" t="s">
        <v>150</v>
      </c>
    </row>
    <row r="235" spans="2:65" s="1" customFormat="1" ht="24" customHeight="1" x14ac:dyDescent="0.2">
      <c r="B235" s="160"/>
      <c r="C235" s="197" t="s">
        <v>302</v>
      </c>
      <c r="D235" s="262" t="s">
        <v>1200</v>
      </c>
      <c r="E235" s="263"/>
      <c r="F235" s="264"/>
      <c r="G235" s="199" t="s">
        <v>234</v>
      </c>
      <c r="H235" s="200">
        <v>10.545999999999999</v>
      </c>
      <c r="I235" s="201"/>
      <c r="J235" s="200">
        <f>ROUND(I235*H235,3)</f>
        <v>0</v>
      </c>
      <c r="K235" s="198" t="s">
        <v>167</v>
      </c>
      <c r="L235" s="202"/>
      <c r="M235" s="203" t="s">
        <v>1</v>
      </c>
      <c r="N235" s="204" t="s">
        <v>41</v>
      </c>
      <c r="O235" s="55"/>
      <c r="P235" s="168">
        <f>O235*H235</f>
        <v>0</v>
      </c>
      <c r="Q235" s="168">
        <v>1.4200000000000001E-2</v>
      </c>
      <c r="R235" s="168">
        <f>Q235*H235</f>
        <v>0.1497532</v>
      </c>
      <c r="S235" s="168">
        <v>0</v>
      </c>
      <c r="T235" s="169">
        <f>S235*H235</f>
        <v>0</v>
      </c>
      <c r="AR235" s="170" t="s">
        <v>302</v>
      </c>
      <c r="AT235" s="170" t="s">
        <v>255</v>
      </c>
      <c r="AU235" s="170" t="s">
        <v>157</v>
      </c>
      <c r="AY235" s="16" t="s">
        <v>150</v>
      </c>
      <c r="BE235" s="92">
        <f>IF(N235="základná",J235,0)</f>
        <v>0</v>
      </c>
      <c r="BF235" s="92">
        <f>IF(N235="znížená",J235,0)</f>
        <v>0</v>
      </c>
      <c r="BG235" s="92">
        <f>IF(N235="zákl. prenesená",J235,0)</f>
        <v>0</v>
      </c>
      <c r="BH235" s="92">
        <f>IF(N235="zníž. prenesená",J235,0)</f>
        <v>0</v>
      </c>
      <c r="BI235" s="92">
        <f>IF(N235="nulová",J235,0)</f>
        <v>0</v>
      </c>
      <c r="BJ235" s="16" t="s">
        <v>157</v>
      </c>
      <c r="BK235" s="171">
        <f>ROUND(I235*H235,3)</f>
        <v>0</v>
      </c>
      <c r="BL235" s="16" t="s">
        <v>219</v>
      </c>
      <c r="BM235" s="170" t="s">
        <v>303</v>
      </c>
    </row>
    <row r="236" spans="2:65" s="12" customFormat="1" ht="22.5" x14ac:dyDescent="0.2">
      <c r="B236" s="172"/>
      <c r="D236" s="173" t="s">
        <v>159</v>
      </c>
      <c r="F236" s="175" t="s">
        <v>304</v>
      </c>
      <c r="H236" s="176">
        <v>10.545999999999999</v>
      </c>
      <c r="I236" s="177"/>
      <c r="L236" s="172"/>
      <c r="M236" s="178"/>
      <c r="N236" s="179"/>
      <c r="O236" s="179"/>
      <c r="P236" s="179"/>
      <c r="Q236" s="179"/>
      <c r="R236" s="179"/>
      <c r="S236" s="179"/>
      <c r="T236" s="180"/>
      <c r="AT236" s="174" t="s">
        <v>159</v>
      </c>
      <c r="AU236" s="174" t="s">
        <v>157</v>
      </c>
      <c r="AV236" s="12" t="s">
        <v>157</v>
      </c>
      <c r="AW236" s="12" t="s">
        <v>3</v>
      </c>
      <c r="AX236" s="12" t="s">
        <v>83</v>
      </c>
      <c r="AY236" s="174" t="s">
        <v>150</v>
      </c>
    </row>
    <row r="237" spans="2:65" s="11" customFormat="1" ht="22.9" customHeight="1" x14ac:dyDescent="0.2">
      <c r="B237" s="147"/>
      <c r="D237" s="148" t="s">
        <v>74</v>
      </c>
      <c r="E237" s="158" t="s">
        <v>176</v>
      </c>
      <c r="F237" s="158" t="s">
        <v>305</v>
      </c>
      <c r="I237" s="150"/>
      <c r="J237" s="159">
        <f>BK237</f>
        <v>0</v>
      </c>
      <c r="L237" s="147"/>
      <c r="M237" s="152"/>
      <c r="N237" s="153"/>
      <c r="O237" s="153"/>
      <c r="P237" s="154">
        <f>SUM(P238:P324)</f>
        <v>0</v>
      </c>
      <c r="Q237" s="153"/>
      <c r="R237" s="154">
        <f>SUM(R238:R324)</f>
        <v>49.904060185999995</v>
      </c>
      <c r="S237" s="153"/>
      <c r="T237" s="155">
        <f>SUM(T238:T324)</f>
        <v>0</v>
      </c>
      <c r="AR237" s="148" t="s">
        <v>83</v>
      </c>
      <c r="AT237" s="156" t="s">
        <v>74</v>
      </c>
      <c r="AU237" s="156" t="s">
        <v>83</v>
      </c>
      <c r="AY237" s="148" t="s">
        <v>150</v>
      </c>
      <c r="BK237" s="157">
        <f>SUM(BK238:BK324)</f>
        <v>0</v>
      </c>
    </row>
    <row r="238" spans="2:65" s="1" customFormat="1" ht="36" customHeight="1" x14ac:dyDescent="0.2">
      <c r="B238" s="160"/>
      <c r="C238" s="161" t="s">
        <v>306</v>
      </c>
      <c r="D238" s="259" t="s">
        <v>307</v>
      </c>
      <c r="E238" s="260"/>
      <c r="F238" s="261"/>
      <c r="G238" s="163" t="s">
        <v>260</v>
      </c>
      <c r="H238" s="164">
        <v>5.66</v>
      </c>
      <c r="I238" s="165"/>
      <c r="J238" s="164">
        <f>ROUND(I238*H238,3)</f>
        <v>0</v>
      </c>
      <c r="K238" s="162" t="s">
        <v>155</v>
      </c>
      <c r="L238" s="32"/>
      <c r="M238" s="166" t="s">
        <v>1</v>
      </c>
      <c r="N238" s="167" t="s">
        <v>41</v>
      </c>
      <c r="O238" s="55"/>
      <c r="P238" s="168">
        <f>O238*H238</f>
        <v>0</v>
      </c>
      <c r="Q238" s="168">
        <v>2.0872000000000002E-2</v>
      </c>
      <c r="R238" s="168">
        <f>Q238*H238</f>
        <v>0.11813552000000001</v>
      </c>
      <c r="S238" s="168">
        <v>0</v>
      </c>
      <c r="T238" s="169">
        <f>S238*H238</f>
        <v>0</v>
      </c>
      <c r="AR238" s="170" t="s">
        <v>156</v>
      </c>
      <c r="AT238" s="170" t="s">
        <v>152</v>
      </c>
      <c r="AU238" s="170" t="s">
        <v>157</v>
      </c>
      <c r="AY238" s="16" t="s">
        <v>150</v>
      </c>
      <c r="BE238" s="92">
        <f>IF(N238="základná",J238,0)</f>
        <v>0</v>
      </c>
      <c r="BF238" s="92">
        <f>IF(N238="znížená",J238,0)</f>
        <v>0</v>
      </c>
      <c r="BG238" s="92">
        <f>IF(N238="zákl. prenesená",J238,0)</f>
        <v>0</v>
      </c>
      <c r="BH238" s="92">
        <f>IF(N238="zníž. prenesená",J238,0)</f>
        <v>0</v>
      </c>
      <c r="BI238" s="92">
        <f>IF(N238="nulová",J238,0)</f>
        <v>0</v>
      </c>
      <c r="BJ238" s="16" t="s">
        <v>157</v>
      </c>
      <c r="BK238" s="171">
        <f>ROUND(I238*H238,3)</f>
        <v>0</v>
      </c>
      <c r="BL238" s="16" t="s">
        <v>156</v>
      </c>
      <c r="BM238" s="170" t="s">
        <v>308</v>
      </c>
    </row>
    <row r="239" spans="2:65" s="12" customFormat="1" x14ac:dyDescent="0.2">
      <c r="B239" s="172"/>
      <c r="D239" s="173" t="s">
        <v>159</v>
      </c>
      <c r="E239" s="174" t="s">
        <v>1</v>
      </c>
      <c r="F239" s="175" t="s">
        <v>309</v>
      </c>
      <c r="H239" s="176">
        <v>5.66</v>
      </c>
      <c r="I239" s="177"/>
      <c r="L239" s="172"/>
      <c r="M239" s="178"/>
      <c r="N239" s="179"/>
      <c r="O239" s="179"/>
      <c r="P239" s="179"/>
      <c r="Q239" s="179"/>
      <c r="R239" s="179"/>
      <c r="S239" s="179"/>
      <c r="T239" s="180"/>
      <c r="AT239" s="174" t="s">
        <v>159</v>
      </c>
      <c r="AU239" s="174" t="s">
        <v>157</v>
      </c>
      <c r="AV239" s="12" t="s">
        <v>157</v>
      </c>
      <c r="AW239" s="12" t="s">
        <v>28</v>
      </c>
      <c r="AX239" s="12" t="s">
        <v>75</v>
      </c>
      <c r="AY239" s="174" t="s">
        <v>150</v>
      </c>
    </row>
    <row r="240" spans="2:65" s="14" customFormat="1" x14ac:dyDescent="0.2">
      <c r="B240" s="189"/>
      <c r="D240" s="173" t="s">
        <v>159</v>
      </c>
      <c r="E240" s="190" t="s">
        <v>1</v>
      </c>
      <c r="F240" s="191" t="s">
        <v>206</v>
      </c>
      <c r="H240" s="192">
        <v>5.66</v>
      </c>
      <c r="I240" s="193"/>
      <c r="L240" s="189"/>
      <c r="M240" s="194"/>
      <c r="N240" s="195"/>
      <c r="O240" s="195"/>
      <c r="P240" s="195"/>
      <c r="Q240" s="195"/>
      <c r="R240" s="195"/>
      <c r="S240" s="195"/>
      <c r="T240" s="196"/>
      <c r="AT240" s="190" t="s">
        <v>159</v>
      </c>
      <c r="AU240" s="190" t="s">
        <v>157</v>
      </c>
      <c r="AV240" s="14" t="s">
        <v>165</v>
      </c>
      <c r="AW240" s="14" t="s">
        <v>28</v>
      </c>
      <c r="AX240" s="14" t="s">
        <v>75</v>
      </c>
      <c r="AY240" s="190" t="s">
        <v>150</v>
      </c>
    </row>
    <row r="241" spans="2:65" s="13" customFormat="1" x14ac:dyDescent="0.2">
      <c r="B241" s="181"/>
      <c r="D241" s="173" t="s">
        <v>159</v>
      </c>
      <c r="E241" s="182" t="s">
        <v>1</v>
      </c>
      <c r="F241" s="183" t="s">
        <v>162</v>
      </c>
      <c r="H241" s="184">
        <v>5.66</v>
      </c>
      <c r="I241" s="185"/>
      <c r="L241" s="181"/>
      <c r="M241" s="186"/>
      <c r="N241" s="187"/>
      <c r="O241" s="187"/>
      <c r="P241" s="187"/>
      <c r="Q241" s="187"/>
      <c r="R241" s="187"/>
      <c r="S241" s="187"/>
      <c r="T241" s="188"/>
      <c r="AT241" s="182" t="s">
        <v>159</v>
      </c>
      <c r="AU241" s="182" t="s">
        <v>157</v>
      </c>
      <c r="AV241" s="13" t="s">
        <v>156</v>
      </c>
      <c r="AW241" s="13" t="s">
        <v>28</v>
      </c>
      <c r="AX241" s="13" t="s">
        <v>83</v>
      </c>
      <c r="AY241" s="182" t="s">
        <v>150</v>
      </c>
    </row>
    <row r="242" spans="2:65" s="1" customFormat="1" ht="24" customHeight="1" x14ac:dyDescent="0.2">
      <c r="B242" s="160"/>
      <c r="C242" s="161" t="s">
        <v>310</v>
      </c>
      <c r="D242" s="259" t="s">
        <v>311</v>
      </c>
      <c r="E242" s="260"/>
      <c r="F242" s="261"/>
      <c r="G242" s="163" t="s">
        <v>260</v>
      </c>
      <c r="H242" s="164">
        <v>46.85</v>
      </c>
      <c r="I242" s="165"/>
      <c r="J242" s="164">
        <f>ROUND(I242*H242,3)</f>
        <v>0</v>
      </c>
      <c r="K242" s="162" t="s">
        <v>155</v>
      </c>
      <c r="L242" s="32"/>
      <c r="M242" s="166" t="s">
        <v>1</v>
      </c>
      <c r="N242" s="167" t="s">
        <v>41</v>
      </c>
      <c r="O242" s="55"/>
      <c r="P242" s="168">
        <f>O242*H242</f>
        <v>0</v>
      </c>
      <c r="Q242" s="168">
        <v>4.9500000000000004E-3</v>
      </c>
      <c r="R242" s="168">
        <f>Q242*H242</f>
        <v>0.23190750000000002</v>
      </c>
      <c r="S242" s="168">
        <v>0</v>
      </c>
      <c r="T242" s="169">
        <f>S242*H242</f>
        <v>0</v>
      </c>
      <c r="AR242" s="170" t="s">
        <v>156</v>
      </c>
      <c r="AT242" s="170" t="s">
        <v>152</v>
      </c>
      <c r="AU242" s="170" t="s">
        <v>157</v>
      </c>
      <c r="AY242" s="16" t="s">
        <v>150</v>
      </c>
      <c r="BE242" s="92">
        <f>IF(N242="základná",J242,0)</f>
        <v>0</v>
      </c>
      <c r="BF242" s="92">
        <f>IF(N242="znížená",J242,0)</f>
        <v>0</v>
      </c>
      <c r="BG242" s="92">
        <f>IF(N242="zákl. prenesená",J242,0)</f>
        <v>0</v>
      </c>
      <c r="BH242" s="92">
        <f>IF(N242="zníž. prenesená",J242,0)</f>
        <v>0</v>
      </c>
      <c r="BI242" s="92">
        <f>IF(N242="nulová",J242,0)</f>
        <v>0</v>
      </c>
      <c r="BJ242" s="16" t="s">
        <v>157</v>
      </c>
      <c r="BK242" s="171">
        <f>ROUND(I242*H242,3)</f>
        <v>0</v>
      </c>
      <c r="BL242" s="16" t="s">
        <v>156</v>
      </c>
      <c r="BM242" s="170" t="s">
        <v>312</v>
      </c>
    </row>
    <row r="243" spans="2:65" s="1" customFormat="1" ht="24" customHeight="1" x14ac:dyDescent="0.2">
      <c r="B243" s="160"/>
      <c r="C243" s="161" t="s">
        <v>313</v>
      </c>
      <c r="D243" s="259" t="s">
        <v>314</v>
      </c>
      <c r="E243" s="260"/>
      <c r="F243" s="261"/>
      <c r="G243" s="163" t="s">
        <v>260</v>
      </c>
      <c r="H243" s="164">
        <v>46.85</v>
      </c>
      <c r="I243" s="165"/>
      <c r="J243" s="164">
        <f>ROUND(I243*H243,3)</f>
        <v>0</v>
      </c>
      <c r="K243" s="162" t="s">
        <v>155</v>
      </c>
      <c r="L243" s="32"/>
      <c r="M243" s="166" t="s">
        <v>1</v>
      </c>
      <c r="N243" s="167" t="s">
        <v>41</v>
      </c>
      <c r="O243" s="55"/>
      <c r="P243" s="168">
        <f>O243*H243</f>
        <v>0</v>
      </c>
      <c r="Q243" s="168">
        <v>4.15E-3</v>
      </c>
      <c r="R243" s="168">
        <f>Q243*H243</f>
        <v>0.1944275</v>
      </c>
      <c r="S243" s="168">
        <v>0</v>
      </c>
      <c r="T243" s="169">
        <f>S243*H243</f>
        <v>0</v>
      </c>
      <c r="AR243" s="170" t="s">
        <v>156</v>
      </c>
      <c r="AT243" s="170" t="s">
        <v>152</v>
      </c>
      <c r="AU243" s="170" t="s">
        <v>157</v>
      </c>
      <c r="AY243" s="16" t="s">
        <v>150</v>
      </c>
      <c r="BE243" s="92">
        <f>IF(N243="základná",J243,0)</f>
        <v>0</v>
      </c>
      <c r="BF243" s="92">
        <f>IF(N243="znížená",J243,0)</f>
        <v>0</v>
      </c>
      <c r="BG243" s="92">
        <f>IF(N243="zákl. prenesená",J243,0)</f>
        <v>0</v>
      </c>
      <c r="BH243" s="92">
        <f>IF(N243="zníž. prenesená",J243,0)</f>
        <v>0</v>
      </c>
      <c r="BI243" s="92">
        <f>IF(N243="nulová",J243,0)</f>
        <v>0</v>
      </c>
      <c r="BJ243" s="16" t="s">
        <v>157</v>
      </c>
      <c r="BK243" s="171">
        <f>ROUND(I243*H243,3)</f>
        <v>0</v>
      </c>
      <c r="BL243" s="16" t="s">
        <v>156</v>
      </c>
      <c r="BM243" s="170" t="s">
        <v>315</v>
      </c>
    </row>
    <row r="244" spans="2:65" s="12" customFormat="1" x14ac:dyDescent="0.2">
      <c r="B244" s="172"/>
      <c r="D244" s="173" t="s">
        <v>159</v>
      </c>
      <c r="E244" s="174" t="s">
        <v>1</v>
      </c>
      <c r="F244" s="175" t="s">
        <v>316</v>
      </c>
      <c r="H244" s="176">
        <v>9.67</v>
      </c>
      <c r="I244" s="177"/>
      <c r="L244" s="172"/>
      <c r="M244" s="178"/>
      <c r="N244" s="179"/>
      <c r="O244" s="179"/>
      <c r="P244" s="179"/>
      <c r="Q244" s="179"/>
      <c r="R244" s="179"/>
      <c r="S244" s="179"/>
      <c r="T244" s="180"/>
      <c r="AT244" s="174" t="s">
        <v>159</v>
      </c>
      <c r="AU244" s="174" t="s">
        <v>157</v>
      </c>
      <c r="AV244" s="12" t="s">
        <v>157</v>
      </c>
      <c r="AW244" s="12" t="s">
        <v>28</v>
      </c>
      <c r="AX244" s="12" t="s">
        <v>75</v>
      </c>
      <c r="AY244" s="174" t="s">
        <v>150</v>
      </c>
    </row>
    <row r="245" spans="2:65" s="12" customFormat="1" x14ac:dyDescent="0.2">
      <c r="B245" s="172"/>
      <c r="D245" s="173" t="s">
        <v>159</v>
      </c>
      <c r="E245" s="174" t="s">
        <v>1</v>
      </c>
      <c r="F245" s="175" t="s">
        <v>317</v>
      </c>
      <c r="H245" s="176">
        <v>11.33</v>
      </c>
      <c r="I245" s="177"/>
      <c r="L245" s="172"/>
      <c r="M245" s="178"/>
      <c r="N245" s="179"/>
      <c r="O245" s="179"/>
      <c r="P245" s="179"/>
      <c r="Q245" s="179"/>
      <c r="R245" s="179"/>
      <c r="S245" s="179"/>
      <c r="T245" s="180"/>
      <c r="AT245" s="174" t="s">
        <v>159</v>
      </c>
      <c r="AU245" s="174" t="s">
        <v>157</v>
      </c>
      <c r="AV245" s="12" t="s">
        <v>157</v>
      </c>
      <c r="AW245" s="12" t="s">
        <v>28</v>
      </c>
      <c r="AX245" s="12" t="s">
        <v>75</v>
      </c>
      <c r="AY245" s="174" t="s">
        <v>150</v>
      </c>
    </row>
    <row r="246" spans="2:65" s="12" customFormat="1" x14ac:dyDescent="0.2">
      <c r="B246" s="172"/>
      <c r="D246" s="173" t="s">
        <v>159</v>
      </c>
      <c r="E246" s="174" t="s">
        <v>1</v>
      </c>
      <c r="F246" s="175" t="s">
        <v>318</v>
      </c>
      <c r="H246" s="176">
        <v>4.79</v>
      </c>
      <c r="I246" s="177"/>
      <c r="L246" s="172"/>
      <c r="M246" s="178"/>
      <c r="N246" s="179"/>
      <c r="O246" s="179"/>
      <c r="P246" s="179"/>
      <c r="Q246" s="179"/>
      <c r="R246" s="179"/>
      <c r="S246" s="179"/>
      <c r="T246" s="180"/>
      <c r="AT246" s="174" t="s">
        <v>159</v>
      </c>
      <c r="AU246" s="174" t="s">
        <v>157</v>
      </c>
      <c r="AV246" s="12" t="s">
        <v>157</v>
      </c>
      <c r="AW246" s="12" t="s">
        <v>28</v>
      </c>
      <c r="AX246" s="12" t="s">
        <v>75</v>
      </c>
      <c r="AY246" s="174" t="s">
        <v>150</v>
      </c>
    </row>
    <row r="247" spans="2:65" s="12" customFormat="1" x14ac:dyDescent="0.2">
      <c r="B247" s="172"/>
      <c r="D247" s="173" t="s">
        <v>159</v>
      </c>
      <c r="E247" s="174" t="s">
        <v>1</v>
      </c>
      <c r="F247" s="175" t="s">
        <v>319</v>
      </c>
      <c r="H247" s="176">
        <v>7.75</v>
      </c>
      <c r="I247" s="177"/>
      <c r="L247" s="172"/>
      <c r="M247" s="178"/>
      <c r="N247" s="179"/>
      <c r="O247" s="179"/>
      <c r="P247" s="179"/>
      <c r="Q247" s="179"/>
      <c r="R247" s="179"/>
      <c r="S247" s="179"/>
      <c r="T247" s="180"/>
      <c r="AT247" s="174" t="s">
        <v>159</v>
      </c>
      <c r="AU247" s="174" t="s">
        <v>157</v>
      </c>
      <c r="AV247" s="12" t="s">
        <v>157</v>
      </c>
      <c r="AW247" s="12" t="s">
        <v>28</v>
      </c>
      <c r="AX247" s="12" t="s">
        <v>75</v>
      </c>
      <c r="AY247" s="174" t="s">
        <v>150</v>
      </c>
    </row>
    <row r="248" spans="2:65" s="12" customFormat="1" x14ac:dyDescent="0.2">
      <c r="B248" s="172"/>
      <c r="D248" s="173" t="s">
        <v>159</v>
      </c>
      <c r="E248" s="174" t="s">
        <v>1</v>
      </c>
      <c r="F248" s="175" t="s">
        <v>320</v>
      </c>
      <c r="H248" s="176">
        <v>13.31</v>
      </c>
      <c r="I248" s="177"/>
      <c r="L248" s="172"/>
      <c r="M248" s="178"/>
      <c r="N248" s="179"/>
      <c r="O248" s="179"/>
      <c r="P248" s="179"/>
      <c r="Q248" s="179"/>
      <c r="R248" s="179"/>
      <c r="S248" s="179"/>
      <c r="T248" s="180"/>
      <c r="AT248" s="174" t="s">
        <v>159</v>
      </c>
      <c r="AU248" s="174" t="s">
        <v>157</v>
      </c>
      <c r="AV248" s="12" t="s">
        <v>157</v>
      </c>
      <c r="AW248" s="12" t="s">
        <v>28</v>
      </c>
      <c r="AX248" s="12" t="s">
        <v>75</v>
      </c>
      <c r="AY248" s="174" t="s">
        <v>150</v>
      </c>
    </row>
    <row r="249" spans="2:65" s="14" customFormat="1" x14ac:dyDescent="0.2">
      <c r="B249" s="189"/>
      <c r="D249" s="173" t="s">
        <v>159</v>
      </c>
      <c r="E249" s="190" t="s">
        <v>1</v>
      </c>
      <c r="F249" s="191" t="s">
        <v>206</v>
      </c>
      <c r="H249" s="192">
        <v>46.85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159</v>
      </c>
      <c r="AU249" s="190" t="s">
        <v>157</v>
      </c>
      <c r="AV249" s="14" t="s">
        <v>165</v>
      </c>
      <c r="AW249" s="14" t="s">
        <v>28</v>
      </c>
      <c r="AX249" s="14" t="s">
        <v>75</v>
      </c>
      <c r="AY249" s="190" t="s">
        <v>150</v>
      </c>
    </row>
    <row r="250" spans="2:65" s="13" customFormat="1" x14ac:dyDescent="0.2">
      <c r="B250" s="181"/>
      <c r="D250" s="173" t="s">
        <v>159</v>
      </c>
      <c r="E250" s="182" t="s">
        <v>1</v>
      </c>
      <c r="F250" s="183" t="s">
        <v>162</v>
      </c>
      <c r="H250" s="184">
        <v>46.85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2" t="s">
        <v>159</v>
      </c>
      <c r="AU250" s="182" t="s">
        <v>157</v>
      </c>
      <c r="AV250" s="13" t="s">
        <v>156</v>
      </c>
      <c r="AW250" s="13" t="s">
        <v>28</v>
      </c>
      <c r="AX250" s="13" t="s">
        <v>83</v>
      </c>
      <c r="AY250" s="182" t="s">
        <v>150</v>
      </c>
    </row>
    <row r="251" spans="2:65" s="1" customFormat="1" ht="24" customHeight="1" x14ac:dyDescent="0.2">
      <c r="B251" s="160"/>
      <c r="C251" s="161" t="s">
        <v>321</v>
      </c>
      <c r="D251" s="259" t="s">
        <v>322</v>
      </c>
      <c r="E251" s="260"/>
      <c r="F251" s="261"/>
      <c r="G251" s="163" t="s">
        <v>260</v>
      </c>
      <c r="H251" s="164">
        <v>276.28899999999999</v>
      </c>
      <c r="I251" s="165"/>
      <c r="J251" s="164">
        <f>ROUND(I251*H251,3)</f>
        <v>0</v>
      </c>
      <c r="K251" s="162" t="s">
        <v>155</v>
      </c>
      <c r="L251" s="32"/>
      <c r="M251" s="166" t="s">
        <v>1</v>
      </c>
      <c r="N251" s="167" t="s">
        <v>41</v>
      </c>
      <c r="O251" s="55"/>
      <c r="P251" s="168">
        <f>O251*H251</f>
        <v>0</v>
      </c>
      <c r="Q251" s="168">
        <v>1.8984000000000001E-2</v>
      </c>
      <c r="R251" s="168">
        <f>Q251*H251</f>
        <v>5.2450703760000001</v>
      </c>
      <c r="S251" s="168">
        <v>0</v>
      </c>
      <c r="T251" s="169">
        <f>S251*H251</f>
        <v>0</v>
      </c>
      <c r="AR251" s="170" t="s">
        <v>156</v>
      </c>
      <c r="AT251" s="170" t="s">
        <v>152</v>
      </c>
      <c r="AU251" s="170" t="s">
        <v>157</v>
      </c>
      <c r="AY251" s="16" t="s">
        <v>150</v>
      </c>
      <c r="BE251" s="92">
        <f>IF(N251="základná",J251,0)</f>
        <v>0</v>
      </c>
      <c r="BF251" s="92">
        <f>IF(N251="znížená",J251,0)</f>
        <v>0</v>
      </c>
      <c r="BG251" s="92">
        <f>IF(N251="zákl. prenesená",J251,0)</f>
        <v>0</v>
      </c>
      <c r="BH251" s="92">
        <f>IF(N251="zníž. prenesená",J251,0)</f>
        <v>0</v>
      </c>
      <c r="BI251" s="92">
        <f>IF(N251="nulová",J251,0)</f>
        <v>0</v>
      </c>
      <c r="BJ251" s="16" t="s">
        <v>157</v>
      </c>
      <c r="BK251" s="171">
        <f>ROUND(I251*H251,3)</f>
        <v>0</v>
      </c>
      <c r="BL251" s="16" t="s">
        <v>156</v>
      </c>
      <c r="BM251" s="170" t="s">
        <v>323</v>
      </c>
    </row>
    <row r="252" spans="2:65" s="12" customFormat="1" ht="33.75" x14ac:dyDescent="0.2">
      <c r="B252" s="172"/>
      <c r="D252" s="173" t="s">
        <v>159</v>
      </c>
      <c r="E252" s="174" t="s">
        <v>1</v>
      </c>
      <c r="F252" s="175" t="s">
        <v>324</v>
      </c>
      <c r="H252" s="176">
        <v>245.25899999999999</v>
      </c>
      <c r="I252" s="177"/>
      <c r="L252" s="172"/>
      <c r="M252" s="178"/>
      <c r="N252" s="179"/>
      <c r="O252" s="179"/>
      <c r="P252" s="179"/>
      <c r="Q252" s="179"/>
      <c r="R252" s="179"/>
      <c r="S252" s="179"/>
      <c r="T252" s="180"/>
      <c r="AT252" s="174" t="s">
        <v>159</v>
      </c>
      <c r="AU252" s="174" t="s">
        <v>157</v>
      </c>
      <c r="AV252" s="12" t="s">
        <v>157</v>
      </c>
      <c r="AW252" s="12" t="s">
        <v>28</v>
      </c>
      <c r="AX252" s="12" t="s">
        <v>75</v>
      </c>
      <c r="AY252" s="174" t="s">
        <v>150</v>
      </c>
    </row>
    <row r="253" spans="2:65" s="12" customFormat="1" x14ac:dyDescent="0.2">
      <c r="B253" s="172"/>
      <c r="D253" s="173" t="s">
        <v>159</v>
      </c>
      <c r="E253" s="174" t="s">
        <v>1</v>
      </c>
      <c r="F253" s="175" t="s">
        <v>325</v>
      </c>
      <c r="H253" s="176">
        <v>11.555</v>
      </c>
      <c r="I253" s="177"/>
      <c r="L253" s="172"/>
      <c r="M253" s="178"/>
      <c r="N253" s="179"/>
      <c r="O253" s="179"/>
      <c r="P253" s="179"/>
      <c r="Q253" s="179"/>
      <c r="R253" s="179"/>
      <c r="S253" s="179"/>
      <c r="T253" s="180"/>
      <c r="AT253" s="174" t="s">
        <v>159</v>
      </c>
      <c r="AU253" s="174" t="s">
        <v>157</v>
      </c>
      <c r="AV253" s="12" t="s">
        <v>157</v>
      </c>
      <c r="AW253" s="12" t="s">
        <v>28</v>
      </c>
      <c r="AX253" s="12" t="s">
        <v>75</v>
      </c>
      <c r="AY253" s="174" t="s">
        <v>150</v>
      </c>
    </row>
    <row r="254" spans="2:65" s="14" customFormat="1" x14ac:dyDescent="0.2">
      <c r="B254" s="189"/>
      <c r="D254" s="173" t="s">
        <v>159</v>
      </c>
      <c r="E254" s="190" t="s">
        <v>1</v>
      </c>
      <c r="F254" s="191" t="s">
        <v>229</v>
      </c>
      <c r="H254" s="192">
        <v>256.81400000000002</v>
      </c>
      <c r="I254" s="193"/>
      <c r="L254" s="189"/>
      <c r="M254" s="194"/>
      <c r="N254" s="195"/>
      <c r="O254" s="195"/>
      <c r="P254" s="195"/>
      <c r="Q254" s="195"/>
      <c r="R254" s="195"/>
      <c r="S254" s="195"/>
      <c r="T254" s="196"/>
      <c r="AT254" s="190" t="s">
        <v>159</v>
      </c>
      <c r="AU254" s="190" t="s">
        <v>157</v>
      </c>
      <c r="AV254" s="14" t="s">
        <v>165</v>
      </c>
      <c r="AW254" s="14" t="s">
        <v>28</v>
      </c>
      <c r="AX254" s="14" t="s">
        <v>75</v>
      </c>
      <c r="AY254" s="190" t="s">
        <v>150</v>
      </c>
    </row>
    <row r="255" spans="2:65" s="12" customFormat="1" x14ac:dyDescent="0.2">
      <c r="B255" s="172"/>
      <c r="D255" s="173" t="s">
        <v>159</v>
      </c>
      <c r="E255" s="174" t="s">
        <v>1</v>
      </c>
      <c r="F255" s="175" t="s">
        <v>326</v>
      </c>
      <c r="H255" s="176">
        <v>5.4</v>
      </c>
      <c r="I255" s="177"/>
      <c r="L255" s="172"/>
      <c r="M255" s="178"/>
      <c r="N255" s="179"/>
      <c r="O255" s="179"/>
      <c r="P255" s="179"/>
      <c r="Q255" s="179"/>
      <c r="R255" s="179"/>
      <c r="S255" s="179"/>
      <c r="T255" s="180"/>
      <c r="AT255" s="174" t="s">
        <v>159</v>
      </c>
      <c r="AU255" s="174" t="s">
        <v>157</v>
      </c>
      <c r="AV255" s="12" t="s">
        <v>157</v>
      </c>
      <c r="AW255" s="12" t="s">
        <v>28</v>
      </c>
      <c r="AX255" s="12" t="s">
        <v>75</v>
      </c>
      <c r="AY255" s="174" t="s">
        <v>150</v>
      </c>
    </row>
    <row r="256" spans="2:65" s="12" customFormat="1" x14ac:dyDescent="0.2">
      <c r="B256" s="172"/>
      <c r="D256" s="173" t="s">
        <v>159</v>
      </c>
      <c r="E256" s="174" t="s">
        <v>1</v>
      </c>
      <c r="F256" s="175" t="s">
        <v>327</v>
      </c>
      <c r="H256" s="176">
        <v>14.074999999999999</v>
      </c>
      <c r="I256" s="177"/>
      <c r="L256" s="172"/>
      <c r="M256" s="178"/>
      <c r="N256" s="179"/>
      <c r="O256" s="179"/>
      <c r="P256" s="179"/>
      <c r="Q256" s="179"/>
      <c r="R256" s="179"/>
      <c r="S256" s="179"/>
      <c r="T256" s="180"/>
      <c r="AT256" s="174" t="s">
        <v>159</v>
      </c>
      <c r="AU256" s="174" t="s">
        <v>157</v>
      </c>
      <c r="AV256" s="12" t="s">
        <v>157</v>
      </c>
      <c r="AW256" s="12" t="s">
        <v>28</v>
      </c>
      <c r="AX256" s="12" t="s">
        <v>75</v>
      </c>
      <c r="AY256" s="174" t="s">
        <v>150</v>
      </c>
    </row>
    <row r="257" spans="2:65" s="14" customFormat="1" x14ac:dyDescent="0.2">
      <c r="B257" s="189"/>
      <c r="D257" s="173" t="s">
        <v>159</v>
      </c>
      <c r="E257" s="190" t="s">
        <v>1</v>
      </c>
      <c r="F257" s="191" t="s">
        <v>206</v>
      </c>
      <c r="H257" s="192">
        <v>19.475000000000001</v>
      </c>
      <c r="I257" s="193"/>
      <c r="L257" s="189"/>
      <c r="M257" s="194"/>
      <c r="N257" s="195"/>
      <c r="O257" s="195"/>
      <c r="P257" s="195"/>
      <c r="Q257" s="195"/>
      <c r="R257" s="195"/>
      <c r="S257" s="195"/>
      <c r="T257" s="196"/>
      <c r="AT257" s="190" t="s">
        <v>159</v>
      </c>
      <c r="AU257" s="190" t="s">
        <v>157</v>
      </c>
      <c r="AV257" s="14" t="s">
        <v>165</v>
      </c>
      <c r="AW257" s="14" t="s">
        <v>28</v>
      </c>
      <c r="AX257" s="14" t="s">
        <v>75</v>
      </c>
      <c r="AY257" s="190" t="s">
        <v>150</v>
      </c>
    </row>
    <row r="258" spans="2:65" s="13" customFormat="1" x14ac:dyDescent="0.2">
      <c r="B258" s="181"/>
      <c r="D258" s="173" t="s">
        <v>159</v>
      </c>
      <c r="E258" s="182" t="s">
        <v>1</v>
      </c>
      <c r="F258" s="183" t="s">
        <v>162</v>
      </c>
      <c r="H258" s="184">
        <v>276.28899999999999</v>
      </c>
      <c r="I258" s="185"/>
      <c r="L258" s="181"/>
      <c r="M258" s="186"/>
      <c r="N258" s="187"/>
      <c r="O258" s="187"/>
      <c r="P258" s="187"/>
      <c r="Q258" s="187"/>
      <c r="R258" s="187"/>
      <c r="S258" s="187"/>
      <c r="T258" s="188"/>
      <c r="AT258" s="182" t="s">
        <v>159</v>
      </c>
      <c r="AU258" s="182" t="s">
        <v>157</v>
      </c>
      <c r="AV258" s="13" t="s">
        <v>156</v>
      </c>
      <c r="AW258" s="13" t="s">
        <v>28</v>
      </c>
      <c r="AX258" s="13" t="s">
        <v>83</v>
      </c>
      <c r="AY258" s="182" t="s">
        <v>150</v>
      </c>
    </row>
    <row r="259" spans="2:65" s="1" customFormat="1" ht="24" customHeight="1" x14ac:dyDescent="0.2">
      <c r="B259" s="160"/>
      <c r="C259" s="161" t="s">
        <v>328</v>
      </c>
      <c r="D259" s="259" t="s">
        <v>329</v>
      </c>
      <c r="E259" s="260"/>
      <c r="F259" s="261"/>
      <c r="G259" s="163" t="s">
        <v>260</v>
      </c>
      <c r="H259" s="164">
        <v>196.09800000000001</v>
      </c>
      <c r="I259" s="165"/>
      <c r="J259" s="164">
        <f>ROUND(I259*H259,3)</f>
        <v>0</v>
      </c>
      <c r="K259" s="162" t="s">
        <v>155</v>
      </c>
      <c r="L259" s="32"/>
      <c r="M259" s="166" t="s">
        <v>1</v>
      </c>
      <c r="N259" s="167" t="s">
        <v>41</v>
      </c>
      <c r="O259" s="55"/>
      <c r="P259" s="168">
        <f>O259*H259</f>
        <v>0</v>
      </c>
      <c r="Q259" s="168">
        <v>4.725E-3</v>
      </c>
      <c r="R259" s="168">
        <f>Q259*H259</f>
        <v>0.92656305000000005</v>
      </c>
      <c r="S259" s="168">
        <v>0</v>
      </c>
      <c r="T259" s="169">
        <f>S259*H259</f>
        <v>0</v>
      </c>
      <c r="AR259" s="170" t="s">
        <v>156</v>
      </c>
      <c r="AT259" s="170" t="s">
        <v>152</v>
      </c>
      <c r="AU259" s="170" t="s">
        <v>157</v>
      </c>
      <c r="AY259" s="16" t="s">
        <v>150</v>
      </c>
      <c r="BE259" s="92">
        <f>IF(N259="základná",J259,0)</f>
        <v>0</v>
      </c>
      <c r="BF259" s="92">
        <f>IF(N259="znížená",J259,0)</f>
        <v>0</v>
      </c>
      <c r="BG259" s="92">
        <f>IF(N259="zákl. prenesená",J259,0)</f>
        <v>0</v>
      </c>
      <c r="BH259" s="92">
        <f>IF(N259="zníž. prenesená",J259,0)</f>
        <v>0</v>
      </c>
      <c r="BI259" s="92">
        <f>IF(N259="nulová",J259,0)</f>
        <v>0</v>
      </c>
      <c r="BJ259" s="16" t="s">
        <v>157</v>
      </c>
      <c r="BK259" s="171">
        <f>ROUND(I259*H259,3)</f>
        <v>0</v>
      </c>
      <c r="BL259" s="16" t="s">
        <v>156</v>
      </c>
      <c r="BM259" s="170" t="s">
        <v>330</v>
      </c>
    </row>
    <row r="260" spans="2:65" s="12" customFormat="1" ht="22.5" x14ac:dyDescent="0.2">
      <c r="B260" s="172"/>
      <c r="D260" s="173" t="s">
        <v>159</v>
      </c>
      <c r="E260" s="174" t="s">
        <v>1</v>
      </c>
      <c r="F260" s="175" t="s">
        <v>331</v>
      </c>
      <c r="H260" s="176">
        <v>29.899000000000001</v>
      </c>
      <c r="I260" s="177"/>
      <c r="L260" s="172"/>
      <c r="M260" s="178"/>
      <c r="N260" s="179"/>
      <c r="O260" s="179"/>
      <c r="P260" s="179"/>
      <c r="Q260" s="179"/>
      <c r="R260" s="179"/>
      <c r="S260" s="179"/>
      <c r="T260" s="180"/>
      <c r="AT260" s="174" t="s">
        <v>159</v>
      </c>
      <c r="AU260" s="174" t="s">
        <v>157</v>
      </c>
      <c r="AV260" s="12" t="s">
        <v>157</v>
      </c>
      <c r="AW260" s="12" t="s">
        <v>28</v>
      </c>
      <c r="AX260" s="12" t="s">
        <v>75</v>
      </c>
      <c r="AY260" s="174" t="s">
        <v>150</v>
      </c>
    </row>
    <row r="261" spans="2:65" s="12" customFormat="1" ht="22.5" x14ac:dyDescent="0.2">
      <c r="B261" s="172"/>
      <c r="D261" s="173" t="s">
        <v>159</v>
      </c>
      <c r="E261" s="174" t="s">
        <v>1</v>
      </c>
      <c r="F261" s="175" t="s">
        <v>332</v>
      </c>
      <c r="H261" s="176">
        <v>15.377000000000001</v>
      </c>
      <c r="I261" s="177"/>
      <c r="L261" s="172"/>
      <c r="M261" s="178"/>
      <c r="N261" s="179"/>
      <c r="O261" s="179"/>
      <c r="P261" s="179"/>
      <c r="Q261" s="179"/>
      <c r="R261" s="179"/>
      <c r="S261" s="179"/>
      <c r="T261" s="180"/>
      <c r="AT261" s="174" t="s">
        <v>159</v>
      </c>
      <c r="AU261" s="174" t="s">
        <v>157</v>
      </c>
      <c r="AV261" s="12" t="s">
        <v>157</v>
      </c>
      <c r="AW261" s="12" t="s">
        <v>28</v>
      </c>
      <c r="AX261" s="12" t="s">
        <v>75</v>
      </c>
      <c r="AY261" s="174" t="s">
        <v>150</v>
      </c>
    </row>
    <row r="262" spans="2:65" s="12" customFormat="1" x14ac:dyDescent="0.2">
      <c r="B262" s="172"/>
      <c r="D262" s="173" t="s">
        <v>159</v>
      </c>
      <c r="E262" s="174" t="s">
        <v>1</v>
      </c>
      <c r="F262" s="175" t="s">
        <v>333</v>
      </c>
      <c r="H262" s="176">
        <v>20.417999999999999</v>
      </c>
      <c r="I262" s="177"/>
      <c r="L262" s="172"/>
      <c r="M262" s="178"/>
      <c r="N262" s="179"/>
      <c r="O262" s="179"/>
      <c r="P262" s="179"/>
      <c r="Q262" s="179"/>
      <c r="R262" s="179"/>
      <c r="S262" s="179"/>
      <c r="T262" s="180"/>
      <c r="AT262" s="174" t="s">
        <v>159</v>
      </c>
      <c r="AU262" s="174" t="s">
        <v>157</v>
      </c>
      <c r="AV262" s="12" t="s">
        <v>157</v>
      </c>
      <c r="AW262" s="12" t="s">
        <v>28</v>
      </c>
      <c r="AX262" s="12" t="s">
        <v>75</v>
      </c>
      <c r="AY262" s="174" t="s">
        <v>150</v>
      </c>
    </row>
    <row r="263" spans="2:65" s="12" customFormat="1" ht="33.75" x14ac:dyDescent="0.2">
      <c r="B263" s="172"/>
      <c r="D263" s="173" t="s">
        <v>159</v>
      </c>
      <c r="E263" s="174" t="s">
        <v>1</v>
      </c>
      <c r="F263" s="175" t="s">
        <v>334</v>
      </c>
      <c r="H263" s="176">
        <v>39.018000000000001</v>
      </c>
      <c r="I263" s="177"/>
      <c r="L263" s="172"/>
      <c r="M263" s="178"/>
      <c r="N263" s="179"/>
      <c r="O263" s="179"/>
      <c r="P263" s="179"/>
      <c r="Q263" s="179"/>
      <c r="R263" s="179"/>
      <c r="S263" s="179"/>
      <c r="T263" s="180"/>
      <c r="AT263" s="174" t="s">
        <v>159</v>
      </c>
      <c r="AU263" s="174" t="s">
        <v>157</v>
      </c>
      <c r="AV263" s="12" t="s">
        <v>157</v>
      </c>
      <c r="AW263" s="12" t="s">
        <v>28</v>
      </c>
      <c r="AX263" s="12" t="s">
        <v>75</v>
      </c>
      <c r="AY263" s="174" t="s">
        <v>150</v>
      </c>
    </row>
    <row r="264" spans="2:65" s="12" customFormat="1" ht="22.5" x14ac:dyDescent="0.2">
      <c r="B264" s="172"/>
      <c r="D264" s="173" t="s">
        <v>159</v>
      </c>
      <c r="E264" s="174" t="s">
        <v>1</v>
      </c>
      <c r="F264" s="175" t="s">
        <v>335</v>
      </c>
      <c r="H264" s="176">
        <v>8.6920000000000002</v>
      </c>
      <c r="I264" s="177"/>
      <c r="L264" s="172"/>
      <c r="M264" s="178"/>
      <c r="N264" s="179"/>
      <c r="O264" s="179"/>
      <c r="P264" s="179"/>
      <c r="Q264" s="179"/>
      <c r="R264" s="179"/>
      <c r="S264" s="179"/>
      <c r="T264" s="180"/>
      <c r="AT264" s="174" t="s">
        <v>159</v>
      </c>
      <c r="AU264" s="174" t="s">
        <v>157</v>
      </c>
      <c r="AV264" s="12" t="s">
        <v>157</v>
      </c>
      <c r="AW264" s="12" t="s">
        <v>28</v>
      </c>
      <c r="AX264" s="12" t="s">
        <v>75</v>
      </c>
      <c r="AY264" s="174" t="s">
        <v>150</v>
      </c>
    </row>
    <row r="265" spans="2:65" s="14" customFormat="1" x14ac:dyDescent="0.2">
      <c r="B265" s="189"/>
      <c r="D265" s="173" t="s">
        <v>159</v>
      </c>
      <c r="E265" s="190" t="s">
        <v>1</v>
      </c>
      <c r="F265" s="191" t="s">
        <v>229</v>
      </c>
      <c r="H265" s="192">
        <v>113.404</v>
      </c>
      <c r="I265" s="193"/>
      <c r="L265" s="189"/>
      <c r="M265" s="194"/>
      <c r="N265" s="195"/>
      <c r="O265" s="195"/>
      <c r="P265" s="195"/>
      <c r="Q265" s="195"/>
      <c r="R265" s="195"/>
      <c r="S265" s="195"/>
      <c r="T265" s="196"/>
      <c r="AT265" s="190" t="s">
        <v>159</v>
      </c>
      <c r="AU265" s="190" t="s">
        <v>157</v>
      </c>
      <c r="AV265" s="14" t="s">
        <v>165</v>
      </c>
      <c r="AW265" s="14" t="s">
        <v>28</v>
      </c>
      <c r="AX265" s="14" t="s">
        <v>75</v>
      </c>
      <c r="AY265" s="190" t="s">
        <v>150</v>
      </c>
    </row>
    <row r="266" spans="2:65" s="12" customFormat="1" ht="22.5" x14ac:dyDescent="0.2">
      <c r="B266" s="172"/>
      <c r="D266" s="173" t="s">
        <v>159</v>
      </c>
      <c r="E266" s="174" t="s">
        <v>1</v>
      </c>
      <c r="F266" s="175" t="s">
        <v>336</v>
      </c>
      <c r="H266" s="176">
        <v>36.055999999999997</v>
      </c>
      <c r="I266" s="177"/>
      <c r="L266" s="172"/>
      <c r="M266" s="178"/>
      <c r="N266" s="179"/>
      <c r="O266" s="179"/>
      <c r="P266" s="179"/>
      <c r="Q266" s="179"/>
      <c r="R266" s="179"/>
      <c r="S266" s="179"/>
      <c r="T266" s="180"/>
      <c r="AT266" s="174" t="s">
        <v>159</v>
      </c>
      <c r="AU266" s="174" t="s">
        <v>157</v>
      </c>
      <c r="AV266" s="12" t="s">
        <v>157</v>
      </c>
      <c r="AW266" s="12" t="s">
        <v>28</v>
      </c>
      <c r="AX266" s="12" t="s">
        <v>75</v>
      </c>
      <c r="AY266" s="174" t="s">
        <v>150</v>
      </c>
    </row>
    <row r="267" spans="2:65" s="12" customFormat="1" ht="22.5" x14ac:dyDescent="0.2">
      <c r="B267" s="172"/>
      <c r="D267" s="173" t="s">
        <v>159</v>
      </c>
      <c r="E267" s="174" t="s">
        <v>1</v>
      </c>
      <c r="F267" s="175" t="s">
        <v>337</v>
      </c>
      <c r="H267" s="176">
        <v>38.822000000000003</v>
      </c>
      <c r="I267" s="177"/>
      <c r="L267" s="172"/>
      <c r="M267" s="178"/>
      <c r="N267" s="179"/>
      <c r="O267" s="179"/>
      <c r="P267" s="179"/>
      <c r="Q267" s="179"/>
      <c r="R267" s="179"/>
      <c r="S267" s="179"/>
      <c r="T267" s="180"/>
      <c r="AT267" s="174" t="s">
        <v>159</v>
      </c>
      <c r="AU267" s="174" t="s">
        <v>157</v>
      </c>
      <c r="AV267" s="12" t="s">
        <v>157</v>
      </c>
      <c r="AW267" s="12" t="s">
        <v>28</v>
      </c>
      <c r="AX267" s="12" t="s">
        <v>75</v>
      </c>
      <c r="AY267" s="174" t="s">
        <v>150</v>
      </c>
    </row>
    <row r="268" spans="2:65" s="12" customFormat="1" ht="22.5" x14ac:dyDescent="0.2">
      <c r="B268" s="172"/>
      <c r="D268" s="173" t="s">
        <v>159</v>
      </c>
      <c r="E268" s="174" t="s">
        <v>1</v>
      </c>
      <c r="F268" s="175" t="s">
        <v>338</v>
      </c>
      <c r="H268" s="176">
        <v>25.718</v>
      </c>
      <c r="I268" s="177"/>
      <c r="L268" s="172"/>
      <c r="M268" s="178"/>
      <c r="N268" s="179"/>
      <c r="O268" s="179"/>
      <c r="P268" s="179"/>
      <c r="Q268" s="179"/>
      <c r="R268" s="179"/>
      <c r="S268" s="179"/>
      <c r="T268" s="180"/>
      <c r="AT268" s="174" t="s">
        <v>159</v>
      </c>
      <c r="AU268" s="174" t="s">
        <v>157</v>
      </c>
      <c r="AV268" s="12" t="s">
        <v>157</v>
      </c>
      <c r="AW268" s="12" t="s">
        <v>28</v>
      </c>
      <c r="AX268" s="12" t="s">
        <v>75</v>
      </c>
      <c r="AY268" s="174" t="s">
        <v>150</v>
      </c>
    </row>
    <row r="269" spans="2:65" s="12" customFormat="1" ht="33.75" x14ac:dyDescent="0.2">
      <c r="B269" s="172"/>
      <c r="D269" s="173" t="s">
        <v>159</v>
      </c>
      <c r="E269" s="174" t="s">
        <v>1</v>
      </c>
      <c r="F269" s="175" t="s">
        <v>339</v>
      </c>
      <c r="H269" s="176">
        <v>41.618000000000002</v>
      </c>
      <c r="I269" s="177"/>
      <c r="L269" s="172"/>
      <c r="M269" s="178"/>
      <c r="N269" s="179"/>
      <c r="O269" s="179"/>
      <c r="P269" s="179"/>
      <c r="Q269" s="179"/>
      <c r="R269" s="179"/>
      <c r="S269" s="179"/>
      <c r="T269" s="180"/>
      <c r="AT269" s="174" t="s">
        <v>159</v>
      </c>
      <c r="AU269" s="174" t="s">
        <v>157</v>
      </c>
      <c r="AV269" s="12" t="s">
        <v>157</v>
      </c>
      <c r="AW269" s="12" t="s">
        <v>28</v>
      </c>
      <c r="AX269" s="12" t="s">
        <v>75</v>
      </c>
      <c r="AY269" s="174" t="s">
        <v>150</v>
      </c>
    </row>
    <row r="270" spans="2:65" s="12" customFormat="1" ht="33.75" x14ac:dyDescent="0.2">
      <c r="B270" s="172"/>
      <c r="D270" s="173" t="s">
        <v>159</v>
      </c>
      <c r="E270" s="174" t="s">
        <v>1</v>
      </c>
      <c r="F270" s="175" t="s">
        <v>340</v>
      </c>
      <c r="H270" s="176">
        <v>46.692</v>
      </c>
      <c r="I270" s="177"/>
      <c r="L270" s="172"/>
      <c r="M270" s="178"/>
      <c r="N270" s="179"/>
      <c r="O270" s="179"/>
      <c r="P270" s="179"/>
      <c r="Q270" s="179"/>
      <c r="R270" s="179"/>
      <c r="S270" s="179"/>
      <c r="T270" s="180"/>
      <c r="AT270" s="174" t="s">
        <v>159</v>
      </c>
      <c r="AU270" s="174" t="s">
        <v>157</v>
      </c>
      <c r="AV270" s="12" t="s">
        <v>157</v>
      </c>
      <c r="AW270" s="12" t="s">
        <v>28</v>
      </c>
      <c r="AX270" s="12" t="s">
        <v>75</v>
      </c>
      <c r="AY270" s="174" t="s">
        <v>150</v>
      </c>
    </row>
    <row r="271" spans="2:65" s="12" customFormat="1" x14ac:dyDescent="0.2">
      <c r="B271" s="172"/>
      <c r="D271" s="173" t="s">
        <v>159</v>
      </c>
      <c r="E271" s="174" t="s">
        <v>1</v>
      </c>
      <c r="F271" s="175" t="s">
        <v>341</v>
      </c>
      <c r="H271" s="176">
        <v>2.2000000000000002</v>
      </c>
      <c r="I271" s="177"/>
      <c r="L271" s="172"/>
      <c r="M271" s="178"/>
      <c r="N271" s="179"/>
      <c r="O271" s="179"/>
      <c r="P271" s="179"/>
      <c r="Q271" s="179"/>
      <c r="R271" s="179"/>
      <c r="S271" s="179"/>
      <c r="T271" s="180"/>
      <c r="AT271" s="174" t="s">
        <v>159</v>
      </c>
      <c r="AU271" s="174" t="s">
        <v>157</v>
      </c>
      <c r="AV271" s="12" t="s">
        <v>157</v>
      </c>
      <c r="AW271" s="12" t="s">
        <v>28</v>
      </c>
      <c r="AX271" s="12" t="s">
        <v>75</v>
      </c>
      <c r="AY271" s="174" t="s">
        <v>150</v>
      </c>
    </row>
    <row r="272" spans="2:65" s="14" customFormat="1" x14ac:dyDescent="0.2">
      <c r="B272" s="189"/>
      <c r="D272" s="173" t="s">
        <v>159</v>
      </c>
      <c r="E272" s="190" t="s">
        <v>1</v>
      </c>
      <c r="F272" s="191" t="s">
        <v>206</v>
      </c>
      <c r="H272" s="192">
        <v>191.10599999999999</v>
      </c>
      <c r="I272" s="193"/>
      <c r="L272" s="189"/>
      <c r="M272" s="194"/>
      <c r="N272" s="195"/>
      <c r="O272" s="195"/>
      <c r="P272" s="195"/>
      <c r="Q272" s="195"/>
      <c r="R272" s="195"/>
      <c r="S272" s="195"/>
      <c r="T272" s="196"/>
      <c r="AT272" s="190" t="s">
        <v>159</v>
      </c>
      <c r="AU272" s="190" t="s">
        <v>157</v>
      </c>
      <c r="AV272" s="14" t="s">
        <v>165</v>
      </c>
      <c r="AW272" s="14" t="s">
        <v>28</v>
      </c>
      <c r="AX272" s="14" t="s">
        <v>75</v>
      </c>
      <c r="AY272" s="190" t="s">
        <v>150</v>
      </c>
    </row>
    <row r="273" spans="2:65" s="12" customFormat="1" ht="22.5" x14ac:dyDescent="0.2">
      <c r="B273" s="172"/>
      <c r="D273" s="173" t="s">
        <v>159</v>
      </c>
      <c r="E273" s="174" t="s">
        <v>1</v>
      </c>
      <c r="F273" s="175" t="s">
        <v>342</v>
      </c>
      <c r="H273" s="176">
        <v>-12.04</v>
      </c>
      <c r="I273" s="177"/>
      <c r="L273" s="172"/>
      <c r="M273" s="178"/>
      <c r="N273" s="179"/>
      <c r="O273" s="179"/>
      <c r="P273" s="179"/>
      <c r="Q273" s="179"/>
      <c r="R273" s="179"/>
      <c r="S273" s="179"/>
      <c r="T273" s="180"/>
      <c r="AT273" s="174" t="s">
        <v>159</v>
      </c>
      <c r="AU273" s="174" t="s">
        <v>157</v>
      </c>
      <c r="AV273" s="12" t="s">
        <v>157</v>
      </c>
      <c r="AW273" s="12" t="s">
        <v>28</v>
      </c>
      <c r="AX273" s="12" t="s">
        <v>75</v>
      </c>
      <c r="AY273" s="174" t="s">
        <v>150</v>
      </c>
    </row>
    <row r="274" spans="2:65" s="12" customFormat="1" x14ac:dyDescent="0.2">
      <c r="B274" s="172"/>
      <c r="D274" s="173" t="s">
        <v>159</v>
      </c>
      <c r="E274" s="174" t="s">
        <v>1</v>
      </c>
      <c r="F274" s="175" t="s">
        <v>343</v>
      </c>
      <c r="H274" s="176">
        <v>-13.938000000000001</v>
      </c>
      <c r="I274" s="177"/>
      <c r="L274" s="172"/>
      <c r="M274" s="178"/>
      <c r="N274" s="179"/>
      <c r="O274" s="179"/>
      <c r="P274" s="179"/>
      <c r="Q274" s="179"/>
      <c r="R274" s="179"/>
      <c r="S274" s="179"/>
      <c r="T274" s="180"/>
      <c r="AT274" s="174" t="s">
        <v>159</v>
      </c>
      <c r="AU274" s="174" t="s">
        <v>157</v>
      </c>
      <c r="AV274" s="12" t="s">
        <v>157</v>
      </c>
      <c r="AW274" s="12" t="s">
        <v>28</v>
      </c>
      <c r="AX274" s="12" t="s">
        <v>75</v>
      </c>
      <c r="AY274" s="174" t="s">
        <v>150</v>
      </c>
    </row>
    <row r="275" spans="2:65" s="12" customFormat="1" ht="33.75" x14ac:dyDescent="0.2">
      <c r="B275" s="172"/>
      <c r="D275" s="173" t="s">
        <v>159</v>
      </c>
      <c r="E275" s="174" t="s">
        <v>1</v>
      </c>
      <c r="F275" s="175" t="s">
        <v>344</v>
      </c>
      <c r="H275" s="176">
        <v>-36.21</v>
      </c>
      <c r="I275" s="177"/>
      <c r="L275" s="172"/>
      <c r="M275" s="178"/>
      <c r="N275" s="179"/>
      <c r="O275" s="179"/>
      <c r="P275" s="179"/>
      <c r="Q275" s="179"/>
      <c r="R275" s="179"/>
      <c r="S275" s="179"/>
      <c r="T275" s="180"/>
      <c r="AT275" s="174" t="s">
        <v>159</v>
      </c>
      <c r="AU275" s="174" t="s">
        <v>157</v>
      </c>
      <c r="AV275" s="12" t="s">
        <v>157</v>
      </c>
      <c r="AW275" s="12" t="s">
        <v>28</v>
      </c>
      <c r="AX275" s="12" t="s">
        <v>75</v>
      </c>
      <c r="AY275" s="174" t="s">
        <v>150</v>
      </c>
    </row>
    <row r="276" spans="2:65" s="12" customFormat="1" ht="22.5" x14ac:dyDescent="0.2">
      <c r="B276" s="172"/>
      <c r="D276" s="173" t="s">
        <v>159</v>
      </c>
      <c r="E276" s="174" t="s">
        <v>1</v>
      </c>
      <c r="F276" s="175" t="s">
        <v>345</v>
      </c>
      <c r="H276" s="176">
        <v>-16.501999999999999</v>
      </c>
      <c r="I276" s="177"/>
      <c r="L276" s="172"/>
      <c r="M276" s="178"/>
      <c r="N276" s="179"/>
      <c r="O276" s="179"/>
      <c r="P276" s="179"/>
      <c r="Q276" s="179"/>
      <c r="R276" s="179"/>
      <c r="S276" s="179"/>
      <c r="T276" s="180"/>
      <c r="AT276" s="174" t="s">
        <v>159</v>
      </c>
      <c r="AU276" s="174" t="s">
        <v>157</v>
      </c>
      <c r="AV276" s="12" t="s">
        <v>157</v>
      </c>
      <c r="AW276" s="12" t="s">
        <v>28</v>
      </c>
      <c r="AX276" s="12" t="s">
        <v>75</v>
      </c>
      <c r="AY276" s="174" t="s">
        <v>150</v>
      </c>
    </row>
    <row r="277" spans="2:65" s="12" customFormat="1" ht="22.5" x14ac:dyDescent="0.2">
      <c r="B277" s="172"/>
      <c r="D277" s="173" t="s">
        <v>159</v>
      </c>
      <c r="E277" s="174" t="s">
        <v>1</v>
      </c>
      <c r="F277" s="175" t="s">
        <v>346</v>
      </c>
      <c r="H277" s="176">
        <v>-29.722000000000001</v>
      </c>
      <c r="I277" s="177"/>
      <c r="L277" s="172"/>
      <c r="M277" s="178"/>
      <c r="N277" s="179"/>
      <c r="O277" s="179"/>
      <c r="P277" s="179"/>
      <c r="Q277" s="179"/>
      <c r="R277" s="179"/>
      <c r="S277" s="179"/>
      <c r="T277" s="180"/>
      <c r="AT277" s="174" t="s">
        <v>159</v>
      </c>
      <c r="AU277" s="174" t="s">
        <v>157</v>
      </c>
      <c r="AV277" s="12" t="s">
        <v>157</v>
      </c>
      <c r="AW277" s="12" t="s">
        <v>28</v>
      </c>
      <c r="AX277" s="12" t="s">
        <v>75</v>
      </c>
      <c r="AY277" s="174" t="s">
        <v>150</v>
      </c>
    </row>
    <row r="278" spans="2:65" s="14" customFormat="1" x14ac:dyDescent="0.2">
      <c r="B278" s="189"/>
      <c r="D278" s="173" t="s">
        <v>159</v>
      </c>
      <c r="E278" s="190" t="s">
        <v>1</v>
      </c>
      <c r="F278" s="191" t="s">
        <v>347</v>
      </c>
      <c r="H278" s="192">
        <v>-108.41200000000001</v>
      </c>
      <c r="I278" s="193"/>
      <c r="L278" s="189"/>
      <c r="M278" s="194"/>
      <c r="N278" s="195"/>
      <c r="O278" s="195"/>
      <c r="P278" s="195"/>
      <c r="Q278" s="195"/>
      <c r="R278" s="195"/>
      <c r="S278" s="195"/>
      <c r="T278" s="196"/>
      <c r="AT278" s="190" t="s">
        <v>159</v>
      </c>
      <c r="AU278" s="190" t="s">
        <v>157</v>
      </c>
      <c r="AV278" s="14" t="s">
        <v>165</v>
      </c>
      <c r="AW278" s="14" t="s">
        <v>28</v>
      </c>
      <c r="AX278" s="14" t="s">
        <v>75</v>
      </c>
      <c r="AY278" s="190" t="s">
        <v>150</v>
      </c>
    </row>
    <row r="279" spans="2:65" s="13" customFormat="1" x14ac:dyDescent="0.2">
      <c r="B279" s="181"/>
      <c r="D279" s="173" t="s">
        <v>159</v>
      </c>
      <c r="E279" s="182" t="s">
        <v>1</v>
      </c>
      <c r="F279" s="183" t="s">
        <v>162</v>
      </c>
      <c r="H279" s="184">
        <v>196.09800000000001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2" t="s">
        <v>159</v>
      </c>
      <c r="AU279" s="182" t="s">
        <v>157</v>
      </c>
      <c r="AV279" s="13" t="s">
        <v>156</v>
      </c>
      <c r="AW279" s="13" t="s">
        <v>28</v>
      </c>
      <c r="AX279" s="13" t="s">
        <v>83</v>
      </c>
      <c r="AY279" s="182" t="s">
        <v>150</v>
      </c>
    </row>
    <row r="280" spans="2:65" s="1" customFormat="1" ht="24" customHeight="1" x14ac:dyDescent="0.2">
      <c r="B280" s="160"/>
      <c r="C280" s="161" t="s">
        <v>348</v>
      </c>
      <c r="D280" s="259" t="s">
        <v>349</v>
      </c>
      <c r="E280" s="260"/>
      <c r="F280" s="261"/>
      <c r="G280" s="163" t="s">
        <v>260</v>
      </c>
      <c r="H280" s="164">
        <v>304.95</v>
      </c>
      <c r="I280" s="165"/>
      <c r="J280" s="164">
        <f>ROUND(I280*H280,3)</f>
        <v>0</v>
      </c>
      <c r="K280" s="162" t="s">
        <v>155</v>
      </c>
      <c r="L280" s="32"/>
      <c r="M280" s="166" t="s">
        <v>1</v>
      </c>
      <c r="N280" s="167" t="s">
        <v>41</v>
      </c>
      <c r="O280" s="55"/>
      <c r="P280" s="168">
        <f>O280*H280</f>
        <v>0</v>
      </c>
      <c r="Q280" s="168">
        <v>4.15E-3</v>
      </c>
      <c r="R280" s="168">
        <f>Q280*H280</f>
        <v>1.2655425</v>
      </c>
      <c r="S280" s="168">
        <v>0</v>
      </c>
      <c r="T280" s="169">
        <f>S280*H280</f>
        <v>0</v>
      </c>
      <c r="AR280" s="170" t="s">
        <v>156</v>
      </c>
      <c r="AT280" s="170" t="s">
        <v>152</v>
      </c>
      <c r="AU280" s="170" t="s">
        <v>157</v>
      </c>
      <c r="AY280" s="16" t="s">
        <v>150</v>
      </c>
      <c r="BE280" s="92">
        <f>IF(N280="základná",J280,0)</f>
        <v>0</v>
      </c>
      <c r="BF280" s="92">
        <f>IF(N280="znížená",J280,0)</f>
        <v>0</v>
      </c>
      <c r="BG280" s="92">
        <f>IF(N280="zákl. prenesená",J280,0)</f>
        <v>0</v>
      </c>
      <c r="BH280" s="92">
        <f>IF(N280="zníž. prenesená",J280,0)</f>
        <v>0</v>
      </c>
      <c r="BI280" s="92">
        <f>IF(N280="nulová",J280,0)</f>
        <v>0</v>
      </c>
      <c r="BJ280" s="16" t="s">
        <v>157</v>
      </c>
      <c r="BK280" s="171">
        <f>ROUND(I280*H280,3)</f>
        <v>0</v>
      </c>
      <c r="BL280" s="16" t="s">
        <v>156</v>
      </c>
      <c r="BM280" s="170" t="s">
        <v>350</v>
      </c>
    </row>
    <row r="281" spans="2:65" s="12" customFormat="1" ht="22.5" x14ac:dyDescent="0.2">
      <c r="B281" s="172"/>
      <c r="D281" s="173" t="s">
        <v>159</v>
      </c>
      <c r="E281" s="174" t="s">
        <v>1</v>
      </c>
      <c r="F281" s="175" t="s">
        <v>331</v>
      </c>
      <c r="H281" s="176">
        <v>29.899000000000001</v>
      </c>
      <c r="I281" s="177"/>
      <c r="L281" s="172"/>
      <c r="M281" s="178"/>
      <c r="N281" s="179"/>
      <c r="O281" s="179"/>
      <c r="P281" s="179"/>
      <c r="Q281" s="179"/>
      <c r="R281" s="179"/>
      <c r="S281" s="179"/>
      <c r="T281" s="180"/>
      <c r="AT281" s="174" t="s">
        <v>159</v>
      </c>
      <c r="AU281" s="174" t="s">
        <v>157</v>
      </c>
      <c r="AV281" s="12" t="s">
        <v>157</v>
      </c>
      <c r="AW281" s="12" t="s">
        <v>28</v>
      </c>
      <c r="AX281" s="12" t="s">
        <v>75</v>
      </c>
      <c r="AY281" s="174" t="s">
        <v>150</v>
      </c>
    </row>
    <row r="282" spans="2:65" s="12" customFormat="1" ht="22.5" x14ac:dyDescent="0.2">
      <c r="B282" s="172"/>
      <c r="D282" s="173" t="s">
        <v>159</v>
      </c>
      <c r="E282" s="174" t="s">
        <v>1</v>
      </c>
      <c r="F282" s="175" t="s">
        <v>332</v>
      </c>
      <c r="H282" s="176">
        <v>15.377000000000001</v>
      </c>
      <c r="I282" s="177"/>
      <c r="L282" s="172"/>
      <c r="M282" s="178"/>
      <c r="N282" s="179"/>
      <c r="O282" s="179"/>
      <c r="P282" s="179"/>
      <c r="Q282" s="179"/>
      <c r="R282" s="179"/>
      <c r="S282" s="179"/>
      <c r="T282" s="180"/>
      <c r="AT282" s="174" t="s">
        <v>159</v>
      </c>
      <c r="AU282" s="174" t="s">
        <v>157</v>
      </c>
      <c r="AV282" s="12" t="s">
        <v>157</v>
      </c>
      <c r="AW282" s="12" t="s">
        <v>28</v>
      </c>
      <c r="AX282" s="12" t="s">
        <v>75</v>
      </c>
      <c r="AY282" s="174" t="s">
        <v>150</v>
      </c>
    </row>
    <row r="283" spans="2:65" s="12" customFormat="1" x14ac:dyDescent="0.2">
      <c r="B283" s="172"/>
      <c r="D283" s="173" t="s">
        <v>159</v>
      </c>
      <c r="E283" s="174" t="s">
        <v>1</v>
      </c>
      <c r="F283" s="175" t="s">
        <v>333</v>
      </c>
      <c r="H283" s="176">
        <v>20.417999999999999</v>
      </c>
      <c r="I283" s="177"/>
      <c r="L283" s="172"/>
      <c r="M283" s="178"/>
      <c r="N283" s="179"/>
      <c r="O283" s="179"/>
      <c r="P283" s="179"/>
      <c r="Q283" s="179"/>
      <c r="R283" s="179"/>
      <c r="S283" s="179"/>
      <c r="T283" s="180"/>
      <c r="AT283" s="174" t="s">
        <v>159</v>
      </c>
      <c r="AU283" s="174" t="s">
        <v>157</v>
      </c>
      <c r="AV283" s="12" t="s">
        <v>157</v>
      </c>
      <c r="AW283" s="12" t="s">
        <v>28</v>
      </c>
      <c r="AX283" s="12" t="s">
        <v>75</v>
      </c>
      <c r="AY283" s="174" t="s">
        <v>150</v>
      </c>
    </row>
    <row r="284" spans="2:65" s="12" customFormat="1" ht="33.75" x14ac:dyDescent="0.2">
      <c r="B284" s="172"/>
      <c r="D284" s="173" t="s">
        <v>159</v>
      </c>
      <c r="E284" s="174" t="s">
        <v>1</v>
      </c>
      <c r="F284" s="175" t="s">
        <v>334</v>
      </c>
      <c r="H284" s="176">
        <v>39.018000000000001</v>
      </c>
      <c r="I284" s="177"/>
      <c r="L284" s="172"/>
      <c r="M284" s="178"/>
      <c r="N284" s="179"/>
      <c r="O284" s="179"/>
      <c r="P284" s="179"/>
      <c r="Q284" s="179"/>
      <c r="R284" s="179"/>
      <c r="S284" s="179"/>
      <c r="T284" s="180"/>
      <c r="AT284" s="174" t="s">
        <v>159</v>
      </c>
      <c r="AU284" s="174" t="s">
        <v>157</v>
      </c>
      <c r="AV284" s="12" t="s">
        <v>157</v>
      </c>
      <c r="AW284" s="12" t="s">
        <v>28</v>
      </c>
      <c r="AX284" s="12" t="s">
        <v>75</v>
      </c>
      <c r="AY284" s="174" t="s">
        <v>150</v>
      </c>
    </row>
    <row r="285" spans="2:65" s="12" customFormat="1" ht="22.5" x14ac:dyDescent="0.2">
      <c r="B285" s="172"/>
      <c r="D285" s="173" t="s">
        <v>159</v>
      </c>
      <c r="E285" s="174" t="s">
        <v>1</v>
      </c>
      <c r="F285" s="175" t="s">
        <v>335</v>
      </c>
      <c r="H285" s="176">
        <v>8.6920000000000002</v>
      </c>
      <c r="I285" s="177"/>
      <c r="L285" s="172"/>
      <c r="M285" s="178"/>
      <c r="N285" s="179"/>
      <c r="O285" s="179"/>
      <c r="P285" s="179"/>
      <c r="Q285" s="179"/>
      <c r="R285" s="179"/>
      <c r="S285" s="179"/>
      <c r="T285" s="180"/>
      <c r="AT285" s="174" t="s">
        <v>159</v>
      </c>
      <c r="AU285" s="174" t="s">
        <v>157</v>
      </c>
      <c r="AV285" s="12" t="s">
        <v>157</v>
      </c>
      <c r="AW285" s="12" t="s">
        <v>28</v>
      </c>
      <c r="AX285" s="12" t="s">
        <v>75</v>
      </c>
      <c r="AY285" s="174" t="s">
        <v>150</v>
      </c>
    </row>
    <row r="286" spans="2:65" s="14" customFormat="1" x14ac:dyDescent="0.2">
      <c r="B286" s="189"/>
      <c r="D286" s="173" t="s">
        <v>159</v>
      </c>
      <c r="E286" s="190" t="s">
        <v>1</v>
      </c>
      <c r="F286" s="191" t="s">
        <v>229</v>
      </c>
      <c r="H286" s="192">
        <v>113.404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159</v>
      </c>
      <c r="AU286" s="190" t="s">
        <v>157</v>
      </c>
      <c r="AV286" s="14" t="s">
        <v>165</v>
      </c>
      <c r="AW286" s="14" t="s">
        <v>28</v>
      </c>
      <c r="AX286" s="14" t="s">
        <v>75</v>
      </c>
      <c r="AY286" s="190" t="s">
        <v>150</v>
      </c>
    </row>
    <row r="287" spans="2:65" s="12" customFormat="1" ht="22.5" x14ac:dyDescent="0.2">
      <c r="B287" s="172"/>
      <c r="D287" s="173" t="s">
        <v>159</v>
      </c>
      <c r="E287" s="174" t="s">
        <v>1</v>
      </c>
      <c r="F287" s="175" t="s">
        <v>336</v>
      </c>
      <c r="H287" s="176">
        <v>36.055999999999997</v>
      </c>
      <c r="I287" s="177"/>
      <c r="L287" s="172"/>
      <c r="M287" s="178"/>
      <c r="N287" s="179"/>
      <c r="O287" s="179"/>
      <c r="P287" s="179"/>
      <c r="Q287" s="179"/>
      <c r="R287" s="179"/>
      <c r="S287" s="179"/>
      <c r="T287" s="180"/>
      <c r="AT287" s="174" t="s">
        <v>159</v>
      </c>
      <c r="AU287" s="174" t="s">
        <v>157</v>
      </c>
      <c r="AV287" s="12" t="s">
        <v>157</v>
      </c>
      <c r="AW287" s="12" t="s">
        <v>28</v>
      </c>
      <c r="AX287" s="12" t="s">
        <v>75</v>
      </c>
      <c r="AY287" s="174" t="s">
        <v>150</v>
      </c>
    </row>
    <row r="288" spans="2:65" s="12" customFormat="1" ht="22.5" x14ac:dyDescent="0.2">
      <c r="B288" s="172"/>
      <c r="D288" s="173" t="s">
        <v>159</v>
      </c>
      <c r="E288" s="174" t="s">
        <v>1</v>
      </c>
      <c r="F288" s="175" t="s">
        <v>337</v>
      </c>
      <c r="H288" s="176">
        <v>38.822000000000003</v>
      </c>
      <c r="I288" s="177"/>
      <c r="L288" s="172"/>
      <c r="M288" s="178"/>
      <c r="N288" s="179"/>
      <c r="O288" s="179"/>
      <c r="P288" s="179"/>
      <c r="Q288" s="179"/>
      <c r="R288" s="179"/>
      <c r="S288" s="179"/>
      <c r="T288" s="180"/>
      <c r="AT288" s="174" t="s">
        <v>159</v>
      </c>
      <c r="AU288" s="174" t="s">
        <v>157</v>
      </c>
      <c r="AV288" s="12" t="s">
        <v>157</v>
      </c>
      <c r="AW288" s="12" t="s">
        <v>28</v>
      </c>
      <c r="AX288" s="12" t="s">
        <v>75</v>
      </c>
      <c r="AY288" s="174" t="s">
        <v>150</v>
      </c>
    </row>
    <row r="289" spans="2:65" s="12" customFormat="1" ht="22.5" x14ac:dyDescent="0.2">
      <c r="B289" s="172"/>
      <c r="D289" s="173" t="s">
        <v>159</v>
      </c>
      <c r="E289" s="174" t="s">
        <v>1</v>
      </c>
      <c r="F289" s="175" t="s">
        <v>338</v>
      </c>
      <c r="H289" s="176">
        <v>25.718</v>
      </c>
      <c r="I289" s="177"/>
      <c r="L289" s="172"/>
      <c r="M289" s="178"/>
      <c r="N289" s="179"/>
      <c r="O289" s="179"/>
      <c r="P289" s="179"/>
      <c r="Q289" s="179"/>
      <c r="R289" s="179"/>
      <c r="S289" s="179"/>
      <c r="T289" s="180"/>
      <c r="AT289" s="174" t="s">
        <v>159</v>
      </c>
      <c r="AU289" s="174" t="s">
        <v>157</v>
      </c>
      <c r="AV289" s="12" t="s">
        <v>157</v>
      </c>
      <c r="AW289" s="12" t="s">
        <v>28</v>
      </c>
      <c r="AX289" s="12" t="s">
        <v>75</v>
      </c>
      <c r="AY289" s="174" t="s">
        <v>150</v>
      </c>
    </row>
    <row r="290" spans="2:65" s="12" customFormat="1" ht="33.75" x14ac:dyDescent="0.2">
      <c r="B290" s="172"/>
      <c r="D290" s="173" t="s">
        <v>159</v>
      </c>
      <c r="E290" s="174" t="s">
        <v>1</v>
      </c>
      <c r="F290" s="175" t="s">
        <v>339</v>
      </c>
      <c r="H290" s="176">
        <v>41.618000000000002</v>
      </c>
      <c r="I290" s="177"/>
      <c r="L290" s="172"/>
      <c r="M290" s="178"/>
      <c r="N290" s="179"/>
      <c r="O290" s="179"/>
      <c r="P290" s="179"/>
      <c r="Q290" s="179"/>
      <c r="R290" s="179"/>
      <c r="S290" s="179"/>
      <c r="T290" s="180"/>
      <c r="AT290" s="174" t="s">
        <v>159</v>
      </c>
      <c r="AU290" s="174" t="s">
        <v>157</v>
      </c>
      <c r="AV290" s="12" t="s">
        <v>157</v>
      </c>
      <c r="AW290" s="12" t="s">
        <v>28</v>
      </c>
      <c r="AX290" s="12" t="s">
        <v>75</v>
      </c>
      <c r="AY290" s="174" t="s">
        <v>150</v>
      </c>
    </row>
    <row r="291" spans="2:65" s="12" customFormat="1" ht="33.75" x14ac:dyDescent="0.2">
      <c r="B291" s="172"/>
      <c r="D291" s="173" t="s">
        <v>159</v>
      </c>
      <c r="E291" s="174" t="s">
        <v>1</v>
      </c>
      <c r="F291" s="175" t="s">
        <v>340</v>
      </c>
      <c r="H291" s="176">
        <v>46.692</v>
      </c>
      <c r="I291" s="177"/>
      <c r="L291" s="172"/>
      <c r="M291" s="178"/>
      <c r="N291" s="179"/>
      <c r="O291" s="179"/>
      <c r="P291" s="179"/>
      <c r="Q291" s="179"/>
      <c r="R291" s="179"/>
      <c r="S291" s="179"/>
      <c r="T291" s="180"/>
      <c r="AT291" s="174" t="s">
        <v>159</v>
      </c>
      <c r="AU291" s="174" t="s">
        <v>157</v>
      </c>
      <c r="AV291" s="12" t="s">
        <v>157</v>
      </c>
      <c r="AW291" s="12" t="s">
        <v>28</v>
      </c>
      <c r="AX291" s="12" t="s">
        <v>75</v>
      </c>
      <c r="AY291" s="174" t="s">
        <v>150</v>
      </c>
    </row>
    <row r="292" spans="2:65" s="12" customFormat="1" x14ac:dyDescent="0.2">
      <c r="B292" s="172"/>
      <c r="D292" s="173" t="s">
        <v>159</v>
      </c>
      <c r="E292" s="174" t="s">
        <v>1</v>
      </c>
      <c r="F292" s="175" t="s">
        <v>351</v>
      </c>
      <c r="H292" s="176">
        <v>2.64</v>
      </c>
      <c r="I292" s="177"/>
      <c r="L292" s="172"/>
      <c r="M292" s="178"/>
      <c r="N292" s="179"/>
      <c r="O292" s="179"/>
      <c r="P292" s="179"/>
      <c r="Q292" s="179"/>
      <c r="R292" s="179"/>
      <c r="S292" s="179"/>
      <c r="T292" s="180"/>
      <c r="AT292" s="174" t="s">
        <v>159</v>
      </c>
      <c r="AU292" s="174" t="s">
        <v>157</v>
      </c>
      <c r="AV292" s="12" t="s">
        <v>157</v>
      </c>
      <c r="AW292" s="12" t="s">
        <v>28</v>
      </c>
      <c r="AX292" s="12" t="s">
        <v>75</v>
      </c>
      <c r="AY292" s="174" t="s">
        <v>150</v>
      </c>
    </row>
    <row r="293" spans="2:65" s="14" customFormat="1" x14ac:dyDescent="0.2">
      <c r="B293" s="189"/>
      <c r="D293" s="173" t="s">
        <v>159</v>
      </c>
      <c r="E293" s="190" t="s">
        <v>1</v>
      </c>
      <c r="F293" s="191" t="s">
        <v>206</v>
      </c>
      <c r="H293" s="192">
        <v>191.54599999999999</v>
      </c>
      <c r="I293" s="193"/>
      <c r="L293" s="189"/>
      <c r="M293" s="194"/>
      <c r="N293" s="195"/>
      <c r="O293" s="195"/>
      <c r="P293" s="195"/>
      <c r="Q293" s="195"/>
      <c r="R293" s="195"/>
      <c r="S293" s="195"/>
      <c r="T293" s="196"/>
      <c r="AT293" s="190" t="s">
        <v>159</v>
      </c>
      <c r="AU293" s="190" t="s">
        <v>157</v>
      </c>
      <c r="AV293" s="14" t="s">
        <v>165</v>
      </c>
      <c r="AW293" s="14" t="s">
        <v>28</v>
      </c>
      <c r="AX293" s="14" t="s">
        <v>75</v>
      </c>
      <c r="AY293" s="190" t="s">
        <v>150</v>
      </c>
    </row>
    <row r="294" spans="2:65" s="13" customFormat="1" x14ac:dyDescent="0.2">
      <c r="B294" s="181"/>
      <c r="D294" s="173" t="s">
        <v>159</v>
      </c>
      <c r="E294" s="182" t="s">
        <v>1</v>
      </c>
      <c r="F294" s="183" t="s">
        <v>162</v>
      </c>
      <c r="H294" s="184">
        <v>304.95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2" t="s">
        <v>159</v>
      </c>
      <c r="AU294" s="182" t="s">
        <v>157</v>
      </c>
      <c r="AV294" s="13" t="s">
        <v>156</v>
      </c>
      <c r="AW294" s="13" t="s">
        <v>28</v>
      </c>
      <c r="AX294" s="13" t="s">
        <v>83</v>
      </c>
      <c r="AY294" s="182" t="s">
        <v>150</v>
      </c>
    </row>
    <row r="295" spans="2:65" s="1" customFormat="1" ht="16.5" customHeight="1" x14ac:dyDescent="0.2">
      <c r="B295" s="160"/>
      <c r="C295" s="161" t="s">
        <v>352</v>
      </c>
      <c r="D295" s="259" t="s">
        <v>353</v>
      </c>
      <c r="E295" s="260"/>
      <c r="F295" s="261"/>
      <c r="G295" s="163" t="s">
        <v>154</v>
      </c>
      <c r="H295" s="164">
        <v>17.076000000000001</v>
      </c>
      <c r="I295" s="165"/>
      <c r="J295" s="164">
        <f>ROUND(I295*H295,3)</f>
        <v>0</v>
      </c>
      <c r="K295" s="162" t="s">
        <v>155</v>
      </c>
      <c r="L295" s="32"/>
      <c r="M295" s="166" t="s">
        <v>1</v>
      </c>
      <c r="N295" s="167" t="s">
        <v>41</v>
      </c>
      <c r="O295" s="55"/>
      <c r="P295" s="168">
        <f>O295*H295</f>
        <v>0</v>
      </c>
      <c r="Q295" s="168">
        <v>1.837</v>
      </c>
      <c r="R295" s="168">
        <f>Q295*H295</f>
        <v>31.368611999999999</v>
      </c>
      <c r="S295" s="168">
        <v>0</v>
      </c>
      <c r="T295" s="169">
        <f>S295*H295</f>
        <v>0</v>
      </c>
      <c r="AR295" s="170" t="s">
        <v>156</v>
      </c>
      <c r="AT295" s="170" t="s">
        <v>152</v>
      </c>
      <c r="AU295" s="170" t="s">
        <v>157</v>
      </c>
      <c r="AY295" s="16" t="s">
        <v>150</v>
      </c>
      <c r="BE295" s="92">
        <f>IF(N295="základná",J295,0)</f>
        <v>0</v>
      </c>
      <c r="BF295" s="92">
        <f>IF(N295="znížená",J295,0)</f>
        <v>0</v>
      </c>
      <c r="BG295" s="92">
        <f>IF(N295="zákl. prenesená",J295,0)</f>
        <v>0</v>
      </c>
      <c r="BH295" s="92">
        <f>IF(N295="zníž. prenesená",J295,0)</f>
        <v>0</v>
      </c>
      <c r="BI295" s="92">
        <f>IF(N295="nulová",J295,0)</f>
        <v>0</v>
      </c>
      <c r="BJ295" s="16" t="s">
        <v>157</v>
      </c>
      <c r="BK295" s="171">
        <f>ROUND(I295*H295,3)</f>
        <v>0</v>
      </c>
      <c r="BL295" s="16" t="s">
        <v>156</v>
      </c>
      <c r="BM295" s="170" t="s">
        <v>354</v>
      </c>
    </row>
    <row r="296" spans="2:65" s="12" customFormat="1" ht="22.5" x14ac:dyDescent="0.2">
      <c r="B296" s="172"/>
      <c r="D296" s="173" t="s">
        <v>159</v>
      </c>
      <c r="E296" s="174" t="s">
        <v>1</v>
      </c>
      <c r="F296" s="175" t="s">
        <v>355</v>
      </c>
      <c r="H296" s="176">
        <v>17.076000000000001</v>
      </c>
      <c r="I296" s="177"/>
      <c r="L296" s="172"/>
      <c r="M296" s="178"/>
      <c r="N296" s="179"/>
      <c r="O296" s="179"/>
      <c r="P296" s="179"/>
      <c r="Q296" s="179"/>
      <c r="R296" s="179"/>
      <c r="S296" s="179"/>
      <c r="T296" s="180"/>
      <c r="AT296" s="174" t="s">
        <v>159</v>
      </c>
      <c r="AU296" s="174" t="s">
        <v>157</v>
      </c>
      <c r="AV296" s="12" t="s">
        <v>157</v>
      </c>
      <c r="AW296" s="12" t="s">
        <v>28</v>
      </c>
      <c r="AX296" s="12" t="s">
        <v>83</v>
      </c>
      <c r="AY296" s="174" t="s">
        <v>150</v>
      </c>
    </row>
    <row r="297" spans="2:65" s="1" customFormat="1" ht="24" customHeight="1" x14ac:dyDescent="0.2">
      <c r="B297" s="160"/>
      <c r="C297" s="161" t="s">
        <v>356</v>
      </c>
      <c r="D297" s="259" t="s">
        <v>357</v>
      </c>
      <c r="E297" s="260"/>
      <c r="F297" s="261"/>
      <c r="G297" s="163" t="s">
        <v>260</v>
      </c>
      <c r="H297" s="164">
        <v>383.87400000000002</v>
      </c>
      <c r="I297" s="165"/>
      <c r="J297" s="164">
        <f>ROUND(I297*H297,3)</f>
        <v>0</v>
      </c>
      <c r="K297" s="162" t="s">
        <v>155</v>
      </c>
      <c r="L297" s="32"/>
      <c r="M297" s="166" t="s">
        <v>1</v>
      </c>
      <c r="N297" s="167" t="s">
        <v>41</v>
      </c>
      <c r="O297" s="55"/>
      <c r="P297" s="168">
        <f>O297*H297</f>
        <v>0</v>
      </c>
      <c r="Q297" s="168">
        <v>0</v>
      </c>
      <c r="R297" s="168">
        <f>Q297*H297</f>
        <v>0</v>
      </c>
      <c r="S297" s="168">
        <v>0</v>
      </c>
      <c r="T297" s="169">
        <f>S297*H297</f>
        <v>0</v>
      </c>
      <c r="AR297" s="170" t="s">
        <v>156</v>
      </c>
      <c r="AT297" s="170" t="s">
        <v>152</v>
      </c>
      <c r="AU297" s="170" t="s">
        <v>157</v>
      </c>
      <c r="AY297" s="16" t="s">
        <v>150</v>
      </c>
      <c r="BE297" s="92">
        <f>IF(N297="základná",J297,0)</f>
        <v>0</v>
      </c>
      <c r="BF297" s="92">
        <f>IF(N297="znížená",J297,0)</f>
        <v>0</v>
      </c>
      <c r="BG297" s="92">
        <f>IF(N297="zákl. prenesená",J297,0)</f>
        <v>0</v>
      </c>
      <c r="BH297" s="92">
        <f>IF(N297="zníž. prenesená",J297,0)</f>
        <v>0</v>
      </c>
      <c r="BI297" s="92">
        <f>IF(N297="nulová",J297,0)</f>
        <v>0</v>
      </c>
      <c r="BJ297" s="16" t="s">
        <v>157</v>
      </c>
      <c r="BK297" s="171">
        <f>ROUND(I297*H297,3)</f>
        <v>0</v>
      </c>
      <c r="BL297" s="16" t="s">
        <v>156</v>
      </c>
      <c r="BM297" s="170" t="s">
        <v>358</v>
      </c>
    </row>
    <row r="298" spans="2:65" s="12" customFormat="1" x14ac:dyDescent="0.2">
      <c r="B298" s="172"/>
      <c r="D298" s="173" t="s">
        <v>159</v>
      </c>
      <c r="E298" s="174" t="s">
        <v>1</v>
      </c>
      <c r="F298" s="175" t="s">
        <v>359</v>
      </c>
      <c r="H298" s="176">
        <v>4.33</v>
      </c>
      <c r="I298" s="177"/>
      <c r="L298" s="172"/>
      <c r="M298" s="178"/>
      <c r="N298" s="179"/>
      <c r="O298" s="179"/>
      <c r="P298" s="179"/>
      <c r="Q298" s="179"/>
      <c r="R298" s="179"/>
      <c r="S298" s="179"/>
      <c r="T298" s="180"/>
      <c r="AT298" s="174" t="s">
        <v>159</v>
      </c>
      <c r="AU298" s="174" t="s">
        <v>157</v>
      </c>
      <c r="AV298" s="12" t="s">
        <v>157</v>
      </c>
      <c r="AW298" s="12" t="s">
        <v>28</v>
      </c>
      <c r="AX298" s="12" t="s">
        <v>75</v>
      </c>
      <c r="AY298" s="174" t="s">
        <v>150</v>
      </c>
    </row>
    <row r="299" spans="2:65" s="12" customFormat="1" x14ac:dyDescent="0.2">
      <c r="B299" s="172"/>
      <c r="D299" s="173" t="s">
        <v>159</v>
      </c>
      <c r="E299" s="174" t="s">
        <v>1</v>
      </c>
      <c r="F299" s="175" t="s">
        <v>360</v>
      </c>
      <c r="H299" s="176">
        <v>312.47500000000002</v>
      </c>
      <c r="I299" s="177"/>
      <c r="L299" s="172"/>
      <c r="M299" s="178"/>
      <c r="N299" s="179"/>
      <c r="O299" s="179"/>
      <c r="P299" s="179"/>
      <c r="Q299" s="179"/>
      <c r="R299" s="179"/>
      <c r="S299" s="179"/>
      <c r="T299" s="180"/>
      <c r="AT299" s="174" t="s">
        <v>159</v>
      </c>
      <c r="AU299" s="174" t="s">
        <v>157</v>
      </c>
      <c r="AV299" s="12" t="s">
        <v>157</v>
      </c>
      <c r="AW299" s="12" t="s">
        <v>28</v>
      </c>
      <c r="AX299" s="12" t="s">
        <v>75</v>
      </c>
      <c r="AY299" s="174" t="s">
        <v>150</v>
      </c>
    </row>
    <row r="300" spans="2:65" s="12" customFormat="1" x14ac:dyDescent="0.2">
      <c r="B300" s="172"/>
      <c r="D300" s="173" t="s">
        <v>159</v>
      </c>
      <c r="E300" s="174" t="s">
        <v>1</v>
      </c>
      <c r="F300" s="175" t="s">
        <v>361</v>
      </c>
      <c r="H300" s="176">
        <v>3.66</v>
      </c>
      <c r="I300" s="177"/>
      <c r="L300" s="172"/>
      <c r="M300" s="178"/>
      <c r="N300" s="179"/>
      <c r="O300" s="179"/>
      <c r="P300" s="179"/>
      <c r="Q300" s="179"/>
      <c r="R300" s="179"/>
      <c r="S300" s="179"/>
      <c r="T300" s="180"/>
      <c r="AT300" s="174" t="s">
        <v>159</v>
      </c>
      <c r="AU300" s="174" t="s">
        <v>157</v>
      </c>
      <c r="AV300" s="12" t="s">
        <v>157</v>
      </c>
      <c r="AW300" s="12" t="s">
        <v>28</v>
      </c>
      <c r="AX300" s="12" t="s">
        <v>75</v>
      </c>
      <c r="AY300" s="174" t="s">
        <v>150</v>
      </c>
    </row>
    <row r="301" spans="2:65" s="12" customFormat="1" x14ac:dyDescent="0.2">
      <c r="B301" s="172"/>
      <c r="D301" s="173" t="s">
        <v>159</v>
      </c>
      <c r="E301" s="174" t="s">
        <v>1</v>
      </c>
      <c r="F301" s="175" t="s">
        <v>362</v>
      </c>
      <c r="H301" s="176">
        <v>3.24</v>
      </c>
      <c r="I301" s="177"/>
      <c r="L301" s="172"/>
      <c r="M301" s="178"/>
      <c r="N301" s="179"/>
      <c r="O301" s="179"/>
      <c r="P301" s="179"/>
      <c r="Q301" s="179"/>
      <c r="R301" s="179"/>
      <c r="S301" s="179"/>
      <c r="T301" s="180"/>
      <c r="AT301" s="174" t="s">
        <v>159</v>
      </c>
      <c r="AU301" s="174" t="s">
        <v>157</v>
      </c>
      <c r="AV301" s="12" t="s">
        <v>157</v>
      </c>
      <c r="AW301" s="12" t="s">
        <v>28</v>
      </c>
      <c r="AX301" s="12" t="s">
        <v>75</v>
      </c>
      <c r="AY301" s="174" t="s">
        <v>150</v>
      </c>
    </row>
    <row r="302" spans="2:65" s="12" customFormat="1" x14ac:dyDescent="0.2">
      <c r="B302" s="172"/>
      <c r="D302" s="173" t="s">
        <v>159</v>
      </c>
      <c r="E302" s="174" t="s">
        <v>1</v>
      </c>
      <c r="F302" s="175" t="s">
        <v>363</v>
      </c>
      <c r="H302" s="176">
        <v>7.72</v>
      </c>
      <c r="I302" s="177"/>
      <c r="L302" s="172"/>
      <c r="M302" s="178"/>
      <c r="N302" s="179"/>
      <c r="O302" s="179"/>
      <c r="P302" s="179"/>
      <c r="Q302" s="179"/>
      <c r="R302" s="179"/>
      <c r="S302" s="179"/>
      <c r="T302" s="180"/>
      <c r="AT302" s="174" t="s">
        <v>159</v>
      </c>
      <c r="AU302" s="174" t="s">
        <v>157</v>
      </c>
      <c r="AV302" s="12" t="s">
        <v>157</v>
      </c>
      <c r="AW302" s="12" t="s">
        <v>28</v>
      </c>
      <c r="AX302" s="12" t="s">
        <v>75</v>
      </c>
      <c r="AY302" s="174" t="s">
        <v>150</v>
      </c>
    </row>
    <row r="303" spans="2:65" s="14" customFormat="1" x14ac:dyDescent="0.2">
      <c r="B303" s="189"/>
      <c r="D303" s="173" t="s">
        <v>159</v>
      </c>
      <c r="E303" s="190" t="s">
        <v>1</v>
      </c>
      <c r="F303" s="191" t="s">
        <v>229</v>
      </c>
      <c r="H303" s="192">
        <v>331.42500000000001</v>
      </c>
      <c r="I303" s="193"/>
      <c r="L303" s="189"/>
      <c r="M303" s="194"/>
      <c r="N303" s="195"/>
      <c r="O303" s="195"/>
      <c r="P303" s="195"/>
      <c r="Q303" s="195"/>
      <c r="R303" s="195"/>
      <c r="S303" s="195"/>
      <c r="T303" s="196"/>
      <c r="AT303" s="190" t="s">
        <v>159</v>
      </c>
      <c r="AU303" s="190" t="s">
        <v>157</v>
      </c>
      <c r="AV303" s="14" t="s">
        <v>165</v>
      </c>
      <c r="AW303" s="14" t="s">
        <v>28</v>
      </c>
      <c r="AX303" s="14" t="s">
        <v>75</v>
      </c>
      <c r="AY303" s="190" t="s">
        <v>150</v>
      </c>
    </row>
    <row r="304" spans="2:65" s="12" customFormat="1" x14ac:dyDescent="0.2">
      <c r="B304" s="172"/>
      <c r="D304" s="173" t="s">
        <v>159</v>
      </c>
      <c r="E304" s="174" t="s">
        <v>1</v>
      </c>
      <c r="F304" s="175" t="s">
        <v>316</v>
      </c>
      <c r="H304" s="176">
        <v>9.67</v>
      </c>
      <c r="I304" s="177"/>
      <c r="L304" s="172"/>
      <c r="M304" s="178"/>
      <c r="N304" s="179"/>
      <c r="O304" s="179"/>
      <c r="P304" s="179"/>
      <c r="Q304" s="179"/>
      <c r="R304" s="179"/>
      <c r="S304" s="179"/>
      <c r="T304" s="180"/>
      <c r="AT304" s="174" t="s">
        <v>159</v>
      </c>
      <c r="AU304" s="174" t="s">
        <v>157</v>
      </c>
      <c r="AV304" s="12" t="s">
        <v>157</v>
      </c>
      <c r="AW304" s="12" t="s">
        <v>28</v>
      </c>
      <c r="AX304" s="12" t="s">
        <v>75</v>
      </c>
      <c r="AY304" s="174" t="s">
        <v>150</v>
      </c>
    </row>
    <row r="305" spans="2:65" s="12" customFormat="1" x14ac:dyDescent="0.2">
      <c r="B305" s="172"/>
      <c r="D305" s="173" t="s">
        <v>159</v>
      </c>
      <c r="E305" s="174" t="s">
        <v>1</v>
      </c>
      <c r="F305" s="175" t="s">
        <v>317</v>
      </c>
      <c r="H305" s="176">
        <v>11.33</v>
      </c>
      <c r="I305" s="177"/>
      <c r="L305" s="172"/>
      <c r="M305" s="178"/>
      <c r="N305" s="179"/>
      <c r="O305" s="179"/>
      <c r="P305" s="179"/>
      <c r="Q305" s="179"/>
      <c r="R305" s="179"/>
      <c r="S305" s="179"/>
      <c r="T305" s="180"/>
      <c r="AT305" s="174" t="s">
        <v>159</v>
      </c>
      <c r="AU305" s="174" t="s">
        <v>157</v>
      </c>
      <c r="AV305" s="12" t="s">
        <v>157</v>
      </c>
      <c r="AW305" s="12" t="s">
        <v>28</v>
      </c>
      <c r="AX305" s="12" t="s">
        <v>75</v>
      </c>
      <c r="AY305" s="174" t="s">
        <v>150</v>
      </c>
    </row>
    <row r="306" spans="2:65" s="12" customFormat="1" x14ac:dyDescent="0.2">
      <c r="B306" s="172"/>
      <c r="D306" s="173" t="s">
        <v>159</v>
      </c>
      <c r="E306" s="174" t="s">
        <v>1</v>
      </c>
      <c r="F306" s="175" t="s">
        <v>318</v>
      </c>
      <c r="H306" s="176">
        <v>4.79</v>
      </c>
      <c r="I306" s="177"/>
      <c r="L306" s="172"/>
      <c r="M306" s="178"/>
      <c r="N306" s="179"/>
      <c r="O306" s="179"/>
      <c r="P306" s="179"/>
      <c r="Q306" s="179"/>
      <c r="R306" s="179"/>
      <c r="S306" s="179"/>
      <c r="T306" s="180"/>
      <c r="AT306" s="174" t="s">
        <v>159</v>
      </c>
      <c r="AU306" s="174" t="s">
        <v>157</v>
      </c>
      <c r="AV306" s="12" t="s">
        <v>157</v>
      </c>
      <c r="AW306" s="12" t="s">
        <v>28</v>
      </c>
      <c r="AX306" s="12" t="s">
        <v>75</v>
      </c>
      <c r="AY306" s="174" t="s">
        <v>150</v>
      </c>
    </row>
    <row r="307" spans="2:65" s="12" customFormat="1" x14ac:dyDescent="0.2">
      <c r="B307" s="172"/>
      <c r="D307" s="173" t="s">
        <v>159</v>
      </c>
      <c r="E307" s="174" t="s">
        <v>1</v>
      </c>
      <c r="F307" s="175" t="s">
        <v>319</v>
      </c>
      <c r="H307" s="176">
        <v>7.75</v>
      </c>
      <c r="I307" s="177"/>
      <c r="L307" s="172"/>
      <c r="M307" s="178"/>
      <c r="N307" s="179"/>
      <c r="O307" s="179"/>
      <c r="P307" s="179"/>
      <c r="Q307" s="179"/>
      <c r="R307" s="179"/>
      <c r="S307" s="179"/>
      <c r="T307" s="180"/>
      <c r="AT307" s="174" t="s">
        <v>159</v>
      </c>
      <c r="AU307" s="174" t="s">
        <v>157</v>
      </c>
      <c r="AV307" s="12" t="s">
        <v>157</v>
      </c>
      <c r="AW307" s="12" t="s">
        <v>28</v>
      </c>
      <c r="AX307" s="12" t="s">
        <v>75</v>
      </c>
      <c r="AY307" s="174" t="s">
        <v>150</v>
      </c>
    </row>
    <row r="308" spans="2:65" s="12" customFormat="1" x14ac:dyDescent="0.2">
      <c r="B308" s="172"/>
      <c r="D308" s="173" t="s">
        <v>159</v>
      </c>
      <c r="E308" s="174" t="s">
        <v>1</v>
      </c>
      <c r="F308" s="175" t="s">
        <v>320</v>
      </c>
      <c r="H308" s="176">
        <v>13.31</v>
      </c>
      <c r="I308" s="177"/>
      <c r="L308" s="172"/>
      <c r="M308" s="178"/>
      <c r="N308" s="179"/>
      <c r="O308" s="179"/>
      <c r="P308" s="179"/>
      <c r="Q308" s="179"/>
      <c r="R308" s="179"/>
      <c r="S308" s="179"/>
      <c r="T308" s="180"/>
      <c r="AT308" s="174" t="s">
        <v>159</v>
      </c>
      <c r="AU308" s="174" t="s">
        <v>157</v>
      </c>
      <c r="AV308" s="12" t="s">
        <v>157</v>
      </c>
      <c r="AW308" s="12" t="s">
        <v>28</v>
      </c>
      <c r="AX308" s="12" t="s">
        <v>75</v>
      </c>
      <c r="AY308" s="174" t="s">
        <v>150</v>
      </c>
    </row>
    <row r="309" spans="2:65" s="12" customFormat="1" x14ac:dyDescent="0.2">
      <c r="B309" s="172"/>
      <c r="D309" s="173" t="s">
        <v>159</v>
      </c>
      <c r="E309" s="174" t="s">
        <v>1</v>
      </c>
      <c r="F309" s="175" t="s">
        <v>364</v>
      </c>
      <c r="H309" s="176">
        <v>5.5990000000000002</v>
      </c>
      <c r="I309" s="177"/>
      <c r="L309" s="172"/>
      <c r="M309" s="178"/>
      <c r="N309" s="179"/>
      <c r="O309" s="179"/>
      <c r="P309" s="179"/>
      <c r="Q309" s="179"/>
      <c r="R309" s="179"/>
      <c r="S309" s="179"/>
      <c r="T309" s="180"/>
      <c r="AT309" s="174" t="s">
        <v>159</v>
      </c>
      <c r="AU309" s="174" t="s">
        <v>157</v>
      </c>
      <c r="AV309" s="12" t="s">
        <v>157</v>
      </c>
      <c r="AW309" s="12" t="s">
        <v>28</v>
      </c>
      <c r="AX309" s="12" t="s">
        <v>75</v>
      </c>
      <c r="AY309" s="174" t="s">
        <v>150</v>
      </c>
    </row>
    <row r="310" spans="2:65" s="14" customFormat="1" x14ac:dyDescent="0.2">
      <c r="B310" s="189"/>
      <c r="D310" s="173" t="s">
        <v>159</v>
      </c>
      <c r="E310" s="190" t="s">
        <v>1</v>
      </c>
      <c r="F310" s="191" t="s">
        <v>206</v>
      </c>
      <c r="H310" s="192">
        <v>52.448999999999998</v>
      </c>
      <c r="I310" s="193"/>
      <c r="L310" s="189"/>
      <c r="M310" s="194"/>
      <c r="N310" s="195"/>
      <c r="O310" s="195"/>
      <c r="P310" s="195"/>
      <c r="Q310" s="195"/>
      <c r="R310" s="195"/>
      <c r="S310" s="195"/>
      <c r="T310" s="196"/>
      <c r="AT310" s="190" t="s">
        <v>159</v>
      </c>
      <c r="AU310" s="190" t="s">
        <v>157</v>
      </c>
      <c r="AV310" s="14" t="s">
        <v>165</v>
      </c>
      <c r="AW310" s="14" t="s">
        <v>28</v>
      </c>
      <c r="AX310" s="14" t="s">
        <v>75</v>
      </c>
      <c r="AY310" s="190" t="s">
        <v>150</v>
      </c>
    </row>
    <row r="311" spans="2:65" s="13" customFormat="1" x14ac:dyDescent="0.2">
      <c r="B311" s="181"/>
      <c r="D311" s="173" t="s">
        <v>159</v>
      </c>
      <c r="E311" s="182" t="s">
        <v>1</v>
      </c>
      <c r="F311" s="183" t="s">
        <v>162</v>
      </c>
      <c r="H311" s="184">
        <v>383.87400000000002</v>
      </c>
      <c r="I311" s="185"/>
      <c r="L311" s="181"/>
      <c r="M311" s="186"/>
      <c r="N311" s="187"/>
      <c r="O311" s="187"/>
      <c r="P311" s="187"/>
      <c r="Q311" s="187"/>
      <c r="R311" s="187"/>
      <c r="S311" s="187"/>
      <c r="T311" s="188"/>
      <c r="AT311" s="182" t="s">
        <v>159</v>
      </c>
      <c r="AU311" s="182" t="s">
        <v>157</v>
      </c>
      <c r="AV311" s="13" t="s">
        <v>156</v>
      </c>
      <c r="AW311" s="13" t="s">
        <v>28</v>
      </c>
      <c r="AX311" s="13" t="s">
        <v>83</v>
      </c>
      <c r="AY311" s="182" t="s">
        <v>150</v>
      </c>
    </row>
    <row r="312" spans="2:65" s="1" customFormat="1" ht="24" customHeight="1" x14ac:dyDescent="0.2">
      <c r="B312" s="160"/>
      <c r="C312" s="197" t="s">
        <v>365</v>
      </c>
      <c r="D312" s="262" t="s">
        <v>366</v>
      </c>
      <c r="E312" s="263"/>
      <c r="F312" s="264"/>
      <c r="G312" s="199" t="s">
        <v>367</v>
      </c>
      <c r="H312" s="200">
        <v>39.539000000000001</v>
      </c>
      <c r="I312" s="201"/>
      <c r="J312" s="200">
        <f>ROUND(I312*H312,3)</f>
        <v>0</v>
      </c>
      <c r="K312" s="198" t="s">
        <v>155</v>
      </c>
      <c r="L312" s="202"/>
      <c r="M312" s="203" t="s">
        <v>1</v>
      </c>
      <c r="N312" s="204" t="s">
        <v>41</v>
      </c>
      <c r="O312" s="55"/>
      <c r="P312" s="168">
        <f>O312*H312</f>
        <v>0</v>
      </c>
      <c r="Q312" s="168">
        <v>1E-3</v>
      </c>
      <c r="R312" s="168">
        <f>Q312*H312</f>
        <v>3.9539000000000005E-2</v>
      </c>
      <c r="S312" s="168">
        <v>0</v>
      </c>
      <c r="T312" s="169">
        <f>S312*H312</f>
        <v>0</v>
      </c>
      <c r="AR312" s="170" t="s">
        <v>183</v>
      </c>
      <c r="AT312" s="170" t="s">
        <v>255</v>
      </c>
      <c r="AU312" s="170" t="s">
        <v>157</v>
      </c>
      <c r="AY312" s="16" t="s">
        <v>150</v>
      </c>
      <c r="BE312" s="92">
        <f>IF(N312="základná",J312,0)</f>
        <v>0</v>
      </c>
      <c r="BF312" s="92">
        <f>IF(N312="znížená",J312,0)</f>
        <v>0</v>
      </c>
      <c r="BG312" s="92">
        <f>IF(N312="zákl. prenesená",J312,0)</f>
        <v>0</v>
      </c>
      <c r="BH312" s="92">
        <f>IF(N312="zníž. prenesená",J312,0)</f>
        <v>0</v>
      </c>
      <c r="BI312" s="92">
        <f>IF(N312="nulová",J312,0)</f>
        <v>0</v>
      </c>
      <c r="BJ312" s="16" t="s">
        <v>157</v>
      </c>
      <c r="BK312" s="171">
        <f>ROUND(I312*H312,3)</f>
        <v>0</v>
      </c>
      <c r="BL312" s="16" t="s">
        <v>156</v>
      </c>
      <c r="BM312" s="170" t="s">
        <v>368</v>
      </c>
    </row>
    <row r="313" spans="2:65" s="1" customFormat="1" ht="24" customHeight="1" x14ac:dyDescent="0.2">
      <c r="B313" s="160"/>
      <c r="C313" s="161" t="s">
        <v>369</v>
      </c>
      <c r="D313" s="259" t="s">
        <v>370</v>
      </c>
      <c r="E313" s="260"/>
      <c r="F313" s="261"/>
      <c r="G313" s="163" t="s">
        <v>260</v>
      </c>
      <c r="H313" s="164">
        <v>383.87400000000002</v>
      </c>
      <c r="I313" s="165"/>
      <c r="J313" s="164">
        <f>ROUND(I313*H313,3)</f>
        <v>0</v>
      </c>
      <c r="K313" s="162" t="s">
        <v>155</v>
      </c>
      <c r="L313" s="32"/>
      <c r="M313" s="166" t="s">
        <v>1</v>
      </c>
      <c r="N313" s="167" t="s">
        <v>41</v>
      </c>
      <c r="O313" s="55"/>
      <c r="P313" s="168">
        <f>O313*H313</f>
        <v>0</v>
      </c>
      <c r="Q313" s="168">
        <v>2.6009999999999998E-2</v>
      </c>
      <c r="R313" s="168">
        <f>Q313*H313</f>
        <v>9.9845627399999994</v>
      </c>
      <c r="S313" s="168">
        <v>0</v>
      </c>
      <c r="T313" s="169">
        <f>S313*H313</f>
        <v>0</v>
      </c>
      <c r="AR313" s="170" t="s">
        <v>156</v>
      </c>
      <c r="AT313" s="170" t="s">
        <v>152</v>
      </c>
      <c r="AU313" s="170" t="s">
        <v>157</v>
      </c>
      <c r="AY313" s="16" t="s">
        <v>150</v>
      </c>
      <c r="BE313" s="92">
        <f>IF(N313="základná",J313,0)</f>
        <v>0</v>
      </c>
      <c r="BF313" s="92">
        <f>IF(N313="znížená",J313,0)</f>
        <v>0</v>
      </c>
      <c r="BG313" s="92">
        <f>IF(N313="zákl. prenesená",J313,0)</f>
        <v>0</v>
      </c>
      <c r="BH313" s="92">
        <f>IF(N313="zníž. prenesená",J313,0)</f>
        <v>0</v>
      </c>
      <c r="BI313" s="92">
        <f>IF(N313="nulová",J313,0)</f>
        <v>0</v>
      </c>
      <c r="BJ313" s="16" t="s">
        <v>157</v>
      </c>
      <c r="BK313" s="171">
        <f>ROUND(I313*H313,3)</f>
        <v>0</v>
      </c>
      <c r="BL313" s="16" t="s">
        <v>156</v>
      </c>
      <c r="BM313" s="170" t="s">
        <v>371</v>
      </c>
    </row>
    <row r="314" spans="2:65" s="1" customFormat="1" ht="24" customHeight="1" x14ac:dyDescent="0.2">
      <c r="B314" s="160"/>
      <c r="C314" s="161" t="s">
        <v>372</v>
      </c>
      <c r="D314" s="259" t="s">
        <v>373</v>
      </c>
      <c r="E314" s="260"/>
      <c r="F314" s="261"/>
      <c r="G314" s="163" t="s">
        <v>234</v>
      </c>
      <c r="H314" s="164">
        <v>10</v>
      </c>
      <c r="I314" s="165"/>
      <c r="J314" s="164">
        <f>ROUND(I314*H314,3)</f>
        <v>0</v>
      </c>
      <c r="K314" s="162" t="s">
        <v>374</v>
      </c>
      <c r="L314" s="32"/>
      <c r="M314" s="166" t="s">
        <v>1</v>
      </c>
      <c r="N314" s="167" t="s">
        <v>41</v>
      </c>
      <c r="O314" s="55"/>
      <c r="P314" s="168">
        <f>O314*H314</f>
        <v>0</v>
      </c>
      <c r="Q314" s="168">
        <v>3.9640000000000002E-2</v>
      </c>
      <c r="R314" s="168">
        <f>Q314*H314</f>
        <v>0.39640000000000003</v>
      </c>
      <c r="S314" s="168">
        <v>0</v>
      </c>
      <c r="T314" s="169">
        <f>S314*H314</f>
        <v>0</v>
      </c>
      <c r="AR314" s="170" t="s">
        <v>156</v>
      </c>
      <c r="AT314" s="170" t="s">
        <v>152</v>
      </c>
      <c r="AU314" s="170" t="s">
        <v>157</v>
      </c>
      <c r="AY314" s="16" t="s">
        <v>150</v>
      </c>
      <c r="BE314" s="92">
        <f>IF(N314="základná",J314,0)</f>
        <v>0</v>
      </c>
      <c r="BF314" s="92">
        <f>IF(N314="znížená",J314,0)</f>
        <v>0</v>
      </c>
      <c r="BG314" s="92">
        <f>IF(N314="zákl. prenesená",J314,0)</f>
        <v>0</v>
      </c>
      <c r="BH314" s="92">
        <f>IF(N314="zníž. prenesená",J314,0)</f>
        <v>0</v>
      </c>
      <c r="BI314" s="92">
        <f>IF(N314="nulová",J314,0)</f>
        <v>0</v>
      </c>
      <c r="BJ314" s="16" t="s">
        <v>157</v>
      </c>
      <c r="BK314" s="171">
        <f>ROUND(I314*H314,3)</f>
        <v>0</v>
      </c>
      <c r="BL314" s="16" t="s">
        <v>156</v>
      </c>
      <c r="BM314" s="170" t="s">
        <v>375</v>
      </c>
    </row>
    <row r="315" spans="2:65" s="12" customFormat="1" x14ac:dyDescent="0.2">
      <c r="B315" s="172"/>
      <c r="D315" s="173" t="s">
        <v>159</v>
      </c>
      <c r="E315" s="174" t="s">
        <v>1</v>
      </c>
      <c r="F315" s="175" t="s">
        <v>376</v>
      </c>
      <c r="H315" s="176">
        <v>6</v>
      </c>
      <c r="I315" s="177"/>
      <c r="L315" s="172"/>
      <c r="M315" s="178"/>
      <c r="N315" s="179"/>
      <c r="O315" s="179"/>
      <c r="P315" s="179"/>
      <c r="Q315" s="179"/>
      <c r="R315" s="179"/>
      <c r="S315" s="179"/>
      <c r="T315" s="180"/>
      <c r="AT315" s="174" t="s">
        <v>159</v>
      </c>
      <c r="AU315" s="174" t="s">
        <v>157</v>
      </c>
      <c r="AV315" s="12" t="s">
        <v>157</v>
      </c>
      <c r="AW315" s="12" t="s">
        <v>28</v>
      </c>
      <c r="AX315" s="12" t="s">
        <v>75</v>
      </c>
      <c r="AY315" s="174" t="s">
        <v>150</v>
      </c>
    </row>
    <row r="316" spans="2:65" s="12" customFormat="1" x14ac:dyDescent="0.2">
      <c r="B316" s="172"/>
      <c r="D316" s="173" t="s">
        <v>159</v>
      </c>
      <c r="E316" s="174" t="s">
        <v>1</v>
      </c>
      <c r="F316" s="175" t="s">
        <v>377</v>
      </c>
      <c r="H316" s="176">
        <v>3</v>
      </c>
      <c r="I316" s="177"/>
      <c r="L316" s="172"/>
      <c r="M316" s="178"/>
      <c r="N316" s="179"/>
      <c r="O316" s="179"/>
      <c r="P316" s="179"/>
      <c r="Q316" s="179"/>
      <c r="R316" s="179"/>
      <c r="S316" s="179"/>
      <c r="T316" s="180"/>
      <c r="AT316" s="174" t="s">
        <v>159</v>
      </c>
      <c r="AU316" s="174" t="s">
        <v>157</v>
      </c>
      <c r="AV316" s="12" t="s">
        <v>157</v>
      </c>
      <c r="AW316" s="12" t="s">
        <v>28</v>
      </c>
      <c r="AX316" s="12" t="s">
        <v>75</v>
      </c>
      <c r="AY316" s="174" t="s">
        <v>150</v>
      </c>
    </row>
    <row r="317" spans="2:65" s="12" customFormat="1" x14ac:dyDescent="0.2">
      <c r="B317" s="172"/>
      <c r="D317" s="173" t="s">
        <v>159</v>
      </c>
      <c r="E317" s="174" t="s">
        <v>1</v>
      </c>
      <c r="F317" s="175" t="s">
        <v>378</v>
      </c>
      <c r="H317" s="176">
        <v>1</v>
      </c>
      <c r="I317" s="177"/>
      <c r="L317" s="172"/>
      <c r="M317" s="178"/>
      <c r="N317" s="179"/>
      <c r="O317" s="179"/>
      <c r="P317" s="179"/>
      <c r="Q317" s="179"/>
      <c r="R317" s="179"/>
      <c r="S317" s="179"/>
      <c r="T317" s="180"/>
      <c r="AT317" s="174" t="s">
        <v>159</v>
      </c>
      <c r="AU317" s="174" t="s">
        <v>157</v>
      </c>
      <c r="AV317" s="12" t="s">
        <v>157</v>
      </c>
      <c r="AW317" s="12" t="s">
        <v>28</v>
      </c>
      <c r="AX317" s="12" t="s">
        <v>75</v>
      </c>
      <c r="AY317" s="174" t="s">
        <v>150</v>
      </c>
    </row>
    <row r="318" spans="2:65" s="13" customFormat="1" x14ac:dyDescent="0.2">
      <c r="B318" s="181"/>
      <c r="D318" s="173" t="s">
        <v>159</v>
      </c>
      <c r="E318" s="182" t="s">
        <v>1</v>
      </c>
      <c r="F318" s="183" t="s">
        <v>162</v>
      </c>
      <c r="H318" s="184">
        <v>10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159</v>
      </c>
      <c r="AU318" s="182" t="s">
        <v>157</v>
      </c>
      <c r="AV318" s="13" t="s">
        <v>156</v>
      </c>
      <c r="AW318" s="13" t="s">
        <v>28</v>
      </c>
      <c r="AX318" s="13" t="s">
        <v>83</v>
      </c>
      <c r="AY318" s="182" t="s">
        <v>150</v>
      </c>
    </row>
    <row r="319" spans="2:65" s="1" customFormat="1" ht="24" customHeight="1" x14ac:dyDescent="0.2">
      <c r="B319" s="160"/>
      <c r="C319" s="197" t="s">
        <v>379</v>
      </c>
      <c r="D319" s="262" t="s">
        <v>380</v>
      </c>
      <c r="E319" s="263"/>
      <c r="F319" s="264"/>
      <c r="G319" s="199" t="s">
        <v>234</v>
      </c>
      <c r="H319" s="200">
        <v>2</v>
      </c>
      <c r="I319" s="201"/>
      <c r="J319" s="200">
        <f t="shared" ref="J319:J324" si="0">ROUND(I319*H319,3)</f>
        <v>0</v>
      </c>
      <c r="K319" s="198" t="s">
        <v>155</v>
      </c>
      <c r="L319" s="202"/>
      <c r="M319" s="203" t="s">
        <v>1</v>
      </c>
      <c r="N319" s="204" t="s">
        <v>41</v>
      </c>
      <c r="O319" s="55"/>
      <c r="P319" s="168">
        <f t="shared" ref="P319:P324" si="1">O319*H319</f>
        <v>0</v>
      </c>
      <c r="Q319" s="168">
        <v>1.0500000000000001E-2</v>
      </c>
      <c r="R319" s="168">
        <f t="shared" ref="R319:R324" si="2">Q319*H319</f>
        <v>2.1000000000000001E-2</v>
      </c>
      <c r="S319" s="168">
        <v>0</v>
      </c>
      <c r="T319" s="169">
        <f t="shared" ref="T319:T324" si="3">S319*H319</f>
        <v>0</v>
      </c>
      <c r="AR319" s="170" t="s">
        <v>183</v>
      </c>
      <c r="AT319" s="170" t="s">
        <v>255</v>
      </c>
      <c r="AU319" s="170" t="s">
        <v>157</v>
      </c>
      <c r="AY319" s="16" t="s">
        <v>150</v>
      </c>
      <c r="BE319" s="92">
        <f t="shared" ref="BE319:BE324" si="4">IF(N319="základná",J319,0)</f>
        <v>0</v>
      </c>
      <c r="BF319" s="92">
        <f t="shared" ref="BF319:BF324" si="5">IF(N319="znížená",J319,0)</f>
        <v>0</v>
      </c>
      <c r="BG319" s="92">
        <f t="shared" ref="BG319:BG324" si="6">IF(N319="zákl. prenesená",J319,0)</f>
        <v>0</v>
      </c>
      <c r="BH319" s="92">
        <f t="shared" ref="BH319:BH324" si="7">IF(N319="zníž. prenesená",J319,0)</f>
        <v>0</v>
      </c>
      <c r="BI319" s="92">
        <f t="shared" ref="BI319:BI324" si="8">IF(N319="nulová",J319,0)</f>
        <v>0</v>
      </c>
      <c r="BJ319" s="16" t="s">
        <v>157</v>
      </c>
      <c r="BK319" s="171">
        <f t="shared" ref="BK319:BK324" si="9">ROUND(I319*H319,3)</f>
        <v>0</v>
      </c>
      <c r="BL319" s="16" t="s">
        <v>156</v>
      </c>
      <c r="BM319" s="170" t="s">
        <v>381</v>
      </c>
    </row>
    <row r="320" spans="2:65" s="1" customFormat="1" ht="24" customHeight="1" x14ac:dyDescent="0.2">
      <c r="B320" s="160"/>
      <c r="C320" s="197" t="s">
        <v>382</v>
      </c>
      <c r="D320" s="262" t="s">
        <v>383</v>
      </c>
      <c r="E320" s="263"/>
      <c r="F320" s="264"/>
      <c r="G320" s="199" t="s">
        <v>234</v>
      </c>
      <c r="H320" s="200">
        <v>2</v>
      </c>
      <c r="I320" s="201"/>
      <c r="J320" s="200">
        <f t="shared" si="0"/>
        <v>0</v>
      </c>
      <c r="K320" s="198" t="s">
        <v>155</v>
      </c>
      <c r="L320" s="202"/>
      <c r="M320" s="203" t="s">
        <v>1</v>
      </c>
      <c r="N320" s="204" t="s">
        <v>41</v>
      </c>
      <c r="O320" s="55"/>
      <c r="P320" s="168">
        <f t="shared" si="1"/>
        <v>0</v>
      </c>
      <c r="Q320" s="168">
        <v>1.43E-2</v>
      </c>
      <c r="R320" s="168">
        <f t="shared" si="2"/>
        <v>2.86E-2</v>
      </c>
      <c r="S320" s="168">
        <v>0</v>
      </c>
      <c r="T320" s="169">
        <f t="shared" si="3"/>
        <v>0</v>
      </c>
      <c r="AR320" s="170" t="s">
        <v>183</v>
      </c>
      <c r="AT320" s="170" t="s">
        <v>255</v>
      </c>
      <c r="AU320" s="170" t="s">
        <v>157</v>
      </c>
      <c r="AY320" s="16" t="s">
        <v>150</v>
      </c>
      <c r="BE320" s="92">
        <f t="shared" si="4"/>
        <v>0</v>
      </c>
      <c r="BF320" s="92">
        <f t="shared" si="5"/>
        <v>0</v>
      </c>
      <c r="BG320" s="92">
        <f t="shared" si="6"/>
        <v>0</v>
      </c>
      <c r="BH320" s="92">
        <f t="shared" si="7"/>
        <v>0</v>
      </c>
      <c r="BI320" s="92">
        <f t="shared" si="8"/>
        <v>0</v>
      </c>
      <c r="BJ320" s="16" t="s">
        <v>157</v>
      </c>
      <c r="BK320" s="171">
        <f t="shared" si="9"/>
        <v>0</v>
      </c>
      <c r="BL320" s="16" t="s">
        <v>156</v>
      </c>
      <c r="BM320" s="170" t="s">
        <v>384</v>
      </c>
    </row>
    <row r="321" spans="2:65" s="1" customFormat="1" ht="24" customHeight="1" x14ac:dyDescent="0.2">
      <c r="B321" s="160"/>
      <c r="C321" s="197" t="s">
        <v>385</v>
      </c>
      <c r="D321" s="262" t="s">
        <v>386</v>
      </c>
      <c r="E321" s="263"/>
      <c r="F321" s="264"/>
      <c r="G321" s="199" t="s">
        <v>234</v>
      </c>
      <c r="H321" s="200">
        <v>1</v>
      </c>
      <c r="I321" s="201"/>
      <c r="J321" s="200">
        <f t="shared" si="0"/>
        <v>0</v>
      </c>
      <c r="K321" s="198" t="s">
        <v>155</v>
      </c>
      <c r="L321" s="202"/>
      <c r="M321" s="203" t="s">
        <v>1</v>
      </c>
      <c r="N321" s="204" t="s">
        <v>41</v>
      </c>
      <c r="O321" s="55"/>
      <c r="P321" s="168">
        <f t="shared" si="1"/>
        <v>0</v>
      </c>
      <c r="Q321" s="168">
        <v>1.43E-2</v>
      </c>
      <c r="R321" s="168">
        <f t="shared" si="2"/>
        <v>1.43E-2</v>
      </c>
      <c r="S321" s="168">
        <v>0</v>
      </c>
      <c r="T321" s="169">
        <f t="shared" si="3"/>
        <v>0</v>
      </c>
      <c r="AR321" s="170" t="s">
        <v>183</v>
      </c>
      <c r="AT321" s="170" t="s">
        <v>255</v>
      </c>
      <c r="AU321" s="170" t="s">
        <v>157</v>
      </c>
      <c r="AY321" s="16" t="s">
        <v>150</v>
      </c>
      <c r="BE321" s="92">
        <f t="shared" si="4"/>
        <v>0</v>
      </c>
      <c r="BF321" s="92">
        <f t="shared" si="5"/>
        <v>0</v>
      </c>
      <c r="BG321" s="92">
        <f t="shared" si="6"/>
        <v>0</v>
      </c>
      <c r="BH321" s="92">
        <f t="shared" si="7"/>
        <v>0</v>
      </c>
      <c r="BI321" s="92">
        <f t="shared" si="8"/>
        <v>0</v>
      </c>
      <c r="BJ321" s="16" t="s">
        <v>157</v>
      </c>
      <c r="BK321" s="171">
        <f t="shared" si="9"/>
        <v>0</v>
      </c>
      <c r="BL321" s="16" t="s">
        <v>156</v>
      </c>
      <c r="BM321" s="170" t="s">
        <v>387</v>
      </c>
    </row>
    <row r="322" spans="2:65" s="1" customFormat="1" ht="24" customHeight="1" x14ac:dyDescent="0.2">
      <c r="B322" s="160"/>
      <c r="C322" s="197" t="s">
        <v>388</v>
      </c>
      <c r="D322" s="262" t="s">
        <v>389</v>
      </c>
      <c r="E322" s="263"/>
      <c r="F322" s="264"/>
      <c r="G322" s="199" t="s">
        <v>234</v>
      </c>
      <c r="H322" s="200">
        <v>1</v>
      </c>
      <c r="I322" s="201"/>
      <c r="J322" s="200">
        <f t="shared" si="0"/>
        <v>0</v>
      </c>
      <c r="K322" s="198" t="s">
        <v>155</v>
      </c>
      <c r="L322" s="202"/>
      <c r="M322" s="203" t="s">
        <v>1</v>
      </c>
      <c r="N322" s="204" t="s">
        <v>41</v>
      </c>
      <c r="O322" s="55"/>
      <c r="P322" s="168">
        <f t="shared" si="1"/>
        <v>0</v>
      </c>
      <c r="Q322" s="168">
        <v>1.46E-2</v>
      </c>
      <c r="R322" s="168">
        <f t="shared" si="2"/>
        <v>1.46E-2</v>
      </c>
      <c r="S322" s="168">
        <v>0</v>
      </c>
      <c r="T322" s="169">
        <f t="shared" si="3"/>
        <v>0</v>
      </c>
      <c r="AR322" s="170" t="s">
        <v>183</v>
      </c>
      <c r="AT322" s="170" t="s">
        <v>255</v>
      </c>
      <c r="AU322" s="170" t="s">
        <v>157</v>
      </c>
      <c r="AY322" s="16" t="s">
        <v>150</v>
      </c>
      <c r="BE322" s="92">
        <f t="shared" si="4"/>
        <v>0</v>
      </c>
      <c r="BF322" s="92">
        <f t="shared" si="5"/>
        <v>0</v>
      </c>
      <c r="BG322" s="92">
        <f t="shared" si="6"/>
        <v>0</v>
      </c>
      <c r="BH322" s="92">
        <f t="shared" si="7"/>
        <v>0</v>
      </c>
      <c r="BI322" s="92">
        <f t="shared" si="8"/>
        <v>0</v>
      </c>
      <c r="BJ322" s="16" t="s">
        <v>157</v>
      </c>
      <c r="BK322" s="171">
        <f t="shared" si="9"/>
        <v>0</v>
      </c>
      <c r="BL322" s="16" t="s">
        <v>156</v>
      </c>
      <c r="BM322" s="170" t="s">
        <v>390</v>
      </c>
    </row>
    <row r="323" spans="2:65" s="1" customFormat="1" ht="24" customHeight="1" x14ac:dyDescent="0.2">
      <c r="B323" s="160"/>
      <c r="C323" s="197" t="s">
        <v>391</v>
      </c>
      <c r="D323" s="262" t="s">
        <v>392</v>
      </c>
      <c r="E323" s="263"/>
      <c r="F323" s="264"/>
      <c r="G323" s="199" t="s">
        <v>234</v>
      </c>
      <c r="H323" s="200">
        <v>2</v>
      </c>
      <c r="I323" s="201"/>
      <c r="J323" s="200">
        <f t="shared" si="0"/>
        <v>0</v>
      </c>
      <c r="K323" s="198" t="s">
        <v>155</v>
      </c>
      <c r="L323" s="202"/>
      <c r="M323" s="203" t="s">
        <v>1</v>
      </c>
      <c r="N323" s="204" t="s">
        <v>41</v>
      </c>
      <c r="O323" s="55"/>
      <c r="P323" s="168">
        <f t="shared" si="1"/>
        <v>0</v>
      </c>
      <c r="Q323" s="168">
        <v>1.37E-2</v>
      </c>
      <c r="R323" s="168">
        <f t="shared" si="2"/>
        <v>2.7400000000000001E-2</v>
      </c>
      <c r="S323" s="168">
        <v>0</v>
      </c>
      <c r="T323" s="169">
        <f t="shared" si="3"/>
        <v>0</v>
      </c>
      <c r="AR323" s="170" t="s">
        <v>183</v>
      </c>
      <c r="AT323" s="170" t="s">
        <v>255</v>
      </c>
      <c r="AU323" s="170" t="s">
        <v>157</v>
      </c>
      <c r="AY323" s="16" t="s">
        <v>150</v>
      </c>
      <c r="BE323" s="92">
        <f t="shared" si="4"/>
        <v>0</v>
      </c>
      <c r="BF323" s="92">
        <f t="shared" si="5"/>
        <v>0</v>
      </c>
      <c r="BG323" s="92">
        <f t="shared" si="6"/>
        <v>0</v>
      </c>
      <c r="BH323" s="92">
        <f t="shared" si="7"/>
        <v>0</v>
      </c>
      <c r="BI323" s="92">
        <f t="shared" si="8"/>
        <v>0</v>
      </c>
      <c r="BJ323" s="16" t="s">
        <v>157</v>
      </c>
      <c r="BK323" s="171">
        <f t="shared" si="9"/>
        <v>0</v>
      </c>
      <c r="BL323" s="16" t="s">
        <v>156</v>
      </c>
      <c r="BM323" s="170" t="s">
        <v>393</v>
      </c>
    </row>
    <row r="324" spans="2:65" s="1" customFormat="1" ht="24" customHeight="1" x14ac:dyDescent="0.2">
      <c r="B324" s="160"/>
      <c r="C324" s="197" t="s">
        <v>394</v>
      </c>
      <c r="D324" s="262" t="s">
        <v>395</v>
      </c>
      <c r="E324" s="263"/>
      <c r="F324" s="264"/>
      <c r="G324" s="199" t="s">
        <v>234</v>
      </c>
      <c r="H324" s="200">
        <v>2</v>
      </c>
      <c r="I324" s="201"/>
      <c r="J324" s="200">
        <f t="shared" si="0"/>
        <v>0</v>
      </c>
      <c r="K324" s="198" t="s">
        <v>155</v>
      </c>
      <c r="L324" s="202"/>
      <c r="M324" s="203" t="s">
        <v>1</v>
      </c>
      <c r="N324" s="204" t="s">
        <v>41</v>
      </c>
      <c r="O324" s="55"/>
      <c r="P324" s="168">
        <f t="shared" si="1"/>
        <v>0</v>
      </c>
      <c r="Q324" s="168">
        <v>1.37E-2</v>
      </c>
      <c r="R324" s="168">
        <f t="shared" si="2"/>
        <v>2.7400000000000001E-2</v>
      </c>
      <c r="S324" s="168">
        <v>0</v>
      </c>
      <c r="T324" s="169">
        <f t="shared" si="3"/>
        <v>0</v>
      </c>
      <c r="AR324" s="170" t="s">
        <v>183</v>
      </c>
      <c r="AT324" s="170" t="s">
        <v>255</v>
      </c>
      <c r="AU324" s="170" t="s">
        <v>157</v>
      </c>
      <c r="AY324" s="16" t="s">
        <v>150</v>
      </c>
      <c r="BE324" s="92">
        <f t="shared" si="4"/>
        <v>0</v>
      </c>
      <c r="BF324" s="92">
        <f t="shared" si="5"/>
        <v>0</v>
      </c>
      <c r="BG324" s="92">
        <f t="shared" si="6"/>
        <v>0</v>
      </c>
      <c r="BH324" s="92">
        <f t="shared" si="7"/>
        <v>0</v>
      </c>
      <c r="BI324" s="92">
        <f t="shared" si="8"/>
        <v>0</v>
      </c>
      <c r="BJ324" s="16" t="s">
        <v>157</v>
      </c>
      <c r="BK324" s="171">
        <f t="shared" si="9"/>
        <v>0</v>
      </c>
      <c r="BL324" s="16" t="s">
        <v>156</v>
      </c>
      <c r="BM324" s="170" t="s">
        <v>396</v>
      </c>
    </row>
    <row r="325" spans="2:65" s="11" customFormat="1" ht="22.9" customHeight="1" x14ac:dyDescent="0.2">
      <c r="B325" s="147"/>
      <c r="D325" s="148" t="s">
        <v>74</v>
      </c>
      <c r="E325" s="158" t="s">
        <v>186</v>
      </c>
      <c r="F325" s="158" t="s">
        <v>397</v>
      </c>
      <c r="I325" s="150"/>
      <c r="J325" s="159">
        <f>BK325</f>
        <v>0</v>
      </c>
      <c r="L325" s="147"/>
      <c r="M325" s="152"/>
      <c r="N325" s="153"/>
      <c r="O325" s="153"/>
      <c r="P325" s="154">
        <f>SUM(P326:P438)</f>
        <v>0</v>
      </c>
      <c r="Q325" s="153"/>
      <c r="R325" s="154">
        <f>SUM(R326:R438)</f>
        <v>36.562983390700005</v>
      </c>
      <c r="S325" s="153"/>
      <c r="T325" s="155">
        <f>SUM(T326:T438)</f>
        <v>44.520657</v>
      </c>
      <c r="AR325" s="148" t="s">
        <v>83</v>
      </c>
      <c r="AT325" s="156" t="s">
        <v>74</v>
      </c>
      <c r="AU325" s="156" t="s">
        <v>83</v>
      </c>
      <c r="AY325" s="148" t="s">
        <v>150</v>
      </c>
      <c r="BK325" s="157">
        <f>SUM(BK326:BK438)</f>
        <v>0</v>
      </c>
    </row>
    <row r="326" spans="2:65" s="1" customFormat="1" ht="36" customHeight="1" x14ac:dyDescent="0.2">
      <c r="B326" s="160"/>
      <c r="C326" s="161" t="s">
        <v>398</v>
      </c>
      <c r="D326" s="259" t="s">
        <v>399</v>
      </c>
      <c r="E326" s="260"/>
      <c r="F326" s="261"/>
      <c r="G326" s="163" t="s">
        <v>400</v>
      </c>
      <c r="H326" s="164">
        <v>1.59</v>
      </c>
      <c r="I326" s="165"/>
      <c r="J326" s="164">
        <f>ROUND(I326*H326,3)</f>
        <v>0</v>
      </c>
      <c r="K326" s="162" t="s">
        <v>167</v>
      </c>
      <c r="L326" s="32"/>
      <c r="M326" s="166" t="s">
        <v>1</v>
      </c>
      <c r="N326" s="167" t="s">
        <v>41</v>
      </c>
      <c r="O326" s="55"/>
      <c r="P326" s="168">
        <f>O326*H326</f>
        <v>0</v>
      </c>
      <c r="Q326" s="168">
        <v>9.9329600000000004E-2</v>
      </c>
      <c r="R326" s="168">
        <f>Q326*H326</f>
        <v>0.15793406400000001</v>
      </c>
      <c r="S326" s="168">
        <v>0</v>
      </c>
      <c r="T326" s="169">
        <f>S326*H326</f>
        <v>0</v>
      </c>
      <c r="AR326" s="170" t="s">
        <v>156</v>
      </c>
      <c r="AT326" s="170" t="s">
        <v>152</v>
      </c>
      <c r="AU326" s="170" t="s">
        <v>157</v>
      </c>
      <c r="AY326" s="16" t="s">
        <v>150</v>
      </c>
      <c r="BE326" s="92">
        <f>IF(N326="základná",J326,0)</f>
        <v>0</v>
      </c>
      <c r="BF326" s="92">
        <f>IF(N326="znížená",J326,0)</f>
        <v>0</v>
      </c>
      <c r="BG326" s="92">
        <f>IF(N326="zákl. prenesená",J326,0)</f>
        <v>0</v>
      </c>
      <c r="BH326" s="92">
        <f>IF(N326="zníž. prenesená",J326,0)</f>
        <v>0</v>
      </c>
      <c r="BI326" s="92">
        <f>IF(N326="nulová",J326,0)</f>
        <v>0</v>
      </c>
      <c r="BJ326" s="16" t="s">
        <v>157</v>
      </c>
      <c r="BK326" s="171">
        <f>ROUND(I326*H326,3)</f>
        <v>0</v>
      </c>
      <c r="BL326" s="16" t="s">
        <v>156</v>
      </c>
      <c r="BM326" s="170" t="s">
        <v>401</v>
      </c>
    </row>
    <row r="327" spans="2:65" s="12" customFormat="1" x14ac:dyDescent="0.2">
      <c r="B327" s="172"/>
      <c r="D327" s="173" t="s">
        <v>159</v>
      </c>
      <c r="E327" s="174" t="s">
        <v>1</v>
      </c>
      <c r="F327" s="175" t="s">
        <v>402</v>
      </c>
      <c r="H327" s="176">
        <v>1.59</v>
      </c>
      <c r="I327" s="177"/>
      <c r="L327" s="172"/>
      <c r="M327" s="178"/>
      <c r="N327" s="179"/>
      <c r="O327" s="179"/>
      <c r="P327" s="179"/>
      <c r="Q327" s="179"/>
      <c r="R327" s="179"/>
      <c r="S327" s="179"/>
      <c r="T327" s="180"/>
      <c r="AT327" s="174" t="s">
        <v>159</v>
      </c>
      <c r="AU327" s="174" t="s">
        <v>157</v>
      </c>
      <c r="AV327" s="12" t="s">
        <v>157</v>
      </c>
      <c r="AW327" s="12" t="s">
        <v>28</v>
      </c>
      <c r="AX327" s="12" t="s">
        <v>83</v>
      </c>
      <c r="AY327" s="174" t="s">
        <v>150</v>
      </c>
    </row>
    <row r="328" spans="2:65" s="1" customFormat="1" ht="24" customHeight="1" x14ac:dyDescent="0.2">
      <c r="B328" s="160"/>
      <c r="C328" s="197" t="s">
        <v>403</v>
      </c>
      <c r="D328" s="262" t="s">
        <v>1201</v>
      </c>
      <c r="E328" s="263"/>
      <c r="F328" s="264"/>
      <c r="G328" s="199" t="s">
        <v>234</v>
      </c>
      <c r="H328" s="200">
        <v>1.6060000000000001</v>
      </c>
      <c r="I328" s="201"/>
      <c r="J328" s="200">
        <f>ROUND(I328*H328,3)</f>
        <v>0</v>
      </c>
      <c r="K328" s="198" t="s">
        <v>167</v>
      </c>
      <c r="L328" s="202"/>
      <c r="M328" s="203" t="s">
        <v>1</v>
      </c>
      <c r="N328" s="204" t="s">
        <v>41</v>
      </c>
      <c r="O328" s="55"/>
      <c r="P328" s="168">
        <f>O328*H328</f>
        <v>0</v>
      </c>
      <c r="Q328" s="168">
        <v>2.1999999999999999E-2</v>
      </c>
      <c r="R328" s="168">
        <f>Q328*H328</f>
        <v>3.5332000000000002E-2</v>
      </c>
      <c r="S328" s="168">
        <v>0</v>
      </c>
      <c r="T328" s="169">
        <f>S328*H328</f>
        <v>0</v>
      </c>
      <c r="AR328" s="170" t="s">
        <v>183</v>
      </c>
      <c r="AT328" s="170" t="s">
        <v>255</v>
      </c>
      <c r="AU328" s="170" t="s">
        <v>157</v>
      </c>
      <c r="AY328" s="16" t="s">
        <v>150</v>
      </c>
      <c r="BE328" s="92">
        <f>IF(N328="základná",J328,0)</f>
        <v>0</v>
      </c>
      <c r="BF328" s="92">
        <f>IF(N328="znížená",J328,0)</f>
        <v>0</v>
      </c>
      <c r="BG328" s="92">
        <f>IF(N328="zákl. prenesená",J328,0)</f>
        <v>0</v>
      </c>
      <c r="BH328" s="92">
        <f>IF(N328="zníž. prenesená",J328,0)</f>
        <v>0</v>
      </c>
      <c r="BI328" s="92">
        <f>IF(N328="nulová",J328,0)</f>
        <v>0</v>
      </c>
      <c r="BJ328" s="16" t="s">
        <v>157</v>
      </c>
      <c r="BK328" s="171">
        <f>ROUND(I328*H328,3)</f>
        <v>0</v>
      </c>
      <c r="BL328" s="16" t="s">
        <v>156</v>
      </c>
      <c r="BM328" s="170" t="s">
        <v>404</v>
      </c>
    </row>
    <row r="329" spans="2:65" s="12" customFormat="1" x14ac:dyDescent="0.2">
      <c r="B329" s="172"/>
      <c r="D329" s="173" t="s">
        <v>159</v>
      </c>
      <c r="F329" s="175" t="s">
        <v>405</v>
      </c>
      <c r="H329" s="176">
        <v>1.6060000000000001</v>
      </c>
      <c r="I329" s="177"/>
      <c r="L329" s="172"/>
      <c r="M329" s="178"/>
      <c r="N329" s="179"/>
      <c r="O329" s="179"/>
      <c r="P329" s="179"/>
      <c r="Q329" s="179"/>
      <c r="R329" s="179"/>
      <c r="S329" s="179"/>
      <c r="T329" s="180"/>
      <c r="AT329" s="174" t="s">
        <v>159</v>
      </c>
      <c r="AU329" s="174" t="s">
        <v>157</v>
      </c>
      <c r="AV329" s="12" t="s">
        <v>157</v>
      </c>
      <c r="AW329" s="12" t="s">
        <v>3</v>
      </c>
      <c r="AX329" s="12" t="s">
        <v>83</v>
      </c>
      <c r="AY329" s="174" t="s">
        <v>150</v>
      </c>
    </row>
    <row r="330" spans="2:65" s="1" customFormat="1" ht="24" customHeight="1" x14ac:dyDescent="0.2">
      <c r="B330" s="160"/>
      <c r="C330" s="161" t="s">
        <v>406</v>
      </c>
      <c r="D330" s="259" t="s">
        <v>407</v>
      </c>
      <c r="E330" s="260"/>
      <c r="F330" s="261"/>
      <c r="G330" s="163" t="s">
        <v>154</v>
      </c>
      <c r="H330" s="164">
        <v>9.5000000000000001E-2</v>
      </c>
      <c r="I330" s="165"/>
      <c r="J330" s="164">
        <f>ROUND(I330*H330,3)</f>
        <v>0</v>
      </c>
      <c r="K330" s="162" t="s">
        <v>167</v>
      </c>
      <c r="L330" s="32"/>
      <c r="M330" s="166" t="s">
        <v>1</v>
      </c>
      <c r="N330" s="167" t="s">
        <v>41</v>
      </c>
      <c r="O330" s="55"/>
      <c r="P330" s="168">
        <f>O330*H330</f>
        <v>0</v>
      </c>
      <c r="Q330" s="168">
        <v>2.2151320000000001</v>
      </c>
      <c r="R330" s="168">
        <f>Q330*H330</f>
        <v>0.21043754000000001</v>
      </c>
      <c r="S330" s="168">
        <v>0</v>
      </c>
      <c r="T330" s="169">
        <f>S330*H330</f>
        <v>0</v>
      </c>
      <c r="AR330" s="170" t="s">
        <v>156</v>
      </c>
      <c r="AT330" s="170" t="s">
        <v>152</v>
      </c>
      <c r="AU330" s="170" t="s">
        <v>157</v>
      </c>
      <c r="AY330" s="16" t="s">
        <v>150</v>
      </c>
      <c r="BE330" s="92">
        <f>IF(N330="základná",J330,0)</f>
        <v>0</v>
      </c>
      <c r="BF330" s="92">
        <f>IF(N330="znížená",J330,0)</f>
        <v>0</v>
      </c>
      <c r="BG330" s="92">
        <f>IF(N330="zákl. prenesená",J330,0)</f>
        <v>0</v>
      </c>
      <c r="BH330" s="92">
        <f>IF(N330="zníž. prenesená",J330,0)</f>
        <v>0</v>
      </c>
      <c r="BI330" s="92">
        <f>IF(N330="nulová",J330,0)</f>
        <v>0</v>
      </c>
      <c r="BJ330" s="16" t="s">
        <v>157</v>
      </c>
      <c r="BK330" s="171">
        <f>ROUND(I330*H330,3)</f>
        <v>0</v>
      </c>
      <c r="BL330" s="16" t="s">
        <v>156</v>
      </c>
      <c r="BM330" s="170" t="s">
        <v>408</v>
      </c>
    </row>
    <row r="331" spans="2:65" s="12" customFormat="1" x14ac:dyDescent="0.2">
      <c r="B331" s="172"/>
      <c r="D331" s="173" t="s">
        <v>159</v>
      </c>
      <c r="E331" s="174" t="s">
        <v>1</v>
      </c>
      <c r="F331" s="175" t="s">
        <v>409</v>
      </c>
      <c r="H331" s="176">
        <v>9.5000000000000001E-2</v>
      </c>
      <c r="I331" s="177"/>
      <c r="L331" s="172"/>
      <c r="M331" s="178"/>
      <c r="N331" s="179"/>
      <c r="O331" s="179"/>
      <c r="P331" s="179"/>
      <c r="Q331" s="179"/>
      <c r="R331" s="179"/>
      <c r="S331" s="179"/>
      <c r="T331" s="180"/>
      <c r="AT331" s="174" t="s">
        <v>159</v>
      </c>
      <c r="AU331" s="174" t="s">
        <v>157</v>
      </c>
      <c r="AV331" s="12" t="s">
        <v>157</v>
      </c>
      <c r="AW331" s="12" t="s">
        <v>28</v>
      </c>
      <c r="AX331" s="12" t="s">
        <v>83</v>
      </c>
      <c r="AY331" s="174" t="s">
        <v>150</v>
      </c>
    </row>
    <row r="332" spans="2:65" s="1" customFormat="1" ht="24" customHeight="1" x14ac:dyDescent="0.2">
      <c r="B332" s="160"/>
      <c r="C332" s="161" t="s">
        <v>410</v>
      </c>
      <c r="D332" s="259" t="s">
        <v>411</v>
      </c>
      <c r="E332" s="260"/>
      <c r="F332" s="261"/>
      <c r="G332" s="163" t="s">
        <v>260</v>
      </c>
      <c r="H332" s="164">
        <v>472.39</v>
      </c>
      <c r="I332" s="165"/>
      <c r="J332" s="164">
        <f>ROUND(I332*H332,3)</f>
        <v>0</v>
      </c>
      <c r="K332" s="162" t="s">
        <v>155</v>
      </c>
      <c r="L332" s="32"/>
      <c r="M332" s="166" t="s">
        <v>1</v>
      </c>
      <c r="N332" s="167" t="s">
        <v>41</v>
      </c>
      <c r="O332" s="55"/>
      <c r="P332" s="168">
        <f>O332*H332</f>
        <v>0</v>
      </c>
      <c r="Q332" s="168">
        <v>7.5953530000000005E-2</v>
      </c>
      <c r="R332" s="168">
        <f>Q332*H332</f>
        <v>35.879688036700003</v>
      </c>
      <c r="S332" s="168">
        <v>0</v>
      </c>
      <c r="T332" s="169">
        <f>S332*H332</f>
        <v>0</v>
      </c>
      <c r="AR332" s="170" t="s">
        <v>156</v>
      </c>
      <c r="AT332" s="170" t="s">
        <v>152</v>
      </c>
      <c r="AU332" s="170" t="s">
        <v>157</v>
      </c>
      <c r="AY332" s="16" t="s">
        <v>150</v>
      </c>
      <c r="BE332" s="92">
        <f>IF(N332="základná",J332,0)</f>
        <v>0</v>
      </c>
      <c r="BF332" s="92">
        <f>IF(N332="znížená",J332,0)</f>
        <v>0</v>
      </c>
      <c r="BG332" s="92">
        <f>IF(N332="zákl. prenesená",J332,0)</f>
        <v>0</v>
      </c>
      <c r="BH332" s="92">
        <f>IF(N332="zníž. prenesená",J332,0)</f>
        <v>0</v>
      </c>
      <c r="BI332" s="92">
        <f>IF(N332="nulová",J332,0)</f>
        <v>0</v>
      </c>
      <c r="BJ332" s="16" t="s">
        <v>157</v>
      </c>
      <c r="BK332" s="171">
        <f>ROUND(I332*H332,3)</f>
        <v>0</v>
      </c>
      <c r="BL332" s="16" t="s">
        <v>156</v>
      </c>
      <c r="BM332" s="170" t="s">
        <v>412</v>
      </c>
    </row>
    <row r="333" spans="2:65" s="12" customFormat="1" x14ac:dyDescent="0.2">
      <c r="B333" s="172"/>
      <c r="D333" s="173" t="s">
        <v>159</v>
      </c>
      <c r="E333" s="174" t="s">
        <v>1</v>
      </c>
      <c r="F333" s="175" t="s">
        <v>413</v>
      </c>
      <c r="H333" s="176">
        <v>49.75</v>
      </c>
      <c r="I333" s="177"/>
      <c r="L333" s="172"/>
      <c r="M333" s="178"/>
      <c r="N333" s="179"/>
      <c r="O333" s="179"/>
      <c r="P333" s="179"/>
      <c r="Q333" s="179"/>
      <c r="R333" s="179"/>
      <c r="S333" s="179"/>
      <c r="T333" s="180"/>
      <c r="AT333" s="174" t="s">
        <v>159</v>
      </c>
      <c r="AU333" s="174" t="s">
        <v>157</v>
      </c>
      <c r="AV333" s="12" t="s">
        <v>157</v>
      </c>
      <c r="AW333" s="12" t="s">
        <v>28</v>
      </c>
      <c r="AX333" s="12" t="s">
        <v>75</v>
      </c>
      <c r="AY333" s="174" t="s">
        <v>150</v>
      </c>
    </row>
    <row r="334" spans="2:65" s="12" customFormat="1" x14ac:dyDescent="0.2">
      <c r="B334" s="172"/>
      <c r="D334" s="173" t="s">
        <v>159</v>
      </c>
      <c r="E334" s="174" t="s">
        <v>1</v>
      </c>
      <c r="F334" s="175" t="s">
        <v>359</v>
      </c>
      <c r="H334" s="176">
        <v>4.33</v>
      </c>
      <c r="I334" s="177"/>
      <c r="L334" s="172"/>
      <c r="M334" s="178"/>
      <c r="N334" s="179"/>
      <c r="O334" s="179"/>
      <c r="P334" s="179"/>
      <c r="Q334" s="179"/>
      <c r="R334" s="179"/>
      <c r="S334" s="179"/>
      <c r="T334" s="180"/>
      <c r="AT334" s="174" t="s">
        <v>159</v>
      </c>
      <c r="AU334" s="174" t="s">
        <v>157</v>
      </c>
      <c r="AV334" s="12" t="s">
        <v>157</v>
      </c>
      <c r="AW334" s="12" t="s">
        <v>28</v>
      </c>
      <c r="AX334" s="12" t="s">
        <v>75</v>
      </c>
      <c r="AY334" s="174" t="s">
        <v>150</v>
      </c>
    </row>
    <row r="335" spans="2:65" s="12" customFormat="1" x14ac:dyDescent="0.2">
      <c r="B335" s="172"/>
      <c r="D335" s="173" t="s">
        <v>159</v>
      </c>
      <c r="E335" s="174" t="s">
        <v>1</v>
      </c>
      <c r="F335" s="175" t="s">
        <v>414</v>
      </c>
      <c r="H335" s="176">
        <v>310.75</v>
      </c>
      <c r="I335" s="177"/>
      <c r="L335" s="172"/>
      <c r="M335" s="178"/>
      <c r="N335" s="179"/>
      <c r="O335" s="179"/>
      <c r="P335" s="179"/>
      <c r="Q335" s="179"/>
      <c r="R335" s="179"/>
      <c r="S335" s="179"/>
      <c r="T335" s="180"/>
      <c r="AT335" s="174" t="s">
        <v>159</v>
      </c>
      <c r="AU335" s="174" t="s">
        <v>157</v>
      </c>
      <c r="AV335" s="12" t="s">
        <v>157</v>
      </c>
      <c r="AW335" s="12" t="s">
        <v>28</v>
      </c>
      <c r="AX335" s="12" t="s">
        <v>75</v>
      </c>
      <c r="AY335" s="174" t="s">
        <v>150</v>
      </c>
    </row>
    <row r="336" spans="2:65" s="12" customFormat="1" x14ac:dyDescent="0.2">
      <c r="B336" s="172"/>
      <c r="D336" s="173" t="s">
        <v>159</v>
      </c>
      <c r="E336" s="174" t="s">
        <v>1</v>
      </c>
      <c r="F336" s="175" t="s">
        <v>361</v>
      </c>
      <c r="H336" s="176">
        <v>3.66</v>
      </c>
      <c r="I336" s="177"/>
      <c r="L336" s="172"/>
      <c r="M336" s="178"/>
      <c r="N336" s="179"/>
      <c r="O336" s="179"/>
      <c r="P336" s="179"/>
      <c r="Q336" s="179"/>
      <c r="R336" s="179"/>
      <c r="S336" s="179"/>
      <c r="T336" s="180"/>
      <c r="AT336" s="174" t="s">
        <v>159</v>
      </c>
      <c r="AU336" s="174" t="s">
        <v>157</v>
      </c>
      <c r="AV336" s="12" t="s">
        <v>157</v>
      </c>
      <c r="AW336" s="12" t="s">
        <v>28</v>
      </c>
      <c r="AX336" s="12" t="s">
        <v>75</v>
      </c>
      <c r="AY336" s="174" t="s">
        <v>150</v>
      </c>
    </row>
    <row r="337" spans="2:65" s="12" customFormat="1" x14ac:dyDescent="0.2">
      <c r="B337" s="172"/>
      <c r="D337" s="173" t="s">
        <v>159</v>
      </c>
      <c r="E337" s="174" t="s">
        <v>1</v>
      </c>
      <c r="F337" s="175" t="s">
        <v>362</v>
      </c>
      <c r="H337" s="176">
        <v>3.24</v>
      </c>
      <c r="I337" s="177"/>
      <c r="L337" s="172"/>
      <c r="M337" s="178"/>
      <c r="N337" s="179"/>
      <c r="O337" s="179"/>
      <c r="P337" s="179"/>
      <c r="Q337" s="179"/>
      <c r="R337" s="179"/>
      <c r="S337" s="179"/>
      <c r="T337" s="180"/>
      <c r="AT337" s="174" t="s">
        <v>159</v>
      </c>
      <c r="AU337" s="174" t="s">
        <v>157</v>
      </c>
      <c r="AV337" s="12" t="s">
        <v>157</v>
      </c>
      <c r="AW337" s="12" t="s">
        <v>28</v>
      </c>
      <c r="AX337" s="12" t="s">
        <v>75</v>
      </c>
      <c r="AY337" s="174" t="s">
        <v>150</v>
      </c>
    </row>
    <row r="338" spans="2:65" s="12" customFormat="1" x14ac:dyDescent="0.2">
      <c r="B338" s="172"/>
      <c r="D338" s="173" t="s">
        <v>159</v>
      </c>
      <c r="E338" s="174" t="s">
        <v>1</v>
      </c>
      <c r="F338" s="175" t="s">
        <v>363</v>
      </c>
      <c r="H338" s="176">
        <v>7.72</v>
      </c>
      <c r="I338" s="177"/>
      <c r="L338" s="172"/>
      <c r="M338" s="178"/>
      <c r="N338" s="179"/>
      <c r="O338" s="179"/>
      <c r="P338" s="179"/>
      <c r="Q338" s="179"/>
      <c r="R338" s="179"/>
      <c r="S338" s="179"/>
      <c r="T338" s="180"/>
      <c r="AT338" s="174" t="s">
        <v>159</v>
      </c>
      <c r="AU338" s="174" t="s">
        <v>157</v>
      </c>
      <c r="AV338" s="12" t="s">
        <v>157</v>
      </c>
      <c r="AW338" s="12" t="s">
        <v>28</v>
      </c>
      <c r="AX338" s="12" t="s">
        <v>75</v>
      </c>
      <c r="AY338" s="174" t="s">
        <v>150</v>
      </c>
    </row>
    <row r="339" spans="2:65" s="12" customFormat="1" x14ac:dyDescent="0.2">
      <c r="B339" s="172"/>
      <c r="D339" s="173" t="s">
        <v>159</v>
      </c>
      <c r="E339" s="174" t="s">
        <v>1</v>
      </c>
      <c r="F339" s="175" t="s">
        <v>415</v>
      </c>
      <c r="H339" s="176">
        <v>17.809999999999999</v>
      </c>
      <c r="I339" s="177"/>
      <c r="L339" s="172"/>
      <c r="M339" s="178"/>
      <c r="N339" s="179"/>
      <c r="O339" s="179"/>
      <c r="P339" s="179"/>
      <c r="Q339" s="179"/>
      <c r="R339" s="179"/>
      <c r="S339" s="179"/>
      <c r="T339" s="180"/>
      <c r="AT339" s="174" t="s">
        <v>159</v>
      </c>
      <c r="AU339" s="174" t="s">
        <v>157</v>
      </c>
      <c r="AV339" s="12" t="s">
        <v>157</v>
      </c>
      <c r="AW339" s="12" t="s">
        <v>28</v>
      </c>
      <c r="AX339" s="12" t="s">
        <v>75</v>
      </c>
      <c r="AY339" s="174" t="s">
        <v>150</v>
      </c>
    </row>
    <row r="340" spans="2:65" s="12" customFormat="1" x14ac:dyDescent="0.2">
      <c r="B340" s="172"/>
      <c r="D340" s="173" t="s">
        <v>159</v>
      </c>
      <c r="E340" s="174" t="s">
        <v>1</v>
      </c>
      <c r="F340" s="175" t="s">
        <v>416</v>
      </c>
      <c r="H340" s="176">
        <v>14.05</v>
      </c>
      <c r="I340" s="177"/>
      <c r="L340" s="172"/>
      <c r="M340" s="178"/>
      <c r="N340" s="179"/>
      <c r="O340" s="179"/>
      <c r="P340" s="179"/>
      <c r="Q340" s="179"/>
      <c r="R340" s="179"/>
      <c r="S340" s="179"/>
      <c r="T340" s="180"/>
      <c r="AT340" s="174" t="s">
        <v>159</v>
      </c>
      <c r="AU340" s="174" t="s">
        <v>157</v>
      </c>
      <c r="AV340" s="12" t="s">
        <v>157</v>
      </c>
      <c r="AW340" s="12" t="s">
        <v>28</v>
      </c>
      <c r="AX340" s="12" t="s">
        <v>75</v>
      </c>
      <c r="AY340" s="174" t="s">
        <v>150</v>
      </c>
    </row>
    <row r="341" spans="2:65" s="14" customFormat="1" x14ac:dyDescent="0.2">
      <c r="B341" s="189"/>
      <c r="D341" s="173" t="s">
        <v>159</v>
      </c>
      <c r="E341" s="190" t="s">
        <v>1</v>
      </c>
      <c r="F341" s="191" t="s">
        <v>229</v>
      </c>
      <c r="H341" s="192">
        <v>411.31</v>
      </c>
      <c r="I341" s="193"/>
      <c r="L341" s="189"/>
      <c r="M341" s="194"/>
      <c r="N341" s="195"/>
      <c r="O341" s="195"/>
      <c r="P341" s="195"/>
      <c r="Q341" s="195"/>
      <c r="R341" s="195"/>
      <c r="S341" s="195"/>
      <c r="T341" s="196"/>
      <c r="AT341" s="190" t="s">
        <v>159</v>
      </c>
      <c r="AU341" s="190" t="s">
        <v>157</v>
      </c>
      <c r="AV341" s="14" t="s">
        <v>165</v>
      </c>
      <c r="AW341" s="14" t="s">
        <v>28</v>
      </c>
      <c r="AX341" s="14" t="s">
        <v>75</v>
      </c>
      <c r="AY341" s="190" t="s">
        <v>150</v>
      </c>
    </row>
    <row r="342" spans="2:65" s="12" customFormat="1" x14ac:dyDescent="0.2">
      <c r="B342" s="172"/>
      <c r="D342" s="173" t="s">
        <v>159</v>
      </c>
      <c r="E342" s="174" t="s">
        <v>1</v>
      </c>
      <c r="F342" s="175" t="s">
        <v>316</v>
      </c>
      <c r="H342" s="176">
        <v>9.67</v>
      </c>
      <c r="I342" s="177"/>
      <c r="L342" s="172"/>
      <c r="M342" s="178"/>
      <c r="N342" s="179"/>
      <c r="O342" s="179"/>
      <c r="P342" s="179"/>
      <c r="Q342" s="179"/>
      <c r="R342" s="179"/>
      <c r="S342" s="179"/>
      <c r="T342" s="180"/>
      <c r="AT342" s="174" t="s">
        <v>159</v>
      </c>
      <c r="AU342" s="174" t="s">
        <v>157</v>
      </c>
      <c r="AV342" s="12" t="s">
        <v>157</v>
      </c>
      <c r="AW342" s="12" t="s">
        <v>28</v>
      </c>
      <c r="AX342" s="12" t="s">
        <v>75</v>
      </c>
      <c r="AY342" s="174" t="s">
        <v>150</v>
      </c>
    </row>
    <row r="343" spans="2:65" s="12" customFormat="1" x14ac:dyDescent="0.2">
      <c r="B343" s="172"/>
      <c r="D343" s="173" t="s">
        <v>159</v>
      </c>
      <c r="E343" s="174" t="s">
        <v>1</v>
      </c>
      <c r="F343" s="175" t="s">
        <v>417</v>
      </c>
      <c r="H343" s="176">
        <v>2.94</v>
      </c>
      <c r="I343" s="177"/>
      <c r="L343" s="172"/>
      <c r="M343" s="178"/>
      <c r="N343" s="179"/>
      <c r="O343" s="179"/>
      <c r="P343" s="179"/>
      <c r="Q343" s="179"/>
      <c r="R343" s="179"/>
      <c r="S343" s="179"/>
      <c r="T343" s="180"/>
      <c r="AT343" s="174" t="s">
        <v>159</v>
      </c>
      <c r="AU343" s="174" t="s">
        <v>157</v>
      </c>
      <c r="AV343" s="12" t="s">
        <v>157</v>
      </c>
      <c r="AW343" s="12" t="s">
        <v>28</v>
      </c>
      <c r="AX343" s="12" t="s">
        <v>75</v>
      </c>
      <c r="AY343" s="174" t="s">
        <v>150</v>
      </c>
    </row>
    <row r="344" spans="2:65" s="12" customFormat="1" x14ac:dyDescent="0.2">
      <c r="B344" s="172"/>
      <c r="D344" s="173" t="s">
        <v>159</v>
      </c>
      <c r="E344" s="174" t="s">
        <v>1</v>
      </c>
      <c r="F344" s="175" t="s">
        <v>317</v>
      </c>
      <c r="H344" s="176">
        <v>11.33</v>
      </c>
      <c r="I344" s="177"/>
      <c r="L344" s="172"/>
      <c r="M344" s="178"/>
      <c r="N344" s="179"/>
      <c r="O344" s="179"/>
      <c r="P344" s="179"/>
      <c r="Q344" s="179"/>
      <c r="R344" s="179"/>
      <c r="S344" s="179"/>
      <c r="T344" s="180"/>
      <c r="AT344" s="174" t="s">
        <v>159</v>
      </c>
      <c r="AU344" s="174" t="s">
        <v>157</v>
      </c>
      <c r="AV344" s="12" t="s">
        <v>157</v>
      </c>
      <c r="AW344" s="12" t="s">
        <v>28</v>
      </c>
      <c r="AX344" s="12" t="s">
        <v>75</v>
      </c>
      <c r="AY344" s="174" t="s">
        <v>150</v>
      </c>
    </row>
    <row r="345" spans="2:65" s="12" customFormat="1" x14ac:dyDescent="0.2">
      <c r="B345" s="172"/>
      <c r="D345" s="173" t="s">
        <v>159</v>
      </c>
      <c r="E345" s="174" t="s">
        <v>1</v>
      </c>
      <c r="F345" s="175" t="s">
        <v>318</v>
      </c>
      <c r="H345" s="176">
        <v>4.79</v>
      </c>
      <c r="I345" s="177"/>
      <c r="L345" s="172"/>
      <c r="M345" s="178"/>
      <c r="N345" s="179"/>
      <c r="O345" s="179"/>
      <c r="P345" s="179"/>
      <c r="Q345" s="179"/>
      <c r="R345" s="179"/>
      <c r="S345" s="179"/>
      <c r="T345" s="180"/>
      <c r="AT345" s="174" t="s">
        <v>159</v>
      </c>
      <c r="AU345" s="174" t="s">
        <v>157</v>
      </c>
      <c r="AV345" s="12" t="s">
        <v>157</v>
      </c>
      <c r="AW345" s="12" t="s">
        <v>28</v>
      </c>
      <c r="AX345" s="12" t="s">
        <v>75</v>
      </c>
      <c r="AY345" s="174" t="s">
        <v>150</v>
      </c>
    </row>
    <row r="346" spans="2:65" s="12" customFormat="1" x14ac:dyDescent="0.2">
      <c r="B346" s="172"/>
      <c r="D346" s="173" t="s">
        <v>159</v>
      </c>
      <c r="E346" s="174" t="s">
        <v>1</v>
      </c>
      <c r="F346" s="175" t="s">
        <v>319</v>
      </c>
      <c r="H346" s="176">
        <v>7.75</v>
      </c>
      <c r="I346" s="177"/>
      <c r="L346" s="172"/>
      <c r="M346" s="178"/>
      <c r="N346" s="179"/>
      <c r="O346" s="179"/>
      <c r="P346" s="179"/>
      <c r="Q346" s="179"/>
      <c r="R346" s="179"/>
      <c r="S346" s="179"/>
      <c r="T346" s="180"/>
      <c r="AT346" s="174" t="s">
        <v>159</v>
      </c>
      <c r="AU346" s="174" t="s">
        <v>157</v>
      </c>
      <c r="AV346" s="12" t="s">
        <v>157</v>
      </c>
      <c r="AW346" s="12" t="s">
        <v>28</v>
      </c>
      <c r="AX346" s="12" t="s">
        <v>75</v>
      </c>
      <c r="AY346" s="174" t="s">
        <v>150</v>
      </c>
    </row>
    <row r="347" spans="2:65" s="12" customFormat="1" x14ac:dyDescent="0.2">
      <c r="B347" s="172"/>
      <c r="D347" s="173" t="s">
        <v>159</v>
      </c>
      <c r="E347" s="174" t="s">
        <v>1</v>
      </c>
      <c r="F347" s="175" t="s">
        <v>320</v>
      </c>
      <c r="H347" s="176">
        <v>13.31</v>
      </c>
      <c r="I347" s="177"/>
      <c r="L347" s="172"/>
      <c r="M347" s="178"/>
      <c r="N347" s="179"/>
      <c r="O347" s="179"/>
      <c r="P347" s="179"/>
      <c r="Q347" s="179"/>
      <c r="R347" s="179"/>
      <c r="S347" s="179"/>
      <c r="T347" s="180"/>
      <c r="AT347" s="174" t="s">
        <v>159</v>
      </c>
      <c r="AU347" s="174" t="s">
        <v>157</v>
      </c>
      <c r="AV347" s="12" t="s">
        <v>157</v>
      </c>
      <c r="AW347" s="12" t="s">
        <v>28</v>
      </c>
      <c r="AX347" s="12" t="s">
        <v>75</v>
      </c>
      <c r="AY347" s="174" t="s">
        <v>150</v>
      </c>
    </row>
    <row r="348" spans="2:65" s="12" customFormat="1" x14ac:dyDescent="0.2">
      <c r="B348" s="172"/>
      <c r="D348" s="173" t="s">
        <v>159</v>
      </c>
      <c r="E348" s="174" t="s">
        <v>1</v>
      </c>
      <c r="F348" s="175" t="s">
        <v>418</v>
      </c>
      <c r="H348" s="176">
        <v>2.8</v>
      </c>
      <c r="I348" s="177"/>
      <c r="L348" s="172"/>
      <c r="M348" s="178"/>
      <c r="N348" s="179"/>
      <c r="O348" s="179"/>
      <c r="P348" s="179"/>
      <c r="Q348" s="179"/>
      <c r="R348" s="179"/>
      <c r="S348" s="179"/>
      <c r="T348" s="180"/>
      <c r="AT348" s="174" t="s">
        <v>159</v>
      </c>
      <c r="AU348" s="174" t="s">
        <v>157</v>
      </c>
      <c r="AV348" s="12" t="s">
        <v>157</v>
      </c>
      <c r="AW348" s="12" t="s">
        <v>28</v>
      </c>
      <c r="AX348" s="12" t="s">
        <v>75</v>
      </c>
      <c r="AY348" s="174" t="s">
        <v>150</v>
      </c>
    </row>
    <row r="349" spans="2:65" s="12" customFormat="1" x14ac:dyDescent="0.2">
      <c r="B349" s="172"/>
      <c r="D349" s="173" t="s">
        <v>159</v>
      </c>
      <c r="E349" s="174" t="s">
        <v>1</v>
      </c>
      <c r="F349" s="175" t="s">
        <v>419</v>
      </c>
      <c r="H349" s="176">
        <v>8.49</v>
      </c>
      <c r="I349" s="177"/>
      <c r="L349" s="172"/>
      <c r="M349" s="178"/>
      <c r="N349" s="179"/>
      <c r="O349" s="179"/>
      <c r="P349" s="179"/>
      <c r="Q349" s="179"/>
      <c r="R349" s="179"/>
      <c r="S349" s="179"/>
      <c r="T349" s="180"/>
      <c r="AT349" s="174" t="s">
        <v>159</v>
      </c>
      <c r="AU349" s="174" t="s">
        <v>157</v>
      </c>
      <c r="AV349" s="12" t="s">
        <v>157</v>
      </c>
      <c r="AW349" s="12" t="s">
        <v>28</v>
      </c>
      <c r="AX349" s="12" t="s">
        <v>75</v>
      </c>
      <c r="AY349" s="174" t="s">
        <v>150</v>
      </c>
    </row>
    <row r="350" spans="2:65" s="14" customFormat="1" x14ac:dyDescent="0.2">
      <c r="B350" s="189"/>
      <c r="D350" s="173" t="s">
        <v>159</v>
      </c>
      <c r="E350" s="190" t="s">
        <v>1</v>
      </c>
      <c r="F350" s="191" t="s">
        <v>206</v>
      </c>
      <c r="H350" s="192">
        <v>61.08</v>
      </c>
      <c r="I350" s="193"/>
      <c r="L350" s="189"/>
      <c r="M350" s="194"/>
      <c r="N350" s="195"/>
      <c r="O350" s="195"/>
      <c r="P350" s="195"/>
      <c r="Q350" s="195"/>
      <c r="R350" s="195"/>
      <c r="S350" s="195"/>
      <c r="T350" s="196"/>
      <c r="AT350" s="190" t="s">
        <v>159</v>
      </c>
      <c r="AU350" s="190" t="s">
        <v>157</v>
      </c>
      <c r="AV350" s="14" t="s">
        <v>165</v>
      </c>
      <c r="AW350" s="14" t="s">
        <v>28</v>
      </c>
      <c r="AX350" s="14" t="s">
        <v>75</v>
      </c>
      <c r="AY350" s="190" t="s">
        <v>150</v>
      </c>
    </row>
    <row r="351" spans="2:65" s="13" customFormat="1" x14ac:dyDescent="0.2">
      <c r="B351" s="181"/>
      <c r="D351" s="173" t="s">
        <v>159</v>
      </c>
      <c r="E351" s="182" t="s">
        <v>1</v>
      </c>
      <c r="F351" s="183" t="s">
        <v>162</v>
      </c>
      <c r="H351" s="184">
        <v>472.39</v>
      </c>
      <c r="I351" s="185"/>
      <c r="L351" s="181"/>
      <c r="M351" s="186"/>
      <c r="N351" s="187"/>
      <c r="O351" s="187"/>
      <c r="P351" s="187"/>
      <c r="Q351" s="187"/>
      <c r="R351" s="187"/>
      <c r="S351" s="187"/>
      <c r="T351" s="188"/>
      <c r="AT351" s="182" t="s">
        <v>159</v>
      </c>
      <c r="AU351" s="182" t="s">
        <v>157</v>
      </c>
      <c r="AV351" s="13" t="s">
        <v>156</v>
      </c>
      <c r="AW351" s="13" t="s">
        <v>28</v>
      </c>
      <c r="AX351" s="13" t="s">
        <v>83</v>
      </c>
      <c r="AY351" s="182" t="s">
        <v>150</v>
      </c>
    </row>
    <row r="352" spans="2:65" s="1" customFormat="1" ht="16.5" customHeight="1" x14ac:dyDescent="0.2">
      <c r="B352" s="160"/>
      <c r="C352" s="161" t="s">
        <v>420</v>
      </c>
      <c r="D352" s="259" t="s">
        <v>421</v>
      </c>
      <c r="E352" s="260"/>
      <c r="F352" s="261"/>
      <c r="G352" s="163" t="s">
        <v>260</v>
      </c>
      <c r="H352" s="164">
        <v>477.99</v>
      </c>
      <c r="I352" s="165"/>
      <c r="J352" s="164">
        <f>ROUND(I352*H352,3)</f>
        <v>0</v>
      </c>
      <c r="K352" s="162" t="s">
        <v>155</v>
      </c>
      <c r="L352" s="32"/>
      <c r="M352" s="166" t="s">
        <v>1</v>
      </c>
      <c r="N352" s="167" t="s">
        <v>41</v>
      </c>
      <c r="O352" s="55"/>
      <c r="P352" s="168">
        <f>O352*H352</f>
        <v>0</v>
      </c>
      <c r="Q352" s="168">
        <v>4.8999999999999998E-5</v>
      </c>
      <c r="R352" s="168">
        <f>Q352*H352</f>
        <v>2.342151E-2</v>
      </c>
      <c r="S352" s="168">
        <v>0</v>
      </c>
      <c r="T352" s="169">
        <f>S352*H352</f>
        <v>0</v>
      </c>
      <c r="AR352" s="170" t="s">
        <v>156</v>
      </c>
      <c r="AT352" s="170" t="s">
        <v>152</v>
      </c>
      <c r="AU352" s="170" t="s">
        <v>157</v>
      </c>
      <c r="AY352" s="16" t="s">
        <v>150</v>
      </c>
      <c r="BE352" s="92">
        <f>IF(N352="základná",J352,0)</f>
        <v>0</v>
      </c>
      <c r="BF352" s="92">
        <f>IF(N352="znížená",J352,0)</f>
        <v>0</v>
      </c>
      <c r="BG352" s="92">
        <f>IF(N352="zákl. prenesená",J352,0)</f>
        <v>0</v>
      </c>
      <c r="BH352" s="92">
        <f>IF(N352="zníž. prenesená",J352,0)</f>
        <v>0</v>
      </c>
      <c r="BI352" s="92">
        <f>IF(N352="nulová",J352,0)</f>
        <v>0</v>
      </c>
      <c r="BJ352" s="16" t="s">
        <v>157</v>
      </c>
      <c r="BK352" s="171">
        <f>ROUND(I352*H352,3)</f>
        <v>0</v>
      </c>
      <c r="BL352" s="16" t="s">
        <v>156</v>
      </c>
      <c r="BM352" s="170" t="s">
        <v>422</v>
      </c>
    </row>
    <row r="353" spans="2:51" s="12" customFormat="1" x14ac:dyDescent="0.2">
      <c r="B353" s="172"/>
      <c r="D353" s="173" t="s">
        <v>159</v>
      </c>
      <c r="E353" s="174" t="s">
        <v>1</v>
      </c>
      <c r="F353" s="175" t="s">
        <v>413</v>
      </c>
      <c r="H353" s="176">
        <v>49.75</v>
      </c>
      <c r="I353" s="177"/>
      <c r="L353" s="172"/>
      <c r="M353" s="178"/>
      <c r="N353" s="179"/>
      <c r="O353" s="179"/>
      <c r="P353" s="179"/>
      <c r="Q353" s="179"/>
      <c r="R353" s="179"/>
      <c r="S353" s="179"/>
      <c r="T353" s="180"/>
      <c r="AT353" s="174" t="s">
        <v>159</v>
      </c>
      <c r="AU353" s="174" t="s">
        <v>157</v>
      </c>
      <c r="AV353" s="12" t="s">
        <v>157</v>
      </c>
      <c r="AW353" s="12" t="s">
        <v>28</v>
      </c>
      <c r="AX353" s="12" t="s">
        <v>75</v>
      </c>
      <c r="AY353" s="174" t="s">
        <v>150</v>
      </c>
    </row>
    <row r="354" spans="2:51" s="12" customFormat="1" x14ac:dyDescent="0.2">
      <c r="B354" s="172"/>
      <c r="D354" s="173" t="s">
        <v>159</v>
      </c>
      <c r="E354" s="174" t="s">
        <v>1</v>
      </c>
      <c r="F354" s="175" t="s">
        <v>359</v>
      </c>
      <c r="H354" s="176">
        <v>4.33</v>
      </c>
      <c r="I354" s="177"/>
      <c r="L354" s="172"/>
      <c r="M354" s="178"/>
      <c r="N354" s="179"/>
      <c r="O354" s="179"/>
      <c r="P354" s="179"/>
      <c r="Q354" s="179"/>
      <c r="R354" s="179"/>
      <c r="S354" s="179"/>
      <c r="T354" s="180"/>
      <c r="AT354" s="174" t="s">
        <v>159</v>
      </c>
      <c r="AU354" s="174" t="s">
        <v>157</v>
      </c>
      <c r="AV354" s="12" t="s">
        <v>157</v>
      </c>
      <c r="AW354" s="12" t="s">
        <v>28</v>
      </c>
      <c r="AX354" s="12" t="s">
        <v>75</v>
      </c>
      <c r="AY354" s="174" t="s">
        <v>150</v>
      </c>
    </row>
    <row r="355" spans="2:51" s="12" customFormat="1" x14ac:dyDescent="0.2">
      <c r="B355" s="172"/>
      <c r="D355" s="173" t="s">
        <v>159</v>
      </c>
      <c r="E355" s="174" t="s">
        <v>1</v>
      </c>
      <c r="F355" s="175" t="s">
        <v>414</v>
      </c>
      <c r="H355" s="176">
        <v>310.75</v>
      </c>
      <c r="I355" s="177"/>
      <c r="L355" s="172"/>
      <c r="M355" s="178"/>
      <c r="N355" s="179"/>
      <c r="O355" s="179"/>
      <c r="P355" s="179"/>
      <c r="Q355" s="179"/>
      <c r="R355" s="179"/>
      <c r="S355" s="179"/>
      <c r="T355" s="180"/>
      <c r="AT355" s="174" t="s">
        <v>159</v>
      </c>
      <c r="AU355" s="174" t="s">
        <v>157</v>
      </c>
      <c r="AV355" s="12" t="s">
        <v>157</v>
      </c>
      <c r="AW355" s="12" t="s">
        <v>28</v>
      </c>
      <c r="AX355" s="12" t="s">
        <v>75</v>
      </c>
      <c r="AY355" s="174" t="s">
        <v>150</v>
      </c>
    </row>
    <row r="356" spans="2:51" s="12" customFormat="1" x14ac:dyDescent="0.2">
      <c r="B356" s="172"/>
      <c r="D356" s="173" t="s">
        <v>159</v>
      </c>
      <c r="E356" s="174" t="s">
        <v>1</v>
      </c>
      <c r="F356" s="175" t="s">
        <v>361</v>
      </c>
      <c r="H356" s="176">
        <v>3.66</v>
      </c>
      <c r="I356" s="177"/>
      <c r="L356" s="172"/>
      <c r="M356" s="178"/>
      <c r="N356" s="179"/>
      <c r="O356" s="179"/>
      <c r="P356" s="179"/>
      <c r="Q356" s="179"/>
      <c r="R356" s="179"/>
      <c r="S356" s="179"/>
      <c r="T356" s="180"/>
      <c r="AT356" s="174" t="s">
        <v>159</v>
      </c>
      <c r="AU356" s="174" t="s">
        <v>157</v>
      </c>
      <c r="AV356" s="12" t="s">
        <v>157</v>
      </c>
      <c r="AW356" s="12" t="s">
        <v>28</v>
      </c>
      <c r="AX356" s="12" t="s">
        <v>75</v>
      </c>
      <c r="AY356" s="174" t="s">
        <v>150</v>
      </c>
    </row>
    <row r="357" spans="2:51" s="12" customFormat="1" x14ac:dyDescent="0.2">
      <c r="B357" s="172"/>
      <c r="D357" s="173" t="s">
        <v>159</v>
      </c>
      <c r="E357" s="174" t="s">
        <v>1</v>
      </c>
      <c r="F357" s="175" t="s">
        <v>362</v>
      </c>
      <c r="H357" s="176">
        <v>3.24</v>
      </c>
      <c r="I357" s="177"/>
      <c r="L357" s="172"/>
      <c r="M357" s="178"/>
      <c r="N357" s="179"/>
      <c r="O357" s="179"/>
      <c r="P357" s="179"/>
      <c r="Q357" s="179"/>
      <c r="R357" s="179"/>
      <c r="S357" s="179"/>
      <c r="T357" s="180"/>
      <c r="AT357" s="174" t="s">
        <v>159</v>
      </c>
      <c r="AU357" s="174" t="s">
        <v>157</v>
      </c>
      <c r="AV357" s="12" t="s">
        <v>157</v>
      </c>
      <c r="AW357" s="12" t="s">
        <v>28</v>
      </c>
      <c r="AX357" s="12" t="s">
        <v>75</v>
      </c>
      <c r="AY357" s="174" t="s">
        <v>150</v>
      </c>
    </row>
    <row r="358" spans="2:51" s="12" customFormat="1" x14ac:dyDescent="0.2">
      <c r="B358" s="172"/>
      <c r="D358" s="173" t="s">
        <v>159</v>
      </c>
      <c r="E358" s="174" t="s">
        <v>1</v>
      </c>
      <c r="F358" s="175" t="s">
        <v>363</v>
      </c>
      <c r="H358" s="176">
        <v>7.72</v>
      </c>
      <c r="I358" s="177"/>
      <c r="L358" s="172"/>
      <c r="M358" s="178"/>
      <c r="N358" s="179"/>
      <c r="O358" s="179"/>
      <c r="P358" s="179"/>
      <c r="Q358" s="179"/>
      <c r="R358" s="179"/>
      <c r="S358" s="179"/>
      <c r="T358" s="180"/>
      <c r="AT358" s="174" t="s">
        <v>159</v>
      </c>
      <c r="AU358" s="174" t="s">
        <v>157</v>
      </c>
      <c r="AV358" s="12" t="s">
        <v>157</v>
      </c>
      <c r="AW358" s="12" t="s">
        <v>28</v>
      </c>
      <c r="AX358" s="12" t="s">
        <v>75</v>
      </c>
      <c r="AY358" s="174" t="s">
        <v>150</v>
      </c>
    </row>
    <row r="359" spans="2:51" s="12" customFormat="1" x14ac:dyDescent="0.2">
      <c r="B359" s="172"/>
      <c r="D359" s="173" t="s">
        <v>159</v>
      </c>
      <c r="E359" s="174" t="s">
        <v>1</v>
      </c>
      <c r="F359" s="175" t="s">
        <v>415</v>
      </c>
      <c r="H359" s="176">
        <v>17.809999999999999</v>
      </c>
      <c r="I359" s="177"/>
      <c r="L359" s="172"/>
      <c r="M359" s="178"/>
      <c r="N359" s="179"/>
      <c r="O359" s="179"/>
      <c r="P359" s="179"/>
      <c r="Q359" s="179"/>
      <c r="R359" s="179"/>
      <c r="S359" s="179"/>
      <c r="T359" s="180"/>
      <c r="AT359" s="174" t="s">
        <v>159</v>
      </c>
      <c r="AU359" s="174" t="s">
        <v>157</v>
      </c>
      <c r="AV359" s="12" t="s">
        <v>157</v>
      </c>
      <c r="AW359" s="12" t="s">
        <v>28</v>
      </c>
      <c r="AX359" s="12" t="s">
        <v>75</v>
      </c>
      <c r="AY359" s="174" t="s">
        <v>150</v>
      </c>
    </row>
    <row r="360" spans="2:51" s="12" customFormat="1" x14ac:dyDescent="0.2">
      <c r="B360" s="172"/>
      <c r="D360" s="173" t="s">
        <v>159</v>
      </c>
      <c r="E360" s="174" t="s">
        <v>1</v>
      </c>
      <c r="F360" s="175" t="s">
        <v>416</v>
      </c>
      <c r="H360" s="176">
        <v>14.05</v>
      </c>
      <c r="I360" s="177"/>
      <c r="L360" s="172"/>
      <c r="M360" s="178"/>
      <c r="N360" s="179"/>
      <c r="O360" s="179"/>
      <c r="P360" s="179"/>
      <c r="Q360" s="179"/>
      <c r="R360" s="179"/>
      <c r="S360" s="179"/>
      <c r="T360" s="180"/>
      <c r="AT360" s="174" t="s">
        <v>159</v>
      </c>
      <c r="AU360" s="174" t="s">
        <v>157</v>
      </c>
      <c r="AV360" s="12" t="s">
        <v>157</v>
      </c>
      <c r="AW360" s="12" t="s">
        <v>28</v>
      </c>
      <c r="AX360" s="12" t="s">
        <v>75</v>
      </c>
      <c r="AY360" s="174" t="s">
        <v>150</v>
      </c>
    </row>
    <row r="361" spans="2:51" s="14" customFormat="1" x14ac:dyDescent="0.2">
      <c r="B361" s="189"/>
      <c r="D361" s="173" t="s">
        <v>159</v>
      </c>
      <c r="E361" s="190" t="s">
        <v>1</v>
      </c>
      <c r="F361" s="191" t="s">
        <v>229</v>
      </c>
      <c r="H361" s="192">
        <v>411.31</v>
      </c>
      <c r="I361" s="193"/>
      <c r="L361" s="189"/>
      <c r="M361" s="194"/>
      <c r="N361" s="195"/>
      <c r="O361" s="195"/>
      <c r="P361" s="195"/>
      <c r="Q361" s="195"/>
      <c r="R361" s="195"/>
      <c r="S361" s="195"/>
      <c r="T361" s="196"/>
      <c r="AT361" s="190" t="s">
        <v>159</v>
      </c>
      <c r="AU361" s="190" t="s">
        <v>157</v>
      </c>
      <c r="AV361" s="14" t="s">
        <v>165</v>
      </c>
      <c r="AW361" s="14" t="s">
        <v>28</v>
      </c>
      <c r="AX361" s="14" t="s">
        <v>75</v>
      </c>
      <c r="AY361" s="190" t="s">
        <v>150</v>
      </c>
    </row>
    <row r="362" spans="2:51" s="12" customFormat="1" x14ac:dyDescent="0.2">
      <c r="B362" s="172"/>
      <c r="D362" s="173" t="s">
        <v>159</v>
      </c>
      <c r="E362" s="174" t="s">
        <v>1</v>
      </c>
      <c r="F362" s="175" t="s">
        <v>316</v>
      </c>
      <c r="H362" s="176">
        <v>9.67</v>
      </c>
      <c r="I362" s="177"/>
      <c r="L362" s="172"/>
      <c r="M362" s="178"/>
      <c r="N362" s="179"/>
      <c r="O362" s="179"/>
      <c r="P362" s="179"/>
      <c r="Q362" s="179"/>
      <c r="R362" s="179"/>
      <c r="S362" s="179"/>
      <c r="T362" s="180"/>
      <c r="AT362" s="174" t="s">
        <v>159</v>
      </c>
      <c r="AU362" s="174" t="s">
        <v>157</v>
      </c>
      <c r="AV362" s="12" t="s">
        <v>157</v>
      </c>
      <c r="AW362" s="12" t="s">
        <v>28</v>
      </c>
      <c r="AX362" s="12" t="s">
        <v>75</v>
      </c>
      <c r="AY362" s="174" t="s">
        <v>150</v>
      </c>
    </row>
    <row r="363" spans="2:51" s="12" customFormat="1" x14ac:dyDescent="0.2">
      <c r="B363" s="172"/>
      <c r="D363" s="173" t="s">
        <v>159</v>
      </c>
      <c r="E363" s="174" t="s">
        <v>1</v>
      </c>
      <c r="F363" s="175" t="s">
        <v>417</v>
      </c>
      <c r="H363" s="176">
        <v>2.94</v>
      </c>
      <c r="I363" s="177"/>
      <c r="L363" s="172"/>
      <c r="M363" s="178"/>
      <c r="N363" s="179"/>
      <c r="O363" s="179"/>
      <c r="P363" s="179"/>
      <c r="Q363" s="179"/>
      <c r="R363" s="179"/>
      <c r="S363" s="179"/>
      <c r="T363" s="180"/>
      <c r="AT363" s="174" t="s">
        <v>159</v>
      </c>
      <c r="AU363" s="174" t="s">
        <v>157</v>
      </c>
      <c r="AV363" s="12" t="s">
        <v>157</v>
      </c>
      <c r="AW363" s="12" t="s">
        <v>28</v>
      </c>
      <c r="AX363" s="12" t="s">
        <v>75</v>
      </c>
      <c r="AY363" s="174" t="s">
        <v>150</v>
      </c>
    </row>
    <row r="364" spans="2:51" s="12" customFormat="1" x14ac:dyDescent="0.2">
      <c r="B364" s="172"/>
      <c r="D364" s="173" t="s">
        <v>159</v>
      </c>
      <c r="E364" s="174" t="s">
        <v>1</v>
      </c>
      <c r="F364" s="175" t="s">
        <v>317</v>
      </c>
      <c r="H364" s="176">
        <v>11.33</v>
      </c>
      <c r="I364" s="177"/>
      <c r="L364" s="172"/>
      <c r="M364" s="178"/>
      <c r="N364" s="179"/>
      <c r="O364" s="179"/>
      <c r="P364" s="179"/>
      <c r="Q364" s="179"/>
      <c r="R364" s="179"/>
      <c r="S364" s="179"/>
      <c r="T364" s="180"/>
      <c r="AT364" s="174" t="s">
        <v>159</v>
      </c>
      <c r="AU364" s="174" t="s">
        <v>157</v>
      </c>
      <c r="AV364" s="12" t="s">
        <v>157</v>
      </c>
      <c r="AW364" s="12" t="s">
        <v>28</v>
      </c>
      <c r="AX364" s="12" t="s">
        <v>75</v>
      </c>
      <c r="AY364" s="174" t="s">
        <v>150</v>
      </c>
    </row>
    <row r="365" spans="2:51" s="12" customFormat="1" x14ac:dyDescent="0.2">
      <c r="B365" s="172"/>
      <c r="D365" s="173" t="s">
        <v>159</v>
      </c>
      <c r="E365" s="174" t="s">
        <v>1</v>
      </c>
      <c r="F365" s="175" t="s">
        <v>318</v>
      </c>
      <c r="H365" s="176">
        <v>4.79</v>
      </c>
      <c r="I365" s="177"/>
      <c r="L365" s="172"/>
      <c r="M365" s="178"/>
      <c r="N365" s="179"/>
      <c r="O365" s="179"/>
      <c r="P365" s="179"/>
      <c r="Q365" s="179"/>
      <c r="R365" s="179"/>
      <c r="S365" s="179"/>
      <c r="T365" s="180"/>
      <c r="AT365" s="174" t="s">
        <v>159</v>
      </c>
      <c r="AU365" s="174" t="s">
        <v>157</v>
      </c>
      <c r="AV365" s="12" t="s">
        <v>157</v>
      </c>
      <c r="AW365" s="12" t="s">
        <v>28</v>
      </c>
      <c r="AX365" s="12" t="s">
        <v>75</v>
      </c>
      <c r="AY365" s="174" t="s">
        <v>150</v>
      </c>
    </row>
    <row r="366" spans="2:51" s="12" customFormat="1" x14ac:dyDescent="0.2">
      <c r="B366" s="172"/>
      <c r="D366" s="173" t="s">
        <v>159</v>
      </c>
      <c r="E366" s="174" t="s">
        <v>1</v>
      </c>
      <c r="F366" s="175" t="s">
        <v>319</v>
      </c>
      <c r="H366" s="176">
        <v>7.75</v>
      </c>
      <c r="I366" s="177"/>
      <c r="L366" s="172"/>
      <c r="M366" s="178"/>
      <c r="N366" s="179"/>
      <c r="O366" s="179"/>
      <c r="P366" s="179"/>
      <c r="Q366" s="179"/>
      <c r="R366" s="179"/>
      <c r="S366" s="179"/>
      <c r="T366" s="180"/>
      <c r="AT366" s="174" t="s">
        <v>159</v>
      </c>
      <c r="AU366" s="174" t="s">
        <v>157</v>
      </c>
      <c r="AV366" s="12" t="s">
        <v>157</v>
      </c>
      <c r="AW366" s="12" t="s">
        <v>28</v>
      </c>
      <c r="AX366" s="12" t="s">
        <v>75</v>
      </c>
      <c r="AY366" s="174" t="s">
        <v>150</v>
      </c>
    </row>
    <row r="367" spans="2:51" s="12" customFormat="1" x14ac:dyDescent="0.2">
      <c r="B367" s="172"/>
      <c r="D367" s="173" t="s">
        <v>159</v>
      </c>
      <c r="E367" s="174" t="s">
        <v>1</v>
      </c>
      <c r="F367" s="175" t="s">
        <v>320</v>
      </c>
      <c r="H367" s="176">
        <v>13.31</v>
      </c>
      <c r="I367" s="177"/>
      <c r="L367" s="172"/>
      <c r="M367" s="178"/>
      <c r="N367" s="179"/>
      <c r="O367" s="179"/>
      <c r="P367" s="179"/>
      <c r="Q367" s="179"/>
      <c r="R367" s="179"/>
      <c r="S367" s="179"/>
      <c r="T367" s="180"/>
      <c r="AT367" s="174" t="s">
        <v>159</v>
      </c>
      <c r="AU367" s="174" t="s">
        <v>157</v>
      </c>
      <c r="AV367" s="12" t="s">
        <v>157</v>
      </c>
      <c r="AW367" s="12" t="s">
        <v>28</v>
      </c>
      <c r="AX367" s="12" t="s">
        <v>75</v>
      </c>
      <c r="AY367" s="174" t="s">
        <v>150</v>
      </c>
    </row>
    <row r="368" spans="2:51" s="12" customFormat="1" x14ac:dyDescent="0.2">
      <c r="B368" s="172"/>
      <c r="D368" s="173" t="s">
        <v>159</v>
      </c>
      <c r="E368" s="174" t="s">
        <v>1</v>
      </c>
      <c r="F368" s="175" t="s">
        <v>423</v>
      </c>
      <c r="H368" s="176">
        <v>8.4</v>
      </c>
      <c r="I368" s="177"/>
      <c r="L368" s="172"/>
      <c r="M368" s="178"/>
      <c r="N368" s="179"/>
      <c r="O368" s="179"/>
      <c r="P368" s="179"/>
      <c r="Q368" s="179"/>
      <c r="R368" s="179"/>
      <c r="S368" s="179"/>
      <c r="T368" s="180"/>
      <c r="AT368" s="174" t="s">
        <v>159</v>
      </c>
      <c r="AU368" s="174" t="s">
        <v>157</v>
      </c>
      <c r="AV368" s="12" t="s">
        <v>157</v>
      </c>
      <c r="AW368" s="12" t="s">
        <v>28</v>
      </c>
      <c r="AX368" s="12" t="s">
        <v>75</v>
      </c>
      <c r="AY368" s="174" t="s">
        <v>150</v>
      </c>
    </row>
    <row r="369" spans="2:65" s="12" customFormat="1" x14ac:dyDescent="0.2">
      <c r="B369" s="172"/>
      <c r="D369" s="173" t="s">
        <v>159</v>
      </c>
      <c r="E369" s="174" t="s">
        <v>1</v>
      </c>
      <c r="F369" s="175" t="s">
        <v>419</v>
      </c>
      <c r="H369" s="176">
        <v>8.49</v>
      </c>
      <c r="I369" s="177"/>
      <c r="L369" s="172"/>
      <c r="M369" s="178"/>
      <c r="N369" s="179"/>
      <c r="O369" s="179"/>
      <c r="P369" s="179"/>
      <c r="Q369" s="179"/>
      <c r="R369" s="179"/>
      <c r="S369" s="179"/>
      <c r="T369" s="180"/>
      <c r="AT369" s="174" t="s">
        <v>159</v>
      </c>
      <c r="AU369" s="174" t="s">
        <v>157</v>
      </c>
      <c r="AV369" s="12" t="s">
        <v>157</v>
      </c>
      <c r="AW369" s="12" t="s">
        <v>28</v>
      </c>
      <c r="AX369" s="12" t="s">
        <v>75</v>
      </c>
      <c r="AY369" s="174" t="s">
        <v>150</v>
      </c>
    </row>
    <row r="370" spans="2:65" s="14" customFormat="1" x14ac:dyDescent="0.2">
      <c r="B370" s="189"/>
      <c r="D370" s="173" t="s">
        <v>159</v>
      </c>
      <c r="E370" s="190" t="s">
        <v>1</v>
      </c>
      <c r="F370" s="191" t="s">
        <v>206</v>
      </c>
      <c r="H370" s="192">
        <v>66.680000000000007</v>
      </c>
      <c r="I370" s="193"/>
      <c r="L370" s="189"/>
      <c r="M370" s="194"/>
      <c r="N370" s="195"/>
      <c r="O370" s="195"/>
      <c r="P370" s="195"/>
      <c r="Q370" s="195"/>
      <c r="R370" s="195"/>
      <c r="S370" s="195"/>
      <c r="T370" s="196"/>
      <c r="AT370" s="190" t="s">
        <v>159</v>
      </c>
      <c r="AU370" s="190" t="s">
        <v>157</v>
      </c>
      <c r="AV370" s="14" t="s">
        <v>165</v>
      </c>
      <c r="AW370" s="14" t="s">
        <v>28</v>
      </c>
      <c r="AX370" s="14" t="s">
        <v>75</v>
      </c>
      <c r="AY370" s="190" t="s">
        <v>150</v>
      </c>
    </row>
    <row r="371" spans="2:65" s="13" customFormat="1" x14ac:dyDescent="0.2">
      <c r="B371" s="181"/>
      <c r="D371" s="173" t="s">
        <v>159</v>
      </c>
      <c r="E371" s="182" t="s">
        <v>1</v>
      </c>
      <c r="F371" s="183" t="s">
        <v>162</v>
      </c>
      <c r="H371" s="184">
        <v>477.99</v>
      </c>
      <c r="I371" s="185"/>
      <c r="L371" s="181"/>
      <c r="M371" s="186"/>
      <c r="N371" s="187"/>
      <c r="O371" s="187"/>
      <c r="P371" s="187"/>
      <c r="Q371" s="187"/>
      <c r="R371" s="187"/>
      <c r="S371" s="187"/>
      <c r="T371" s="188"/>
      <c r="AT371" s="182" t="s">
        <v>159</v>
      </c>
      <c r="AU371" s="182" t="s">
        <v>157</v>
      </c>
      <c r="AV371" s="13" t="s">
        <v>156</v>
      </c>
      <c r="AW371" s="13" t="s">
        <v>28</v>
      </c>
      <c r="AX371" s="13" t="s">
        <v>83</v>
      </c>
      <c r="AY371" s="182" t="s">
        <v>150</v>
      </c>
    </row>
    <row r="372" spans="2:65" s="1" customFormat="1" ht="36" customHeight="1" x14ac:dyDescent="0.2">
      <c r="B372" s="160"/>
      <c r="C372" s="161" t="s">
        <v>424</v>
      </c>
      <c r="D372" s="259" t="s">
        <v>425</v>
      </c>
      <c r="E372" s="260"/>
      <c r="F372" s="261"/>
      <c r="G372" s="163" t="s">
        <v>260</v>
      </c>
      <c r="H372" s="164">
        <v>92.091999999999999</v>
      </c>
      <c r="I372" s="165"/>
      <c r="J372" s="164">
        <f>ROUND(I372*H372,3)</f>
        <v>0</v>
      </c>
      <c r="K372" s="162" t="s">
        <v>155</v>
      </c>
      <c r="L372" s="32"/>
      <c r="M372" s="166" t="s">
        <v>1</v>
      </c>
      <c r="N372" s="167" t="s">
        <v>41</v>
      </c>
      <c r="O372" s="55"/>
      <c r="P372" s="168">
        <f>O372*H372</f>
        <v>0</v>
      </c>
      <c r="Q372" s="168">
        <v>0</v>
      </c>
      <c r="R372" s="168">
        <f>Q372*H372</f>
        <v>0</v>
      </c>
      <c r="S372" s="168">
        <v>0.19600000000000001</v>
      </c>
      <c r="T372" s="169">
        <f>S372*H372</f>
        <v>18.050032000000002</v>
      </c>
      <c r="AR372" s="170" t="s">
        <v>156</v>
      </c>
      <c r="AT372" s="170" t="s">
        <v>152</v>
      </c>
      <c r="AU372" s="170" t="s">
        <v>157</v>
      </c>
      <c r="AY372" s="16" t="s">
        <v>150</v>
      </c>
      <c r="BE372" s="92">
        <f>IF(N372="základná",J372,0)</f>
        <v>0</v>
      </c>
      <c r="BF372" s="92">
        <f>IF(N372="znížená",J372,0)</f>
        <v>0</v>
      </c>
      <c r="BG372" s="92">
        <f>IF(N372="zákl. prenesená",J372,0)</f>
        <v>0</v>
      </c>
      <c r="BH372" s="92">
        <f>IF(N372="zníž. prenesená",J372,0)</f>
        <v>0</v>
      </c>
      <c r="BI372" s="92">
        <f>IF(N372="nulová",J372,0)</f>
        <v>0</v>
      </c>
      <c r="BJ372" s="16" t="s">
        <v>157</v>
      </c>
      <c r="BK372" s="171">
        <f>ROUND(I372*H372,3)</f>
        <v>0</v>
      </c>
      <c r="BL372" s="16" t="s">
        <v>156</v>
      </c>
      <c r="BM372" s="170" t="s">
        <v>426</v>
      </c>
    </row>
    <row r="373" spans="2:65" s="12" customFormat="1" x14ac:dyDescent="0.2">
      <c r="B373" s="172"/>
      <c r="D373" s="173" t="s">
        <v>159</v>
      </c>
      <c r="E373" s="174" t="s">
        <v>1</v>
      </c>
      <c r="F373" s="175" t="s">
        <v>427</v>
      </c>
      <c r="H373" s="176">
        <v>9.2840000000000007</v>
      </c>
      <c r="I373" s="177"/>
      <c r="L373" s="172"/>
      <c r="M373" s="178"/>
      <c r="N373" s="179"/>
      <c r="O373" s="179"/>
      <c r="P373" s="179"/>
      <c r="Q373" s="179"/>
      <c r="R373" s="179"/>
      <c r="S373" s="179"/>
      <c r="T373" s="180"/>
      <c r="AT373" s="174" t="s">
        <v>159</v>
      </c>
      <c r="AU373" s="174" t="s">
        <v>157</v>
      </c>
      <c r="AV373" s="12" t="s">
        <v>157</v>
      </c>
      <c r="AW373" s="12" t="s">
        <v>28</v>
      </c>
      <c r="AX373" s="12" t="s">
        <v>75</v>
      </c>
      <c r="AY373" s="174" t="s">
        <v>150</v>
      </c>
    </row>
    <row r="374" spans="2:65" s="14" customFormat="1" x14ac:dyDescent="0.2">
      <c r="B374" s="189"/>
      <c r="D374" s="173" t="s">
        <v>159</v>
      </c>
      <c r="E374" s="190" t="s">
        <v>1</v>
      </c>
      <c r="F374" s="191" t="s">
        <v>229</v>
      </c>
      <c r="H374" s="192">
        <v>9.2840000000000007</v>
      </c>
      <c r="I374" s="193"/>
      <c r="L374" s="189"/>
      <c r="M374" s="194"/>
      <c r="N374" s="195"/>
      <c r="O374" s="195"/>
      <c r="P374" s="195"/>
      <c r="Q374" s="195"/>
      <c r="R374" s="195"/>
      <c r="S374" s="195"/>
      <c r="T374" s="196"/>
      <c r="AT374" s="190" t="s">
        <v>159</v>
      </c>
      <c r="AU374" s="190" t="s">
        <v>157</v>
      </c>
      <c r="AV374" s="14" t="s">
        <v>165</v>
      </c>
      <c r="AW374" s="14" t="s">
        <v>28</v>
      </c>
      <c r="AX374" s="14" t="s">
        <v>75</v>
      </c>
      <c r="AY374" s="190" t="s">
        <v>150</v>
      </c>
    </row>
    <row r="375" spans="2:65" s="12" customFormat="1" x14ac:dyDescent="0.2">
      <c r="B375" s="172"/>
      <c r="D375" s="173" t="s">
        <v>159</v>
      </c>
      <c r="E375" s="174" t="s">
        <v>1</v>
      </c>
      <c r="F375" s="175" t="s">
        <v>428</v>
      </c>
      <c r="H375" s="176">
        <v>11.555999999999999</v>
      </c>
      <c r="I375" s="177"/>
      <c r="L375" s="172"/>
      <c r="M375" s="178"/>
      <c r="N375" s="179"/>
      <c r="O375" s="179"/>
      <c r="P375" s="179"/>
      <c r="Q375" s="179"/>
      <c r="R375" s="179"/>
      <c r="S375" s="179"/>
      <c r="T375" s="180"/>
      <c r="AT375" s="174" t="s">
        <v>159</v>
      </c>
      <c r="AU375" s="174" t="s">
        <v>157</v>
      </c>
      <c r="AV375" s="12" t="s">
        <v>157</v>
      </c>
      <c r="AW375" s="12" t="s">
        <v>28</v>
      </c>
      <c r="AX375" s="12" t="s">
        <v>75</v>
      </c>
      <c r="AY375" s="174" t="s">
        <v>150</v>
      </c>
    </row>
    <row r="376" spans="2:65" s="12" customFormat="1" x14ac:dyDescent="0.2">
      <c r="B376" s="172"/>
      <c r="D376" s="173" t="s">
        <v>159</v>
      </c>
      <c r="E376" s="174" t="s">
        <v>1</v>
      </c>
      <c r="F376" s="175" t="s">
        <v>429</v>
      </c>
      <c r="H376" s="176">
        <v>18.898</v>
      </c>
      <c r="I376" s="177"/>
      <c r="L376" s="172"/>
      <c r="M376" s="178"/>
      <c r="N376" s="179"/>
      <c r="O376" s="179"/>
      <c r="P376" s="179"/>
      <c r="Q376" s="179"/>
      <c r="R376" s="179"/>
      <c r="S376" s="179"/>
      <c r="T376" s="180"/>
      <c r="AT376" s="174" t="s">
        <v>159</v>
      </c>
      <c r="AU376" s="174" t="s">
        <v>157</v>
      </c>
      <c r="AV376" s="12" t="s">
        <v>157</v>
      </c>
      <c r="AW376" s="12" t="s">
        <v>28</v>
      </c>
      <c r="AX376" s="12" t="s">
        <v>75</v>
      </c>
      <c r="AY376" s="174" t="s">
        <v>150</v>
      </c>
    </row>
    <row r="377" spans="2:65" s="12" customFormat="1" x14ac:dyDescent="0.2">
      <c r="B377" s="172"/>
      <c r="D377" s="173" t="s">
        <v>159</v>
      </c>
      <c r="E377" s="174" t="s">
        <v>1</v>
      </c>
      <c r="F377" s="175" t="s">
        <v>430</v>
      </c>
      <c r="H377" s="176">
        <v>17.827999999999999</v>
      </c>
      <c r="I377" s="177"/>
      <c r="L377" s="172"/>
      <c r="M377" s="178"/>
      <c r="N377" s="179"/>
      <c r="O377" s="179"/>
      <c r="P377" s="179"/>
      <c r="Q377" s="179"/>
      <c r="R377" s="179"/>
      <c r="S377" s="179"/>
      <c r="T377" s="180"/>
      <c r="AT377" s="174" t="s">
        <v>159</v>
      </c>
      <c r="AU377" s="174" t="s">
        <v>157</v>
      </c>
      <c r="AV377" s="12" t="s">
        <v>157</v>
      </c>
      <c r="AW377" s="12" t="s">
        <v>28</v>
      </c>
      <c r="AX377" s="12" t="s">
        <v>75</v>
      </c>
      <c r="AY377" s="174" t="s">
        <v>150</v>
      </c>
    </row>
    <row r="378" spans="2:65" s="12" customFormat="1" x14ac:dyDescent="0.2">
      <c r="B378" s="172"/>
      <c r="D378" s="173" t="s">
        <v>159</v>
      </c>
      <c r="E378" s="174" t="s">
        <v>1</v>
      </c>
      <c r="F378" s="175" t="s">
        <v>431</v>
      </c>
      <c r="H378" s="176">
        <v>14.272</v>
      </c>
      <c r="I378" s="177"/>
      <c r="L378" s="172"/>
      <c r="M378" s="178"/>
      <c r="N378" s="179"/>
      <c r="O378" s="179"/>
      <c r="P378" s="179"/>
      <c r="Q378" s="179"/>
      <c r="R378" s="179"/>
      <c r="S378" s="179"/>
      <c r="T378" s="180"/>
      <c r="AT378" s="174" t="s">
        <v>159</v>
      </c>
      <c r="AU378" s="174" t="s">
        <v>157</v>
      </c>
      <c r="AV378" s="12" t="s">
        <v>157</v>
      </c>
      <c r="AW378" s="12" t="s">
        <v>28</v>
      </c>
      <c r="AX378" s="12" t="s">
        <v>75</v>
      </c>
      <c r="AY378" s="174" t="s">
        <v>150</v>
      </c>
    </row>
    <row r="379" spans="2:65" s="12" customFormat="1" ht="22.5" x14ac:dyDescent="0.2">
      <c r="B379" s="172"/>
      <c r="D379" s="173" t="s">
        <v>159</v>
      </c>
      <c r="E379" s="174" t="s">
        <v>1</v>
      </c>
      <c r="F379" s="175" t="s">
        <v>432</v>
      </c>
      <c r="H379" s="176">
        <v>13.34</v>
      </c>
      <c r="I379" s="177"/>
      <c r="L379" s="172"/>
      <c r="M379" s="178"/>
      <c r="N379" s="179"/>
      <c r="O379" s="179"/>
      <c r="P379" s="179"/>
      <c r="Q379" s="179"/>
      <c r="R379" s="179"/>
      <c r="S379" s="179"/>
      <c r="T379" s="180"/>
      <c r="AT379" s="174" t="s">
        <v>159</v>
      </c>
      <c r="AU379" s="174" t="s">
        <v>157</v>
      </c>
      <c r="AV379" s="12" t="s">
        <v>157</v>
      </c>
      <c r="AW379" s="12" t="s">
        <v>28</v>
      </c>
      <c r="AX379" s="12" t="s">
        <v>75</v>
      </c>
      <c r="AY379" s="174" t="s">
        <v>150</v>
      </c>
    </row>
    <row r="380" spans="2:65" s="12" customFormat="1" x14ac:dyDescent="0.2">
      <c r="B380" s="172"/>
      <c r="D380" s="173" t="s">
        <v>159</v>
      </c>
      <c r="E380" s="174" t="s">
        <v>1</v>
      </c>
      <c r="F380" s="175" t="s">
        <v>433</v>
      </c>
      <c r="H380" s="176">
        <v>6.9139999999999997</v>
      </c>
      <c r="I380" s="177"/>
      <c r="L380" s="172"/>
      <c r="M380" s="178"/>
      <c r="N380" s="179"/>
      <c r="O380" s="179"/>
      <c r="P380" s="179"/>
      <c r="Q380" s="179"/>
      <c r="R380" s="179"/>
      <c r="S380" s="179"/>
      <c r="T380" s="180"/>
      <c r="AT380" s="174" t="s">
        <v>159</v>
      </c>
      <c r="AU380" s="174" t="s">
        <v>157</v>
      </c>
      <c r="AV380" s="12" t="s">
        <v>157</v>
      </c>
      <c r="AW380" s="12" t="s">
        <v>28</v>
      </c>
      <c r="AX380" s="12" t="s">
        <v>75</v>
      </c>
      <c r="AY380" s="174" t="s">
        <v>150</v>
      </c>
    </row>
    <row r="381" spans="2:65" s="14" customFormat="1" x14ac:dyDescent="0.2">
      <c r="B381" s="189"/>
      <c r="D381" s="173" t="s">
        <v>159</v>
      </c>
      <c r="E381" s="190" t="s">
        <v>1</v>
      </c>
      <c r="F381" s="191" t="s">
        <v>206</v>
      </c>
      <c r="H381" s="192">
        <v>82.808000000000007</v>
      </c>
      <c r="I381" s="193"/>
      <c r="L381" s="189"/>
      <c r="M381" s="194"/>
      <c r="N381" s="195"/>
      <c r="O381" s="195"/>
      <c r="P381" s="195"/>
      <c r="Q381" s="195"/>
      <c r="R381" s="195"/>
      <c r="S381" s="195"/>
      <c r="T381" s="196"/>
      <c r="AT381" s="190" t="s">
        <v>159</v>
      </c>
      <c r="AU381" s="190" t="s">
        <v>157</v>
      </c>
      <c r="AV381" s="14" t="s">
        <v>165</v>
      </c>
      <c r="AW381" s="14" t="s">
        <v>28</v>
      </c>
      <c r="AX381" s="14" t="s">
        <v>75</v>
      </c>
      <c r="AY381" s="190" t="s">
        <v>150</v>
      </c>
    </row>
    <row r="382" spans="2:65" s="13" customFormat="1" x14ac:dyDescent="0.2">
      <c r="B382" s="181"/>
      <c r="D382" s="173" t="s">
        <v>159</v>
      </c>
      <c r="E382" s="182" t="s">
        <v>1</v>
      </c>
      <c r="F382" s="183" t="s">
        <v>162</v>
      </c>
      <c r="H382" s="184">
        <v>92.091999999999999</v>
      </c>
      <c r="I382" s="185"/>
      <c r="L382" s="181"/>
      <c r="M382" s="186"/>
      <c r="N382" s="187"/>
      <c r="O382" s="187"/>
      <c r="P382" s="187"/>
      <c r="Q382" s="187"/>
      <c r="R382" s="187"/>
      <c r="S382" s="187"/>
      <c r="T382" s="188"/>
      <c r="AT382" s="182" t="s">
        <v>159</v>
      </c>
      <c r="AU382" s="182" t="s">
        <v>157</v>
      </c>
      <c r="AV382" s="13" t="s">
        <v>156</v>
      </c>
      <c r="AW382" s="13" t="s">
        <v>28</v>
      </c>
      <c r="AX382" s="13" t="s">
        <v>83</v>
      </c>
      <c r="AY382" s="182" t="s">
        <v>150</v>
      </c>
    </row>
    <row r="383" spans="2:65" s="1" customFormat="1" ht="36" customHeight="1" x14ac:dyDescent="0.2">
      <c r="B383" s="160"/>
      <c r="C383" s="161" t="s">
        <v>434</v>
      </c>
      <c r="D383" s="259" t="s">
        <v>435</v>
      </c>
      <c r="E383" s="260"/>
      <c r="F383" s="261"/>
      <c r="G383" s="163" t="s">
        <v>154</v>
      </c>
      <c r="H383" s="164">
        <v>2.13</v>
      </c>
      <c r="I383" s="165"/>
      <c r="J383" s="164">
        <f>ROUND(I383*H383,3)</f>
        <v>0</v>
      </c>
      <c r="K383" s="162" t="s">
        <v>155</v>
      </c>
      <c r="L383" s="32"/>
      <c r="M383" s="166" t="s">
        <v>1</v>
      </c>
      <c r="N383" s="167" t="s">
        <v>41</v>
      </c>
      <c r="O383" s="55"/>
      <c r="P383" s="168">
        <f>O383*H383</f>
        <v>0</v>
      </c>
      <c r="Q383" s="168">
        <v>0</v>
      </c>
      <c r="R383" s="168">
        <f>Q383*H383</f>
        <v>0</v>
      </c>
      <c r="S383" s="168">
        <v>1.905</v>
      </c>
      <c r="T383" s="169">
        <f>S383*H383</f>
        <v>4.0576499999999998</v>
      </c>
      <c r="AR383" s="170" t="s">
        <v>156</v>
      </c>
      <c r="AT383" s="170" t="s">
        <v>152</v>
      </c>
      <c r="AU383" s="170" t="s">
        <v>157</v>
      </c>
      <c r="AY383" s="16" t="s">
        <v>150</v>
      </c>
      <c r="BE383" s="92">
        <f>IF(N383="základná",J383,0)</f>
        <v>0</v>
      </c>
      <c r="BF383" s="92">
        <f>IF(N383="znížená",J383,0)</f>
        <v>0</v>
      </c>
      <c r="BG383" s="92">
        <f>IF(N383="zákl. prenesená",J383,0)</f>
        <v>0</v>
      </c>
      <c r="BH383" s="92">
        <f>IF(N383="zníž. prenesená",J383,0)</f>
        <v>0</v>
      </c>
      <c r="BI383" s="92">
        <f>IF(N383="nulová",J383,0)</f>
        <v>0</v>
      </c>
      <c r="BJ383" s="16" t="s">
        <v>157</v>
      </c>
      <c r="BK383" s="171">
        <f>ROUND(I383*H383,3)</f>
        <v>0</v>
      </c>
      <c r="BL383" s="16" t="s">
        <v>156</v>
      </c>
      <c r="BM383" s="170" t="s">
        <v>436</v>
      </c>
    </row>
    <row r="384" spans="2:65" s="12" customFormat="1" x14ac:dyDescent="0.2">
      <c r="B384" s="172"/>
      <c r="D384" s="173" t="s">
        <v>159</v>
      </c>
      <c r="E384" s="174" t="s">
        <v>1</v>
      </c>
      <c r="F384" s="175" t="s">
        <v>437</v>
      </c>
      <c r="H384" s="176">
        <v>0.81</v>
      </c>
      <c r="I384" s="177"/>
      <c r="L384" s="172"/>
      <c r="M384" s="178"/>
      <c r="N384" s="179"/>
      <c r="O384" s="179"/>
      <c r="P384" s="179"/>
      <c r="Q384" s="179"/>
      <c r="R384" s="179"/>
      <c r="S384" s="179"/>
      <c r="T384" s="180"/>
      <c r="AT384" s="174" t="s">
        <v>159</v>
      </c>
      <c r="AU384" s="174" t="s">
        <v>157</v>
      </c>
      <c r="AV384" s="12" t="s">
        <v>157</v>
      </c>
      <c r="AW384" s="12" t="s">
        <v>28</v>
      </c>
      <c r="AX384" s="12" t="s">
        <v>75</v>
      </c>
      <c r="AY384" s="174" t="s">
        <v>150</v>
      </c>
    </row>
    <row r="385" spans="2:65" s="12" customFormat="1" x14ac:dyDescent="0.2">
      <c r="B385" s="172"/>
      <c r="D385" s="173" t="s">
        <v>159</v>
      </c>
      <c r="E385" s="174" t="s">
        <v>1</v>
      </c>
      <c r="F385" s="175" t="s">
        <v>438</v>
      </c>
      <c r="H385" s="176">
        <v>1.32</v>
      </c>
      <c r="I385" s="177"/>
      <c r="L385" s="172"/>
      <c r="M385" s="178"/>
      <c r="N385" s="179"/>
      <c r="O385" s="179"/>
      <c r="P385" s="179"/>
      <c r="Q385" s="179"/>
      <c r="R385" s="179"/>
      <c r="S385" s="179"/>
      <c r="T385" s="180"/>
      <c r="AT385" s="174" t="s">
        <v>159</v>
      </c>
      <c r="AU385" s="174" t="s">
        <v>157</v>
      </c>
      <c r="AV385" s="12" t="s">
        <v>157</v>
      </c>
      <c r="AW385" s="12" t="s">
        <v>28</v>
      </c>
      <c r="AX385" s="12" t="s">
        <v>75</v>
      </c>
      <c r="AY385" s="174" t="s">
        <v>150</v>
      </c>
    </row>
    <row r="386" spans="2:65" s="14" customFormat="1" x14ac:dyDescent="0.2">
      <c r="B386" s="189"/>
      <c r="D386" s="173" t="s">
        <v>159</v>
      </c>
      <c r="E386" s="190" t="s">
        <v>1</v>
      </c>
      <c r="F386" s="191" t="s">
        <v>439</v>
      </c>
      <c r="H386" s="192">
        <v>2.13</v>
      </c>
      <c r="I386" s="193"/>
      <c r="L386" s="189"/>
      <c r="M386" s="194"/>
      <c r="N386" s="195"/>
      <c r="O386" s="195"/>
      <c r="P386" s="195"/>
      <c r="Q386" s="195"/>
      <c r="R386" s="195"/>
      <c r="S386" s="195"/>
      <c r="T386" s="196"/>
      <c r="AT386" s="190" t="s">
        <v>159</v>
      </c>
      <c r="AU386" s="190" t="s">
        <v>157</v>
      </c>
      <c r="AV386" s="14" t="s">
        <v>165</v>
      </c>
      <c r="AW386" s="14" t="s">
        <v>28</v>
      </c>
      <c r="AX386" s="14" t="s">
        <v>75</v>
      </c>
      <c r="AY386" s="190" t="s">
        <v>150</v>
      </c>
    </row>
    <row r="387" spans="2:65" s="13" customFormat="1" x14ac:dyDescent="0.2">
      <c r="B387" s="181"/>
      <c r="D387" s="173" t="s">
        <v>159</v>
      </c>
      <c r="E387" s="182" t="s">
        <v>1</v>
      </c>
      <c r="F387" s="183" t="s">
        <v>162</v>
      </c>
      <c r="H387" s="184">
        <v>2.13</v>
      </c>
      <c r="I387" s="185"/>
      <c r="L387" s="181"/>
      <c r="M387" s="186"/>
      <c r="N387" s="187"/>
      <c r="O387" s="187"/>
      <c r="P387" s="187"/>
      <c r="Q387" s="187"/>
      <c r="R387" s="187"/>
      <c r="S387" s="187"/>
      <c r="T387" s="188"/>
      <c r="AT387" s="182" t="s">
        <v>159</v>
      </c>
      <c r="AU387" s="182" t="s">
        <v>157</v>
      </c>
      <c r="AV387" s="13" t="s">
        <v>156</v>
      </c>
      <c r="AW387" s="13" t="s">
        <v>28</v>
      </c>
      <c r="AX387" s="13" t="s">
        <v>83</v>
      </c>
      <c r="AY387" s="182" t="s">
        <v>150</v>
      </c>
    </row>
    <row r="388" spans="2:65" s="1" customFormat="1" ht="36" customHeight="1" x14ac:dyDescent="0.2">
      <c r="B388" s="160"/>
      <c r="C388" s="161" t="s">
        <v>440</v>
      </c>
      <c r="D388" s="259" t="s">
        <v>441</v>
      </c>
      <c r="E388" s="260"/>
      <c r="F388" s="261"/>
      <c r="G388" s="163" t="s">
        <v>154</v>
      </c>
      <c r="H388" s="164">
        <v>7.8250000000000002</v>
      </c>
      <c r="I388" s="165"/>
      <c r="J388" s="164">
        <f>ROUND(I388*H388,3)</f>
        <v>0</v>
      </c>
      <c r="K388" s="162" t="s">
        <v>155</v>
      </c>
      <c r="L388" s="32"/>
      <c r="M388" s="166" t="s">
        <v>1</v>
      </c>
      <c r="N388" s="167" t="s">
        <v>41</v>
      </c>
      <c r="O388" s="55"/>
      <c r="P388" s="168">
        <f>O388*H388</f>
        <v>0</v>
      </c>
      <c r="Q388" s="168">
        <v>0</v>
      </c>
      <c r="R388" s="168">
        <f>Q388*H388</f>
        <v>0</v>
      </c>
      <c r="S388" s="168">
        <v>2.2000000000000002</v>
      </c>
      <c r="T388" s="169">
        <f>S388*H388</f>
        <v>17.215000000000003</v>
      </c>
      <c r="AR388" s="170" t="s">
        <v>156</v>
      </c>
      <c r="AT388" s="170" t="s">
        <v>152</v>
      </c>
      <c r="AU388" s="170" t="s">
        <v>157</v>
      </c>
      <c r="AY388" s="16" t="s">
        <v>150</v>
      </c>
      <c r="BE388" s="92">
        <f>IF(N388="základná",J388,0)</f>
        <v>0</v>
      </c>
      <c r="BF388" s="92">
        <f>IF(N388="znížená",J388,0)</f>
        <v>0</v>
      </c>
      <c r="BG388" s="92">
        <f>IF(N388="zákl. prenesená",J388,0)</f>
        <v>0</v>
      </c>
      <c r="BH388" s="92">
        <f>IF(N388="zníž. prenesená",J388,0)</f>
        <v>0</v>
      </c>
      <c r="BI388" s="92">
        <f>IF(N388="nulová",J388,0)</f>
        <v>0</v>
      </c>
      <c r="BJ388" s="16" t="s">
        <v>157</v>
      </c>
      <c r="BK388" s="171">
        <f>ROUND(I388*H388,3)</f>
        <v>0</v>
      </c>
      <c r="BL388" s="16" t="s">
        <v>156</v>
      </c>
      <c r="BM388" s="170" t="s">
        <v>442</v>
      </c>
    </row>
    <row r="389" spans="2:65" s="12" customFormat="1" ht="22.5" x14ac:dyDescent="0.2">
      <c r="B389" s="172"/>
      <c r="D389" s="173" t="s">
        <v>159</v>
      </c>
      <c r="E389" s="174" t="s">
        <v>1</v>
      </c>
      <c r="F389" s="175" t="s">
        <v>443</v>
      </c>
      <c r="H389" s="176">
        <v>6.1749999999999998</v>
      </c>
      <c r="I389" s="177"/>
      <c r="L389" s="172"/>
      <c r="M389" s="178"/>
      <c r="N389" s="179"/>
      <c r="O389" s="179"/>
      <c r="P389" s="179"/>
      <c r="Q389" s="179"/>
      <c r="R389" s="179"/>
      <c r="S389" s="179"/>
      <c r="T389" s="180"/>
      <c r="AT389" s="174" t="s">
        <v>159</v>
      </c>
      <c r="AU389" s="174" t="s">
        <v>157</v>
      </c>
      <c r="AV389" s="12" t="s">
        <v>157</v>
      </c>
      <c r="AW389" s="12" t="s">
        <v>28</v>
      </c>
      <c r="AX389" s="12" t="s">
        <v>75</v>
      </c>
      <c r="AY389" s="174" t="s">
        <v>150</v>
      </c>
    </row>
    <row r="390" spans="2:65" s="12" customFormat="1" ht="22.5" x14ac:dyDescent="0.2">
      <c r="B390" s="172"/>
      <c r="D390" s="173" t="s">
        <v>159</v>
      </c>
      <c r="E390" s="174" t="s">
        <v>1</v>
      </c>
      <c r="F390" s="175" t="s">
        <v>444</v>
      </c>
      <c r="H390" s="176">
        <v>1.65</v>
      </c>
      <c r="I390" s="177"/>
      <c r="L390" s="172"/>
      <c r="M390" s="178"/>
      <c r="N390" s="179"/>
      <c r="O390" s="179"/>
      <c r="P390" s="179"/>
      <c r="Q390" s="179"/>
      <c r="R390" s="179"/>
      <c r="S390" s="179"/>
      <c r="T390" s="180"/>
      <c r="AT390" s="174" t="s">
        <v>159</v>
      </c>
      <c r="AU390" s="174" t="s">
        <v>157</v>
      </c>
      <c r="AV390" s="12" t="s">
        <v>157</v>
      </c>
      <c r="AW390" s="12" t="s">
        <v>28</v>
      </c>
      <c r="AX390" s="12" t="s">
        <v>75</v>
      </c>
      <c r="AY390" s="174" t="s">
        <v>150</v>
      </c>
    </row>
    <row r="391" spans="2:65" s="13" customFormat="1" x14ac:dyDescent="0.2">
      <c r="B391" s="181"/>
      <c r="D391" s="173" t="s">
        <v>159</v>
      </c>
      <c r="E391" s="182" t="s">
        <v>1</v>
      </c>
      <c r="F391" s="183" t="s">
        <v>162</v>
      </c>
      <c r="H391" s="184">
        <v>7.8249999999999993</v>
      </c>
      <c r="I391" s="185"/>
      <c r="L391" s="181"/>
      <c r="M391" s="186"/>
      <c r="N391" s="187"/>
      <c r="O391" s="187"/>
      <c r="P391" s="187"/>
      <c r="Q391" s="187"/>
      <c r="R391" s="187"/>
      <c r="S391" s="187"/>
      <c r="T391" s="188"/>
      <c r="AT391" s="182" t="s">
        <v>159</v>
      </c>
      <c r="AU391" s="182" t="s">
        <v>157</v>
      </c>
      <c r="AV391" s="13" t="s">
        <v>156</v>
      </c>
      <c r="AW391" s="13" t="s">
        <v>28</v>
      </c>
      <c r="AX391" s="13" t="s">
        <v>83</v>
      </c>
      <c r="AY391" s="182" t="s">
        <v>150</v>
      </c>
    </row>
    <row r="392" spans="2:65" s="1" customFormat="1" ht="36" customHeight="1" x14ac:dyDescent="0.2">
      <c r="B392" s="160"/>
      <c r="C392" s="161" t="s">
        <v>445</v>
      </c>
      <c r="D392" s="259" t="s">
        <v>446</v>
      </c>
      <c r="E392" s="260"/>
      <c r="F392" s="261"/>
      <c r="G392" s="163" t="s">
        <v>260</v>
      </c>
      <c r="H392" s="164">
        <v>40.500999999999998</v>
      </c>
      <c r="I392" s="165"/>
      <c r="J392" s="164">
        <f>ROUND(I392*H392,3)</f>
        <v>0</v>
      </c>
      <c r="K392" s="162" t="s">
        <v>155</v>
      </c>
      <c r="L392" s="32"/>
      <c r="M392" s="166" t="s">
        <v>1</v>
      </c>
      <c r="N392" s="167" t="s">
        <v>41</v>
      </c>
      <c r="O392" s="55"/>
      <c r="P392" s="168">
        <f>O392*H392</f>
        <v>0</v>
      </c>
      <c r="Q392" s="168">
        <v>0</v>
      </c>
      <c r="R392" s="168">
        <f>Q392*H392</f>
        <v>0</v>
      </c>
      <c r="S392" s="168">
        <v>6.5000000000000002E-2</v>
      </c>
      <c r="T392" s="169">
        <f>S392*H392</f>
        <v>2.632565</v>
      </c>
      <c r="AR392" s="170" t="s">
        <v>156</v>
      </c>
      <c r="AT392" s="170" t="s">
        <v>152</v>
      </c>
      <c r="AU392" s="170" t="s">
        <v>157</v>
      </c>
      <c r="AY392" s="16" t="s">
        <v>150</v>
      </c>
      <c r="BE392" s="92">
        <f>IF(N392="základná",J392,0)</f>
        <v>0</v>
      </c>
      <c r="BF392" s="92">
        <f>IF(N392="znížená",J392,0)</f>
        <v>0</v>
      </c>
      <c r="BG392" s="92">
        <f>IF(N392="zákl. prenesená",J392,0)</f>
        <v>0</v>
      </c>
      <c r="BH392" s="92">
        <f>IF(N392="zníž. prenesená",J392,0)</f>
        <v>0</v>
      </c>
      <c r="BI392" s="92">
        <f>IF(N392="nulová",J392,0)</f>
        <v>0</v>
      </c>
      <c r="BJ392" s="16" t="s">
        <v>157</v>
      </c>
      <c r="BK392" s="171">
        <f>ROUND(I392*H392,3)</f>
        <v>0</v>
      </c>
      <c r="BL392" s="16" t="s">
        <v>156</v>
      </c>
      <c r="BM392" s="170" t="s">
        <v>447</v>
      </c>
    </row>
    <row r="393" spans="2:65" s="12" customFormat="1" x14ac:dyDescent="0.2">
      <c r="B393" s="172"/>
      <c r="D393" s="173" t="s">
        <v>159</v>
      </c>
      <c r="E393" s="174" t="s">
        <v>1</v>
      </c>
      <c r="F393" s="175" t="s">
        <v>448</v>
      </c>
      <c r="H393" s="176">
        <v>2.15</v>
      </c>
      <c r="I393" s="177"/>
      <c r="L393" s="172"/>
      <c r="M393" s="178"/>
      <c r="N393" s="179"/>
      <c r="O393" s="179"/>
      <c r="P393" s="179"/>
      <c r="Q393" s="179"/>
      <c r="R393" s="179"/>
      <c r="S393" s="179"/>
      <c r="T393" s="180"/>
      <c r="AT393" s="174" t="s">
        <v>159</v>
      </c>
      <c r="AU393" s="174" t="s">
        <v>157</v>
      </c>
      <c r="AV393" s="12" t="s">
        <v>157</v>
      </c>
      <c r="AW393" s="12" t="s">
        <v>28</v>
      </c>
      <c r="AX393" s="12" t="s">
        <v>75</v>
      </c>
      <c r="AY393" s="174" t="s">
        <v>150</v>
      </c>
    </row>
    <row r="394" spans="2:65" s="12" customFormat="1" x14ac:dyDescent="0.2">
      <c r="B394" s="172"/>
      <c r="D394" s="173" t="s">
        <v>159</v>
      </c>
      <c r="E394" s="174" t="s">
        <v>1</v>
      </c>
      <c r="F394" s="175" t="s">
        <v>449</v>
      </c>
      <c r="H394" s="176">
        <v>12.19</v>
      </c>
      <c r="I394" s="177"/>
      <c r="L394" s="172"/>
      <c r="M394" s="178"/>
      <c r="N394" s="179"/>
      <c r="O394" s="179"/>
      <c r="P394" s="179"/>
      <c r="Q394" s="179"/>
      <c r="R394" s="179"/>
      <c r="S394" s="179"/>
      <c r="T394" s="180"/>
      <c r="AT394" s="174" t="s">
        <v>159</v>
      </c>
      <c r="AU394" s="174" t="s">
        <v>157</v>
      </c>
      <c r="AV394" s="12" t="s">
        <v>157</v>
      </c>
      <c r="AW394" s="12" t="s">
        <v>28</v>
      </c>
      <c r="AX394" s="12" t="s">
        <v>75</v>
      </c>
      <c r="AY394" s="174" t="s">
        <v>150</v>
      </c>
    </row>
    <row r="395" spans="2:65" s="12" customFormat="1" x14ac:dyDescent="0.2">
      <c r="B395" s="172"/>
      <c r="D395" s="173" t="s">
        <v>159</v>
      </c>
      <c r="E395" s="174" t="s">
        <v>1</v>
      </c>
      <c r="F395" s="175" t="s">
        <v>450</v>
      </c>
      <c r="H395" s="176">
        <v>9.9</v>
      </c>
      <c r="I395" s="177"/>
      <c r="L395" s="172"/>
      <c r="M395" s="178"/>
      <c r="N395" s="179"/>
      <c r="O395" s="179"/>
      <c r="P395" s="179"/>
      <c r="Q395" s="179"/>
      <c r="R395" s="179"/>
      <c r="S395" s="179"/>
      <c r="T395" s="180"/>
      <c r="AT395" s="174" t="s">
        <v>159</v>
      </c>
      <c r="AU395" s="174" t="s">
        <v>157</v>
      </c>
      <c r="AV395" s="12" t="s">
        <v>157</v>
      </c>
      <c r="AW395" s="12" t="s">
        <v>28</v>
      </c>
      <c r="AX395" s="12" t="s">
        <v>75</v>
      </c>
      <c r="AY395" s="174" t="s">
        <v>150</v>
      </c>
    </row>
    <row r="396" spans="2:65" s="12" customFormat="1" x14ac:dyDescent="0.2">
      <c r="B396" s="172"/>
      <c r="D396" s="173" t="s">
        <v>159</v>
      </c>
      <c r="E396" s="174" t="s">
        <v>1</v>
      </c>
      <c r="F396" s="175" t="s">
        <v>451</v>
      </c>
      <c r="H396" s="176">
        <v>11.768000000000001</v>
      </c>
      <c r="I396" s="177"/>
      <c r="L396" s="172"/>
      <c r="M396" s="178"/>
      <c r="N396" s="179"/>
      <c r="O396" s="179"/>
      <c r="P396" s="179"/>
      <c r="Q396" s="179"/>
      <c r="R396" s="179"/>
      <c r="S396" s="179"/>
      <c r="T396" s="180"/>
      <c r="AT396" s="174" t="s">
        <v>159</v>
      </c>
      <c r="AU396" s="174" t="s">
        <v>157</v>
      </c>
      <c r="AV396" s="12" t="s">
        <v>157</v>
      </c>
      <c r="AW396" s="12" t="s">
        <v>28</v>
      </c>
      <c r="AX396" s="12" t="s">
        <v>75</v>
      </c>
      <c r="AY396" s="174" t="s">
        <v>150</v>
      </c>
    </row>
    <row r="397" spans="2:65" s="12" customFormat="1" x14ac:dyDescent="0.2">
      <c r="B397" s="172"/>
      <c r="D397" s="173" t="s">
        <v>159</v>
      </c>
      <c r="E397" s="174" t="s">
        <v>1</v>
      </c>
      <c r="F397" s="175" t="s">
        <v>452</v>
      </c>
      <c r="H397" s="176">
        <v>4.4930000000000003</v>
      </c>
      <c r="I397" s="177"/>
      <c r="L397" s="172"/>
      <c r="M397" s="178"/>
      <c r="N397" s="179"/>
      <c r="O397" s="179"/>
      <c r="P397" s="179"/>
      <c r="Q397" s="179"/>
      <c r="R397" s="179"/>
      <c r="S397" s="179"/>
      <c r="T397" s="180"/>
      <c r="AT397" s="174" t="s">
        <v>159</v>
      </c>
      <c r="AU397" s="174" t="s">
        <v>157</v>
      </c>
      <c r="AV397" s="12" t="s">
        <v>157</v>
      </c>
      <c r="AW397" s="12" t="s">
        <v>28</v>
      </c>
      <c r="AX397" s="12" t="s">
        <v>75</v>
      </c>
      <c r="AY397" s="174" t="s">
        <v>150</v>
      </c>
    </row>
    <row r="398" spans="2:65" s="14" customFormat="1" x14ac:dyDescent="0.2">
      <c r="B398" s="189"/>
      <c r="D398" s="173" t="s">
        <v>159</v>
      </c>
      <c r="E398" s="190" t="s">
        <v>1</v>
      </c>
      <c r="F398" s="191" t="s">
        <v>206</v>
      </c>
      <c r="H398" s="192">
        <v>40.500999999999998</v>
      </c>
      <c r="I398" s="193"/>
      <c r="L398" s="189"/>
      <c r="M398" s="194"/>
      <c r="N398" s="195"/>
      <c r="O398" s="195"/>
      <c r="P398" s="195"/>
      <c r="Q398" s="195"/>
      <c r="R398" s="195"/>
      <c r="S398" s="195"/>
      <c r="T398" s="196"/>
      <c r="AT398" s="190" t="s">
        <v>159</v>
      </c>
      <c r="AU398" s="190" t="s">
        <v>157</v>
      </c>
      <c r="AV398" s="14" t="s">
        <v>165</v>
      </c>
      <c r="AW398" s="14" t="s">
        <v>28</v>
      </c>
      <c r="AX398" s="14" t="s">
        <v>75</v>
      </c>
      <c r="AY398" s="190" t="s">
        <v>150</v>
      </c>
    </row>
    <row r="399" spans="2:65" s="13" customFormat="1" x14ac:dyDescent="0.2">
      <c r="B399" s="181"/>
      <c r="D399" s="173" t="s">
        <v>159</v>
      </c>
      <c r="E399" s="182" t="s">
        <v>1</v>
      </c>
      <c r="F399" s="183" t="s">
        <v>162</v>
      </c>
      <c r="H399" s="184">
        <v>40.500999999999998</v>
      </c>
      <c r="I399" s="185"/>
      <c r="L399" s="181"/>
      <c r="M399" s="186"/>
      <c r="N399" s="187"/>
      <c r="O399" s="187"/>
      <c r="P399" s="187"/>
      <c r="Q399" s="187"/>
      <c r="R399" s="187"/>
      <c r="S399" s="187"/>
      <c r="T399" s="188"/>
      <c r="AT399" s="182" t="s">
        <v>159</v>
      </c>
      <c r="AU399" s="182" t="s">
        <v>157</v>
      </c>
      <c r="AV399" s="13" t="s">
        <v>156</v>
      </c>
      <c r="AW399" s="13" t="s">
        <v>28</v>
      </c>
      <c r="AX399" s="13" t="s">
        <v>83</v>
      </c>
      <c r="AY399" s="182" t="s">
        <v>150</v>
      </c>
    </row>
    <row r="400" spans="2:65" s="1" customFormat="1" ht="16.5" customHeight="1" x14ac:dyDescent="0.2">
      <c r="B400" s="160"/>
      <c r="C400" s="161" t="s">
        <v>453</v>
      </c>
      <c r="D400" s="259" t="s">
        <v>454</v>
      </c>
      <c r="E400" s="260"/>
      <c r="F400" s="261"/>
      <c r="G400" s="163" t="s">
        <v>400</v>
      </c>
      <c r="H400" s="164">
        <v>41.62</v>
      </c>
      <c r="I400" s="165"/>
      <c r="J400" s="164">
        <f>ROUND(I400*H400,3)</f>
        <v>0</v>
      </c>
      <c r="K400" s="162" t="s">
        <v>155</v>
      </c>
      <c r="L400" s="32"/>
      <c r="M400" s="166" t="s">
        <v>1</v>
      </c>
      <c r="N400" s="167" t="s">
        <v>41</v>
      </c>
      <c r="O400" s="55"/>
      <c r="P400" s="168">
        <f>O400*H400</f>
        <v>0</v>
      </c>
      <c r="Q400" s="168">
        <v>0</v>
      </c>
      <c r="R400" s="168">
        <f>Q400*H400</f>
        <v>0</v>
      </c>
      <c r="S400" s="168">
        <v>8.0000000000000002E-3</v>
      </c>
      <c r="T400" s="169">
        <f>S400*H400</f>
        <v>0.33295999999999998</v>
      </c>
      <c r="AR400" s="170" t="s">
        <v>156</v>
      </c>
      <c r="AT400" s="170" t="s">
        <v>152</v>
      </c>
      <c r="AU400" s="170" t="s">
        <v>157</v>
      </c>
      <c r="AY400" s="16" t="s">
        <v>150</v>
      </c>
      <c r="BE400" s="92">
        <f>IF(N400="základná",J400,0)</f>
        <v>0</v>
      </c>
      <c r="BF400" s="92">
        <f>IF(N400="znížená",J400,0)</f>
        <v>0</v>
      </c>
      <c r="BG400" s="92">
        <f>IF(N400="zákl. prenesená",J400,0)</f>
        <v>0</v>
      </c>
      <c r="BH400" s="92">
        <f>IF(N400="zníž. prenesená",J400,0)</f>
        <v>0</v>
      </c>
      <c r="BI400" s="92">
        <f>IF(N400="nulová",J400,0)</f>
        <v>0</v>
      </c>
      <c r="BJ400" s="16" t="s">
        <v>157</v>
      </c>
      <c r="BK400" s="171">
        <f>ROUND(I400*H400,3)</f>
        <v>0</v>
      </c>
      <c r="BL400" s="16" t="s">
        <v>156</v>
      </c>
      <c r="BM400" s="170" t="s">
        <v>455</v>
      </c>
    </row>
    <row r="401" spans="2:65" s="12" customFormat="1" x14ac:dyDescent="0.2">
      <c r="B401" s="172"/>
      <c r="D401" s="173" t="s">
        <v>159</v>
      </c>
      <c r="E401" s="174" t="s">
        <v>1</v>
      </c>
      <c r="F401" s="175" t="s">
        <v>456</v>
      </c>
      <c r="H401" s="176">
        <v>4.8</v>
      </c>
      <c r="I401" s="177"/>
      <c r="L401" s="172"/>
      <c r="M401" s="178"/>
      <c r="N401" s="179"/>
      <c r="O401" s="179"/>
      <c r="P401" s="179"/>
      <c r="Q401" s="179"/>
      <c r="R401" s="179"/>
      <c r="S401" s="179"/>
      <c r="T401" s="180"/>
      <c r="AT401" s="174" t="s">
        <v>159</v>
      </c>
      <c r="AU401" s="174" t="s">
        <v>157</v>
      </c>
      <c r="AV401" s="12" t="s">
        <v>157</v>
      </c>
      <c r="AW401" s="12" t="s">
        <v>28</v>
      </c>
      <c r="AX401" s="12" t="s">
        <v>75</v>
      </c>
      <c r="AY401" s="174" t="s">
        <v>150</v>
      </c>
    </row>
    <row r="402" spans="2:65" s="12" customFormat="1" x14ac:dyDescent="0.2">
      <c r="B402" s="172"/>
      <c r="D402" s="173" t="s">
        <v>159</v>
      </c>
      <c r="E402" s="174" t="s">
        <v>1</v>
      </c>
      <c r="F402" s="175" t="s">
        <v>457</v>
      </c>
      <c r="H402" s="176">
        <v>4.2</v>
      </c>
      <c r="I402" s="177"/>
      <c r="L402" s="172"/>
      <c r="M402" s="178"/>
      <c r="N402" s="179"/>
      <c r="O402" s="179"/>
      <c r="P402" s="179"/>
      <c r="Q402" s="179"/>
      <c r="R402" s="179"/>
      <c r="S402" s="179"/>
      <c r="T402" s="180"/>
      <c r="AT402" s="174" t="s">
        <v>159</v>
      </c>
      <c r="AU402" s="174" t="s">
        <v>157</v>
      </c>
      <c r="AV402" s="12" t="s">
        <v>157</v>
      </c>
      <c r="AW402" s="12" t="s">
        <v>28</v>
      </c>
      <c r="AX402" s="12" t="s">
        <v>75</v>
      </c>
      <c r="AY402" s="174" t="s">
        <v>150</v>
      </c>
    </row>
    <row r="403" spans="2:65" s="12" customFormat="1" x14ac:dyDescent="0.2">
      <c r="B403" s="172"/>
      <c r="D403" s="173" t="s">
        <v>159</v>
      </c>
      <c r="E403" s="174" t="s">
        <v>1</v>
      </c>
      <c r="F403" s="175" t="s">
        <v>458</v>
      </c>
      <c r="H403" s="176">
        <v>17.34</v>
      </c>
      <c r="I403" s="177"/>
      <c r="L403" s="172"/>
      <c r="M403" s="178"/>
      <c r="N403" s="179"/>
      <c r="O403" s="179"/>
      <c r="P403" s="179"/>
      <c r="Q403" s="179"/>
      <c r="R403" s="179"/>
      <c r="S403" s="179"/>
      <c r="T403" s="180"/>
      <c r="AT403" s="174" t="s">
        <v>159</v>
      </c>
      <c r="AU403" s="174" t="s">
        <v>157</v>
      </c>
      <c r="AV403" s="12" t="s">
        <v>157</v>
      </c>
      <c r="AW403" s="12" t="s">
        <v>28</v>
      </c>
      <c r="AX403" s="12" t="s">
        <v>75</v>
      </c>
      <c r="AY403" s="174" t="s">
        <v>150</v>
      </c>
    </row>
    <row r="404" spans="2:65" s="12" customFormat="1" x14ac:dyDescent="0.2">
      <c r="B404" s="172"/>
      <c r="D404" s="173" t="s">
        <v>159</v>
      </c>
      <c r="E404" s="174" t="s">
        <v>1</v>
      </c>
      <c r="F404" s="175" t="s">
        <v>459</v>
      </c>
      <c r="H404" s="176">
        <v>3.68</v>
      </c>
      <c r="I404" s="177"/>
      <c r="L404" s="172"/>
      <c r="M404" s="178"/>
      <c r="N404" s="179"/>
      <c r="O404" s="179"/>
      <c r="P404" s="179"/>
      <c r="Q404" s="179"/>
      <c r="R404" s="179"/>
      <c r="S404" s="179"/>
      <c r="T404" s="180"/>
      <c r="AT404" s="174" t="s">
        <v>159</v>
      </c>
      <c r="AU404" s="174" t="s">
        <v>157</v>
      </c>
      <c r="AV404" s="12" t="s">
        <v>157</v>
      </c>
      <c r="AW404" s="12" t="s">
        <v>28</v>
      </c>
      <c r="AX404" s="12" t="s">
        <v>75</v>
      </c>
      <c r="AY404" s="174" t="s">
        <v>150</v>
      </c>
    </row>
    <row r="405" spans="2:65" s="12" customFormat="1" x14ac:dyDescent="0.2">
      <c r="B405" s="172"/>
      <c r="D405" s="173" t="s">
        <v>159</v>
      </c>
      <c r="E405" s="174" t="s">
        <v>1</v>
      </c>
      <c r="F405" s="175" t="s">
        <v>460</v>
      </c>
      <c r="H405" s="176">
        <v>11.6</v>
      </c>
      <c r="I405" s="177"/>
      <c r="L405" s="172"/>
      <c r="M405" s="178"/>
      <c r="N405" s="179"/>
      <c r="O405" s="179"/>
      <c r="P405" s="179"/>
      <c r="Q405" s="179"/>
      <c r="R405" s="179"/>
      <c r="S405" s="179"/>
      <c r="T405" s="180"/>
      <c r="AT405" s="174" t="s">
        <v>159</v>
      </c>
      <c r="AU405" s="174" t="s">
        <v>157</v>
      </c>
      <c r="AV405" s="12" t="s">
        <v>157</v>
      </c>
      <c r="AW405" s="12" t="s">
        <v>28</v>
      </c>
      <c r="AX405" s="12" t="s">
        <v>75</v>
      </c>
      <c r="AY405" s="174" t="s">
        <v>150</v>
      </c>
    </row>
    <row r="406" spans="2:65" s="13" customFormat="1" x14ac:dyDescent="0.2">
      <c r="B406" s="181"/>
      <c r="D406" s="173" t="s">
        <v>159</v>
      </c>
      <c r="E406" s="182" t="s">
        <v>1</v>
      </c>
      <c r="F406" s="183" t="s">
        <v>162</v>
      </c>
      <c r="H406" s="184">
        <v>41.62</v>
      </c>
      <c r="I406" s="185"/>
      <c r="L406" s="181"/>
      <c r="M406" s="186"/>
      <c r="N406" s="187"/>
      <c r="O406" s="187"/>
      <c r="P406" s="187"/>
      <c r="Q406" s="187"/>
      <c r="R406" s="187"/>
      <c r="S406" s="187"/>
      <c r="T406" s="188"/>
      <c r="AT406" s="182" t="s">
        <v>159</v>
      </c>
      <c r="AU406" s="182" t="s">
        <v>157</v>
      </c>
      <c r="AV406" s="13" t="s">
        <v>156</v>
      </c>
      <c r="AW406" s="13" t="s">
        <v>28</v>
      </c>
      <c r="AX406" s="13" t="s">
        <v>83</v>
      </c>
      <c r="AY406" s="182" t="s">
        <v>150</v>
      </c>
    </row>
    <row r="407" spans="2:65" s="1" customFormat="1" ht="24" customHeight="1" x14ac:dyDescent="0.2">
      <c r="B407" s="160"/>
      <c r="C407" s="161" t="s">
        <v>461</v>
      </c>
      <c r="D407" s="259" t="s">
        <v>462</v>
      </c>
      <c r="E407" s="260"/>
      <c r="F407" s="261"/>
      <c r="G407" s="163" t="s">
        <v>400</v>
      </c>
      <c r="H407" s="164">
        <v>7.7</v>
      </c>
      <c r="I407" s="165"/>
      <c r="J407" s="164">
        <f>ROUND(I407*H407,3)</f>
        <v>0</v>
      </c>
      <c r="K407" s="162" t="s">
        <v>155</v>
      </c>
      <c r="L407" s="32"/>
      <c r="M407" s="166" t="s">
        <v>1</v>
      </c>
      <c r="N407" s="167" t="s">
        <v>41</v>
      </c>
      <c r="O407" s="55"/>
      <c r="P407" s="168">
        <f>O407*H407</f>
        <v>0</v>
      </c>
      <c r="Q407" s="168">
        <v>0</v>
      </c>
      <c r="R407" s="168">
        <f>Q407*H407</f>
        <v>0</v>
      </c>
      <c r="S407" s="168">
        <v>1.2E-2</v>
      </c>
      <c r="T407" s="169">
        <f>S407*H407</f>
        <v>9.240000000000001E-2</v>
      </c>
      <c r="AR407" s="170" t="s">
        <v>156</v>
      </c>
      <c r="AT407" s="170" t="s">
        <v>152</v>
      </c>
      <c r="AU407" s="170" t="s">
        <v>157</v>
      </c>
      <c r="AY407" s="16" t="s">
        <v>150</v>
      </c>
      <c r="BE407" s="92">
        <f>IF(N407="základná",J407,0)</f>
        <v>0</v>
      </c>
      <c r="BF407" s="92">
        <f>IF(N407="znížená",J407,0)</f>
        <v>0</v>
      </c>
      <c r="BG407" s="92">
        <f>IF(N407="zákl. prenesená",J407,0)</f>
        <v>0</v>
      </c>
      <c r="BH407" s="92">
        <f>IF(N407="zníž. prenesená",J407,0)</f>
        <v>0</v>
      </c>
      <c r="BI407" s="92">
        <f>IF(N407="nulová",J407,0)</f>
        <v>0</v>
      </c>
      <c r="BJ407" s="16" t="s">
        <v>157</v>
      </c>
      <c r="BK407" s="171">
        <f>ROUND(I407*H407,3)</f>
        <v>0</v>
      </c>
      <c r="BL407" s="16" t="s">
        <v>156</v>
      </c>
      <c r="BM407" s="170" t="s">
        <v>463</v>
      </c>
    </row>
    <row r="408" spans="2:65" s="12" customFormat="1" x14ac:dyDescent="0.2">
      <c r="B408" s="172"/>
      <c r="D408" s="173" t="s">
        <v>159</v>
      </c>
      <c r="E408" s="174" t="s">
        <v>1</v>
      </c>
      <c r="F408" s="175" t="s">
        <v>464</v>
      </c>
      <c r="H408" s="176">
        <v>7.7</v>
      </c>
      <c r="I408" s="177"/>
      <c r="L408" s="172"/>
      <c r="M408" s="178"/>
      <c r="N408" s="179"/>
      <c r="O408" s="179"/>
      <c r="P408" s="179"/>
      <c r="Q408" s="179"/>
      <c r="R408" s="179"/>
      <c r="S408" s="179"/>
      <c r="T408" s="180"/>
      <c r="AT408" s="174" t="s">
        <v>159</v>
      </c>
      <c r="AU408" s="174" t="s">
        <v>157</v>
      </c>
      <c r="AV408" s="12" t="s">
        <v>157</v>
      </c>
      <c r="AW408" s="12" t="s">
        <v>28</v>
      </c>
      <c r="AX408" s="12" t="s">
        <v>83</v>
      </c>
      <c r="AY408" s="174" t="s">
        <v>150</v>
      </c>
    </row>
    <row r="409" spans="2:65" s="1" customFormat="1" ht="24" customHeight="1" x14ac:dyDescent="0.2">
      <c r="B409" s="160"/>
      <c r="C409" s="161" t="s">
        <v>465</v>
      </c>
      <c r="D409" s="259" t="s">
        <v>466</v>
      </c>
      <c r="E409" s="260"/>
      <c r="F409" s="261"/>
      <c r="G409" s="163" t="s">
        <v>234</v>
      </c>
      <c r="H409" s="164">
        <v>11</v>
      </c>
      <c r="I409" s="165"/>
      <c r="J409" s="164">
        <f>ROUND(I409*H409,3)</f>
        <v>0</v>
      </c>
      <c r="K409" s="162" t="s">
        <v>155</v>
      </c>
      <c r="L409" s="32"/>
      <c r="M409" s="166" t="s">
        <v>1</v>
      </c>
      <c r="N409" s="167" t="s">
        <v>41</v>
      </c>
      <c r="O409" s="55"/>
      <c r="P409" s="168">
        <f>O409*H409</f>
        <v>0</v>
      </c>
      <c r="Q409" s="168">
        <v>0</v>
      </c>
      <c r="R409" s="168">
        <f>Q409*H409</f>
        <v>0</v>
      </c>
      <c r="S409" s="168">
        <v>2.4E-2</v>
      </c>
      <c r="T409" s="169">
        <f>S409*H409</f>
        <v>0.26400000000000001</v>
      </c>
      <c r="AR409" s="170" t="s">
        <v>156</v>
      </c>
      <c r="AT409" s="170" t="s">
        <v>152</v>
      </c>
      <c r="AU409" s="170" t="s">
        <v>157</v>
      </c>
      <c r="AY409" s="16" t="s">
        <v>150</v>
      </c>
      <c r="BE409" s="92">
        <f>IF(N409="základná",J409,0)</f>
        <v>0</v>
      </c>
      <c r="BF409" s="92">
        <f>IF(N409="znížená",J409,0)</f>
        <v>0</v>
      </c>
      <c r="BG409" s="92">
        <f>IF(N409="zákl. prenesená",J409,0)</f>
        <v>0</v>
      </c>
      <c r="BH409" s="92">
        <f>IF(N409="zníž. prenesená",J409,0)</f>
        <v>0</v>
      </c>
      <c r="BI409" s="92">
        <f>IF(N409="nulová",J409,0)</f>
        <v>0</v>
      </c>
      <c r="BJ409" s="16" t="s">
        <v>157</v>
      </c>
      <c r="BK409" s="171">
        <f>ROUND(I409*H409,3)</f>
        <v>0</v>
      </c>
      <c r="BL409" s="16" t="s">
        <v>156</v>
      </c>
      <c r="BM409" s="170" t="s">
        <v>467</v>
      </c>
    </row>
    <row r="410" spans="2:65" s="12" customFormat="1" x14ac:dyDescent="0.2">
      <c r="B410" s="172"/>
      <c r="D410" s="173" t="s">
        <v>159</v>
      </c>
      <c r="E410" s="174" t="s">
        <v>1</v>
      </c>
      <c r="F410" s="175" t="s">
        <v>468</v>
      </c>
      <c r="H410" s="176">
        <v>1</v>
      </c>
      <c r="I410" s="177"/>
      <c r="L410" s="172"/>
      <c r="M410" s="178"/>
      <c r="N410" s="179"/>
      <c r="O410" s="179"/>
      <c r="P410" s="179"/>
      <c r="Q410" s="179"/>
      <c r="R410" s="179"/>
      <c r="S410" s="179"/>
      <c r="T410" s="180"/>
      <c r="AT410" s="174" t="s">
        <v>159</v>
      </c>
      <c r="AU410" s="174" t="s">
        <v>157</v>
      </c>
      <c r="AV410" s="12" t="s">
        <v>157</v>
      </c>
      <c r="AW410" s="12" t="s">
        <v>28</v>
      </c>
      <c r="AX410" s="12" t="s">
        <v>75</v>
      </c>
      <c r="AY410" s="174" t="s">
        <v>150</v>
      </c>
    </row>
    <row r="411" spans="2:65" s="12" customFormat="1" x14ac:dyDescent="0.2">
      <c r="B411" s="172"/>
      <c r="D411" s="173" t="s">
        <v>159</v>
      </c>
      <c r="E411" s="174" t="s">
        <v>1</v>
      </c>
      <c r="F411" s="175" t="s">
        <v>469</v>
      </c>
      <c r="H411" s="176">
        <v>1</v>
      </c>
      <c r="I411" s="177"/>
      <c r="L411" s="172"/>
      <c r="M411" s="178"/>
      <c r="N411" s="179"/>
      <c r="O411" s="179"/>
      <c r="P411" s="179"/>
      <c r="Q411" s="179"/>
      <c r="R411" s="179"/>
      <c r="S411" s="179"/>
      <c r="T411" s="180"/>
      <c r="AT411" s="174" t="s">
        <v>159</v>
      </c>
      <c r="AU411" s="174" t="s">
        <v>157</v>
      </c>
      <c r="AV411" s="12" t="s">
        <v>157</v>
      </c>
      <c r="AW411" s="12" t="s">
        <v>28</v>
      </c>
      <c r="AX411" s="12" t="s">
        <v>75</v>
      </c>
      <c r="AY411" s="174" t="s">
        <v>150</v>
      </c>
    </row>
    <row r="412" spans="2:65" s="14" customFormat="1" x14ac:dyDescent="0.2">
      <c r="B412" s="189"/>
      <c r="D412" s="173" t="s">
        <v>159</v>
      </c>
      <c r="E412" s="190" t="s">
        <v>1</v>
      </c>
      <c r="F412" s="191" t="s">
        <v>229</v>
      </c>
      <c r="H412" s="192">
        <v>2</v>
      </c>
      <c r="I412" s="193"/>
      <c r="L412" s="189"/>
      <c r="M412" s="194"/>
      <c r="N412" s="195"/>
      <c r="O412" s="195"/>
      <c r="P412" s="195"/>
      <c r="Q412" s="195"/>
      <c r="R412" s="195"/>
      <c r="S412" s="195"/>
      <c r="T412" s="196"/>
      <c r="AT412" s="190" t="s">
        <v>159</v>
      </c>
      <c r="AU412" s="190" t="s">
        <v>157</v>
      </c>
      <c r="AV412" s="14" t="s">
        <v>165</v>
      </c>
      <c r="AW412" s="14" t="s">
        <v>28</v>
      </c>
      <c r="AX412" s="14" t="s">
        <v>75</v>
      </c>
      <c r="AY412" s="190" t="s">
        <v>150</v>
      </c>
    </row>
    <row r="413" spans="2:65" s="12" customFormat="1" x14ac:dyDescent="0.2">
      <c r="B413" s="172"/>
      <c r="D413" s="173" t="s">
        <v>159</v>
      </c>
      <c r="E413" s="174" t="s">
        <v>1</v>
      </c>
      <c r="F413" s="175" t="s">
        <v>470</v>
      </c>
      <c r="H413" s="176">
        <v>4</v>
      </c>
      <c r="I413" s="177"/>
      <c r="L413" s="172"/>
      <c r="M413" s="178"/>
      <c r="N413" s="179"/>
      <c r="O413" s="179"/>
      <c r="P413" s="179"/>
      <c r="Q413" s="179"/>
      <c r="R413" s="179"/>
      <c r="S413" s="179"/>
      <c r="T413" s="180"/>
      <c r="AT413" s="174" t="s">
        <v>159</v>
      </c>
      <c r="AU413" s="174" t="s">
        <v>157</v>
      </c>
      <c r="AV413" s="12" t="s">
        <v>157</v>
      </c>
      <c r="AW413" s="12" t="s">
        <v>28</v>
      </c>
      <c r="AX413" s="12" t="s">
        <v>75</v>
      </c>
      <c r="AY413" s="174" t="s">
        <v>150</v>
      </c>
    </row>
    <row r="414" spans="2:65" s="12" customFormat="1" x14ac:dyDescent="0.2">
      <c r="B414" s="172"/>
      <c r="D414" s="173" t="s">
        <v>159</v>
      </c>
      <c r="E414" s="174" t="s">
        <v>1</v>
      </c>
      <c r="F414" s="175" t="s">
        <v>471</v>
      </c>
      <c r="H414" s="176">
        <v>5</v>
      </c>
      <c r="I414" s="177"/>
      <c r="L414" s="172"/>
      <c r="M414" s="178"/>
      <c r="N414" s="179"/>
      <c r="O414" s="179"/>
      <c r="P414" s="179"/>
      <c r="Q414" s="179"/>
      <c r="R414" s="179"/>
      <c r="S414" s="179"/>
      <c r="T414" s="180"/>
      <c r="AT414" s="174" t="s">
        <v>159</v>
      </c>
      <c r="AU414" s="174" t="s">
        <v>157</v>
      </c>
      <c r="AV414" s="12" t="s">
        <v>157</v>
      </c>
      <c r="AW414" s="12" t="s">
        <v>28</v>
      </c>
      <c r="AX414" s="12" t="s">
        <v>75</v>
      </c>
      <c r="AY414" s="174" t="s">
        <v>150</v>
      </c>
    </row>
    <row r="415" spans="2:65" s="14" customFormat="1" x14ac:dyDescent="0.2">
      <c r="B415" s="189"/>
      <c r="D415" s="173" t="s">
        <v>159</v>
      </c>
      <c r="E415" s="190" t="s">
        <v>1</v>
      </c>
      <c r="F415" s="191" t="s">
        <v>206</v>
      </c>
      <c r="H415" s="192">
        <v>9</v>
      </c>
      <c r="I415" s="193"/>
      <c r="L415" s="189"/>
      <c r="M415" s="194"/>
      <c r="N415" s="195"/>
      <c r="O415" s="195"/>
      <c r="P415" s="195"/>
      <c r="Q415" s="195"/>
      <c r="R415" s="195"/>
      <c r="S415" s="195"/>
      <c r="T415" s="196"/>
      <c r="AT415" s="190" t="s">
        <v>159</v>
      </c>
      <c r="AU415" s="190" t="s">
        <v>157</v>
      </c>
      <c r="AV415" s="14" t="s">
        <v>165</v>
      </c>
      <c r="AW415" s="14" t="s">
        <v>28</v>
      </c>
      <c r="AX415" s="14" t="s">
        <v>75</v>
      </c>
      <c r="AY415" s="190" t="s">
        <v>150</v>
      </c>
    </row>
    <row r="416" spans="2:65" s="13" customFormat="1" x14ac:dyDescent="0.2">
      <c r="B416" s="181"/>
      <c r="D416" s="173" t="s">
        <v>159</v>
      </c>
      <c r="E416" s="182" t="s">
        <v>1</v>
      </c>
      <c r="F416" s="183" t="s">
        <v>162</v>
      </c>
      <c r="H416" s="184">
        <v>11</v>
      </c>
      <c r="I416" s="185"/>
      <c r="L416" s="181"/>
      <c r="M416" s="186"/>
      <c r="N416" s="187"/>
      <c r="O416" s="187"/>
      <c r="P416" s="187"/>
      <c r="Q416" s="187"/>
      <c r="R416" s="187"/>
      <c r="S416" s="187"/>
      <c r="T416" s="188"/>
      <c r="AT416" s="182" t="s">
        <v>159</v>
      </c>
      <c r="AU416" s="182" t="s">
        <v>157</v>
      </c>
      <c r="AV416" s="13" t="s">
        <v>156</v>
      </c>
      <c r="AW416" s="13" t="s">
        <v>28</v>
      </c>
      <c r="AX416" s="13" t="s">
        <v>83</v>
      </c>
      <c r="AY416" s="182" t="s">
        <v>150</v>
      </c>
    </row>
    <row r="417" spans="2:65" s="1" customFormat="1" ht="24" customHeight="1" x14ac:dyDescent="0.2">
      <c r="B417" s="160"/>
      <c r="C417" s="161" t="s">
        <v>472</v>
      </c>
      <c r="D417" s="259" t="s">
        <v>473</v>
      </c>
      <c r="E417" s="260"/>
      <c r="F417" s="261"/>
      <c r="G417" s="163" t="s">
        <v>260</v>
      </c>
      <c r="H417" s="164">
        <v>15.85</v>
      </c>
      <c r="I417" s="165"/>
      <c r="J417" s="164">
        <f>ROUND(I417*H417,3)</f>
        <v>0</v>
      </c>
      <c r="K417" s="162" t="s">
        <v>155</v>
      </c>
      <c r="L417" s="32"/>
      <c r="M417" s="166" t="s">
        <v>1</v>
      </c>
      <c r="N417" s="167" t="s">
        <v>41</v>
      </c>
      <c r="O417" s="55"/>
      <c r="P417" s="168">
        <f>O417*H417</f>
        <v>0</v>
      </c>
      <c r="Q417" s="168">
        <v>0</v>
      </c>
      <c r="R417" s="168">
        <f>Q417*H417</f>
        <v>0</v>
      </c>
      <c r="S417" s="168">
        <v>7.5999999999999998E-2</v>
      </c>
      <c r="T417" s="169">
        <f>S417*H417</f>
        <v>1.2045999999999999</v>
      </c>
      <c r="AR417" s="170" t="s">
        <v>156</v>
      </c>
      <c r="AT417" s="170" t="s">
        <v>152</v>
      </c>
      <c r="AU417" s="170" t="s">
        <v>157</v>
      </c>
      <c r="AY417" s="16" t="s">
        <v>150</v>
      </c>
      <c r="BE417" s="92">
        <f>IF(N417="základná",J417,0)</f>
        <v>0</v>
      </c>
      <c r="BF417" s="92">
        <f>IF(N417="znížená",J417,0)</f>
        <v>0</v>
      </c>
      <c r="BG417" s="92">
        <f>IF(N417="zákl. prenesená",J417,0)</f>
        <v>0</v>
      </c>
      <c r="BH417" s="92">
        <f>IF(N417="zníž. prenesená",J417,0)</f>
        <v>0</v>
      </c>
      <c r="BI417" s="92">
        <f>IF(N417="nulová",J417,0)</f>
        <v>0</v>
      </c>
      <c r="BJ417" s="16" t="s">
        <v>157</v>
      </c>
      <c r="BK417" s="171">
        <f>ROUND(I417*H417,3)</f>
        <v>0</v>
      </c>
      <c r="BL417" s="16" t="s">
        <v>156</v>
      </c>
      <c r="BM417" s="170" t="s">
        <v>474</v>
      </c>
    </row>
    <row r="418" spans="2:65" s="12" customFormat="1" x14ac:dyDescent="0.2">
      <c r="B418" s="172"/>
      <c r="D418" s="173" t="s">
        <v>159</v>
      </c>
      <c r="E418" s="174" t="s">
        <v>1</v>
      </c>
      <c r="F418" s="175" t="s">
        <v>475</v>
      </c>
      <c r="H418" s="176">
        <v>1.5760000000000001</v>
      </c>
      <c r="I418" s="177"/>
      <c r="L418" s="172"/>
      <c r="M418" s="178"/>
      <c r="N418" s="179"/>
      <c r="O418" s="179"/>
      <c r="P418" s="179"/>
      <c r="Q418" s="179"/>
      <c r="R418" s="179"/>
      <c r="S418" s="179"/>
      <c r="T418" s="180"/>
      <c r="AT418" s="174" t="s">
        <v>159</v>
      </c>
      <c r="AU418" s="174" t="s">
        <v>157</v>
      </c>
      <c r="AV418" s="12" t="s">
        <v>157</v>
      </c>
      <c r="AW418" s="12" t="s">
        <v>28</v>
      </c>
      <c r="AX418" s="12" t="s">
        <v>75</v>
      </c>
      <c r="AY418" s="174" t="s">
        <v>150</v>
      </c>
    </row>
    <row r="419" spans="2:65" s="12" customFormat="1" x14ac:dyDescent="0.2">
      <c r="B419" s="172"/>
      <c r="D419" s="173" t="s">
        <v>159</v>
      </c>
      <c r="E419" s="174" t="s">
        <v>1</v>
      </c>
      <c r="F419" s="175" t="s">
        <v>476</v>
      </c>
      <c r="H419" s="176">
        <v>1.6659999999999999</v>
      </c>
      <c r="I419" s="177"/>
      <c r="L419" s="172"/>
      <c r="M419" s="178"/>
      <c r="N419" s="179"/>
      <c r="O419" s="179"/>
      <c r="P419" s="179"/>
      <c r="Q419" s="179"/>
      <c r="R419" s="179"/>
      <c r="S419" s="179"/>
      <c r="T419" s="180"/>
      <c r="AT419" s="174" t="s">
        <v>159</v>
      </c>
      <c r="AU419" s="174" t="s">
        <v>157</v>
      </c>
      <c r="AV419" s="12" t="s">
        <v>157</v>
      </c>
      <c r="AW419" s="12" t="s">
        <v>28</v>
      </c>
      <c r="AX419" s="12" t="s">
        <v>75</v>
      </c>
      <c r="AY419" s="174" t="s">
        <v>150</v>
      </c>
    </row>
    <row r="420" spans="2:65" s="14" customFormat="1" x14ac:dyDescent="0.2">
      <c r="B420" s="189"/>
      <c r="D420" s="173" t="s">
        <v>159</v>
      </c>
      <c r="E420" s="190" t="s">
        <v>1</v>
      </c>
      <c r="F420" s="191" t="s">
        <v>229</v>
      </c>
      <c r="H420" s="192">
        <v>3.242</v>
      </c>
      <c r="I420" s="193"/>
      <c r="L420" s="189"/>
      <c r="M420" s="194"/>
      <c r="N420" s="195"/>
      <c r="O420" s="195"/>
      <c r="P420" s="195"/>
      <c r="Q420" s="195"/>
      <c r="R420" s="195"/>
      <c r="S420" s="195"/>
      <c r="T420" s="196"/>
      <c r="AT420" s="190" t="s">
        <v>159</v>
      </c>
      <c r="AU420" s="190" t="s">
        <v>157</v>
      </c>
      <c r="AV420" s="14" t="s">
        <v>165</v>
      </c>
      <c r="AW420" s="14" t="s">
        <v>28</v>
      </c>
      <c r="AX420" s="14" t="s">
        <v>75</v>
      </c>
      <c r="AY420" s="190" t="s">
        <v>150</v>
      </c>
    </row>
    <row r="421" spans="2:65" s="12" customFormat="1" x14ac:dyDescent="0.2">
      <c r="B421" s="172"/>
      <c r="D421" s="173" t="s">
        <v>159</v>
      </c>
      <c r="E421" s="174" t="s">
        <v>1</v>
      </c>
      <c r="F421" s="175" t="s">
        <v>477</v>
      </c>
      <c r="H421" s="176">
        <v>4.7279999999999998</v>
      </c>
      <c r="I421" s="177"/>
      <c r="L421" s="172"/>
      <c r="M421" s="178"/>
      <c r="N421" s="179"/>
      <c r="O421" s="179"/>
      <c r="P421" s="179"/>
      <c r="Q421" s="179"/>
      <c r="R421" s="179"/>
      <c r="S421" s="179"/>
      <c r="T421" s="180"/>
      <c r="AT421" s="174" t="s">
        <v>159</v>
      </c>
      <c r="AU421" s="174" t="s">
        <v>157</v>
      </c>
      <c r="AV421" s="12" t="s">
        <v>157</v>
      </c>
      <c r="AW421" s="12" t="s">
        <v>28</v>
      </c>
      <c r="AX421" s="12" t="s">
        <v>75</v>
      </c>
      <c r="AY421" s="174" t="s">
        <v>150</v>
      </c>
    </row>
    <row r="422" spans="2:65" s="12" customFormat="1" x14ac:dyDescent="0.2">
      <c r="B422" s="172"/>
      <c r="D422" s="173" t="s">
        <v>159</v>
      </c>
      <c r="E422" s="174" t="s">
        <v>1</v>
      </c>
      <c r="F422" s="175" t="s">
        <v>478</v>
      </c>
      <c r="H422" s="176">
        <v>7.88</v>
      </c>
      <c r="I422" s="177"/>
      <c r="L422" s="172"/>
      <c r="M422" s="178"/>
      <c r="N422" s="179"/>
      <c r="O422" s="179"/>
      <c r="P422" s="179"/>
      <c r="Q422" s="179"/>
      <c r="R422" s="179"/>
      <c r="S422" s="179"/>
      <c r="T422" s="180"/>
      <c r="AT422" s="174" t="s">
        <v>159</v>
      </c>
      <c r="AU422" s="174" t="s">
        <v>157</v>
      </c>
      <c r="AV422" s="12" t="s">
        <v>157</v>
      </c>
      <c r="AW422" s="12" t="s">
        <v>28</v>
      </c>
      <c r="AX422" s="12" t="s">
        <v>75</v>
      </c>
      <c r="AY422" s="174" t="s">
        <v>150</v>
      </c>
    </row>
    <row r="423" spans="2:65" s="14" customFormat="1" x14ac:dyDescent="0.2">
      <c r="B423" s="189"/>
      <c r="D423" s="173" t="s">
        <v>159</v>
      </c>
      <c r="E423" s="190" t="s">
        <v>1</v>
      </c>
      <c r="F423" s="191" t="s">
        <v>206</v>
      </c>
      <c r="H423" s="192">
        <v>12.608000000000001</v>
      </c>
      <c r="I423" s="193"/>
      <c r="L423" s="189"/>
      <c r="M423" s="194"/>
      <c r="N423" s="195"/>
      <c r="O423" s="195"/>
      <c r="P423" s="195"/>
      <c r="Q423" s="195"/>
      <c r="R423" s="195"/>
      <c r="S423" s="195"/>
      <c r="T423" s="196"/>
      <c r="AT423" s="190" t="s">
        <v>159</v>
      </c>
      <c r="AU423" s="190" t="s">
        <v>157</v>
      </c>
      <c r="AV423" s="14" t="s">
        <v>165</v>
      </c>
      <c r="AW423" s="14" t="s">
        <v>28</v>
      </c>
      <c r="AX423" s="14" t="s">
        <v>75</v>
      </c>
      <c r="AY423" s="190" t="s">
        <v>150</v>
      </c>
    </row>
    <row r="424" spans="2:65" s="13" customFormat="1" x14ac:dyDescent="0.2">
      <c r="B424" s="181"/>
      <c r="D424" s="173" t="s">
        <v>159</v>
      </c>
      <c r="E424" s="182" t="s">
        <v>1</v>
      </c>
      <c r="F424" s="183" t="s">
        <v>162</v>
      </c>
      <c r="H424" s="184">
        <v>15.85</v>
      </c>
      <c r="I424" s="185"/>
      <c r="L424" s="181"/>
      <c r="M424" s="186"/>
      <c r="N424" s="187"/>
      <c r="O424" s="187"/>
      <c r="P424" s="187"/>
      <c r="Q424" s="187"/>
      <c r="R424" s="187"/>
      <c r="S424" s="187"/>
      <c r="T424" s="188"/>
      <c r="AT424" s="182" t="s">
        <v>159</v>
      </c>
      <c r="AU424" s="182" t="s">
        <v>157</v>
      </c>
      <c r="AV424" s="13" t="s">
        <v>156</v>
      </c>
      <c r="AW424" s="13" t="s">
        <v>28</v>
      </c>
      <c r="AX424" s="13" t="s">
        <v>83</v>
      </c>
      <c r="AY424" s="182" t="s">
        <v>150</v>
      </c>
    </row>
    <row r="425" spans="2:65" s="1" customFormat="1" ht="24" customHeight="1" x14ac:dyDescent="0.2">
      <c r="B425" s="160"/>
      <c r="C425" s="161" t="s">
        <v>479</v>
      </c>
      <c r="D425" s="259" t="s">
        <v>480</v>
      </c>
      <c r="E425" s="260"/>
      <c r="F425" s="261"/>
      <c r="G425" s="163" t="s">
        <v>400</v>
      </c>
      <c r="H425" s="164">
        <v>7.7</v>
      </c>
      <c r="I425" s="165"/>
      <c r="J425" s="164">
        <f>ROUND(I425*H425,3)</f>
        <v>0</v>
      </c>
      <c r="K425" s="162" t="s">
        <v>155</v>
      </c>
      <c r="L425" s="32"/>
      <c r="M425" s="166" t="s">
        <v>1</v>
      </c>
      <c r="N425" s="167" t="s">
        <v>41</v>
      </c>
      <c r="O425" s="55"/>
      <c r="P425" s="168">
        <f>O425*H425</f>
        <v>0</v>
      </c>
      <c r="Q425" s="168">
        <v>0</v>
      </c>
      <c r="R425" s="168">
        <f>Q425*H425</f>
        <v>0</v>
      </c>
      <c r="S425" s="168">
        <v>1.2E-2</v>
      </c>
      <c r="T425" s="169">
        <f>S425*H425</f>
        <v>9.240000000000001E-2</v>
      </c>
      <c r="AR425" s="170" t="s">
        <v>156</v>
      </c>
      <c r="AT425" s="170" t="s">
        <v>152</v>
      </c>
      <c r="AU425" s="170" t="s">
        <v>157</v>
      </c>
      <c r="AY425" s="16" t="s">
        <v>150</v>
      </c>
      <c r="BE425" s="92">
        <f>IF(N425="základná",J425,0)</f>
        <v>0</v>
      </c>
      <c r="BF425" s="92">
        <f>IF(N425="znížená",J425,0)</f>
        <v>0</v>
      </c>
      <c r="BG425" s="92">
        <f>IF(N425="zákl. prenesená",J425,0)</f>
        <v>0</v>
      </c>
      <c r="BH425" s="92">
        <f>IF(N425="zníž. prenesená",J425,0)</f>
        <v>0</v>
      </c>
      <c r="BI425" s="92">
        <f>IF(N425="nulová",J425,0)</f>
        <v>0</v>
      </c>
      <c r="BJ425" s="16" t="s">
        <v>157</v>
      </c>
      <c r="BK425" s="171">
        <f>ROUND(I425*H425,3)</f>
        <v>0</v>
      </c>
      <c r="BL425" s="16" t="s">
        <v>156</v>
      </c>
      <c r="BM425" s="170" t="s">
        <v>481</v>
      </c>
    </row>
    <row r="426" spans="2:65" s="12" customFormat="1" x14ac:dyDescent="0.2">
      <c r="B426" s="172"/>
      <c r="D426" s="173" t="s">
        <v>159</v>
      </c>
      <c r="E426" s="174" t="s">
        <v>1</v>
      </c>
      <c r="F426" s="175" t="s">
        <v>464</v>
      </c>
      <c r="H426" s="176">
        <v>7.7</v>
      </c>
      <c r="I426" s="177"/>
      <c r="L426" s="172"/>
      <c r="M426" s="178"/>
      <c r="N426" s="179"/>
      <c r="O426" s="179"/>
      <c r="P426" s="179"/>
      <c r="Q426" s="179"/>
      <c r="R426" s="179"/>
      <c r="S426" s="179"/>
      <c r="T426" s="180"/>
      <c r="AT426" s="174" t="s">
        <v>159</v>
      </c>
      <c r="AU426" s="174" t="s">
        <v>157</v>
      </c>
      <c r="AV426" s="12" t="s">
        <v>157</v>
      </c>
      <c r="AW426" s="12" t="s">
        <v>28</v>
      </c>
      <c r="AX426" s="12" t="s">
        <v>83</v>
      </c>
      <c r="AY426" s="174" t="s">
        <v>150</v>
      </c>
    </row>
    <row r="427" spans="2:65" s="1" customFormat="1" ht="24" customHeight="1" x14ac:dyDescent="0.2">
      <c r="B427" s="160"/>
      <c r="C427" s="161" t="s">
        <v>482</v>
      </c>
      <c r="D427" s="259" t="s">
        <v>483</v>
      </c>
      <c r="E427" s="260"/>
      <c r="F427" s="261"/>
      <c r="G427" s="163" t="s">
        <v>400</v>
      </c>
      <c r="H427" s="164">
        <v>1.28</v>
      </c>
      <c r="I427" s="165"/>
      <c r="J427" s="164">
        <f>ROUND(I427*H427,3)</f>
        <v>0</v>
      </c>
      <c r="K427" s="162" t="s">
        <v>155</v>
      </c>
      <c r="L427" s="32"/>
      <c r="M427" s="166" t="s">
        <v>1</v>
      </c>
      <c r="N427" s="167" t="s">
        <v>41</v>
      </c>
      <c r="O427" s="55"/>
      <c r="P427" s="168">
        <f>O427*H427</f>
        <v>0</v>
      </c>
      <c r="Q427" s="168">
        <v>0.20013300000000001</v>
      </c>
      <c r="R427" s="168">
        <f>Q427*H427</f>
        <v>0.25617023999999999</v>
      </c>
      <c r="S427" s="168">
        <v>0</v>
      </c>
      <c r="T427" s="169">
        <f>S427*H427</f>
        <v>0</v>
      </c>
      <c r="AR427" s="170" t="s">
        <v>156</v>
      </c>
      <c r="AT427" s="170" t="s">
        <v>152</v>
      </c>
      <c r="AU427" s="170" t="s">
        <v>157</v>
      </c>
      <c r="AY427" s="16" t="s">
        <v>150</v>
      </c>
      <c r="BE427" s="92">
        <f>IF(N427="základná",J427,0)</f>
        <v>0</v>
      </c>
      <c r="BF427" s="92">
        <f>IF(N427="znížená",J427,0)</f>
        <v>0</v>
      </c>
      <c r="BG427" s="92">
        <f>IF(N427="zákl. prenesená",J427,0)</f>
        <v>0</v>
      </c>
      <c r="BH427" s="92">
        <f>IF(N427="zníž. prenesená",J427,0)</f>
        <v>0</v>
      </c>
      <c r="BI427" s="92">
        <f>IF(N427="nulová",J427,0)</f>
        <v>0</v>
      </c>
      <c r="BJ427" s="16" t="s">
        <v>157</v>
      </c>
      <c r="BK427" s="171">
        <f>ROUND(I427*H427,3)</f>
        <v>0</v>
      </c>
      <c r="BL427" s="16" t="s">
        <v>156</v>
      </c>
      <c r="BM427" s="170" t="s">
        <v>484</v>
      </c>
    </row>
    <row r="428" spans="2:65" s="12" customFormat="1" x14ac:dyDescent="0.2">
      <c r="B428" s="172"/>
      <c r="D428" s="173" t="s">
        <v>159</v>
      </c>
      <c r="E428" s="174" t="s">
        <v>1</v>
      </c>
      <c r="F428" s="175" t="s">
        <v>485</v>
      </c>
      <c r="H428" s="176">
        <v>1.28</v>
      </c>
      <c r="I428" s="177"/>
      <c r="L428" s="172"/>
      <c r="M428" s="178"/>
      <c r="N428" s="179"/>
      <c r="O428" s="179"/>
      <c r="P428" s="179"/>
      <c r="Q428" s="179"/>
      <c r="R428" s="179"/>
      <c r="S428" s="179"/>
      <c r="T428" s="180"/>
      <c r="AT428" s="174" t="s">
        <v>159</v>
      </c>
      <c r="AU428" s="174" t="s">
        <v>157</v>
      </c>
      <c r="AV428" s="12" t="s">
        <v>157</v>
      </c>
      <c r="AW428" s="12" t="s">
        <v>28</v>
      </c>
      <c r="AX428" s="12" t="s">
        <v>83</v>
      </c>
      <c r="AY428" s="174" t="s">
        <v>150</v>
      </c>
    </row>
    <row r="429" spans="2:65" s="1" customFormat="1" ht="16.5" customHeight="1" x14ac:dyDescent="0.2">
      <c r="B429" s="160"/>
      <c r="C429" s="161" t="s">
        <v>486</v>
      </c>
      <c r="D429" s="259" t="s">
        <v>487</v>
      </c>
      <c r="E429" s="260"/>
      <c r="F429" s="261"/>
      <c r="G429" s="163" t="s">
        <v>400</v>
      </c>
      <c r="H429" s="164">
        <v>15.65</v>
      </c>
      <c r="I429" s="165"/>
      <c r="J429" s="164">
        <f>ROUND(I429*H429,3)</f>
        <v>0</v>
      </c>
      <c r="K429" s="162" t="s">
        <v>155</v>
      </c>
      <c r="L429" s="32"/>
      <c r="M429" s="166" t="s">
        <v>1</v>
      </c>
      <c r="N429" s="167" t="s">
        <v>41</v>
      </c>
      <c r="O429" s="55"/>
      <c r="P429" s="168">
        <f>O429*H429</f>
        <v>0</v>
      </c>
      <c r="Q429" s="168">
        <v>0</v>
      </c>
      <c r="R429" s="168">
        <f>Q429*H429</f>
        <v>0</v>
      </c>
      <c r="S429" s="168">
        <v>3.6999999999999998E-2</v>
      </c>
      <c r="T429" s="169">
        <f>S429*H429</f>
        <v>0.57904999999999995</v>
      </c>
      <c r="AR429" s="170" t="s">
        <v>156</v>
      </c>
      <c r="AT429" s="170" t="s">
        <v>152</v>
      </c>
      <c r="AU429" s="170" t="s">
        <v>157</v>
      </c>
      <c r="AY429" s="16" t="s">
        <v>150</v>
      </c>
      <c r="BE429" s="92">
        <f>IF(N429="základná",J429,0)</f>
        <v>0</v>
      </c>
      <c r="BF429" s="92">
        <f>IF(N429="znížená",J429,0)</f>
        <v>0</v>
      </c>
      <c r="BG429" s="92">
        <f>IF(N429="zákl. prenesená",J429,0)</f>
        <v>0</v>
      </c>
      <c r="BH429" s="92">
        <f>IF(N429="zníž. prenesená",J429,0)</f>
        <v>0</v>
      </c>
      <c r="BI429" s="92">
        <f>IF(N429="nulová",J429,0)</f>
        <v>0</v>
      </c>
      <c r="BJ429" s="16" t="s">
        <v>157</v>
      </c>
      <c r="BK429" s="171">
        <f>ROUND(I429*H429,3)</f>
        <v>0</v>
      </c>
      <c r="BL429" s="16" t="s">
        <v>156</v>
      </c>
      <c r="BM429" s="170" t="s">
        <v>488</v>
      </c>
    </row>
    <row r="430" spans="2:65" s="12" customFormat="1" x14ac:dyDescent="0.2">
      <c r="B430" s="172"/>
      <c r="D430" s="173" t="s">
        <v>159</v>
      </c>
      <c r="E430" s="174" t="s">
        <v>1</v>
      </c>
      <c r="F430" s="175" t="s">
        <v>489</v>
      </c>
      <c r="H430" s="176">
        <v>11</v>
      </c>
      <c r="I430" s="177"/>
      <c r="L430" s="172"/>
      <c r="M430" s="178"/>
      <c r="N430" s="179"/>
      <c r="O430" s="179"/>
      <c r="P430" s="179"/>
      <c r="Q430" s="179"/>
      <c r="R430" s="179"/>
      <c r="S430" s="179"/>
      <c r="T430" s="180"/>
      <c r="AT430" s="174" t="s">
        <v>159</v>
      </c>
      <c r="AU430" s="174" t="s">
        <v>157</v>
      </c>
      <c r="AV430" s="12" t="s">
        <v>157</v>
      </c>
      <c r="AW430" s="12" t="s">
        <v>28</v>
      </c>
      <c r="AX430" s="12" t="s">
        <v>75</v>
      </c>
      <c r="AY430" s="174" t="s">
        <v>150</v>
      </c>
    </row>
    <row r="431" spans="2:65" s="12" customFormat="1" x14ac:dyDescent="0.2">
      <c r="B431" s="172"/>
      <c r="D431" s="173" t="s">
        <v>159</v>
      </c>
      <c r="E431" s="174" t="s">
        <v>1</v>
      </c>
      <c r="F431" s="175" t="s">
        <v>490</v>
      </c>
      <c r="H431" s="176">
        <v>4.6500000000000004</v>
      </c>
      <c r="I431" s="177"/>
      <c r="L431" s="172"/>
      <c r="M431" s="178"/>
      <c r="N431" s="179"/>
      <c r="O431" s="179"/>
      <c r="P431" s="179"/>
      <c r="Q431" s="179"/>
      <c r="R431" s="179"/>
      <c r="S431" s="179"/>
      <c r="T431" s="180"/>
      <c r="AT431" s="174" t="s">
        <v>159</v>
      </c>
      <c r="AU431" s="174" t="s">
        <v>157</v>
      </c>
      <c r="AV431" s="12" t="s">
        <v>157</v>
      </c>
      <c r="AW431" s="12" t="s">
        <v>28</v>
      </c>
      <c r="AX431" s="12" t="s">
        <v>75</v>
      </c>
      <c r="AY431" s="174" t="s">
        <v>150</v>
      </c>
    </row>
    <row r="432" spans="2:65" s="13" customFormat="1" x14ac:dyDescent="0.2">
      <c r="B432" s="181"/>
      <c r="D432" s="173" t="s">
        <v>159</v>
      </c>
      <c r="E432" s="182" t="s">
        <v>1</v>
      </c>
      <c r="F432" s="183" t="s">
        <v>162</v>
      </c>
      <c r="H432" s="184">
        <v>15.65</v>
      </c>
      <c r="I432" s="185"/>
      <c r="L432" s="181"/>
      <c r="M432" s="186"/>
      <c r="N432" s="187"/>
      <c r="O432" s="187"/>
      <c r="P432" s="187"/>
      <c r="Q432" s="187"/>
      <c r="R432" s="187"/>
      <c r="S432" s="187"/>
      <c r="T432" s="188"/>
      <c r="AT432" s="182" t="s">
        <v>159</v>
      </c>
      <c r="AU432" s="182" t="s">
        <v>157</v>
      </c>
      <c r="AV432" s="13" t="s">
        <v>156</v>
      </c>
      <c r="AW432" s="13" t="s">
        <v>28</v>
      </c>
      <c r="AX432" s="13" t="s">
        <v>83</v>
      </c>
      <c r="AY432" s="182" t="s">
        <v>150</v>
      </c>
    </row>
    <row r="433" spans="2:65" s="1" customFormat="1" ht="16.5" customHeight="1" x14ac:dyDescent="0.2">
      <c r="B433" s="160"/>
      <c r="C433" s="161" t="s">
        <v>491</v>
      </c>
      <c r="D433" s="259" t="s">
        <v>492</v>
      </c>
      <c r="E433" s="260"/>
      <c r="F433" s="261"/>
      <c r="G433" s="163" t="s">
        <v>191</v>
      </c>
      <c r="H433" s="164">
        <v>44.936</v>
      </c>
      <c r="I433" s="165"/>
      <c r="J433" s="164">
        <f>ROUND(I433*H433,3)</f>
        <v>0</v>
      </c>
      <c r="K433" s="162" t="s">
        <v>374</v>
      </c>
      <c r="L433" s="32"/>
      <c r="M433" s="166" t="s">
        <v>1</v>
      </c>
      <c r="N433" s="167" t="s">
        <v>41</v>
      </c>
      <c r="O433" s="55"/>
      <c r="P433" s="168">
        <f>O433*H433</f>
        <v>0</v>
      </c>
      <c r="Q433" s="168">
        <v>0</v>
      </c>
      <c r="R433" s="168">
        <f>Q433*H433</f>
        <v>0</v>
      </c>
      <c r="S433" s="168">
        <v>0</v>
      </c>
      <c r="T433" s="169">
        <f>S433*H433</f>
        <v>0</v>
      </c>
      <c r="AR433" s="170" t="s">
        <v>156</v>
      </c>
      <c r="AT433" s="170" t="s">
        <v>152</v>
      </c>
      <c r="AU433" s="170" t="s">
        <v>157</v>
      </c>
      <c r="AY433" s="16" t="s">
        <v>150</v>
      </c>
      <c r="BE433" s="92">
        <f>IF(N433="základná",J433,0)</f>
        <v>0</v>
      </c>
      <c r="BF433" s="92">
        <f>IF(N433="znížená",J433,0)</f>
        <v>0</v>
      </c>
      <c r="BG433" s="92">
        <f>IF(N433="zákl. prenesená",J433,0)</f>
        <v>0</v>
      </c>
      <c r="BH433" s="92">
        <f>IF(N433="zníž. prenesená",J433,0)</f>
        <v>0</v>
      </c>
      <c r="BI433" s="92">
        <f>IF(N433="nulová",J433,0)</f>
        <v>0</v>
      </c>
      <c r="BJ433" s="16" t="s">
        <v>157</v>
      </c>
      <c r="BK433" s="171">
        <f>ROUND(I433*H433,3)</f>
        <v>0</v>
      </c>
      <c r="BL433" s="16" t="s">
        <v>156</v>
      </c>
      <c r="BM433" s="170" t="s">
        <v>493</v>
      </c>
    </row>
    <row r="434" spans="2:65" s="1" customFormat="1" ht="24" customHeight="1" x14ac:dyDescent="0.2">
      <c r="B434" s="160"/>
      <c r="C434" s="161" t="s">
        <v>494</v>
      </c>
      <c r="D434" s="259" t="s">
        <v>495</v>
      </c>
      <c r="E434" s="260"/>
      <c r="F434" s="261"/>
      <c r="G434" s="163" t="s">
        <v>191</v>
      </c>
      <c r="H434" s="164">
        <v>898.72</v>
      </c>
      <c r="I434" s="165"/>
      <c r="J434" s="164">
        <f>ROUND(I434*H434,3)</f>
        <v>0</v>
      </c>
      <c r="K434" s="162" t="s">
        <v>374</v>
      </c>
      <c r="L434" s="32"/>
      <c r="M434" s="166" t="s">
        <v>1</v>
      </c>
      <c r="N434" s="167" t="s">
        <v>41</v>
      </c>
      <c r="O434" s="55"/>
      <c r="P434" s="168">
        <f>O434*H434</f>
        <v>0</v>
      </c>
      <c r="Q434" s="168">
        <v>0</v>
      </c>
      <c r="R434" s="168">
        <f>Q434*H434</f>
        <v>0</v>
      </c>
      <c r="S434" s="168">
        <v>0</v>
      </c>
      <c r="T434" s="169">
        <f>S434*H434</f>
        <v>0</v>
      </c>
      <c r="AR434" s="170" t="s">
        <v>156</v>
      </c>
      <c r="AT434" s="170" t="s">
        <v>152</v>
      </c>
      <c r="AU434" s="170" t="s">
        <v>157</v>
      </c>
      <c r="AY434" s="16" t="s">
        <v>150</v>
      </c>
      <c r="BE434" s="92">
        <f>IF(N434="základná",J434,0)</f>
        <v>0</v>
      </c>
      <c r="BF434" s="92">
        <f>IF(N434="znížená",J434,0)</f>
        <v>0</v>
      </c>
      <c r="BG434" s="92">
        <f>IF(N434="zákl. prenesená",J434,0)</f>
        <v>0</v>
      </c>
      <c r="BH434" s="92">
        <f>IF(N434="zníž. prenesená",J434,0)</f>
        <v>0</v>
      </c>
      <c r="BI434" s="92">
        <f>IF(N434="nulová",J434,0)</f>
        <v>0</v>
      </c>
      <c r="BJ434" s="16" t="s">
        <v>157</v>
      </c>
      <c r="BK434" s="171">
        <f>ROUND(I434*H434,3)</f>
        <v>0</v>
      </c>
      <c r="BL434" s="16" t="s">
        <v>156</v>
      </c>
      <c r="BM434" s="170" t="s">
        <v>496</v>
      </c>
    </row>
    <row r="435" spans="2:65" s="12" customFormat="1" x14ac:dyDescent="0.2">
      <c r="B435" s="172"/>
      <c r="D435" s="173" t="s">
        <v>159</v>
      </c>
      <c r="F435" s="175" t="s">
        <v>497</v>
      </c>
      <c r="H435" s="176">
        <v>898.72</v>
      </c>
      <c r="I435" s="177"/>
      <c r="L435" s="172"/>
      <c r="M435" s="178"/>
      <c r="N435" s="179"/>
      <c r="O435" s="179"/>
      <c r="P435" s="179"/>
      <c r="Q435" s="179"/>
      <c r="R435" s="179"/>
      <c r="S435" s="179"/>
      <c r="T435" s="180"/>
      <c r="AT435" s="174" t="s">
        <v>159</v>
      </c>
      <c r="AU435" s="174" t="s">
        <v>157</v>
      </c>
      <c r="AV435" s="12" t="s">
        <v>157</v>
      </c>
      <c r="AW435" s="12" t="s">
        <v>3</v>
      </c>
      <c r="AX435" s="12" t="s">
        <v>83</v>
      </c>
      <c r="AY435" s="174" t="s">
        <v>150</v>
      </c>
    </row>
    <row r="436" spans="2:65" s="1" customFormat="1" ht="24" customHeight="1" x14ac:dyDescent="0.2">
      <c r="B436" s="160"/>
      <c r="C436" s="161" t="s">
        <v>498</v>
      </c>
      <c r="D436" s="259" t="s">
        <v>499</v>
      </c>
      <c r="E436" s="260"/>
      <c r="F436" s="261"/>
      <c r="G436" s="163" t="s">
        <v>191</v>
      </c>
      <c r="H436" s="164">
        <v>44.936</v>
      </c>
      <c r="I436" s="165"/>
      <c r="J436" s="164">
        <f>ROUND(I436*H436,3)</f>
        <v>0</v>
      </c>
      <c r="K436" s="162" t="s">
        <v>374</v>
      </c>
      <c r="L436" s="32"/>
      <c r="M436" s="166" t="s">
        <v>1</v>
      </c>
      <c r="N436" s="167" t="s">
        <v>41</v>
      </c>
      <c r="O436" s="55"/>
      <c r="P436" s="168">
        <f>O436*H436</f>
        <v>0</v>
      </c>
      <c r="Q436" s="168">
        <v>0</v>
      </c>
      <c r="R436" s="168">
        <f>Q436*H436</f>
        <v>0</v>
      </c>
      <c r="S436" s="168">
        <v>0</v>
      </c>
      <c r="T436" s="169">
        <f>S436*H436</f>
        <v>0</v>
      </c>
      <c r="AR436" s="170" t="s">
        <v>156</v>
      </c>
      <c r="AT436" s="170" t="s">
        <v>152</v>
      </c>
      <c r="AU436" s="170" t="s">
        <v>157</v>
      </c>
      <c r="AY436" s="16" t="s">
        <v>150</v>
      </c>
      <c r="BE436" s="92">
        <f>IF(N436="základná",J436,0)</f>
        <v>0</v>
      </c>
      <c r="BF436" s="92">
        <f>IF(N436="znížená",J436,0)</f>
        <v>0</v>
      </c>
      <c r="BG436" s="92">
        <f>IF(N436="zákl. prenesená",J436,0)</f>
        <v>0</v>
      </c>
      <c r="BH436" s="92">
        <f>IF(N436="zníž. prenesená",J436,0)</f>
        <v>0</v>
      </c>
      <c r="BI436" s="92">
        <f>IF(N436="nulová",J436,0)</f>
        <v>0</v>
      </c>
      <c r="BJ436" s="16" t="s">
        <v>157</v>
      </c>
      <c r="BK436" s="171">
        <f>ROUND(I436*H436,3)</f>
        <v>0</v>
      </c>
      <c r="BL436" s="16" t="s">
        <v>156</v>
      </c>
      <c r="BM436" s="170" t="s">
        <v>500</v>
      </c>
    </row>
    <row r="437" spans="2:65" s="1" customFormat="1" ht="24" customHeight="1" x14ac:dyDescent="0.2">
      <c r="B437" s="160"/>
      <c r="C437" s="161" t="s">
        <v>501</v>
      </c>
      <c r="D437" s="259" t="s">
        <v>502</v>
      </c>
      <c r="E437" s="260"/>
      <c r="F437" s="261"/>
      <c r="G437" s="163" t="s">
        <v>191</v>
      </c>
      <c r="H437" s="164">
        <v>44.936</v>
      </c>
      <c r="I437" s="165"/>
      <c r="J437" s="164">
        <f>ROUND(I437*H437,3)</f>
        <v>0</v>
      </c>
      <c r="K437" s="162" t="s">
        <v>374</v>
      </c>
      <c r="L437" s="32"/>
      <c r="M437" s="166" t="s">
        <v>1</v>
      </c>
      <c r="N437" s="167" t="s">
        <v>41</v>
      </c>
      <c r="O437" s="55"/>
      <c r="P437" s="168">
        <f>O437*H437</f>
        <v>0</v>
      </c>
      <c r="Q437" s="168">
        <v>0</v>
      </c>
      <c r="R437" s="168">
        <f>Q437*H437</f>
        <v>0</v>
      </c>
      <c r="S437" s="168">
        <v>0</v>
      </c>
      <c r="T437" s="169">
        <f>S437*H437</f>
        <v>0</v>
      </c>
      <c r="AR437" s="170" t="s">
        <v>156</v>
      </c>
      <c r="AT437" s="170" t="s">
        <v>152</v>
      </c>
      <c r="AU437" s="170" t="s">
        <v>157</v>
      </c>
      <c r="AY437" s="16" t="s">
        <v>150</v>
      </c>
      <c r="BE437" s="92">
        <f>IF(N437="základná",J437,0)</f>
        <v>0</v>
      </c>
      <c r="BF437" s="92">
        <f>IF(N437="znížená",J437,0)</f>
        <v>0</v>
      </c>
      <c r="BG437" s="92">
        <f>IF(N437="zákl. prenesená",J437,0)</f>
        <v>0</v>
      </c>
      <c r="BH437" s="92">
        <f>IF(N437="zníž. prenesená",J437,0)</f>
        <v>0</v>
      </c>
      <c r="BI437" s="92">
        <f>IF(N437="nulová",J437,0)</f>
        <v>0</v>
      </c>
      <c r="BJ437" s="16" t="s">
        <v>157</v>
      </c>
      <c r="BK437" s="171">
        <f>ROUND(I437*H437,3)</f>
        <v>0</v>
      </c>
      <c r="BL437" s="16" t="s">
        <v>156</v>
      </c>
      <c r="BM437" s="170" t="s">
        <v>503</v>
      </c>
    </row>
    <row r="438" spans="2:65" s="1" customFormat="1" ht="24" customHeight="1" x14ac:dyDescent="0.2">
      <c r="B438" s="160"/>
      <c r="C438" s="161" t="s">
        <v>504</v>
      </c>
      <c r="D438" s="259" t="s">
        <v>505</v>
      </c>
      <c r="E438" s="260"/>
      <c r="F438" s="261"/>
      <c r="G438" s="163" t="s">
        <v>191</v>
      </c>
      <c r="H438" s="164">
        <v>44.936</v>
      </c>
      <c r="I438" s="165"/>
      <c r="J438" s="164">
        <f>ROUND(I438*H438,3)</f>
        <v>0</v>
      </c>
      <c r="K438" s="162" t="s">
        <v>374</v>
      </c>
      <c r="L438" s="32"/>
      <c r="M438" s="166" t="s">
        <v>1</v>
      </c>
      <c r="N438" s="167" t="s">
        <v>41</v>
      </c>
      <c r="O438" s="55"/>
      <c r="P438" s="168">
        <f>O438*H438</f>
        <v>0</v>
      </c>
      <c r="Q438" s="168">
        <v>0</v>
      </c>
      <c r="R438" s="168">
        <f>Q438*H438</f>
        <v>0</v>
      </c>
      <c r="S438" s="168">
        <v>0</v>
      </c>
      <c r="T438" s="169">
        <f>S438*H438</f>
        <v>0</v>
      </c>
      <c r="AR438" s="170" t="s">
        <v>156</v>
      </c>
      <c r="AT438" s="170" t="s">
        <v>152</v>
      </c>
      <c r="AU438" s="170" t="s">
        <v>157</v>
      </c>
      <c r="AY438" s="16" t="s">
        <v>150</v>
      </c>
      <c r="BE438" s="92">
        <f>IF(N438="základná",J438,0)</f>
        <v>0</v>
      </c>
      <c r="BF438" s="92">
        <f>IF(N438="znížená",J438,0)</f>
        <v>0</v>
      </c>
      <c r="BG438" s="92">
        <f>IF(N438="zákl. prenesená",J438,0)</f>
        <v>0</v>
      </c>
      <c r="BH438" s="92">
        <f>IF(N438="zníž. prenesená",J438,0)</f>
        <v>0</v>
      </c>
      <c r="BI438" s="92">
        <f>IF(N438="nulová",J438,0)</f>
        <v>0</v>
      </c>
      <c r="BJ438" s="16" t="s">
        <v>157</v>
      </c>
      <c r="BK438" s="171">
        <f>ROUND(I438*H438,3)</f>
        <v>0</v>
      </c>
      <c r="BL438" s="16" t="s">
        <v>156</v>
      </c>
      <c r="BM438" s="170" t="s">
        <v>506</v>
      </c>
    </row>
    <row r="439" spans="2:65" s="11" customFormat="1" ht="22.9" customHeight="1" x14ac:dyDescent="0.2">
      <c r="B439" s="147"/>
      <c r="D439" s="148" t="s">
        <v>74</v>
      </c>
      <c r="E439" s="158" t="s">
        <v>507</v>
      </c>
      <c r="F439" s="158" t="s">
        <v>508</v>
      </c>
      <c r="I439" s="150"/>
      <c r="J439" s="159">
        <f>BK439</f>
        <v>0</v>
      </c>
      <c r="L439" s="147"/>
      <c r="M439" s="152"/>
      <c r="N439" s="153"/>
      <c r="O439" s="153"/>
      <c r="P439" s="154">
        <f>P440</f>
        <v>0</v>
      </c>
      <c r="Q439" s="153"/>
      <c r="R439" s="154">
        <f>R440</f>
        <v>0</v>
      </c>
      <c r="S439" s="153"/>
      <c r="T439" s="155">
        <f>T440</f>
        <v>0</v>
      </c>
      <c r="AR439" s="148" t="s">
        <v>83</v>
      </c>
      <c r="AT439" s="156" t="s">
        <v>74</v>
      </c>
      <c r="AU439" s="156" t="s">
        <v>83</v>
      </c>
      <c r="AY439" s="148" t="s">
        <v>150</v>
      </c>
      <c r="BK439" s="157">
        <f>BK440</f>
        <v>0</v>
      </c>
    </row>
    <row r="440" spans="2:65" s="1" customFormat="1" ht="24" customHeight="1" x14ac:dyDescent="0.2">
      <c r="B440" s="160"/>
      <c r="C440" s="161" t="s">
        <v>509</v>
      </c>
      <c r="D440" s="259" t="s">
        <v>510</v>
      </c>
      <c r="E440" s="260"/>
      <c r="F440" s="261"/>
      <c r="G440" s="163" t="s">
        <v>191</v>
      </c>
      <c r="H440" s="164">
        <v>180.10400000000001</v>
      </c>
      <c r="I440" s="165"/>
      <c r="J440" s="164">
        <f>ROUND(I440*H440,3)</f>
        <v>0</v>
      </c>
      <c r="K440" s="162" t="s">
        <v>155</v>
      </c>
      <c r="L440" s="32"/>
      <c r="M440" s="166" t="s">
        <v>1</v>
      </c>
      <c r="N440" s="167" t="s">
        <v>41</v>
      </c>
      <c r="O440" s="55"/>
      <c r="P440" s="168">
        <f>O440*H440</f>
        <v>0</v>
      </c>
      <c r="Q440" s="168">
        <v>0</v>
      </c>
      <c r="R440" s="168">
        <f>Q440*H440</f>
        <v>0</v>
      </c>
      <c r="S440" s="168">
        <v>0</v>
      </c>
      <c r="T440" s="169">
        <f>S440*H440</f>
        <v>0</v>
      </c>
      <c r="AR440" s="170" t="s">
        <v>156</v>
      </c>
      <c r="AT440" s="170" t="s">
        <v>152</v>
      </c>
      <c r="AU440" s="170" t="s">
        <v>157</v>
      </c>
      <c r="AY440" s="16" t="s">
        <v>150</v>
      </c>
      <c r="BE440" s="92">
        <f>IF(N440="základná",J440,0)</f>
        <v>0</v>
      </c>
      <c r="BF440" s="92">
        <f>IF(N440="znížená",J440,0)</f>
        <v>0</v>
      </c>
      <c r="BG440" s="92">
        <f>IF(N440="zákl. prenesená",J440,0)</f>
        <v>0</v>
      </c>
      <c r="BH440" s="92">
        <f>IF(N440="zníž. prenesená",J440,0)</f>
        <v>0</v>
      </c>
      <c r="BI440" s="92">
        <f>IF(N440="nulová",J440,0)</f>
        <v>0</v>
      </c>
      <c r="BJ440" s="16" t="s">
        <v>157</v>
      </c>
      <c r="BK440" s="171">
        <f>ROUND(I440*H440,3)</f>
        <v>0</v>
      </c>
      <c r="BL440" s="16" t="s">
        <v>156</v>
      </c>
      <c r="BM440" s="170" t="s">
        <v>511</v>
      </c>
    </row>
    <row r="441" spans="2:65" s="11" customFormat="1" ht="25.9" customHeight="1" x14ac:dyDescent="0.2">
      <c r="B441" s="147"/>
      <c r="D441" s="148" t="s">
        <v>74</v>
      </c>
      <c r="E441" s="149" t="s">
        <v>512</v>
      </c>
      <c r="F441" s="149" t="s">
        <v>513</v>
      </c>
      <c r="I441" s="150"/>
      <c r="J441" s="151">
        <f>BK441</f>
        <v>0</v>
      </c>
      <c r="L441" s="147"/>
      <c r="M441" s="152"/>
      <c r="N441" s="153"/>
      <c r="O441" s="153"/>
      <c r="P441" s="154">
        <f>P442+P454+P480+P497+P520+P551+P588+P601+P610+P650+P682+P688</f>
        <v>0</v>
      </c>
      <c r="Q441" s="153"/>
      <c r="R441" s="154">
        <f>R442+R454+R480+R497+R520+R551+R588+R601+R610+R650+R682+R688</f>
        <v>38.141928684950003</v>
      </c>
      <c r="S441" s="153"/>
      <c r="T441" s="155">
        <f>T442+T454+T480+T497+T520+T551+T588+T601+T610+T650+T682+T688</f>
        <v>0.41503800000000002</v>
      </c>
      <c r="AR441" s="148" t="s">
        <v>157</v>
      </c>
      <c r="AT441" s="156" t="s">
        <v>74</v>
      </c>
      <c r="AU441" s="156" t="s">
        <v>75</v>
      </c>
      <c r="AY441" s="148" t="s">
        <v>150</v>
      </c>
      <c r="BK441" s="157">
        <f>BK442+BK454+BK480+BK497+BK520+BK551+BK588+BK601+BK610+BK650+BK682+BK688</f>
        <v>0</v>
      </c>
    </row>
    <row r="442" spans="2:65" s="11" customFormat="1" ht="22.9" customHeight="1" x14ac:dyDescent="0.2">
      <c r="B442" s="147"/>
      <c r="D442" s="148" t="s">
        <v>74</v>
      </c>
      <c r="E442" s="158" t="s">
        <v>514</v>
      </c>
      <c r="F442" s="158" t="s">
        <v>515</v>
      </c>
      <c r="I442" s="150"/>
      <c r="J442" s="159">
        <f>BK442</f>
        <v>0</v>
      </c>
      <c r="L442" s="147"/>
      <c r="M442" s="152"/>
      <c r="N442" s="153"/>
      <c r="O442" s="153"/>
      <c r="P442" s="154">
        <f>SUM(P443:P453)</f>
        <v>0</v>
      </c>
      <c r="Q442" s="153"/>
      <c r="R442" s="154">
        <f>SUM(R443:R453)</f>
        <v>0.43329217520000002</v>
      </c>
      <c r="S442" s="153"/>
      <c r="T442" s="155">
        <f>SUM(T443:T453)</f>
        <v>0</v>
      </c>
      <c r="AR442" s="148" t="s">
        <v>157</v>
      </c>
      <c r="AT442" s="156" t="s">
        <v>74</v>
      </c>
      <c r="AU442" s="156" t="s">
        <v>83</v>
      </c>
      <c r="AY442" s="148" t="s">
        <v>150</v>
      </c>
      <c r="BK442" s="157">
        <f>SUM(BK443:BK453)</f>
        <v>0</v>
      </c>
    </row>
    <row r="443" spans="2:65" s="1" customFormat="1" ht="24" customHeight="1" x14ac:dyDescent="0.2">
      <c r="B443" s="160"/>
      <c r="C443" s="161" t="s">
        <v>516</v>
      </c>
      <c r="D443" s="259" t="s">
        <v>1203</v>
      </c>
      <c r="E443" s="260"/>
      <c r="F443" s="261"/>
      <c r="G443" s="163" t="s">
        <v>260</v>
      </c>
      <c r="H443" s="164">
        <v>15.134</v>
      </c>
      <c r="I443" s="165"/>
      <c r="J443" s="164">
        <f>ROUND(I443*H443,3)</f>
        <v>0</v>
      </c>
      <c r="K443" s="162" t="s">
        <v>155</v>
      </c>
      <c r="L443" s="32"/>
      <c r="M443" s="166" t="s">
        <v>1</v>
      </c>
      <c r="N443" s="167" t="s">
        <v>41</v>
      </c>
      <c r="O443" s="55"/>
      <c r="P443" s="168">
        <f>O443*H443</f>
        <v>0</v>
      </c>
      <c r="Q443" s="168">
        <v>6.8200000000000004E-5</v>
      </c>
      <c r="R443" s="168">
        <f>Q443*H443</f>
        <v>1.0321388E-3</v>
      </c>
      <c r="S443" s="168">
        <v>0</v>
      </c>
      <c r="T443" s="169">
        <f>S443*H443</f>
        <v>0</v>
      </c>
      <c r="AR443" s="170" t="s">
        <v>219</v>
      </c>
      <c r="AT443" s="170" t="s">
        <v>152</v>
      </c>
      <c r="AU443" s="170" t="s">
        <v>157</v>
      </c>
      <c r="AY443" s="16" t="s">
        <v>150</v>
      </c>
      <c r="BE443" s="92">
        <f>IF(N443="základná",J443,0)</f>
        <v>0</v>
      </c>
      <c r="BF443" s="92">
        <f>IF(N443="znížená",J443,0)</f>
        <v>0</v>
      </c>
      <c r="BG443" s="92">
        <f>IF(N443="zákl. prenesená",J443,0)</f>
        <v>0</v>
      </c>
      <c r="BH443" s="92">
        <f>IF(N443="zníž. prenesená",J443,0)</f>
        <v>0</v>
      </c>
      <c r="BI443" s="92">
        <f>IF(N443="nulová",J443,0)</f>
        <v>0</v>
      </c>
      <c r="BJ443" s="16" t="s">
        <v>157</v>
      </c>
      <c r="BK443" s="171">
        <f>ROUND(I443*H443,3)</f>
        <v>0</v>
      </c>
      <c r="BL443" s="16" t="s">
        <v>219</v>
      </c>
      <c r="BM443" s="170" t="s">
        <v>517</v>
      </c>
    </row>
    <row r="444" spans="2:65" s="12" customFormat="1" ht="22.5" x14ac:dyDescent="0.2">
      <c r="B444" s="172"/>
      <c r="D444" s="173" t="s">
        <v>159</v>
      </c>
      <c r="E444" s="174" t="s">
        <v>1</v>
      </c>
      <c r="F444" s="175" t="s">
        <v>518</v>
      </c>
      <c r="H444" s="176">
        <v>11.394</v>
      </c>
      <c r="I444" s="177"/>
      <c r="L444" s="172"/>
      <c r="M444" s="178"/>
      <c r="N444" s="179"/>
      <c r="O444" s="179"/>
      <c r="P444" s="179"/>
      <c r="Q444" s="179"/>
      <c r="R444" s="179"/>
      <c r="S444" s="179"/>
      <c r="T444" s="180"/>
      <c r="AT444" s="174" t="s">
        <v>159</v>
      </c>
      <c r="AU444" s="174" t="s">
        <v>157</v>
      </c>
      <c r="AV444" s="12" t="s">
        <v>157</v>
      </c>
      <c r="AW444" s="12" t="s">
        <v>28</v>
      </c>
      <c r="AX444" s="12" t="s">
        <v>75</v>
      </c>
      <c r="AY444" s="174" t="s">
        <v>150</v>
      </c>
    </row>
    <row r="445" spans="2:65" s="12" customFormat="1" x14ac:dyDescent="0.2">
      <c r="B445" s="172"/>
      <c r="D445" s="173" t="s">
        <v>159</v>
      </c>
      <c r="E445" s="174" t="s">
        <v>1</v>
      </c>
      <c r="F445" s="175" t="s">
        <v>519</v>
      </c>
      <c r="H445" s="176">
        <v>3.74</v>
      </c>
      <c r="I445" s="177"/>
      <c r="L445" s="172"/>
      <c r="M445" s="178"/>
      <c r="N445" s="179"/>
      <c r="O445" s="179"/>
      <c r="P445" s="179"/>
      <c r="Q445" s="179"/>
      <c r="R445" s="179"/>
      <c r="S445" s="179"/>
      <c r="T445" s="180"/>
      <c r="AT445" s="174" t="s">
        <v>159</v>
      </c>
      <c r="AU445" s="174" t="s">
        <v>157</v>
      </c>
      <c r="AV445" s="12" t="s">
        <v>157</v>
      </c>
      <c r="AW445" s="12" t="s">
        <v>28</v>
      </c>
      <c r="AX445" s="12" t="s">
        <v>75</v>
      </c>
      <c r="AY445" s="174" t="s">
        <v>150</v>
      </c>
    </row>
    <row r="446" spans="2:65" s="13" customFormat="1" x14ac:dyDescent="0.2">
      <c r="B446" s="181"/>
      <c r="D446" s="173" t="s">
        <v>159</v>
      </c>
      <c r="E446" s="182" t="s">
        <v>1</v>
      </c>
      <c r="F446" s="183" t="s">
        <v>162</v>
      </c>
      <c r="H446" s="184">
        <v>15.134</v>
      </c>
      <c r="I446" s="185"/>
      <c r="L446" s="181"/>
      <c r="M446" s="186"/>
      <c r="N446" s="187"/>
      <c r="O446" s="187"/>
      <c r="P446" s="187"/>
      <c r="Q446" s="187"/>
      <c r="R446" s="187"/>
      <c r="S446" s="187"/>
      <c r="T446" s="188"/>
      <c r="AT446" s="182" t="s">
        <v>159</v>
      </c>
      <c r="AU446" s="182" t="s">
        <v>157</v>
      </c>
      <c r="AV446" s="13" t="s">
        <v>156</v>
      </c>
      <c r="AW446" s="13" t="s">
        <v>28</v>
      </c>
      <c r="AX446" s="13" t="s">
        <v>83</v>
      </c>
      <c r="AY446" s="182" t="s">
        <v>150</v>
      </c>
    </row>
    <row r="447" spans="2:65" s="1" customFormat="1" ht="24" customHeight="1" x14ac:dyDescent="0.2">
      <c r="B447" s="160"/>
      <c r="C447" s="161" t="s">
        <v>520</v>
      </c>
      <c r="D447" s="259" t="s">
        <v>1202</v>
      </c>
      <c r="E447" s="260"/>
      <c r="F447" s="261"/>
      <c r="G447" s="163" t="s">
        <v>260</v>
      </c>
      <c r="H447" s="164">
        <v>59.012</v>
      </c>
      <c r="I447" s="165"/>
      <c r="J447" s="164">
        <f>ROUND(I447*H447,3)</f>
        <v>0</v>
      </c>
      <c r="K447" s="162" t="s">
        <v>155</v>
      </c>
      <c r="L447" s="32"/>
      <c r="M447" s="166" t="s">
        <v>1</v>
      </c>
      <c r="N447" s="167" t="s">
        <v>41</v>
      </c>
      <c r="O447" s="55"/>
      <c r="P447" s="168">
        <f>O447*H447</f>
        <v>0</v>
      </c>
      <c r="Q447" s="168">
        <v>7.47E-5</v>
      </c>
      <c r="R447" s="168">
        <f>Q447*H447</f>
        <v>4.4081963999999998E-3</v>
      </c>
      <c r="S447" s="168">
        <v>0</v>
      </c>
      <c r="T447" s="169">
        <f>S447*H447</f>
        <v>0</v>
      </c>
      <c r="AR447" s="170" t="s">
        <v>219</v>
      </c>
      <c r="AT447" s="170" t="s">
        <v>152</v>
      </c>
      <c r="AU447" s="170" t="s">
        <v>157</v>
      </c>
      <c r="AY447" s="16" t="s">
        <v>150</v>
      </c>
      <c r="BE447" s="92">
        <f>IF(N447="základná",J447,0)</f>
        <v>0</v>
      </c>
      <c r="BF447" s="92">
        <f>IF(N447="znížená",J447,0)</f>
        <v>0</v>
      </c>
      <c r="BG447" s="92">
        <f>IF(N447="zákl. prenesená",J447,0)</f>
        <v>0</v>
      </c>
      <c r="BH447" s="92">
        <f>IF(N447="zníž. prenesená",J447,0)</f>
        <v>0</v>
      </c>
      <c r="BI447" s="92">
        <f>IF(N447="nulová",J447,0)</f>
        <v>0</v>
      </c>
      <c r="BJ447" s="16" t="s">
        <v>157</v>
      </c>
      <c r="BK447" s="171">
        <f>ROUND(I447*H447,3)</f>
        <v>0</v>
      </c>
      <c r="BL447" s="16" t="s">
        <v>219</v>
      </c>
      <c r="BM447" s="170" t="s">
        <v>521</v>
      </c>
    </row>
    <row r="448" spans="2:65" s="12" customFormat="1" ht="22.5" x14ac:dyDescent="0.2">
      <c r="B448" s="172"/>
      <c r="D448" s="173" t="s">
        <v>159</v>
      </c>
      <c r="E448" s="174" t="s">
        <v>1</v>
      </c>
      <c r="F448" s="175" t="s">
        <v>522</v>
      </c>
      <c r="H448" s="176">
        <v>49.661999999999999</v>
      </c>
      <c r="I448" s="177"/>
      <c r="L448" s="172"/>
      <c r="M448" s="178"/>
      <c r="N448" s="179"/>
      <c r="O448" s="179"/>
      <c r="P448" s="179"/>
      <c r="Q448" s="179"/>
      <c r="R448" s="179"/>
      <c r="S448" s="179"/>
      <c r="T448" s="180"/>
      <c r="AT448" s="174" t="s">
        <v>159</v>
      </c>
      <c r="AU448" s="174" t="s">
        <v>157</v>
      </c>
      <c r="AV448" s="12" t="s">
        <v>157</v>
      </c>
      <c r="AW448" s="12" t="s">
        <v>28</v>
      </c>
      <c r="AX448" s="12" t="s">
        <v>75</v>
      </c>
      <c r="AY448" s="174" t="s">
        <v>150</v>
      </c>
    </row>
    <row r="449" spans="2:65" s="12" customFormat="1" x14ac:dyDescent="0.2">
      <c r="B449" s="172"/>
      <c r="D449" s="173" t="s">
        <v>159</v>
      </c>
      <c r="E449" s="174" t="s">
        <v>1</v>
      </c>
      <c r="F449" s="175" t="s">
        <v>523</v>
      </c>
      <c r="H449" s="176">
        <v>9.35</v>
      </c>
      <c r="I449" s="177"/>
      <c r="L449" s="172"/>
      <c r="M449" s="178"/>
      <c r="N449" s="179"/>
      <c r="O449" s="179"/>
      <c r="P449" s="179"/>
      <c r="Q449" s="179"/>
      <c r="R449" s="179"/>
      <c r="S449" s="179"/>
      <c r="T449" s="180"/>
      <c r="AT449" s="174" t="s">
        <v>159</v>
      </c>
      <c r="AU449" s="174" t="s">
        <v>157</v>
      </c>
      <c r="AV449" s="12" t="s">
        <v>157</v>
      </c>
      <c r="AW449" s="12" t="s">
        <v>28</v>
      </c>
      <c r="AX449" s="12" t="s">
        <v>75</v>
      </c>
      <c r="AY449" s="174" t="s">
        <v>150</v>
      </c>
    </row>
    <row r="450" spans="2:65" s="13" customFormat="1" x14ac:dyDescent="0.2">
      <c r="B450" s="181"/>
      <c r="D450" s="173" t="s">
        <v>159</v>
      </c>
      <c r="E450" s="182" t="s">
        <v>1</v>
      </c>
      <c r="F450" s="183" t="s">
        <v>162</v>
      </c>
      <c r="H450" s="184">
        <v>59.012</v>
      </c>
      <c r="I450" s="185"/>
      <c r="L450" s="181"/>
      <c r="M450" s="186"/>
      <c r="N450" s="187"/>
      <c r="O450" s="187"/>
      <c r="P450" s="187"/>
      <c r="Q450" s="187"/>
      <c r="R450" s="187"/>
      <c r="S450" s="187"/>
      <c r="T450" s="188"/>
      <c r="AT450" s="182" t="s">
        <v>159</v>
      </c>
      <c r="AU450" s="182" t="s">
        <v>157</v>
      </c>
      <c r="AV450" s="13" t="s">
        <v>156</v>
      </c>
      <c r="AW450" s="13" t="s">
        <v>28</v>
      </c>
      <c r="AX450" s="13" t="s">
        <v>83</v>
      </c>
      <c r="AY450" s="182" t="s">
        <v>150</v>
      </c>
    </row>
    <row r="451" spans="2:65" s="1" customFormat="1" ht="24" customHeight="1" x14ac:dyDescent="0.2">
      <c r="B451" s="160"/>
      <c r="C451" s="161" t="s">
        <v>524</v>
      </c>
      <c r="D451" s="259" t="s">
        <v>1277</v>
      </c>
      <c r="E451" s="260"/>
      <c r="F451" s="261"/>
      <c r="G451" s="163" t="s">
        <v>260</v>
      </c>
      <c r="H451" s="164">
        <v>15.134</v>
      </c>
      <c r="I451" s="165"/>
      <c r="J451" s="164">
        <f>ROUND(I451*H451,3)</f>
        <v>0</v>
      </c>
      <c r="K451" s="162" t="s">
        <v>155</v>
      </c>
      <c r="L451" s="32"/>
      <c r="M451" s="166" t="s">
        <v>1</v>
      </c>
      <c r="N451" s="167" t="s">
        <v>41</v>
      </c>
      <c r="O451" s="55"/>
      <c r="P451" s="168">
        <f>O451*H451</f>
        <v>0</v>
      </c>
      <c r="Q451" s="168">
        <v>5.4599999999999996E-3</v>
      </c>
      <c r="R451" s="168">
        <f>Q451*H451</f>
        <v>8.2631639999999992E-2</v>
      </c>
      <c r="S451" s="168">
        <v>0</v>
      </c>
      <c r="T451" s="169">
        <f>S451*H451</f>
        <v>0</v>
      </c>
      <c r="AR451" s="170" t="s">
        <v>219</v>
      </c>
      <c r="AT451" s="170" t="s">
        <v>152</v>
      </c>
      <c r="AU451" s="170" t="s">
        <v>157</v>
      </c>
      <c r="AY451" s="16" t="s">
        <v>150</v>
      </c>
      <c r="BE451" s="92">
        <f>IF(N451="základná",J451,0)</f>
        <v>0</v>
      </c>
      <c r="BF451" s="92">
        <f>IF(N451="znížená",J451,0)</f>
        <v>0</v>
      </c>
      <c r="BG451" s="92">
        <f>IF(N451="zákl. prenesená",J451,0)</f>
        <v>0</v>
      </c>
      <c r="BH451" s="92">
        <f>IF(N451="zníž. prenesená",J451,0)</f>
        <v>0</v>
      </c>
      <c r="BI451" s="92">
        <f>IF(N451="nulová",J451,0)</f>
        <v>0</v>
      </c>
      <c r="BJ451" s="16" t="s">
        <v>157</v>
      </c>
      <c r="BK451" s="171">
        <f>ROUND(I451*H451,3)</f>
        <v>0</v>
      </c>
      <c r="BL451" s="16" t="s">
        <v>219</v>
      </c>
      <c r="BM451" s="170" t="s">
        <v>525</v>
      </c>
    </row>
    <row r="452" spans="2:65" s="1" customFormat="1" ht="24" customHeight="1" x14ac:dyDescent="0.2">
      <c r="B452" s="160"/>
      <c r="C452" s="161" t="s">
        <v>526</v>
      </c>
      <c r="D452" s="259" t="s">
        <v>1278</v>
      </c>
      <c r="E452" s="260"/>
      <c r="F452" s="261"/>
      <c r="G452" s="163" t="s">
        <v>260</v>
      </c>
      <c r="H452" s="164">
        <v>59.012</v>
      </c>
      <c r="I452" s="165"/>
      <c r="J452" s="164">
        <f>ROUND(I452*H452,3)</f>
        <v>0</v>
      </c>
      <c r="K452" s="162" t="s">
        <v>155</v>
      </c>
      <c r="L452" s="32"/>
      <c r="M452" s="166" t="s">
        <v>1</v>
      </c>
      <c r="N452" s="167" t="s">
        <v>41</v>
      </c>
      <c r="O452" s="55"/>
      <c r="P452" s="168">
        <f>O452*H452</f>
        <v>0</v>
      </c>
      <c r="Q452" s="168">
        <v>5.8500000000000002E-3</v>
      </c>
      <c r="R452" s="168">
        <f>Q452*H452</f>
        <v>0.34522020000000003</v>
      </c>
      <c r="S452" s="168">
        <v>0</v>
      </c>
      <c r="T452" s="169">
        <f>S452*H452</f>
        <v>0</v>
      </c>
      <c r="AR452" s="170" t="s">
        <v>219</v>
      </c>
      <c r="AT452" s="170" t="s">
        <v>152</v>
      </c>
      <c r="AU452" s="170" t="s">
        <v>157</v>
      </c>
      <c r="AY452" s="16" t="s">
        <v>150</v>
      </c>
      <c r="BE452" s="92">
        <f>IF(N452="základná",J452,0)</f>
        <v>0</v>
      </c>
      <c r="BF452" s="92">
        <f>IF(N452="znížená",J452,0)</f>
        <v>0</v>
      </c>
      <c r="BG452" s="92">
        <f>IF(N452="zákl. prenesená",J452,0)</f>
        <v>0</v>
      </c>
      <c r="BH452" s="92">
        <f>IF(N452="zníž. prenesená",J452,0)</f>
        <v>0</v>
      </c>
      <c r="BI452" s="92">
        <f>IF(N452="nulová",J452,0)</f>
        <v>0</v>
      </c>
      <c r="BJ452" s="16" t="s">
        <v>157</v>
      </c>
      <c r="BK452" s="171">
        <f>ROUND(I452*H452,3)</f>
        <v>0</v>
      </c>
      <c r="BL452" s="16" t="s">
        <v>219</v>
      </c>
      <c r="BM452" s="170" t="s">
        <v>527</v>
      </c>
    </row>
    <row r="453" spans="2:65" s="1" customFormat="1" ht="24" customHeight="1" x14ac:dyDescent="0.2">
      <c r="B453" s="160"/>
      <c r="C453" s="161" t="s">
        <v>528</v>
      </c>
      <c r="D453" s="259" t="s">
        <v>529</v>
      </c>
      <c r="E453" s="260"/>
      <c r="F453" s="261"/>
      <c r="G453" s="163" t="s">
        <v>191</v>
      </c>
      <c r="H453" s="164">
        <v>0.433</v>
      </c>
      <c r="I453" s="165"/>
      <c r="J453" s="164">
        <f>ROUND(I453*H453,3)</f>
        <v>0</v>
      </c>
      <c r="K453" s="162" t="s">
        <v>155</v>
      </c>
      <c r="L453" s="32"/>
      <c r="M453" s="166" t="s">
        <v>1</v>
      </c>
      <c r="N453" s="167" t="s">
        <v>41</v>
      </c>
      <c r="O453" s="55"/>
      <c r="P453" s="168">
        <f>O453*H453</f>
        <v>0</v>
      </c>
      <c r="Q453" s="168">
        <v>0</v>
      </c>
      <c r="R453" s="168">
        <f>Q453*H453</f>
        <v>0</v>
      </c>
      <c r="S453" s="168">
        <v>0</v>
      </c>
      <c r="T453" s="169">
        <f>S453*H453</f>
        <v>0</v>
      </c>
      <c r="AR453" s="170" t="s">
        <v>219</v>
      </c>
      <c r="AT453" s="170" t="s">
        <v>152</v>
      </c>
      <c r="AU453" s="170" t="s">
        <v>157</v>
      </c>
      <c r="AY453" s="16" t="s">
        <v>150</v>
      </c>
      <c r="BE453" s="92">
        <f>IF(N453="základná",J453,0)</f>
        <v>0</v>
      </c>
      <c r="BF453" s="92">
        <f>IF(N453="znížená",J453,0)</f>
        <v>0</v>
      </c>
      <c r="BG453" s="92">
        <f>IF(N453="zákl. prenesená",J453,0)</f>
        <v>0</v>
      </c>
      <c r="BH453" s="92">
        <f>IF(N453="zníž. prenesená",J453,0)</f>
        <v>0</v>
      </c>
      <c r="BI453" s="92">
        <f>IF(N453="nulová",J453,0)</f>
        <v>0</v>
      </c>
      <c r="BJ453" s="16" t="s">
        <v>157</v>
      </c>
      <c r="BK453" s="171">
        <f>ROUND(I453*H453,3)</f>
        <v>0</v>
      </c>
      <c r="BL453" s="16" t="s">
        <v>219</v>
      </c>
      <c r="BM453" s="170" t="s">
        <v>530</v>
      </c>
    </row>
    <row r="454" spans="2:65" s="11" customFormat="1" ht="22.9" customHeight="1" x14ac:dyDescent="0.2">
      <c r="B454" s="147"/>
      <c r="D454" s="148" t="s">
        <v>74</v>
      </c>
      <c r="E454" s="158" t="s">
        <v>531</v>
      </c>
      <c r="F454" s="158" t="s">
        <v>532</v>
      </c>
      <c r="I454" s="150"/>
      <c r="J454" s="159">
        <f>BK454</f>
        <v>0</v>
      </c>
      <c r="L454" s="147"/>
      <c r="M454" s="152"/>
      <c r="N454" s="153"/>
      <c r="O454" s="153"/>
      <c r="P454" s="154">
        <f>SUM(P455:P479)</f>
        <v>0</v>
      </c>
      <c r="Q454" s="153"/>
      <c r="R454" s="154">
        <f>SUM(R455:R479)</f>
        <v>3.7007801677500005</v>
      </c>
      <c r="S454" s="153"/>
      <c r="T454" s="155">
        <f>SUM(T455:T479)</f>
        <v>0</v>
      </c>
      <c r="AR454" s="148" t="s">
        <v>157</v>
      </c>
      <c r="AT454" s="156" t="s">
        <v>74</v>
      </c>
      <c r="AU454" s="156" t="s">
        <v>83</v>
      </c>
      <c r="AY454" s="148" t="s">
        <v>150</v>
      </c>
      <c r="BK454" s="157">
        <f>SUM(BK455:BK479)</f>
        <v>0</v>
      </c>
    </row>
    <row r="455" spans="2:65" s="1" customFormat="1" ht="24" customHeight="1" x14ac:dyDescent="0.2">
      <c r="B455" s="160"/>
      <c r="C455" s="161" t="s">
        <v>533</v>
      </c>
      <c r="D455" s="259" t="s">
        <v>534</v>
      </c>
      <c r="E455" s="260"/>
      <c r="F455" s="261"/>
      <c r="G455" s="163" t="s">
        <v>260</v>
      </c>
      <c r="H455" s="164">
        <v>7.99</v>
      </c>
      <c r="I455" s="165"/>
      <c r="J455" s="164">
        <f>ROUND(I455*H455,3)</f>
        <v>0</v>
      </c>
      <c r="K455" s="162" t="s">
        <v>155</v>
      </c>
      <c r="L455" s="32"/>
      <c r="M455" s="166" t="s">
        <v>1</v>
      </c>
      <c r="N455" s="167" t="s">
        <v>41</v>
      </c>
      <c r="O455" s="55"/>
      <c r="P455" s="168">
        <f>O455*H455</f>
        <v>0</v>
      </c>
      <c r="Q455" s="168">
        <v>2.9999999999999997E-4</v>
      </c>
      <c r="R455" s="168">
        <f>Q455*H455</f>
        <v>2.3969999999999998E-3</v>
      </c>
      <c r="S455" s="168">
        <v>0</v>
      </c>
      <c r="T455" s="169">
        <f>S455*H455</f>
        <v>0</v>
      </c>
      <c r="AR455" s="170" t="s">
        <v>219</v>
      </c>
      <c r="AT455" s="170" t="s">
        <v>152</v>
      </c>
      <c r="AU455" s="170" t="s">
        <v>157</v>
      </c>
      <c r="AY455" s="16" t="s">
        <v>150</v>
      </c>
      <c r="BE455" s="92">
        <f>IF(N455="základná",J455,0)</f>
        <v>0</v>
      </c>
      <c r="BF455" s="92">
        <f>IF(N455="znížená",J455,0)</f>
        <v>0</v>
      </c>
      <c r="BG455" s="92">
        <f>IF(N455="zákl. prenesená",J455,0)</f>
        <v>0</v>
      </c>
      <c r="BH455" s="92">
        <f>IF(N455="zníž. prenesená",J455,0)</f>
        <v>0</v>
      </c>
      <c r="BI455" s="92">
        <f>IF(N455="nulová",J455,0)</f>
        <v>0</v>
      </c>
      <c r="BJ455" s="16" t="s">
        <v>157</v>
      </c>
      <c r="BK455" s="171">
        <f>ROUND(I455*H455,3)</f>
        <v>0</v>
      </c>
      <c r="BL455" s="16" t="s">
        <v>219</v>
      </c>
      <c r="BM455" s="170" t="s">
        <v>535</v>
      </c>
    </row>
    <row r="456" spans="2:65" s="12" customFormat="1" x14ac:dyDescent="0.2">
      <c r="B456" s="172"/>
      <c r="D456" s="173" t="s">
        <v>159</v>
      </c>
      <c r="E456" s="174" t="s">
        <v>1</v>
      </c>
      <c r="F456" s="175" t="s">
        <v>359</v>
      </c>
      <c r="H456" s="176">
        <v>4.33</v>
      </c>
      <c r="I456" s="177"/>
      <c r="L456" s="172"/>
      <c r="M456" s="178"/>
      <c r="N456" s="179"/>
      <c r="O456" s="179"/>
      <c r="P456" s="179"/>
      <c r="Q456" s="179"/>
      <c r="R456" s="179"/>
      <c r="S456" s="179"/>
      <c r="T456" s="180"/>
      <c r="AT456" s="174" t="s">
        <v>159</v>
      </c>
      <c r="AU456" s="174" t="s">
        <v>157</v>
      </c>
      <c r="AV456" s="12" t="s">
        <v>157</v>
      </c>
      <c r="AW456" s="12" t="s">
        <v>28</v>
      </c>
      <c r="AX456" s="12" t="s">
        <v>75</v>
      </c>
      <c r="AY456" s="174" t="s">
        <v>150</v>
      </c>
    </row>
    <row r="457" spans="2:65" s="12" customFormat="1" x14ac:dyDescent="0.2">
      <c r="B457" s="172"/>
      <c r="D457" s="173" t="s">
        <v>159</v>
      </c>
      <c r="E457" s="174" t="s">
        <v>1</v>
      </c>
      <c r="F457" s="175" t="s">
        <v>361</v>
      </c>
      <c r="H457" s="176">
        <v>3.66</v>
      </c>
      <c r="I457" s="177"/>
      <c r="L457" s="172"/>
      <c r="M457" s="178"/>
      <c r="N457" s="179"/>
      <c r="O457" s="179"/>
      <c r="P457" s="179"/>
      <c r="Q457" s="179"/>
      <c r="R457" s="179"/>
      <c r="S457" s="179"/>
      <c r="T457" s="180"/>
      <c r="AT457" s="174" t="s">
        <v>159</v>
      </c>
      <c r="AU457" s="174" t="s">
        <v>157</v>
      </c>
      <c r="AV457" s="12" t="s">
        <v>157</v>
      </c>
      <c r="AW457" s="12" t="s">
        <v>28</v>
      </c>
      <c r="AX457" s="12" t="s">
        <v>75</v>
      </c>
      <c r="AY457" s="174" t="s">
        <v>150</v>
      </c>
    </row>
    <row r="458" spans="2:65" s="13" customFormat="1" x14ac:dyDescent="0.2">
      <c r="B458" s="181"/>
      <c r="D458" s="173" t="s">
        <v>159</v>
      </c>
      <c r="E458" s="182" t="s">
        <v>1</v>
      </c>
      <c r="F458" s="183" t="s">
        <v>162</v>
      </c>
      <c r="H458" s="184">
        <v>7.99</v>
      </c>
      <c r="I458" s="185"/>
      <c r="L458" s="181"/>
      <c r="M458" s="186"/>
      <c r="N458" s="187"/>
      <c r="O458" s="187"/>
      <c r="P458" s="187"/>
      <c r="Q458" s="187"/>
      <c r="R458" s="187"/>
      <c r="S458" s="187"/>
      <c r="T458" s="188"/>
      <c r="AT458" s="182" t="s">
        <v>159</v>
      </c>
      <c r="AU458" s="182" t="s">
        <v>157</v>
      </c>
      <c r="AV458" s="13" t="s">
        <v>156</v>
      </c>
      <c r="AW458" s="13" t="s">
        <v>28</v>
      </c>
      <c r="AX458" s="13" t="s">
        <v>83</v>
      </c>
      <c r="AY458" s="182" t="s">
        <v>150</v>
      </c>
    </row>
    <row r="459" spans="2:65" s="1" customFormat="1" ht="24" customHeight="1" x14ac:dyDescent="0.2">
      <c r="B459" s="160"/>
      <c r="C459" s="197" t="s">
        <v>536</v>
      </c>
      <c r="D459" s="262" t="s">
        <v>537</v>
      </c>
      <c r="E459" s="263"/>
      <c r="F459" s="264"/>
      <c r="G459" s="199" t="s">
        <v>260</v>
      </c>
      <c r="H459" s="200">
        <v>8.39</v>
      </c>
      <c r="I459" s="201"/>
      <c r="J459" s="200">
        <f>ROUND(I459*H459,3)</f>
        <v>0</v>
      </c>
      <c r="K459" s="198" t="s">
        <v>155</v>
      </c>
      <c r="L459" s="202"/>
      <c r="M459" s="203" t="s">
        <v>1</v>
      </c>
      <c r="N459" s="204" t="s">
        <v>41</v>
      </c>
      <c r="O459" s="55"/>
      <c r="P459" s="168">
        <f>O459*H459</f>
        <v>0</v>
      </c>
      <c r="Q459" s="168">
        <v>2.3999999999999998E-3</v>
      </c>
      <c r="R459" s="168">
        <f>Q459*H459</f>
        <v>2.0136000000000001E-2</v>
      </c>
      <c r="S459" s="168">
        <v>0</v>
      </c>
      <c r="T459" s="169">
        <f>S459*H459</f>
        <v>0</v>
      </c>
      <c r="AR459" s="170" t="s">
        <v>302</v>
      </c>
      <c r="AT459" s="170" t="s">
        <v>255</v>
      </c>
      <c r="AU459" s="170" t="s">
        <v>157</v>
      </c>
      <c r="AY459" s="16" t="s">
        <v>150</v>
      </c>
      <c r="BE459" s="92">
        <f>IF(N459="základná",J459,0)</f>
        <v>0</v>
      </c>
      <c r="BF459" s="92">
        <f>IF(N459="znížená",J459,0)</f>
        <v>0</v>
      </c>
      <c r="BG459" s="92">
        <f>IF(N459="zákl. prenesená",J459,0)</f>
        <v>0</v>
      </c>
      <c r="BH459" s="92">
        <f>IF(N459="zníž. prenesená",J459,0)</f>
        <v>0</v>
      </c>
      <c r="BI459" s="92">
        <f>IF(N459="nulová",J459,0)</f>
        <v>0</v>
      </c>
      <c r="BJ459" s="16" t="s">
        <v>157</v>
      </c>
      <c r="BK459" s="171">
        <f>ROUND(I459*H459,3)</f>
        <v>0</v>
      </c>
      <c r="BL459" s="16" t="s">
        <v>219</v>
      </c>
      <c r="BM459" s="170" t="s">
        <v>538</v>
      </c>
    </row>
    <row r="460" spans="2:65" s="12" customFormat="1" x14ac:dyDescent="0.2">
      <c r="B460" s="172"/>
      <c r="D460" s="173" t="s">
        <v>159</v>
      </c>
      <c r="F460" s="175" t="s">
        <v>539</v>
      </c>
      <c r="H460" s="176">
        <v>8.39</v>
      </c>
      <c r="I460" s="177"/>
      <c r="L460" s="172"/>
      <c r="M460" s="178"/>
      <c r="N460" s="179"/>
      <c r="O460" s="179"/>
      <c r="P460" s="179"/>
      <c r="Q460" s="179"/>
      <c r="R460" s="179"/>
      <c r="S460" s="179"/>
      <c r="T460" s="180"/>
      <c r="AT460" s="174" t="s">
        <v>159</v>
      </c>
      <c r="AU460" s="174" t="s">
        <v>157</v>
      </c>
      <c r="AV460" s="12" t="s">
        <v>157</v>
      </c>
      <c r="AW460" s="12" t="s">
        <v>3</v>
      </c>
      <c r="AX460" s="12" t="s">
        <v>83</v>
      </c>
      <c r="AY460" s="174" t="s">
        <v>150</v>
      </c>
    </row>
    <row r="461" spans="2:65" s="1" customFormat="1" ht="24" customHeight="1" x14ac:dyDescent="0.2">
      <c r="B461" s="160"/>
      <c r="C461" s="161" t="s">
        <v>540</v>
      </c>
      <c r="D461" s="259" t="s">
        <v>541</v>
      </c>
      <c r="E461" s="260"/>
      <c r="F461" s="261"/>
      <c r="G461" s="163" t="s">
        <v>260</v>
      </c>
      <c r="H461" s="164">
        <v>323.435</v>
      </c>
      <c r="I461" s="165"/>
      <c r="J461" s="164">
        <f>ROUND(I461*H461,3)</f>
        <v>0</v>
      </c>
      <c r="K461" s="162" t="s">
        <v>155</v>
      </c>
      <c r="L461" s="32"/>
      <c r="M461" s="166" t="s">
        <v>1</v>
      </c>
      <c r="N461" s="167" t="s">
        <v>41</v>
      </c>
      <c r="O461" s="55"/>
      <c r="P461" s="168">
        <f>O461*H461</f>
        <v>0</v>
      </c>
      <c r="Q461" s="168">
        <v>2.9999999999999997E-4</v>
      </c>
      <c r="R461" s="168">
        <f>Q461*H461</f>
        <v>9.7030499999999992E-2</v>
      </c>
      <c r="S461" s="168">
        <v>0</v>
      </c>
      <c r="T461" s="169">
        <f>S461*H461</f>
        <v>0</v>
      </c>
      <c r="AR461" s="170" t="s">
        <v>219</v>
      </c>
      <c r="AT461" s="170" t="s">
        <v>152</v>
      </c>
      <c r="AU461" s="170" t="s">
        <v>157</v>
      </c>
      <c r="AY461" s="16" t="s">
        <v>150</v>
      </c>
      <c r="BE461" s="92">
        <f>IF(N461="základná",J461,0)</f>
        <v>0</v>
      </c>
      <c r="BF461" s="92">
        <f>IF(N461="znížená",J461,0)</f>
        <v>0</v>
      </c>
      <c r="BG461" s="92">
        <f>IF(N461="zákl. prenesená",J461,0)</f>
        <v>0</v>
      </c>
      <c r="BH461" s="92">
        <f>IF(N461="zníž. prenesená",J461,0)</f>
        <v>0</v>
      </c>
      <c r="BI461" s="92">
        <f>IF(N461="nulová",J461,0)</f>
        <v>0</v>
      </c>
      <c r="BJ461" s="16" t="s">
        <v>157</v>
      </c>
      <c r="BK461" s="171">
        <f>ROUND(I461*H461,3)</f>
        <v>0</v>
      </c>
      <c r="BL461" s="16" t="s">
        <v>219</v>
      </c>
      <c r="BM461" s="170" t="s">
        <v>542</v>
      </c>
    </row>
    <row r="462" spans="2:65" s="12" customFormat="1" x14ac:dyDescent="0.2">
      <c r="B462" s="172"/>
      <c r="D462" s="173" t="s">
        <v>159</v>
      </c>
      <c r="E462" s="174" t="s">
        <v>1</v>
      </c>
      <c r="F462" s="175" t="s">
        <v>360</v>
      </c>
      <c r="H462" s="176">
        <v>312.47500000000002</v>
      </c>
      <c r="I462" s="177"/>
      <c r="L462" s="172"/>
      <c r="M462" s="178"/>
      <c r="N462" s="179"/>
      <c r="O462" s="179"/>
      <c r="P462" s="179"/>
      <c r="Q462" s="179"/>
      <c r="R462" s="179"/>
      <c r="S462" s="179"/>
      <c r="T462" s="180"/>
      <c r="AT462" s="174" t="s">
        <v>159</v>
      </c>
      <c r="AU462" s="174" t="s">
        <v>157</v>
      </c>
      <c r="AV462" s="12" t="s">
        <v>157</v>
      </c>
      <c r="AW462" s="12" t="s">
        <v>28</v>
      </c>
      <c r="AX462" s="12" t="s">
        <v>75</v>
      </c>
      <c r="AY462" s="174" t="s">
        <v>150</v>
      </c>
    </row>
    <row r="463" spans="2:65" s="12" customFormat="1" x14ac:dyDescent="0.2">
      <c r="B463" s="172"/>
      <c r="D463" s="173" t="s">
        <v>159</v>
      </c>
      <c r="E463" s="174" t="s">
        <v>1</v>
      </c>
      <c r="F463" s="175" t="s">
        <v>362</v>
      </c>
      <c r="H463" s="176">
        <v>3.24</v>
      </c>
      <c r="I463" s="177"/>
      <c r="L463" s="172"/>
      <c r="M463" s="178"/>
      <c r="N463" s="179"/>
      <c r="O463" s="179"/>
      <c r="P463" s="179"/>
      <c r="Q463" s="179"/>
      <c r="R463" s="179"/>
      <c r="S463" s="179"/>
      <c r="T463" s="180"/>
      <c r="AT463" s="174" t="s">
        <v>159</v>
      </c>
      <c r="AU463" s="174" t="s">
        <v>157</v>
      </c>
      <c r="AV463" s="12" t="s">
        <v>157</v>
      </c>
      <c r="AW463" s="12" t="s">
        <v>28</v>
      </c>
      <c r="AX463" s="12" t="s">
        <v>75</v>
      </c>
      <c r="AY463" s="174" t="s">
        <v>150</v>
      </c>
    </row>
    <row r="464" spans="2:65" s="12" customFormat="1" x14ac:dyDescent="0.2">
      <c r="B464" s="172"/>
      <c r="D464" s="173" t="s">
        <v>159</v>
      </c>
      <c r="E464" s="174" t="s">
        <v>1</v>
      </c>
      <c r="F464" s="175" t="s">
        <v>363</v>
      </c>
      <c r="H464" s="176">
        <v>7.72</v>
      </c>
      <c r="I464" s="177"/>
      <c r="L464" s="172"/>
      <c r="M464" s="178"/>
      <c r="N464" s="179"/>
      <c r="O464" s="179"/>
      <c r="P464" s="179"/>
      <c r="Q464" s="179"/>
      <c r="R464" s="179"/>
      <c r="S464" s="179"/>
      <c r="T464" s="180"/>
      <c r="AT464" s="174" t="s">
        <v>159</v>
      </c>
      <c r="AU464" s="174" t="s">
        <v>157</v>
      </c>
      <c r="AV464" s="12" t="s">
        <v>157</v>
      </c>
      <c r="AW464" s="12" t="s">
        <v>28</v>
      </c>
      <c r="AX464" s="12" t="s">
        <v>75</v>
      </c>
      <c r="AY464" s="174" t="s">
        <v>150</v>
      </c>
    </row>
    <row r="465" spans="2:65" s="13" customFormat="1" x14ac:dyDescent="0.2">
      <c r="B465" s="181"/>
      <c r="D465" s="173" t="s">
        <v>159</v>
      </c>
      <c r="E465" s="182" t="s">
        <v>1</v>
      </c>
      <c r="F465" s="183" t="s">
        <v>162</v>
      </c>
      <c r="H465" s="184">
        <v>323.435</v>
      </c>
      <c r="I465" s="185"/>
      <c r="L465" s="181"/>
      <c r="M465" s="186"/>
      <c r="N465" s="187"/>
      <c r="O465" s="187"/>
      <c r="P465" s="187"/>
      <c r="Q465" s="187"/>
      <c r="R465" s="187"/>
      <c r="S465" s="187"/>
      <c r="T465" s="188"/>
      <c r="AT465" s="182" t="s">
        <v>159</v>
      </c>
      <c r="AU465" s="182" t="s">
        <v>157</v>
      </c>
      <c r="AV465" s="13" t="s">
        <v>156</v>
      </c>
      <c r="AW465" s="13" t="s">
        <v>28</v>
      </c>
      <c r="AX465" s="13" t="s">
        <v>83</v>
      </c>
      <c r="AY465" s="182" t="s">
        <v>150</v>
      </c>
    </row>
    <row r="466" spans="2:65" s="1" customFormat="1" ht="24" customHeight="1" x14ac:dyDescent="0.2">
      <c r="B466" s="160"/>
      <c r="C466" s="197" t="s">
        <v>543</v>
      </c>
      <c r="D466" s="262" t="s">
        <v>544</v>
      </c>
      <c r="E466" s="263"/>
      <c r="F466" s="264"/>
      <c r="G466" s="199" t="s">
        <v>260</v>
      </c>
      <c r="H466" s="200">
        <v>339.60700000000003</v>
      </c>
      <c r="I466" s="201"/>
      <c r="J466" s="200">
        <f>ROUND(I466*H466,3)</f>
        <v>0</v>
      </c>
      <c r="K466" s="198" t="s">
        <v>155</v>
      </c>
      <c r="L466" s="202"/>
      <c r="M466" s="203" t="s">
        <v>1</v>
      </c>
      <c r="N466" s="204" t="s">
        <v>41</v>
      </c>
      <c r="O466" s="55"/>
      <c r="P466" s="168">
        <f>O466*H466</f>
        <v>0</v>
      </c>
      <c r="Q466" s="168">
        <v>1.1999999999999999E-3</v>
      </c>
      <c r="R466" s="168">
        <f>Q466*H466</f>
        <v>0.40752840000000001</v>
      </c>
      <c r="S466" s="168">
        <v>0</v>
      </c>
      <c r="T466" s="169">
        <f>S466*H466</f>
        <v>0</v>
      </c>
      <c r="AR466" s="170" t="s">
        <v>302</v>
      </c>
      <c r="AT466" s="170" t="s">
        <v>255</v>
      </c>
      <c r="AU466" s="170" t="s">
        <v>157</v>
      </c>
      <c r="AY466" s="16" t="s">
        <v>150</v>
      </c>
      <c r="BE466" s="92">
        <f>IF(N466="základná",J466,0)</f>
        <v>0</v>
      </c>
      <c r="BF466" s="92">
        <f>IF(N466="znížená",J466,0)</f>
        <v>0</v>
      </c>
      <c r="BG466" s="92">
        <f>IF(N466="zákl. prenesená",J466,0)</f>
        <v>0</v>
      </c>
      <c r="BH466" s="92">
        <f>IF(N466="zníž. prenesená",J466,0)</f>
        <v>0</v>
      </c>
      <c r="BI466" s="92">
        <f>IF(N466="nulová",J466,0)</f>
        <v>0</v>
      </c>
      <c r="BJ466" s="16" t="s">
        <v>157</v>
      </c>
      <c r="BK466" s="171">
        <f>ROUND(I466*H466,3)</f>
        <v>0</v>
      </c>
      <c r="BL466" s="16" t="s">
        <v>219</v>
      </c>
      <c r="BM466" s="170" t="s">
        <v>545</v>
      </c>
    </row>
    <row r="467" spans="2:65" s="12" customFormat="1" x14ac:dyDescent="0.2">
      <c r="B467" s="172"/>
      <c r="D467" s="173" t="s">
        <v>159</v>
      </c>
      <c r="F467" s="175" t="s">
        <v>546</v>
      </c>
      <c r="H467" s="176">
        <v>339.60700000000003</v>
      </c>
      <c r="I467" s="177"/>
      <c r="L467" s="172"/>
      <c r="M467" s="178"/>
      <c r="N467" s="179"/>
      <c r="O467" s="179"/>
      <c r="P467" s="179"/>
      <c r="Q467" s="179"/>
      <c r="R467" s="179"/>
      <c r="S467" s="179"/>
      <c r="T467" s="180"/>
      <c r="AT467" s="174" t="s">
        <v>159</v>
      </c>
      <c r="AU467" s="174" t="s">
        <v>157</v>
      </c>
      <c r="AV467" s="12" t="s">
        <v>157</v>
      </c>
      <c r="AW467" s="12" t="s">
        <v>3</v>
      </c>
      <c r="AX467" s="12" t="s">
        <v>83</v>
      </c>
      <c r="AY467" s="174" t="s">
        <v>150</v>
      </c>
    </row>
    <row r="468" spans="2:65" s="1" customFormat="1" ht="24" customHeight="1" x14ac:dyDescent="0.2">
      <c r="B468" s="160"/>
      <c r="C468" s="161" t="s">
        <v>547</v>
      </c>
      <c r="D468" s="259" t="s">
        <v>548</v>
      </c>
      <c r="E468" s="260"/>
      <c r="F468" s="261"/>
      <c r="G468" s="163" t="s">
        <v>260</v>
      </c>
      <c r="H468" s="164">
        <v>331.42500000000001</v>
      </c>
      <c r="I468" s="165"/>
      <c r="J468" s="164">
        <f>ROUND(I468*H468,3)</f>
        <v>0</v>
      </c>
      <c r="K468" s="162" t="s">
        <v>155</v>
      </c>
      <c r="L468" s="32"/>
      <c r="M468" s="166" t="s">
        <v>1</v>
      </c>
      <c r="N468" s="167" t="s">
        <v>41</v>
      </c>
      <c r="O468" s="55"/>
      <c r="P468" s="168">
        <f>O468*H468</f>
        <v>0</v>
      </c>
      <c r="Q468" s="168">
        <v>1.2663E-4</v>
      </c>
      <c r="R468" s="168">
        <f>Q468*H468</f>
        <v>4.1968347750000003E-2</v>
      </c>
      <c r="S468" s="168">
        <v>0</v>
      </c>
      <c r="T468" s="169">
        <f>S468*H468</f>
        <v>0</v>
      </c>
      <c r="AR468" s="170" t="s">
        <v>219</v>
      </c>
      <c r="AT468" s="170" t="s">
        <v>152</v>
      </c>
      <c r="AU468" s="170" t="s">
        <v>157</v>
      </c>
      <c r="AY468" s="16" t="s">
        <v>150</v>
      </c>
      <c r="BE468" s="92">
        <f>IF(N468="základná",J468,0)</f>
        <v>0</v>
      </c>
      <c r="BF468" s="92">
        <f>IF(N468="znížená",J468,0)</f>
        <v>0</v>
      </c>
      <c r="BG468" s="92">
        <f>IF(N468="zákl. prenesená",J468,0)</f>
        <v>0</v>
      </c>
      <c r="BH468" s="92">
        <f>IF(N468="zníž. prenesená",J468,0)</f>
        <v>0</v>
      </c>
      <c r="BI468" s="92">
        <f>IF(N468="nulová",J468,0)</f>
        <v>0</v>
      </c>
      <c r="BJ468" s="16" t="s">
        <v>157</v>
      </c>
      <c r="BK468" s="171">
        <f>ROUND(I468*H468,3)</f>
        <v>0</v>
      </c>
      <c r="BL468" s="16" t="s">
        <v>219</v>
      </c>
      <c r="BM468" s="170" t="s">
        <v>549</v>
      </c>
    </row>
    <row r="469" spans="2:65" s="12" customFormat="1" x14ac:dyDescent="0.2">
      <c r="B469" s="172"/>
      <c r="D469" s="173" t="s">
        <v>159</v>
      </c>
      <c r="E469" s="174" t="s">
        <v>1</v>
      </c>
      <c r="F469" s="175" t="s">
        <v>359</v>
      </c>
      <c r="H469" s="176">
        <v>4.33</v>
      </c>
      <c r="I469" s="177"/>
      <c r="L469" s="172"/>
      <c r="M469" s="178"/>
      <c r="N469" s="179"/>
      <c r="O469" s="179"/>
      <c r="P469" s="179"/>
      <c r="Q469" s="179"/>
      <c r="R469" s="179"/>
      <c r="S469" s="179"/>
      <c r="T469" s="180"/>
      <c r="AT469" s="174" t="s">
        <v>159</v>
      </c>
      <c r="AU469" s="174" t="s">
        <v>157</v>
      </c>
      <c r="AV469" s="12" t="s">
        <v>157</v>
      </c>
      <c r="AW469" s="12" t="s">
        <v>28</v>
      </c>
      <c r="AX469" s="12" t="s">
        <v>75</v>
      </c>
      <c r="AY469" s="174" t="s">
        <v>150</v>
      </c>
    </row>
    <row r="470" spans="2:65" s="12" customFormat="1" x14ac:dyDescent="0.2">
      <c r="B470" s="172"/>
      <c r="D470" s="173" t="s">
        <v>159</v>
      </c>
      <c r="E470" s="174" t="s">
        <v>1</v>
      </c>
      <c r="F470" s="175" t="s">
        <v>360</v>
      </c>
      <c r="H470" s="176">
        <v>312.47500000000002</v>
      </c>
      <c r="I470" s="177"/>
      <c r="L470" s="172"/>
      <c r="M470" s="178"/>
      <c r="N470" s="179"/>
      <c r="O470" s="179"/>
      <c r="P470" s="179"/>
      <c r="Q470" s="179"/>
      <c r="R470" s="179"/>
      <c r="S470" s="179"/>
      <c r="T470" s="180"/>
      <c r="AT470" s="174" t="s">
        <v>159</v>
      </c>
      <c r="AU470" s="174" t="s">
        <v>157</v>
      </c>
      <c r="AV470" s="12" t="s">
        <v>157</v>
      </c>
      <c r="AW470" s="12" t="s">
        <v>28</v>
      </c>
      <c r="AX470" s="12" t="s">
        <v>75</v>
      </c>
      <c r="AY470" s="174" t="s">
        <v>150</v>
      </c>
    </row>
    <row r="471" spans="2:65" s="12" customFormat="1" x14ac:dyDescent="0.2">
      <c r="B471" s="172"/>
      <c r="D471" s="173" t="s">
        <v>159</v>
      </c>
      <c r="E471" s="174" t="s">
        <v>1</v>
      </c>
      <c r="F471" s="175" t="s">
        <v>361</v>
      </c>
      <c r="H471" s="176">
        <v>3.66</v>
      </c>
      <c r="I471" s="177"/>
      <c r="L471" s="172"/>
      <c r="M471" s="178"/>
      <c r="N471" s="179"/>
      <c r="O471" s="179"/>
      <c r="P471" s="179"/>
      <c r="Q471" s="179"/>
      <c r="R471" s="179"/>
      <c r="S471" s="179"/>
      <c r="T471" s="180"/>
      <c r="AT471" s="174" t="s">
        <v>159</v>
      </c>
      <c r="AU471" s="174" t="s">
        <v>157</v>
      </c>
      <c r="AV471" s="12" t="s">
        <v>157</v>
      </c>
      <c r="AW471" s="12" t="s">
        <v>28</v>
      </c>
      <c r="AX471" s="12" t="s">
        <v>75</v>
      </c>
      <c r="AY471" s="174" t="s">
        <v>150</v>
      </c>
    </row>
    <row r="472" spans="2:65" s="12" customFormat="1" x14ac:dyDescent="0.2">
      <c r="B472" s="172"/>
      <c r="D472" s="173" t="s">
        <v>159</v>
      </c>
      <c r="E472" s="174" t="s">
        <v>1</v>
      </c>
      <c r="F472" s="175" t="s">
        <v>362</v>
      </c>
      <c r="H472" s="176">
        <v>3.24</v>
      </c>
      <c r="I472" s="177"/>
      <c r="L472" s="172"/>
      <c r="M472" s="178"/>
      <c r="N472" s="179"/>
      <c r="O472" s="179"/>
      <c r="P472" s="179"/>
      <c r="Q472" s="179"/>
      <c r="R472" s="179"/>
      <c r="S472" s="179"/>
      <c r="T472" s="180"/>
      <c r="AT472" s="174" t="s">
        <v>159</v>
      </c>
      <c r="AU472" s="174" t="s">
        <v>157</v>
      </c>
      <c r="AV472" s="12" t="s">
        <v>157</v>
      </c>
      <c r="AW472" s="12" t="s">
        <v>28</v>
      </c>
      <c r="AX472" s="12" t="s">
        <v>75</v>
      </c>
      <c r="AY472" s="174" t="s">
        <v>150</v>
      </c>
    </row>
    <row r="473" spans="2:65" s="12" customFormat="1" x14ac:dyDescent="0.2">
      <c r="B473" s="172"/>
      <c r="D473" s="173" t="s">
        <v>159</v>
      </c>
      <c r="E473" s="174" t="s">
        <v>1</v>
      </c>
      <c r="F473" s="175" t="s">
        <v>363</v>
      </c>
      <c r="H473" s="176">
        <v>7.72</v>
      </c>
      <c r="I473" s="177"/>
      <c r="L473" s="172"/>
      <c r="M473" s="178"/>
      <c r="N473" s="179"/>
      <c r="O473" s="179"/>
      <c r="P473" s="179"/>
      <c r="Q473" s="179"/>
      <c r="R473" s="179"/>
      <c r="S473" s="179"/>
      <c r="T473" s="180"/>
      <c r="AT473" s="174" t="s">
        <v>159</v>
      </c>
      <c r="AU473" s="174" t="s">
        <v>157</v>
      </c>
      <c r="AV473" s="12" t="s">
        <v>157</v>
      </c>
      <c r="AW473" s="12" t="s">
        <v>28</v>
      </c>
      <c r="AX473" s="12" t="s">
        <v>75</v>
      </c>
      <c r="AY473" s="174" t="s">
        <v>150</v>
      </c>
    </row>
    <row r="474" spans="2:65" s="13" customFormat="1" x14ac:dyDescent="0.2">
      <c r="B474" s="181"/>
      <c r="D474" s="173" t="s">
        <v>159</v>
      </c>
      <c r="E474" s="182" t="s">
        <v>1</v>
      </c>
      <c r="F474" s="183" t="s">
        <v>162</v>
      </c>
      <c r="H474" s="184">
        <v>331.42500000000001</v>
      </c>
      <c r="I474" s="185"/>
      <c r="L474" s="181"/>
      <c r="M474" s="186"/>
      <c r="N474" s="187"/>
      <c r="O474" s="187"/>
      <c r="P474" s="187"/>
      <c r="Q474" s="187"/>
      <c r="R474" s="187"/>
      <c r="S474" s="187"/>
      <c r="T474" s="188"/>
      <c r="AT474" s="182" t="s">
        <v>159</v>
      </c>
      <c r="AU474" s="182" t="s">
        <v>157</v>
      </c>
      <c r="AV474" s="13" t="s">
        <v>156</v>
      </c>
      <c r="AW474" s="13" t="s">
        <v>28</v>
      </c>
      <c r="AX474" s="13" t="s">
        <v>83</v>
      </c>
      <c r="AY474" s="182" t="s">
        <v>150</v>
      </c>
    </row>
    <row r="475" spans="2:65" s="1" customFormat="1" ht="16.5" customHeight="1" x14ac:dyDescent="0.2">
      <c r="B475" s="160"/>
      <c r="C475" s="197" t="s">
        <v>550</v>
      </c>
      <c r="D475" s="262" t="s">
        <v>551</v>
      </c>
      <c r="E475" s="263"/>
      <c r="F475" s="264"/>
      <c r="G475" s="199" t="s">
        <v>260</v>
      </c>
      <c r="H475" s="200">
        <v>347.99599999999998</v>
      </c>
      <c r="I475" s="201"/>
      <c r="J475" s="200">
        <f>ROUND(I475*H475,3)</f>
        <v>0</v>
      </c>
      <c r="K475" s="198" t="s">
        <v>155</v>
      </c>
      <c r="L475" s="202"/>
      <c r="M475" s="203" t="s">
        <v>1</v>
      </c>
      <c r="N475" s="204" t="s">
        <v>41</v>
      </c>
      <c r="O475" s="55"/>
      <c r="P475" s="168">
        <f>O475*H475</f>
        <v>0</v>
      </c>
      <c r="Q475" s="168">
        <v>2.0000000000000002E-5</v>
      </c>
      <c r="R475" s="168">
        <f>Q475*H475</f>
        <v>6.9599200000000005E-3</v>
      </c>
      <c r="S475" s="168">
        <v>0</v>
      </c>
      <c r="T475" s="169">
        <f>S475*H475</f>
        <v>0</v>
      </c>
      <c r="AR475" s="170" t="s">
        <v>302</v>
      </c>
      <c r="AT475" s="170" t="s">
        <v>255</v>
      </c>
      <c r="AU475" s="170" t="s">
        <v>157</v>
      </c>
      <c r="AY475" s="16" t="s">
        <v>150</v>
      </c>
      <c r="BE475" s="92">
        <f>IF(N475="základná",J475,0)</f>
        <v>0</v>
      </c>
      <c r="BF475" s="92">
        <f>IF(N475="znížená",J475,0)</f>
        <v>0</v>
      </c>
      <c r="BG475" s="92">
        <f>IF(N475="zákl. prenesená",J475,0)</f>
        <v>0</v>
      </c>
      <c r="BH475" s="92">
        <f>IF(N475="zníž. prenesená",J475,0)</f>
        <v>0</v>
      </c>
      <c r="BI475" s="92">
        <f>IF(N475="nulová",J475,0)</f>
        <v>0</v>
      </c>
      <c r="BJ475" s="16" t="s">
        <v>157</v>
      </c>
      <c r="BK475" s="171">
        <f>ROUND(I475*H475,3)</f>
        <v>0</v>
      </c>
      <c r="BL475" s="16" t="s">
        <v>219</v>
      </c>
      <c r="BM475" s="170" t="s">
        <v>552</v>
      </c>
    </row>
    <row r="476" spans="2:65" s="12" customFormat="1" x14ac:dyDescent="0.2">
      <c r="B476" s="172"/>
      <c r="D476" s="173" t="s">
        <v>159</v>
      </c>
      <c r="F476" s="175" t="s">
        <v>553</v>
      </c>
      <c r="H476" s="176">
        <v>347.99599999999998</v>
      </c>
      <c r="I476" s="177"/>
      <c r="L476" s="172"/>
      <c r="M476" s="178"/>
      <c r="N476" s="179"/>
      <c r="O476" s="179"/>
      <c r="P476" s="179"/>
      <c r="Q476" s="179"/>
      <c r="R476" s="179"/>
      <c r="S476" s="179"/>
      <c r="T476" s="180"/>
      <c r="AT476" s="174" t="s">
        <v>159</v>
      </c>
      <c r="AU476" s="174" t="s">
        <v>157</v>
      </c>
      <c r="AV476" s="12" t="s">
        <v>157</v>
      </c>
      <c r="AW476" s="12" t="s">
        <v>3</v>
      </c>
      <c r="AX476" s="12" t="s">
        <v>83</v>
      </c>
      <c r="AY476" s="174" t="s">
        <v>150</v>
      </c>
    </row>
    <row r="477" spans="2:65" s="1" customFormat="1" ht="24" customHeight="1" x14ac:dyDescent="0.2">
      <c r="B477" s="160"/>
      <c r="C477" s="161" t="s">
        <v>554</v>
      </c>
      <c r="D477" s="259" t="s">
        <v>555</v>
      </c>
      <c r="E477" s="260"/>
      <c r="F477" s="261"/>
      <c r="G477" s="163" t="s">
        <v>154</v>
      </c>
      <c r="H477" s="164">
        <v>78.119</v>
      </c>
      <c r="I477" s="165"/>
      <c r="J477" s="164">
        <f>ROUND(I477*H477,3)</f>
        <v>0</v>
      </c>
      <c r="K477" s="162" t="s">
        <v>1</v>
      </c>
      <c r="L477" s="32"/>
      <c r="M477" s="166" t="s">
        <v>1</v>
      </c>
      <c r="N477" s="167" t="s">
        <v>41</v>
      </c>
      <c r="O477" s="55"/>
      <c r="P477" s="168">
        <f>O477*H477</f>
        <v>0</v>
      </c>
      <c r="Q477" s="168">
        <v>0.04</v>
      </c>
      <c r="R477" s="168">
        <f>Q477*H477</f>
        <v>3.1247600000000002</v>
      </c>
      <c r="S477" s="168">
        <v>0</v>
      </c>
      <c r="T477" s="169">
        <f>S477*H477</f>
        <v>0</v>
      </c>
      <c r="AR477" s="170" t="s">
        <v>219</v>
      </c>
      <c r="AT477" s="170" t="s">
        <v>152</v>
      </c>
      <c r="AU477" s="170" t="s">
        <v>157</v>
      </c>
      <c r="AY477" s="16" t="s">
        <v>150</v>
      </c>
      <c r="BE477" s="92">
        <f>IF(N477="základná",J477,0)</f>
        <v>0</v>
      </c>
      <c r="BF477" s="92">
        <f>IF(N477="znížená",J477,0)</f>
        <v>0</v>
      </c>
      <c r="BG477" s="92">
        <f>IF(N477="zákl. prenesená",J477,0)</f>
        <v>0</v>
      </c>
      <c r="BH477" s="92">
        <f>IF(N477="zníž. prenesená",J477,0)</f>
        <v>0</v>
      </c>
      <c r="BI477" s="92">
        <f>IF(N477="nulová",J477,0)</f>
        <v>0</v>
      </c>
      <c r="BJ477" s="16" t="s">
        <v>157</v>
      </c>
      <c r="BK477" s="171">
        <f>ROUND(I477*H477,3)</f>
        <v>0</v>
      </c>
      <c r="BL477" s="16" t="s">
        <v>219</v>
      </c>
      <c r="BM477" s="170" t="s">
        <v>556</v>
      </c>
    </row>
    <row r="478" spans="2:65" s="12" customFormat="1" x14ac:dyDescent="0.2">
      <c r="B478" s="172"/>
      <c r="D478" s="173" t="s">
        <v>159</v>
      </c>
      <c r="E478" s="174" t="s">
        <v>1</v>
      </c>
      <c r="F478" s="175" t="s">
        <v>557</v>
      </c>
      <c r="H478" s="176">
        <v>78.119</v>
      </c>
      <c r="I478" s="177"/>
      <c r="L478" s="172"/>
      <c r="M478" s="178"/>
      <c r="N478" s="179"/>
      <c r="O478" s="179"/>
      <c r="P478" s="179"/>
      <c r="Q478" s="179"/>
      <c r="R478" s="179"/>
      <c r="S478" s="179"/>
      <c r="T478" s="180"/>
      <c r="AT478" s="174" t="s">
        <v>159</v>
      </c>
      <c r="AU478" s="174" t="s">
        <v>157</v>
      </c>
      <c r="AV478" s="12" t="s">
        <v>157</v>
      </c>
      <c r="AW478" s="12" t="s">
        <v>28</v>
      </c>
      <c r="AX478" s="12" t="s">
        <v>83</v>
      </c>
      <c r="AY478" s="174" t="s">
        <v>150</v>
      </c>
    </row>
    <row r="479" spans="2:65" s="1" customFormat="1" ht="24" customHeight="1" x14ac:dyDescent="0.2">
      <c r="B479" s="160"/>
      <c r="C479" s="161" t="s">
        <v>558</v>
      </c>
      <c r="D479" s="259" t="s">
        <v>559</v>
      </c>
      <c r="E479" s="260"/>
      <c r="F479" s="261"/>
      <c r="G479" s="163" t="s">
        <v>191</v>
      </c>
      <c r="H479" s="164">
        <v>3.7010000000000001</v>
      </c>
      <c r="I479" s="165"/>
      <c r="J479" s="164">
        <f>ROUND(I479*H479,3)</f>
        <v>0</v>
      </c>
      <c r="K479" s="162" t="s">
        <v>155</v>
      </c>
      <c r="L479" s="32"/>
      <c r="M479" s="166" t="s">
        <v>1</v>
      </c>
      <c r="N479" s="167" t="s">
        <v>41</v>
      </c>
      <c r="O479" s="55"/>
      <c r="P479" s="168">
        <f>O479*H479</f>
        <v>0</v>
      </c>
      <c r="Q479" s="168">
        <v>0</v>
      </c>
      <c r="R479" s="168">
        <f>Q479*H479</f>
        <v>0</v>
      </c>
      <c r="S479" s="168">
        <v>0</v>
      </c>
      <c r="T479" s="169">
        <f>S479*H479</f>
        <v>0</v>
      </c>
      <c r="AR479" s="170" t="s">
        <v>219</v>
      </c>
      <c r="AT479" s="170" t="s">
        <v>152</v>
      </c>
      <c r="AU479" s="170" t="s">
        <v>157</v>
      </c>
      <c r="AY479" s="16" t="s">
        <v>150</v>
      </c>
      <c r="BE479" s="92">
        <f>IF(N479="základná",J479,0)</f>
        <v>0</v>
      </c>
      <c r="BF479" s="92">
        <f>IF(N479="znížená",J479,0)</f>
        <v>0</v>
      </c>
      <c r="BG479" s="92">
        <f>IF(N479="zákl. prenesená",J479,0)</f>
        <v>0</v>
      </c>
      <c r="BH479" s="92">
        <f>IF(N479="zníž. prenesená",J479,0)</f>
        <v>0</v>
      </c>
      <c r="BI479" s="92">
        <f>IF(N479="nulová",J479,0)</f>
        <v>0</v>
      </c>
      <c r="BJ479" s="16" t="s">
        <v>157</v>
      </c>
      <c r="BK479" s="171">
        <f>ROUND(I479*H479,3)</f>
        <v>0</v>
      </c>
      <c r="BL479" s="16" t="s">
        <v>219</v>
      </c>
      <c r="BM479" s="170" t="s">
        <v>560</v>
      </c>
    </row>
    <row r="480" spans="2:65" s="11" customFormat="1" ht="22.9" customHeight="1" x14ac:dyDescent="0.2">
      <c r="B480" s="147"/>
      <c r="D480" s="148" t="s">
        <v>74</v>
      </c>
      <c r="E480" s="158" t="s">
        <v>561</v>
      </c>
      <c r="F480" s="158" t="s">
        <v>562</v>
      </c>
      <c r="I480" s="150"/>
      <c r="J480" s="159">
        <f>BK480</f>
        <v>0</v>
      </c>
      <c r="L480" s="147"/>
      <c r="M480" s="152"/>
      <c r="N480" s="153"/>
      <c r="O480" s="153"/>
      <c r="P480" s="154">
        <f>SUM(P481:P496)</f>
        <v>0</v>
      </c>
      <c r="Q480" s="153"/>
      <c r="R480" s="154">
        <f>SUM(R481:R496)</f>
        <v>4.1518245120000001</v>
      </c>
      <c r="S480" s="153"/>
      <c r="T480" s="155">
        <f>SUM(T481:T496)</f>
        <v>0</v>
      </c>
      <c r="AR480" s="148" t="s">
        <v>157</v>
      </c>
      <c r="AT480" s="156" t="s">
        <v>74</v>
      </c>
      <c r="AU480" s="156" t="s">
        <v>83</v>
      </c>
      <c r="AY480" s="148" t="s">
        <v>150</v>
      </c>
      <c r="BK480" s="157">
        <f>SUM(BK481:BK496)</f>
        <v>0</v>
      </c>
    </row>
    <row r="481" spans="2:65" s="1" customFormat="1" ht="24" customHeight="1" x14ac:dyDescent="0.2">
      <c r="B481" s="160"/>
      <c r="C481" s="161" t="s">
        <v>563</v>
      </c>
      <c r="D481" s="259" t="s">
        <v>564</v>
      </c>
      <c r="E481" s="260"/>
      <c r="F481" s="261"/>
      <c r="G481" s="163" t="s">
        <v>260</v>
      </c>
      <c r="H481" s="164">
        <v>8.1999999999999993</v>
      </c>
      <c r="I481" s="165"/>
      <c r="J481" s="164">
        <f>ROUND(I481*H481,3)</f>
        <v>0</v>
      </c>
      <c r="K481" s="162" t="s">
        <v>155</v>
      </c>
      <c r="L481" s="32"/>
      <c r="M481" s="166" t="s">
        <v>1</v>
      </c>
      <c r="N481" s="167" t="s">
        <v>41</v>
      </c>
      <c r="O481" s="55"/>
      <c r="P481" s="168">
        <f>O481*H481</f>
        <v>0</v>
      </c>
      <c r="Q481" s="168">
        <v>1.11044E-2</v>
      </c>
      <c r="R481" s="168">
        <f>Q481*H481</f>
        <v>9.1056079999999998E-2</v>
      </c>
      <c r="S481" s="168">
        <v>0</v>
      </c>
      <c r="T481" s="169">
        <f>S481*H481</f>
        <v>0</v>
      </c>
      <c r="AR481" s="170" t="s">
        <v>219</v>
      </c>
      <c r="AT481" s="170" t="s">
        <v>152</v>
      </c>
      <c r="AU481" s="170" t="s">
        <v>157</v>
      </c>
      <c r="AY481" s="16" t="s">
        <v>150</v>
      </c>
      <c r="BE481" s="92">
        <f>IF(N481="základná",J481,0)</f>
        <v>0</v>
      </c>
      <c r="BF481" s="92">
        <f>IF(N481="znížená",J481,0)</f>
        <v>0</v>
      </c>
      <c r="BG481" s="92">
        <f>IF(N481="zákl. prenesená",J481,0)</f>
        <v>0</v>
      </c>
      <c r="BH481" s="92">
        <f>IF(N481="zníž. prenesená",J481,0)</f>
        <v>0</v>
      </c>
      <c r="BI481" s="92">
        <f>IF(N481="nulová",J481,0)</f>
        <v>0</v>
      </c>
      <c r="BJ481" s="16" t="s">
        <v>157</v>
      </c>
      <c r="BK481" s="171">
        <f>ROUND(I481*H481,3)</f>
        <v>0</v>
      </c>
      <c r="BL481" s="16" t="s">
        <v>219</v>
      </c>
      <c r="BM481" s="170" t="s">
        <v>565</v>
      </c>
    </row>
    <row r="482" spans="2:65" s="12" customFormat="1" x14ac:dyDescent="0.2">
      <c r="B482" s="172"/>
      <c r="D482" s="173" t="s">
        <v>159</v>
      </c>
      <c r="E482" s="174" t="s">
        <v>1</v>
      </c>
      <c r="F482" s="175" t="s">
        <v>566</v>
      </c>
      <c r="H482" s="176">
        <v>8.1999999999999993</v>
      </c>
      <c r="I482" s="177"/>
      <c r="L482" s="172"/>
      <c r="M482" s="178"/>
      <c r="N482" s="179"/>
      <c r="O482" s="179"/>
      <c r="P482" s="179"/>
      <c r="Q482" s="179"/>
      <c r="R482" s="179"/>
      <c r="S482" s="179"/>
      <c r="T482" s="180"/>
      <c r="AT482" s="174" t="s">
        <v>159</v>
      </c>
      <c r="AU482" s="174" t="s">
        <v>157</v>
      </c>
      <c r="AV482" s="12" t="s">
        <v>157</v>
      </c>
      <c r="AW482" s="12" t="s">
        <v>28</v>
      </c>
      <c r="AX482" s="12" t="s">
        <v>83</v>
      </c>
      <c r="AY482" s="174" t="s">
        <v>150</v>
      </c>
    </row>
    <row r="483" spans="2:65" s="1" customFormat="1" ht="24" customHeight="1" x14ac:dyDescent="0.2">
      <c r="B483" s="160"/>
      <c r="C483" s="161" t="s">
        <v>567</v>
      </c>
      <c r="D483" s="259" t="s">
        <v>568</v>
      </c>
      <c r="E483" s="260"/>
      <c r="F483" s="261"/>
      <c r="G483" s="163" t="s">
        <v>260</v>
      </c>
      <c r="H483" s="164">
        <v>31.25</v>
      </c>
      <c r="I483" s="165"/>
      <c r="J483" s="164">
        <f>ROUND(I483*H483,3)</f>
        <v>0</v>
      </c>
      <c r="K483" s="162" t="s">
        <v>155</v>
      </c>
      <c r="L483" s="32"/>
      <c r="M483" s="166" t="s">
        <v>1</v>
      </c>
      <c r="N483" s="167" t="s">
        <v>41</v>
      </c>
      <c r="O483" s="55"/>
      <c r="P483" s="168">
        <f>O483*H483</f>
        <v>0</v>
      </c>
      <c r="Q483" s="168">
        <v>1.2529999999999999E-2</v>
      </c>
      <c r="R483" s="168">
        <f>Q483*H483</f>
        <v>0.39156249999999998</v>
      </c>
      <c r="S483" s="168">
        <v>0</v>
      </c>
      <c r="T483" s="169">
        <f>S483*H483</f>
        <v>0</v>
      </c>
      <c r="AR483" s="170" t="s">
        <v>219</v>
      </c>
      <c r="AT483" s="170" t="s">
        <v>152</v>
      </c>
      <c r="AU483" s="170" t="s">
        <v>157</v>
      </c>
      <c r="AY483" s="16" t="s">
        <v>150</v>
      </c>
      <c r="BE483" s="92">
        <f>IF(N483="základná",J483,0)</f>
        <v>0</v>
      </c>
      <c r="BF483" s="92">
        <f>IF(N483="znížená",J483,0)</f>
        <v>0</v>
      </c>
      <c r="BG483" s="92">
        <f>IF(N483="zákl. prenesená",J483,0)</f>
        <v>0</v>
      </c>
      <c r="BH483" s="92">
        <f>IF(N483="zníž. prenesená",J483,0)</f>
        <v>0</v>
      </c>
      <c r="BI483" s="92">
        <f>IF(N483="nulová",J483,0)</f>
        <v>0</v>
      </c>
      <c r="BJ483" s="16" t="s">
        <v>157</v>
      </c>
      <c r="BK483" s="171">
        <f>ROUND(I483*H483,3)</f>
        <v>0</v>
      </c>
      <c r="BL483" s="16" t="s">
        <v>219</v>
      </c>
      <c r="BM483" s="170" t="s">
        <v>569</v>
      </c>
    </row>
    <row r="484" spans="2:65" s="12" customFormat="1" ht="22.5" x14ac:dyDescent="0.2">
      <c r="B484" s="172"/>
      <c r="D484" s="173" t="s">
        <v>159</v>
      </c>
      <c r="E484" s="174" t="s">
        <v>1</v>
      </c>
      <c r="F484" s="175" t="s">
        <v>570</v>
      </c>
      <c r="H484" s="176">
        <v>31.25</v>
      </c>
      <c r="I484" s="177"/>
      <c r="L484" s="172"/>
      <c r="M484" s="178"/>
      <c r="N484" s="179"/>
      <c r="O484" s="179"/>
      <c r="P484" s="179"/>
      <c r="Q484" s="179"/>
      <c r="R484" s="179"/>
      <c r="S484" s="179"/>
      <c r="T484" s="180"/>
      <c r="AT484" s="174" t="s">
        <v>159</v>
      </c>
      <c r="AU484" s="174" t="s">
        <v>157</v>
      </c>
      <c r="AV484" s="12" t="s">
        <v>157</v>
      </c>
      <c r="AW484" s="12" t="s">
        <v>28</v>
      </c>
      <c r="AX484" s="12" t="s">
        <v>83</v>
      </c>
      <c r="AY484" s="174" t="s">
        <v>150</v>
      </c>
    </row>
    <row r="485" spans="2:65" s="1" customFormat="1" ht="24" customHeight="1" x14ac:dyDescent="0.2">
      <c r="B485" s="160"/>
      <c r="C485" s="161" t="s">
        <v>571</v>
      </c>
      <c r="D485" s="259" t="s">
        <v>572</v>
      </c>
      <c r="E485" s="260"/>
      <c r="F485" s="261"/>
      <c r="G485" s="163" t="s">
        <v>400</v>
      </c>
      <c r="H485" s="164">
        <v>959.9</v>
      </c>
      <c r="I485" s="165"/>
      <c r="J485" s="164">
        <f>ROUND(I485*H485,3)</f>
        <v>0</v>
      </c>
      <c r="K485" s="162" t="s">
        <v>155</v>
      </c>
      <c r="L485" s="32"/>
      <c r="M485" s="166" t="s">
        <v>1</v>
      </c>
      <c r="N485" s="167" t="s">
        <v>41</v>
      </c>
      <c r="O485" s="55"/>
      <c r="P485" s="168">
        <f>O485*H485</f>
        <v>0</v>
      </c>
      <c r="Q485" s="168">
        <v>0</v>
      </c>
      <c r="R485" s="168">
        <f>Q485*H485</f>
        <v>0</v>
      </c>
      <c r="S485" s="168">
        <v>0</v>
      </c>
      <c r="T485" s="169">
        <f>S485*H485</f>
        <v>0</v>
      </c>
      <c r="AR485" s="170" t="s">
        <v>219</v>
      </c>
      <c r="AT485" s="170" t="s">
        <v>152</v>
      </c>
      <c r="AU485" s="170" t="s">
        <v>157</v>
      </c>
      <c r="AY485" s="16" t="s">
        <v>150</v>
      </c>
      <c r="BE485" s="92">
        <f>IF(N485="základná",J485,0)</f>
        <v>0</v>
      </c>
      <c r="BF485" s="92">
        <f>IF(N485="znížená",J485,0)</f>
        <v>0</v>
      </c>
      <c r="BG485" s="92">
        <f>IF(N485="zákl. prenesená",J485,0)</f>
        <v>0</v>
      </c>
      <c r="BH485" s="92">
        <f>IF(N485="zníž. prenesená",J485,0)</f>
        <v>0</v>
      </c>
      <c r="BI485" s="92">
        <f>IF(N485="nulová",J485,0)</f>
        <v>0</v>
      </c>
      <c r="BJ485" s="16" t="s">
        <v>157</v>
      </c>
      <c r="BK485" s="171">
        <f>ROUND(I485*H485,3)</f>
        <v>0</v>
      </c>
      <c r="BL485" s="16" t="s">
        <v>219</v>
      </c>
      <c r="BM485" s="170" t="s">
        <v>573</v>
      </c>
    </row>
    <row r="486" spans="2:65" s="12" customFormat="1" ht="22.5" x14ac:dyDescent="0.2">
      <c r="B486" s="172"/>
      <c r="D486" s="173" t="s">
        <v>159</v>
      </c>
      <c r="E486" s="174" t="s">
        <v>1</v>
      </c>
      <c r="F486" s="175" t="s">
        <v>574</v>
      </c>
      <c r="H486" s="176">
        <v>950</v>
      </c>
      <c r="I486" s="177"/>
      <c r="L486" s="172"/>
      <c r="M486" s="178"/>
      <c r="N486" s="179"/>
      <c r="O486" s="179"/>
      <c r="P486" s="179"/>
      <c r="Q486" s="179"/>
      <c r="R486" s="179"/>
      <c r="S486" s="179"/>
      <c r="T486" s="180"/>
      <c r="AT486" s="174" t="s">
        <v>159</v>
      </c>
      <c r="AU486" s="174" t="s">
        <v>157</v>
      </c>
      <c r="AV486" s="12" t="s">
        <v>157</v>
      </c>
      <c r="AW486" s="12" t="s">
        <v>28</v>
      </c>
      <c r="AX486" s="12" t="s">
        <v>75</v>
      </c>
      <c r="AY486" s="174" t="s">
        <v>150</v>
      </c>
    </row>
    <row r="487" spans="2:65" s="12" customFormat="1" x14ac:dyDescent="0.2">
      <c r="B487" s="172"/>
      <c r="D487" s="173" t="s">
        <v>159</v>
      </c>
      <c r="E487" s="174" t="s">
        <v>1</v>
      </c>
      <c r="F487" s="175" t="s">
        <v>575</v>
      </c>
      <c r="H487" s="176">
        <v>9.9</v>
      </c>
      <c r="I487" s="177"/>
      <c r="L487" s="172"/>
      <c r="M487" s="178"/>
      <c r="N487" s="179"/>
      <c r="O487" s="179"/>
      <c r="P487" s="179"/>
      <c r="Q487" s="179"/>
      <c r="R487" s="179"/>
      <c r="S487" s="179"/>
      <c r="T487" s="180"/>
      <c r="AT487" s="174" t="s">
        <v>159</v>
      </c>
      <c r="AU487" s="174" t="s">
        <v>157</v>
      </c>
      <c r="AV487" s="12" t="s">
        <v>157</v>
      </c>
      <c r="AW487" s="12" t="s">
        <v>28</v>
      </c>
      <c r="AX487" s="12" t="s">
        <v>75</v>
      </c>
      <c r="AY487" s="174" t="s">
        <v>150</v>
      </c>
    </row>
    <row r="488" spans="2:65" s="13" customFormat="1" x14ac:dyDescent="0.2">
      <c r="B488" s="181"/>
      <c r="D488" s="173" t="s">
        <v>159</v>
      </c>
      <c r="E488" s="182" t="s">
        <v>1</v>
      </c>
      <c r="F488" s="183" t="s">
        <v>162</v>
      </c>
      <c r="H488" s="184">
        <v>959.9</v>
      </c>
      <c r="I488" s="185"/>
      <c r="L488" s="181"/>
      <c r="M488" s="186"/>
      <c r="N488" s="187"/>
      <c r="O488" s="187"/>
      <c r="P488" s="187"/>
      <c r="Q488" s="187"/>
      <c r="R488" s="187"/>
      <c r="S488" s="187"/>
      <c r="T488" s="188"/>
      <c r="AT488" s="182" t="s">
        <v>159</v>
      </c>
      <c r="AU488" s="182" t="s">
        <v>157</v>
      </c>
      <c r="AV488" s="13" t="s">
        <v>156</v>
      </c>
      <c r="AW488" s="13" t="s">
        <v>28</v>
      </c>
      <c r="AX488" s="13" t="s">
        <v>83</v>
      </c>
      <c r="AY488" s="182" t="s">
        <v>150</v>
      </c>
    </row>
    <row r="489" spans="2:65" s="1" customFormat="1" ht="24" customHeight="1" x14ac:dyDescent="0.2">
      <c r="B489" s="160"/>
      <c r="C489" s="197" t="s">
        <v>576</v>
      </c>
      <c r="D489" s="262" t="s">
        <v>577</v>
      </c>
      <c r="E489" s="263"/>
      <c r="F489" s="264"/>
      <c r="G489" s="199" t="s">
        <v>154</v>
      </c>
      <c r="H489" s="200">
        <v>6.7530000000000001</v>
      </c>
      <c r="I489" s="201"/>
      <c r="J489" s="200">
        <f>ROUND(I489*H489,3)</f>
        <v>0</v>
      </c>
      <c r="K489" s="198" t="s">
        <v>155</v>
      </c>
      <c r="L489" s="202"/>
      <c r="M489" s="203" t="s">
        <v>1</v>
      </c>
      <c r="N489" s="204" t="s">
        <v>41</v>
      </c>
      <c r="O489" s="55"/>
      <c r="P489" s="168">
        <f>O489*H489</f>
        <v>0</v>
      </c>
      <c r="Q489" s="168">
        <v>0.54</v>
      </c>
      <c r="R489" s="168">
        <f>Q489*H489</f>
        <v>3.6466200000000004</v>
      </c>
      <c r="S489" s="168">
        <v>0</v>
      </c>
      <c r="T489" s="169">
        <f>S489*H489</f>
        <v>0</v>
      </c>
      <c r="AR489" s="170" t="s">
        <v>302</v>
      </c>
      <c r="AT489" s="170" t="s">
        <v>255</v>
      </c>
      <c r="AU489" s="170" t="s">
        <v>157</v>
      </c>
      <c r="AY489" s="16" t="s">
        <v>150</v>
      </c>
      <c r="BE489" s="92">
        <f>IF(N489="základná",J489,0)</f>
        <v>0</v>
      </c>
      <c r="BF489" s="92">
        <f>IF(N489="znížená",J489,0)</f>
        <v>0</v>
      </c>
      <c r="BG489" s="92">
        <f>IF(N489="zákl. prenesená",J489,0)</f>
        <v>0</v>
      </c>
      <c r="BH489" s="92">
        <f>IF(N489="zníž. prenesená",J489,0)</f>
        <v>0</v>
      </c>
      <c r="BI489" s="92">
        <f>IF(N489="nulová",J489,0)</f>
        <v>0</v>
      </c>
      <c r="BJ489" s="16" t="s">
        <v>157</v>
      </c>
      <c r="BK489" s="171">
        <f>ROUND(I489*H489,3)</f>
        <v>0</v>
      </c>
      <c r="BL489" s="16" t="s">
        <v>219</v>
      </c>
      <c r="BM489" s="170" t="s">
        <v>578</v>
      </c>
    </row>
    <row r="490" spans="2:65" s="12" customFormat="1" ht="22.5" x14ac:dyDescent="0.2">
      <c r="B490" s="172"/>
      <c r="D490" s="173" t="s">
        <v>159</v>
      </c>
      <c r="E490" s="174" t="s">
        <v>1</v>
      </c>
      <c r="F490" s="175" t="s">
        <v>579</v>
      </c>
      <c r="H490" s="176">
        <v>6.08</v>
      </c>
      <c r="I490" s="177"/>
      <c r="L490" s="172"/>
      <c r="M490" s="178"/>
      <c r="N490" s="179"/>
      <c r="O490" s="179"/>
      <c r="P490" s="179"/>
      <c r="Q490" s="179"/>
      <c r="R490" s="179"/>
      <c r="S490" s="179"/>
      <c r="T490" s="180"/>
      <c r="AT490" s="174" t="s">
        <v>159</v>
      </c>
      <c r="AU490" s="174" t="s">
        <v>157</v>
      </c>
      <c r="AV490" s="12" t="s">
        <v>157</v>
      </c>
      <c r="AW490" s="12" t="s">
        <v>28</v>
      </c>
      <c r="AX490" s="12" t="s">
        <v>75</v>
      </c>
      <c r="AY490" s="174" t="s">
        <v>150</v>
      </c>
    </row>
    <row r="491" spans="2:65" s="12" customFormat="1" x14ac:dyDescent="0.2">
      <c r="B491" s="172"/>
      <c r="D491" s="173" t="s">
        <v>159</v>
      </c>
      <c r="E491" s="174" t="s">
        <v>1</v>
      </c>
      <c r="F491" s="175" t="s">
        <v>580</v>
      </c>
      <c r="H491" s="176">
        <v>5.8999999999999997E-2</v>
      </c>
      <c r="I491" s="177"/>
      <c r="L491" s="172"/>
      <c r="M491" s="178"/>
      <c r="N491" s="179"/>
      <c r="O491" s="179"/>
      <c r="P491" s="179"/>
      <c r="Q491" s="179"/>
      <c r="R491" s="179"/>
      <c r="S491" s="179"/>
      <c r="T491" s="180"/>
      <c r="AT491" s="174" t="s">
        <v>159</v>
      </c>
      <c r="AU491" s="174" t="s">
        <v>157</v>
      </c>
      <c r="AV491" s="12" t="s">
        <v>157</v>
      </c>
      <c r="AW491" s="12" t="s">
        <v>28</v>
      </c>
      <c r="AX491" s="12" t="s">
        <v>75</v>
      </c>
      <c r="AY491" s="174" t="s">
        <v>150</v>
      </c>
    </row>
    <row r="492" spans="2:65" s="13" customFormat="1" x14ac:dyDescent="0.2">
      <c r="B492" s="181"/>
      <c r="D492" s="173" t="s">
        <v>159</v>
      </c>
      <c r="E492" s="182" t="s">
        <v>1</v>
      </c>
      <c r="F492" s="183" t="s">
        <v>162</v>
      </c>
      <c r="H492" s="184">
        <v>6.1390000000000002</v>
      </c>
      <c r="I492" s="185"/>
      <c r="L492" s="181"/>
      <c r="M492" s="186"/>
      <c r="N492" s="187"/>
      <c r="O492" s="187"/>
      <c r="P492" s="187"/>
      <c r="Q492" s="187"/>
      <c r="R492" s="187"/>
      <c r="S492" s="187"/>
      <c r="T492" s="188"/>
      <c r="AT492" s="182" t="s">
        <v>159</v>
      </c>
      <c r="AU492" s="182" t="s">
        <v>157</v>
      </c>
      <c r="AV492" s="13" t="s">
        <v>156</v>
      </c>
      <c r="AW492" s="13" t="s">
        <v>28</v>
      </c>
      <c r="AX492" s="13" t="s">
        <v>83</v>
      </c>
      <c r="AY492" s="182" t="s">
        <v>150</v>
      </c>
    </row>
    <row r="493" spans="2:65" s="12" customFormat="1" x14ac:dyDescent="0.2">
      <c r="B493" s="172"/>
      <c r="D493" s="173" t="s">
        <v>159</v>
      </c>
      <c r="F493" s="175" t="s">
        <v>581</v>
      </c>
      <c r="H493" s="176">
        <v>6.7530000000000001</v>
      </c>
      <c r="I493" s="177"/>
      <c r="L493" s="172"/>
      <c r="M493" s="178"/>
      <c r="N493" s="179"/>
      <c r="O493" s="179"/>
      <c r="P493" s="179"/>
      <c r="Q493" s="179"/>
      <c r="R493" s="179"/>
      <c r="S493" s="179"/>
      <c r="T493" s="180"/>
      <c r="AT493" s="174" t="s">
        <v>159</v>
      </c>
      <c r="AU493" s="174" t="s">
        <v>157</v>
      </c>
      <c r="AV493" s="12" t="s">
        <v>157</v>
      </c>
      <c r="AW493" s="12" t="s">
        <v>3</v>
      </c>
      <c r="AX493" s="12" t="s">
        <v>83</v>
      </c>
      <c r="AY493" s="174" t="s">
        <v>150</v>
      </c>
    </row>
    <row r="494" spans="2:65" s="1" customFormat="1" ht="24" customHeight="1" x14ac:dyDescent="0.2">
      <c r="B494" s="160"/>
      <c r="C494" s="161" t="s">
        <v>582</v>
      </c>
      <c r="D494" s="259" t="s">
        <v>583</v>
      </c>
      <c r="E494" s="260"/>
      <c r="F494" s="261"/>
      <c r="G494" s="163" t="s">
        <v>154</v>
      </c>
      <c r="H494" s="164">
        <v>7.6980000000000004</v>
      </c>
      <c r="I494" s="165"/>
      <c r="J494" s="164">
        <f>ROUND(I494*H494,3)</f>
        <v>0</v>
      </c>
      <c r="K494" s="162" t="s">
        <v>155</v>
      </c>
      <c r="L494" s="32"/>
      <c r="M494" s="166" t="s">
        <v>1</v>
      </c>
      <c r="N494" s="167" t="s">
        <v>41</v>
      </c>
      <c r="O494" s="55"/>
      <c r="P494" s="168">
        <f>O494*H494</f>
        <v>0</v>
      </c>
      <c r="Q494" s="168">
        <v>2.934E-3</v>
      </c>
      <c r="R494" s="168">
        <f>Q494*H494</f>
        <v>2.2585932E-2</v>
      </c>
      <c r="S494" s="168">
        <v>0</v>
      </c>
      <c r="T494" s="169">
        <f>S494*H494</f>
        <v>0</v>
      </c>
      <c r="AR494" s="170" t="s">
        <v>219</v>
      </c>
      <c r="AT494" s="170" t="s">
        <v>152</v>
      </c>
      <c r="AU494" s="170" t="s">
        <v>157</v>
      </c>
      <c r="AY494" s="16" t="s">
        <v>150</v>
      </c>
      <c r="BE494" s="92">
        <f>IF(N494="základná",J494,0)</f>
        <v>0</v>
      </c>
      <c r="BF494" s="92">
        <f>IF(N494="znížená",J494,0)</f>
        <v>0</v>
      </c>
      <c r="BG494" s="92">
        <f>IF(N494="zákl. prenesená",J494,0)</f>
        <v>0</v>
      </c>
      <c r="BH494" s="92">
        <f>IF(N494="zníž. prenesená",J494,0)</f>
        <v>0</v>
      </c>
      <c r="BI494" s="92">
        <f>IF(N494="nulová",J494,0)</f>
        <v>0</v>
      </c>
      <c r="BJ494" s="16" t="s">
        <v>157</v>
      </c>
      <c r="BK494" s="171">
        <f>ROUND(I494*H494,3)</f>
        <v>0</v>
      </c>
      <c r="BL494" s="16" t="s">
        <v>219</v>
      </c>
      <c r="BM494" s="170" t="s">
        <v>584</v>
      </c>
    </row>
    <row r="495" spans="2:65" s="12" customFormat="1" x14ac:dyDescent="0.2">
      <c r="B495" s="172"/>
      <c r="D495" s="173" t="s">
        <v>159</v>
      </c>
      <c r="E495" s="174" t="s">
        <v>1</v>
      </c>
      <c r="F495" s="175" t="s">
        <v>585</v>
      </c>
      <c r="H495" s="176">
        <v>7.6980000000000004</v>
      </c>
      <c r="I495" s="177"/>
      <c r="L495" s="172"/>
      <c r="M495" s="178"/>
      <c r="N495" s="179"/>
      <c r="O495" s="179"/>
      <c r="P495" s="179"/>
      <c r="Q495" s="179"/>
      <c r="R495" s="179"/>
      <c r="S495" s="179"/>
      <c r="T495" s="180"/>
      <c r="AT495" s="174" t="s">
        <v>159</v>
      </c>
      <c r="AU495" s="174" t="s">
        <v>157</v>
      </c>
      <c r="AV495" s="12" t="s">
        <v>157</v>
      </c>
      <c r="AW495" s="12" t="s">
        <v>28</v>
      </c>
      <c r="AX495" s="12" t="s">
        <v>83</v>
      </c>
      <c r="AY495" s="174" t="s">
        <v>150</v>
      </c>
    </row>
    <row r="496" spans="2:65" s="1" customFormat="1" ht="24" customHeight="1" x14ac:dyDescent="0.2">
      <c r="B496" s="160"/>
      <c r="C496" s="161" t="s">
        <v>586</v>
      </c>
      <c r="D496" s="259" t="s">
        <v>587</v>
      </c>
      <c r="E496" s="260"/>
      <c r="F496" s="261"/>
      <c r="G496" s="163" t="s">
        <v>191</v>
      </c>
      <c r="H496" s="164">
        <v>4.1520000000000001</v>
      </c>
      <c r="I496" s="165"/>
      <c r="J496" s="164">
        <f>ROUND(I496*H496,3)</f>
        <v>0</v>
      </c>
      <c r="K496" s="162" t="s">
        <v>155</v>
      </c>
      <c r="L496" s="32"/>
      <c r="M496" s="166" t="s">
        <v>1</v>
      </c>
      <c r="N496" s="167" t="s">
        <v>41</v>
      </c>
      <c r="O496" s="55"/>
      <c r="P496" s="168">
        <f>O496*H496</f>
        <v>0</v>
      </c>
      <c r="Q496" s="168">
        <v>0</v>
      </c>
      <c r="R496" s="168">
        <f>Q496*H496</f>
        <v>0</v>
      </c>
      <c r="S496" s="168">
        <v>0</v>
      </c>
      <c r="T496" s="169">
        <f>S496*H496</f>
        <v>0</v>
      </c>
      <c r="AR496" s="170" t="s">
        <v>219</v>
      </c>
      <c r="AT496" s="170" t="s">
        <v>152</v>
      </c>
      <c r="AU496" s="170" t="s">
        <v>157</v>
      </c>
      <c r="AY496" s="16" t="s">
        <v>150</v>
      </c>
      <c r="BE496" s="92">
        <f>IF(N496="základná",J496,0)</f>
        <v>0</v>
      </c>
      <c r="BF496" s="92">
        <f>IF(N496="znížená",J496,0)</f>
        <v>0</v>
      </c>
      <c r="BG496" s="92">
        <f>IF(N496="zákl. prenesená",J496,0)</f>
        <v>0</v>
      </c>
      <c r="BH496" s="92">
        <f>IF(N496="zníž. prenesená",J496,0)</f>
        <v>0</v>
      </c>
      <c r="BI496" s="92">
        <f>IF(N496="nulová",J496,0)</f>
        <v>0</v>
      </c>
      <c r="BJ496" s="16" t="s">
        <v>157</v>
      </c>
      <c r="BK496" s="171">
        <f>ROUND(I496*H496,3)</f>
        <v>0</v>
      </c>
      <c r="BL496" s="16" t="s">
        <v>219</v>
      </c>
      <c r="BM496" s="170" t="s">
        <v>588</v>
      </c>
    </row>
    <row r="497" spans="2:65" s="11" customFormat="1" ht="22.9" customHeight="1" x14ac:dyDescent="0.2">
      <c r="B497" s="147"/>
      <c r="D497" s="148" t="s">
        <v>74</v>
      </c>
      <c r="E497" s="158" t="s">
        <v>589</v>
      </c>
      <c r="F497" s="158" t="s">
        <v>590</v>
      </c>
      <c r="I497" s="150"/>
      <c r="J497" s="159">
        <f>BK497</f>
        <v>0</v>
      </c>
      <c r="L497" s="147"/>
      <c r="M497" s="152"/>
      <c r="N497" s="153"/>
      <c r="O497" s="153"/>
      <c r="P497" s="154">
        <f>SUM(P498:P519)</f>
        <v>0</v>
      </c>
      <c r="Q497" s="153"/>
      <c r="R497" s="154">
        <f>SUM(R498:R519)</f>
        <v>3.9229258439999999</v>
      </c>
      <c r="S497" s="153"/>
      <c r="T497" s="155">
        <f>SUM(T498:T519)</f>
        <v>0</v>
      </c>
      <c r="AR497" s="148" t="s">
        <v>157</v>
      </c>
      <c r="AT497" s="156" t="s">
        <v>74</v>
      </c>
      <c r="AU497" s="156" t="s">
        <v>83</v>
      </c>
      <c r="AY497" s="148" t="s">
        <v>150</v>
      </c>
      <c r="BK497" s="157">
        <f>SUM(BK498:BK519)</f>
        <v>0</v>
      </c>
    </row>
    <row r="498" spans="2:65" s="1" customFormat="1" ht="36" customHeight="1" x14ac:dyDescent="0.2">
      <c r="B498" s="160"/>
      <c r="C498" s="161" t="s">
        <v>591</v>
      </c>
      <c r="D498" s="259" t="s">
        <v>1204</v>
      </c>
      <c r="E498" s="260"/>
      <c r="F498" s="261"/>
      <c r="G498" s="163" t="s">
        <v>260</v>
      </c>
      <c r="H498" s="164">
        <v>14.12</v>
      </c>
      <c r="I498" s="165"/>
      <c r="J498" s="164">
        <f>ROUND(I498*H498,3)</f>
        <v>0</v>
      </c>
      <c r="K498" s="162" t="s">
        <v>155</v>
      </c>
      <c r="L498" s="32"/>
      <c r="M498" s="166" t="s">
        <v>1</v>
      </c>
      <c r="N498" s="167" t="s">
        <v>41</v>
      </c>
      <c r="O498" s="55"/>
      <c r="P498" s="168">
        <f>O498*H498</f>
        <v>0</v>
      </c>
      <c r="Q498" s="168">
        <v>1.1972E-2</v>
      </c>
      <c r="R498" s="168">
        <f>Q498*H498</f>
        <v>0.16904464</v>
      </c>
      <c r="S498" s="168">
        <v>0</v>
      </c>
      <c r="T498" s="169">
        <f>S498*H498</f>
        <v>0</v>
      </c>
      <c r="AR498" s="170" t="s">
        <v>219</v>
      </c>
      <c r="AT498" s="170" t="s">
        <v>152</v>
      </c>
      <c r="AU498" s="170" t="s">
        <v>157</v>
      </c>
      <c r="AY498" s="16" t="s">
        <v>150</v>
      </c>
      <c r="BE498" s="92">
        <f>IF(N498="základná",J498,0)</f>
        <v>0</v>
      </c>
      <c r="BF498" s="92">
        <f>IF(N498="znížená",J498,0)</f>
        <v>0</v>
      </c>
      <c r="BG498" s="92">
        <f>IF(N498="zákl. prenesená",J498,0)</f>
        <v>0</v>
      </c>
      <c r="BH498" s="92">
        <f>IF(N498="zníž. prenesená",J498,0)</f>
        <v>0</v>
      </c>
      <c r="BI498" s="92">
        <f>IF(N498="nulová",J498,0)</f>
        <v>0</v>
      </c>
      <c r="BJ498" s="16" t="s">
        <v>157</v>
      </c>
      <c r="BK498" s="171">
        <f>ROUND(I498*H498,3)</f>
        <v>0</v>
      </c>
      <c r="BL498" s="16" t="s">
        <v>219</v>
      </c>
      <c r="BM498" s="170" t="s">
        <v>592</v>
      </c>
    </row>
    <row r="499" spans="2:65" s="12" customFormat="1" x14ac:dyDescent="0.2">
      <c r="B499" s="172"/>
      <c r="D499" s="173" t="s">
        <v>159</v>
      </c>
      <c r="E499" s="174" t="s">
        <v>1</v>
      </c>
      <c r="F499" s="175" t="s">
        <v>593</v>
      </c>
      <c r="H499" s="176">
        <v>1.9</v>
      </c>
      <c r="I499" s="177"/>
      <c r="L499" s="172"/>
      <c r="M499" s="178"/>
      <c r="N499" s="179"/>
      <c r="O499" s="179"/>
      <c r="P499" s="179"/>
      <c r="Q499" s="179"/>
      <c r="R499" s="179"/>
      <c r="S499" s="179"/>
      <c r="T499" s="180"/>
      <c r="AT499" s="174" t="s">
        <v>159</v>
      </c>
      <c r="AU499" s="174" t="s">
        <v>157</v>
      </c>
      <c r="AV499" s="12" t="s">
        <v>157</v>
      </c>
      <c r="AW499" s="12" t="s">
        <v>28</v>
      </c>
      <c r="AX499" s="12" t="s">
        <v>75</v>
      </c>
      <c r="AY499" s="174" t="s">
        <v>150</v>
      </c>
    </row>
    <row r="500" spans="2:65" s="12" customFormat="1" x14ac:dyDescent="0.2">
      <c r="B500" s="172"/>
      <c r="D500" s="173" t="s">
        <v>159</v>
      </c>
      <c r="E500" s="174" t="s">
        <v>1</v>
      </c>
      <c r="F500" s="175" t="s">
        <v>594</v>
      </c>
      <c r="H500" s="176">
        <v>4.68</v>
      </c>
      <c r="I500" s="177"/>
      <c r="L500" s="172"/>
      <c r="M500" s="178"/>
      <c r="N500" s="179"/>
      <c r="O500" s="179"/>
      <c r="P500" s="179"/>
      <c r="Q500" s="179"/>
      <c r="R500" s="179"/>
      <c r="S500" s="179"/>
      <c r="T500" s="180"/>
      <c r="AT500" s="174" t="s">
        <v>159</v>
      </c>
      <c r="AU500" s="174" t="s">
        <v>157</v>
      </c>
      <c r="AV500" s="12" t="s">
        <v>157</v>
      </c>
      <c r="AW500" s="12" t="s">
        <v>28</v>
      </c>
      <c r="AX500" s="12" t="s">
        <v>75</v>
      </c>
      <c r="AY500" s="174" t="s">
        <v>150</v>
      </c>
    </row>
    <row r="501" spans="2:65" s="12" customFormat="1" x14ac:dyDescent="0.2">
      <c r="B501" s="172"/>
      <c r="D501" s="173" t="s">
        <v>159</v>
      </c>
      <c r="E501" s="174" t="s">
        <v>1</v>
      </c>
      <c r="F501" s="175" t="s">
        <v>595</v>
      </c>
      <c r="H501" s="176">
        <v>2.34</v>
      </c>
      <c r="I501" s="177"/>
      <c r="L501" s="172"/>
      <c r="M501" s="178"/>
      <c r="N501" s="179"/>
      <c r="O501" s="179"/>
      <c r="P501" s="179"/>
      <c r="Q501" s="179"/>
      <c r="R501" s="179"/>
      <c r="S501" s="179"/>
      <c r="T501" s="180"/>
      <c r="AT501" s="174" t="s">
        <v>159</v>
      </c>
      <c r="AU501" s="174" t="s">
        <v>157</v>
      </c>
      <c r="AV501" s="12" t="s">
        <v>157</v>
      </c>
      <c r="AW501" s="12" t="s">
        <v>28</v>
      </c>
      <c r="AX501" s="12" t="s">
        <v>75</v>
      </c>
      <c r="AY501" s="174" t="s">
        <v>150</v>
      </c>
    </row>
    <row r="502" spans="2:65" s="14" customFormat="1" x14ac:dyDescent="0.2">
      <c r="B502" s="189"/>
      <c r="D502" s="173" t="s">
        <v>159</v>
      </c>
      <c r="E502" s="190" t="s">
        <v>1</v>
      </c>
      <c r="F502" s="191" t="s">
        <v>229</v>
      </c>
      <c r="H502" s="192">
        <v>8.92</v>
      </c>
      <c r="I502" s="193"/>
      <c r="L502" s="189"/>
      <c r="M502" s="194"/>
      <c r="N502" s="195"/>
      <c r="O502" s="195"/>
      <c r="P502" s="195"/>
      <c r="Q502" s="195"/>
      <c r="R502" s="195"/>
      <c r="S502" s="195"/>
      <c r="T502" s="196"/>
      <c r="AT502" s="190" t="s">
        <v>159</v>
      </c>
      <c r="AU502" s="190" t="s">
        <v>157</v>
      </c>
      <c r="AV502" s="14" t="s">
        <v>165</v>
      </c>
      <c r="AW502" s="14" t="s">
        <v>28</v>
      </c>
      <c r="AX502" s="14" t="s">
        <v>75</v>
      </c>
      <c r="AY502" s="190" t="s">
        <v>150</v>
      </c>
    </row>
    <row r="503" spans="2:65" s="12" customFormat="1" x14ac:dyDescent="0.2">
      <c r="B503" s="172"/>
      <c r="D503" s="173" t="s">
        <v>159</v>
      </c>
      <c r="E503" s="174" t="s">
        <v>1</v>
      </c>
      <c r="F503" s="175" t="s">
        <v>596</v>
      </c>
      <c r="H503" s="176">
        <v>2.4700000000000002</v>
      </c>
      <c r="I503" s="177"/>
      <c r="L503" s="172"/>
      <c r="M503" s="178"/>
      <c r="N503" s="179"/>
      <c r="O503" s="179"/>
      <c r="P503" s="179"/>
      <c r="Q503" s="179"/>
      <c r="R503" s="179"/>
      <c r="S503" s="179"/>
      <c r="T503" s="180"/>
      <c r="AT503" s="174" t="s">
        <v>159</v>
      </c>
      <c r="AU503" s="174" t="s">
        <v>157</v>
      </c>
      <c r="AV503" s="12" t="s">
        <v>157</v>
      </c>
      <c r="AW503" s="12" t="s">
        <v>28</v>
      </c>
      <c r="AX503" s="12" t="s">
        <v>75</v>
      </c>
      <c r="AY503" s="174" t="s">
        <v>150</v>
      </c>
    </row>
    <row r="504" spans="2:65" s="12" customFormat="1" x14ac:dyDescent="0.2">
      <c r="B504" s="172"/>
      <c r="D504" s="173" t="s">
        <v>159</v>
      </c>
      <c r="E504" s="174" t="s">
        <v>1</v>
      </c>
      <c r="F504" s="175" t="s">
        <v>597</v>
      </c>
      <c r="H504" s="176">
        <v>2.73</v>
      </c>
      <c r="I504" s="177"/>
      <c r="L504" s="172"/>
      <c r="M504" s="178"/>
      <c r="N504" s="179"/>
      <c r="O504" s="179"/>
      <c r="P504" s="179"/>
      <c r="Q504" s="179"/>
      <c r="R504" s="179"/>
      <c r="S504" s="179"/>
      <c r="T504" s="180"/>
      <c r="AT504" s="174" t="s">
        <v>159</v>
      </c>
      <c r="AU504" s="174" t="s">
        <v>157</v>
      </c>
      <c r="AV504" s="12" t="s">
        <v>157</v>
      </c>
      <c r="AW504" s="12" t="s">
        <v>28</v>
      </c>
      <c r="AX504" s="12" t="s">
        <v>75</v>
      </c>
      <c r="AY504" s="174" t="s">
        <v>150</v>
      </c>
    </row>
    <row r="505" spans="2:65" s="14" customFormat="1" x14ac:dyDescent="0.2">
      <c r="B505" s="189"/>
      <c r="D505" s="173" t="s">
        <v>159</v>
      </c>
      <c r="E505" s="190" t="s">
        <v>1</v>
      </c>
      <c r="F505" s="191" t="s">
        <v>206</v>
      </c>
      <c r="H505" s="192">
        <v>5.2</v>
      </c>
      <c r="I505" s="193"/>
      <c r="L505" s="189"/>
      <c r="M505" s="194"/>
      <c r="N505" s="195"/>
      <c r="O505" s="195"/>
      <c r="P505" s="195"/>
      <c r="Q505" s="195"/>
      <c r="R505" s="195"/>
      <c r="S505" s="195"/>
      <c r="T505" s="196"/>
      <c r="AT505" s="190" t="s">
        <v>159</v>
      </c>
      <c r="AU505" s="190" t="s">
        <v>157</v>
      </c>
      <c r="AV505" s="14" t="s">
        <v>165</v>
      </c>
      <c r="AW505" s="14" t="s">
        <v>28</v>
      </c>
      <c r="AX505" s="14" t="s">
        <v>75</v>
      </c>
      <c r="AY505" s="190" t="s">
        <v>150</v>
      </c>
    </row>
    <row r="506" spans="2:65" s="13" customFormat="1" x14ac:dyDescent="0.2">
      <c r="B506" s="181"/>
      <c r="D506" s="173" t="s">
        <v>159</v>
      </c>
      <c r="E506" s="182" t="s">
        <v>1</v>
      </c>
      <c r="F506" s="183" t="s">
        <v>162</v>
      </c>
      <c r="H506" s="184">
        <v>14.12</v>
      </c>
      <c r="I506" s="185"/>
      <c r="L506" s="181"/>
      <c r="M506" s="186"/>
      <c r="N506" s="187"/>
      <c r="O506" s="187"/>
      <c r="P506" s="187"/>
      <c r="Q506" s="187"/>
      <c r="R506" s="187"/>
      <c r="S506" s="187"/>
      <c r="T506" s="188"/>
      <c r="AT506" s="182" t="s">
        <v>159</v>
      </c>
      <c r="AU506" s="182" t="s">
        <v>157</v>
      </c>
      <c r="AV506" s="13" t="s">
        <v>156</v>
      </c>
      <c r="AW506" s="13" t="s">
        <v>28</v>
      </c>
      <c r="AX506" s="13" t="s">
        <v>83</v>
      </c>
      <c r="AY506" s="182" t="s">
        <v>150</v>
      </c>
    </row>
    <row r="507" spans="2:65" s="1" customFormat="1" ht="36.75" customHeight="1" x14ac:dyDescent="0.2">
      <c r="B507" s="160"/>
      <c r="C507" s="161" t="s">
        <v>598</v>
      </c>
      <c r="D507" s="259" t="s">
        <v>1205</v>
      </c>
      <c r="E507" s="260"/>
      <c r="F507" s="261"/>
      <c r="G507" s="163" t="s">
        <v>260</v>
      </c>
      <c r="H507" s="164">
        <v>331.42500000000001</v>
      </c>
      <c r="I507" s="165"/>
      <c r="J507" s="164">
        <f>ROUND(I507*H507,3)</f>
        <v>0</v>
      </c>
      <c r="K507" s="162" t="s">
        <v>155</v>
      </c>
      <c r="L507" s="32"/>
      <c r="M507" s="166" t="s">
        <v>1</v>
      </c>
      <c r="N507" s="167" t="s">
        <v>41</v>
      </c>
      <c r="O507" s="55"/>
      <c r="P507" s="168">
        <f>O507*H507</f>
        <v>0</v>
      </c>
      <c r="Q507" s="168">
        <v>8.5463999999999991E-3</v>
      </c>
      <c r="R507" s="168">
        <f>Q507*H507</f>
        <v>2.8324906199999997</v>
      </c>
      <c r="S507" s="168">
        <v>0</v>
      </c>
      <c r="T507" s="169">
        <f>S507*H507</f>
        <v>0</v>
      </c>
      <c r="AR507" s="170" t="s">
        <v>219</v>
      </c>
      <c r="AT507" s="170" t="s">
        <v>152</v>
      </c>
      <c r="AU507" s="170" t="s">
        <v>157</v>
      </c>
      <c r="AY507" s="16" t="s">
        <v>150</v>
      </c>
      <c r="BE507" s="92">
        <f>IF(N507="základná",J507,0)</f>
        <v>0</v>
      </c>
      <c r="BF507" s="92">
        <f>IF(N507="znížená",J507,0)</f>
        <v>0</v>
      </c>
      <c r="BG507" s="92">
        <f>IF(N507="zákl. prenesená",J507,0)</f>
        <v>0</v>
      </c>
      <c r="BH507" s="92">
        <f>IF(N507="zníž. prenesená",J507,0)</f>
        <v>0</v>
      </c>
      <c r="BI507" s="92">
        <f>IF(N507="nulová",J507,0)</f>
        <v>0</v>
      </c>
      <c r="BJ507" s="16" t="s">
        <v>157</v>
      </c>
      <c r="BK507" s="171">
        <f>ROUND(I507*H507,3)</f>
        <v>0</v>
      </c>
      <c r="BL507" s="16" t="s">
        <v>219</v>
      </c>
      <c r="BM507" s="170" t="s">
        <v>599</v>
      </c>
    </row>
    <row r="508" spans="2:65" s="12" customFormat="1" x14ac:dyDescent="0.2">
      <c r="B508" s="172"/>
      <c r="D508" s="173" t="s">
        <v>159</v>
      </c>
      <c r="E508" s="174" t="s">
        <v>1</v>
      </c>
      <c r="F508" s="175" t="s">
        <v>359</v>
      </c>
      <c r="H508" s="176">
        <v>4.33</v>
      </c>
      <c r="I508" s="177"/>
      <c r="L508" s="172"/>
      <c r="M508" s="178"/>
      <c r="N508" s="179"/>
      <c r="O508" s="179"/>
      <c r="P508" s="179"/>
      <c r="Q508" s="179"/>
      <c r="R508" s="179"/>
      <c r="S508" s="179"/>
      <c r="T508" s="180"/>
      <c r="AT508" s="174" t="s">
        <v>159</v>
      </c>
      <c r="AU508" s="174" t="s">
        <v>157</v>
      </c>
      <c r="AV508" s="12" t="s">
        <v>157</v>
      </c>
      <c r="AW508" s="12" t="s">
        <v>28</v>
      </c>
      <c r="AX508" s="12" t="s">
        <v>75</v>
      </c>
      <c r="AY508" s="174" t="s">
        <v>150</v>
      </c>
    </row>
    <row r="509" spans="2:65" s="12" customFormat="1" x14ac:dyDescent="0.2">
      <c r="B509" s="172"/>
      <c r="D509" s="173" t="s">
        <v>159</v>
      </c>
      <c r="E509" s="174" t="s">
        <v>1</v>
      </c>
      <c r="F509" s="175" t="s">
        <v>360</v>
      </c>
      <c r="H509" s="176">
        <v>312.47500000000002</v>
      </c>
      <c r="I509" s="177"/>
      <c r="L509" s="172"/>
      <c r="M509" s="178"/>
      <c r="N509" s="179"/>
      <c r="O509" s="179"/>
      <c r="P509" s="179"/>
      <c r="Q509" s="179"/>
      <c r="R509" s="179"/>
      <c r="S509" s="179"/>
      <c r="T509" s="180"/>
      <c r="AT509" s="174" t="s">
        <v>159</v>
      </c>
      <c r="AU509" s="174" t="s">
        <v>157</v>
      </c>
      <c r="AV509" s="12" t="s">
        <v>157</v>
      </c>
      <c r="AW509" s="12" t="s">
        <v>28</v>
      </c>
      <c r="AX509" s="12" t="s">
        <v>75</v>
      </c>
      <c r="AY509" s="174" t="s">
        <v>150</v>
      </c>
    </row>
    <row r="510" spans="2:65" s="12" customFormat="1" x14ac:dyDescent="0.2">
      <c r="B510" s="172"/>
      <c r="D510" s="173" t="s">
        <v>159</v>
      </c>
      <c r="E510" s="174" t="s">
        <v>1</v>
      </c>
      <c r="F510" s="175" t="s">
        <v>361</v>
      </c>
      <c r="H510" s="176">
        <v>3.66</v>
      </c>
      <c r="I510" s="177"/>
      <c r="L510" s="172"/>
      <c r="M510" s="178"/>
      <c r="N510" s="179"/>
      <c r="O510" s="179"/>
      <c r="P510" s="179"/>
      <c r="Q510" s="179"/>
      <c r="R510" s="179"/>
      <c r="S510" s="179"/>
      <c r="T510" s="180"/>
      <c r="AT510" s="174" t="s">
        <v>159</v>
      </c>
      <c r="AU510" s="174" t="s">
        <v>157</v>
      </c>
      <c r="AV510" s="12" t="s">
        <v>157</v>
      </c>
      <c r="AW510" s="12" t="s">
        <v>28</v>
      </c>
      <c r="AX510" s="12" t="s">
        <v>75</v>
      </c>
      <c r="AY510" s="174" t="s">
        <v>150</v>
      </c>
    </row>
    <row r="511" spans="2:65" s="12" customFormat="1" x14ac:dyDescent="0.2">
      <c r="B511" s="172"/>
      <c r="D511" s="173" t="s">
        <v>159</v>
      </c>
      <c r="E511" s="174" t="s">
        <v>1</v>
      </c>
      <c r="F511" s="175" t="s">
        <v>362</v>
      </c>
      <c r="H511" s="176">
        <v>3.24</v>
      </c>
      <c r="I511" s="177"/>
      <c r="L511" s="172"/>
      <c r="M511" s="178"/>
      <c r="N511" s="179"/>
      <c r="O511" s="179"/>
      <c r="P511" s="179"/>
      <c r="Q511" s="179"/>
      <c r="R511" s="179"/>
      <c r="S511" s="179"/>
      <c r="T511" s="180"/>
      <c r="AT511" s="174" t="s">
        <v>159</v>
      </c>
      <c r="AU511" s="174" t="s">
        <v>157</v>
      </c>
      <c r="AV511" s="12" t="s">
        <v>157</v>
      </c>
      <c r="AW511" s="12" t="s">
        <v>28</v>
      </c>
      <c r="AX511" s="12" t="s">
        <v>75</v>
      </c>
      <c r="AY511" s="174" t="s">
        <v>150</v>
      </c>
    </row>
    <row r="512" spans="2:65" s="12" customFormat="1" x14ac:dyDescent="0.2">
      <c r="B512" s="172"/>
      <c r="D512" s="173" t="s">
        <v>159</v>
      </c>
      <c r="E512" s="174" t="s">
        <v>1</v>
      </c>
      <c r="F512" s="175" t="s">
        <v>363</v>
      </c>
      <c r="H512" s="176">
        <v>7.72</v>
      </c>
      <c r="I512" s="177"/>
      <c r="L512" s="172"/>
      <c r="M512" s="178"/>
      <c r="N512" s="179"/>
      <c r="O512" s="179"/>
      <c r="P512" s="179"/>
      <c r="Q512" s="179"/>
      <c r="R512" s="179"/>
      <c r="S512" s="179"/>
      <c r="T512" s="180"/>
      <c r="AT512" s="174" t="s">
        <v>159</v>
      </c>
      <c r="AU512" s="174" t="s">
        <v>157</v>
      </c>
      <c r="AV512" s="12" t="s">
        <v>157</v>
      </c>
      <c r="AW512" s="12" t="s">
        <v>28</v>
      </c>
      <c r="AX512" s="12" t="s">
        <v>75</v>
      </c>
      <c r="AY512" s="174" t="s">
        <v>150</v>
      </c>
    </row>
    <row r="513" spans="2:65" s="13" customFormat="1" x14ac:dyDescent="0.2">
      <c r="B513" s="181"/>
      <c r="D513" s="173" t="s">
        <v>159</v>
      </c>
      <c r="E513" s="182" t="s">
        <v>1</v>
      </c>
      <c r="F513" s="183" t="s">
        <v>162</v>
      </c>
      <c r="H513" s="184">
        <v>331.42500000000001</v>
      </c>
      <c r="I513" s="185"/>
      <c r="L513" s="181"/>
      <c r="M513" s="186"/>
      <c r="N513" s="187"/>
      <c r="O513" s="187"/>
      <c r="P513" s="187"/>
      <c r="Q513" s="187"/>
      <c r="R513" s="187"/>
      <c r="S513" s="187"/>
      <c r="T513" s="188"/>
      <c r="AT513" s="182" t="s">
        <v>159</v>
      </c>
      <c r="AU513" s="182" t="s">
        <v>157</v>
      </c>
      <c r="AV513" s="13" t="s">
        <v>156</v>
      </c>
      <c r="AW513" s="13" t="s">
        <v>28</v>
      </c>
      <c r="AX513" s="13" t="s">
        <v>83</v>
      </c>
      <c r="AY513" s="182" t="s">
        <v>150</v>
      </c>
    </row>
    <row r="514" spans="2:65" s="1" customFormat="1" ht="24" customHeight="1" x14ac:dyDescent="0.2">
      <c r="B514" s="160"/>
      <c r="C514" s="161" t="s">
        <v>600</v>
      </c>
      <c r="D514" s="259" t="s">
        <v>1206</v>
      </c>
      <c r="E514" s="260"/>
      <c r="F514" s="261"/>
      <c r="G514" s="163" t="s">
        <v>260</v>
      </c>
      <c r="H514" s="164">
        <v>55.225999999999999</v>
      </c>
      <c r="I514" s="165"/>
      <c r="J514" s="164">
        <f>ROUND(I514*H514,3)</f>
        <v>0</v>
      </c>
      <c r="K514" s="162" t="s">
        <v>155</v>
      </c>
      <c r="L514" s="32"/>
      <c r="M514" s="166" t="s">
        <v>1</v>
      </c>
      <c r="N514" s="167" t="s">
        <v>41</v>
      </c>
      <c r="O514" s="55"/>
      <c r="P514" s="168">
        <f>O514*H514</f>
        <v>0</v>
      </c>
      <c r="Q514" s="168">
        <v>1.6684000000000001E-2</v>
      </c>
      <c r="R514" s="168">
        <f>Q514*H514</f>
        <v>0.92139058400000007</v>
      </c>
      <c r="S514" s="168">
        <v>0</v>
      </c>
      <c r="T514" s="169">
        <f>S514*H514</f>
        <v>0</v>
      </c>
      <c r="AR514" s="170" t="s">
        <v>219</v>
      </c>
      <c r="AT514" s="170" t="s">
        <v>152</v>
      </c>
      <c r="AU514" s="170" t="s">
        <v>157</v>
      </c>
      <c r="AY514" s="16" t="s">
        <v>150</v>
      </c>
      <c r="BE514" s="92">
        <f>IF(N514="základná",J514,0)</f>
        <v>0</v>
      </c>
      <c r="BF514" s="92">
        <f>IF(N514="znížená",J514,0)</f>
        <v>0</v>
      </c>
      <c r="BG514" s="92">
        <f>IF(N514="zákl. prenesená",J514,0)</f>
        <v>0</v>
      </c>
      <c r="BH514" s="92">
        <f>IF(N514="zníž. prenesená",J514,0)</f>
        <v>0</v>
      </c>
      <c r="BI514" s="92">
        <f>IF(N514="nulová",J514,0)</f>
        <v>0</v>
      </c>
      <c r="BJ514" s="16" t="s">
        <v>157</v>
      </c>
      <c r="BK514" s="171">
        <f>ROUND(I514*H514,3)</f>
        <v>0</v>
      </c>
      <c r="BL514" s="16" t="s">
        <v>219</v>
      </c>
      <c r="BM514" s="170" t="s">
        <v>601</v>
      </c>
    </row>
    <row r="515" spans="2:65" s="12" customFormat="1" ht="22.5" x14ac:dyDescent="0.2">
      <c r="B515" s="172"/>
      <c r="D515" s="173" t="s">
        <v>159</v>
      </c>
      <c r="E515" s="174" t="s">
        <v>1</v>
      </c>
      <c r="F515" s="175" t="s">
        <v>602</v>
      </c>
      <c r="H515" s="176">
        <v>44.88</v>
      </c>
      <c r="I515" s="177"/>
      <c r="L515" s="172"/>
      <c r="M515" s="178"/>
      <c r="N515" s="179"/>
      <c r="O515" s="179"/>
      <c r="P515" s="179"/>
      <c r="Q515" s="179"/>
      <c r="R515" s="179"/>
      <c r="S515" s="179"/>
      <c r="T515" s="180"/>
      <c r="AT515" s="174" t="s">
        <v>159</v>
      </c>
      <c r="AU515" s="174" t="s">
        <v>157</v>
      </c>
      <c r="AV515" s="12" t="s">
        <v>157</v>
      </c>
      <c r="AW515" s="12" t="s">
        <v>28</v>
      </c>
      <c r="AX515" s="12" t="s">
        <v>75</v>
      </c>
      <c r="AY515" s="174" t="s">
        <v>150</v>
      </c>
    </row>
    <row r="516" spans="2:65" s="12" customFormat="1" ht="22.5" x14ac:dyDescent="0.2">
      <c r="B516" s="172"/>
      <c r="D516" s="173" t="s">
        <v>159</v>
      </c>
      <c r="E516" s="174" t="s">
        <v>1</v>
      </c>
      <c r="F516" s="175" t="s">
        <v>603</v>
      </c>
      <c r="H516" s="176">
        <v>9.4499999999999993</v>
      </c>
      <c r="I516" s="177"/>
      <c r="L516" s="172"/>
      <c r="M516" s="178"/>
      <c r="N516" s="179"/>
      <c r="O516" s="179"/>
      <c r="P516" s="179"/>
      <c r="Q516" s="179"/>
      <c r="R516" s="179"/>
      <c r="S516" s="179"/>
      <c r="T516" s="180"/>
      <c r="AT516" s="174" t="s">
        <v>159</v>
      </c>
      <c r="AU516" s="174" t="s">
        <v>157</v>
      </c>
      <c r="AV516" s="12" t="s">
        <v>157</v>
      </c>
      <c r="AW516" s="12" t="s">
        <v>28</v>
      </c>
      <c r="AX516" s="12" t="s">
        <v>75</v>
      </c>
      <c r="AY516" s="174" t="s">
        <v>150</v>
      </c>
    </row>
    <row r="517" spans="2:65" s="12" customFormat="1" ht="22.5" x14ac:dyDescent="0.2">
      <c r="B517" s="172"/>
      <c r="D517" s="173" t="s">
        <v>159</v>
      </c>
      <c r="E517" s="174" t="s">
        <v>1</v>
      </c>
      <c r="F517" s="175" t="s">
        <v>604</v>
      </c>
      <c r="H517" s="176">
        <v>0.89600000000000002</v>
      </c>
      <c r="I517" s="177"/>
      <c r="L517" s="172"/>
      <c r="M517" s="178"/>
      <c r="N517" s="179"/>
      <c r="O517" s="179"/>
      <c r="P517" s="179"/>
      <c r="Q517" s="179"/>
      <c r="R517" s="179"/>
      <c r="S517" s="179"/>
      <c r="T517" s="180"/>
      <c r="AT517" s="174" t="s">
        <v>159</v>
      </c>
      <c r="AU517" s="174" t="s">
        <v>157</v>
      </c>
      <c r="AV517" s="12" t="s">
        <v>157</v>
      </c>
      <c r="AW517" s="12" t="s">
        <v>28</v>
      </c>
      <c r="AX517" s="12" t="s">
        <v>75</v>
      </c>
      <c r="AY517" s="174" t="s">
        <v>150</v>
      </c>
    </row>
    <row r="518" spans="2:65" s="13" customFormat="1" x14ac:dyDescent="0.2">
      <c r="B518" s="181"/>
      <c r="D518" s="173" t="s">
        <v>159</v>
      </c>
      <c r="E518" s="182" t="s">
        <v>1</v>
      </c>
      <c r="F518" s="183" t="s">
        <v>162</v>
      </c>
      <c r="H518" s="184">
        <v>55.225999999999999</v>
      </c>
      <c r="I518" s="185"/>
      <c r="L518" s="181"/>
      <c r="M518" s="186"/>
      <c r="N518" s="187"/>
      <c r="O518" s="187"/>
      <c r="P518" s="187"/>
      <c r="Q518" s="187"/>
      <c r="R518" s="187"/>
      <c r="S518" s="187"/>
      <c r="T518" s="188"/>
      <c r="AT518" s="182" t="s">
        <v>159</v>
      </c>
      <c r="AU518" s="182" t="s">
        <v>157</v>
      </c>
      <c r="AV518" s="13" t="s">
        <v>156</v>
      </c>
      <c r="AW518" s="13" t="s">
        <v>28</v>
      </c>
      <c r="AX518" s="13" t="s">
        <v>83</v>
      </c>
      <c r="AY518" s="182" t="s">
        <v>150</v>
      </c>
    </row>
    <row r="519" spans="2:65" s="1" customFormat="1" ht="24" customHeight="1" x14ac:dyDescent="0.2">
      <c r="B519" s="160"/>
      <c r="C519" s="161" t="s">
        <v>605</v>
      </c>
      <c r="D519" s="259" t="s">
        <v>606</v>
      </c>
      <c r="E519" s="260"/>
      <c r="F519" s="261"/>
      <c r="G519" s="163" t="s">
        <v>191</v>
      </c>
      <c r="H519" s="164">
        <v>3.923</v>
      </c>
      <c r="I519" s="165"/>
      <c r="J519" s="164">
        <f>ROUND(I519*H519,3)</f>
        <v>0</v>
      </c>
      <c r="K519" s="162" t="s">
        <v>155</v>
      </c>
      <c r="L519" s="32"/>
      <c r="M519" s="166" t="s">
        <v>1</v>
      </c>
      <c r="N519" s="167" t="s">
        <v>41</v>
      </c>
      <c r="O519" s="55"/>
      <c r="P519" s="168">
        <f>O519*H519</f>
        <v>0</v>
      </c>
      <c r="Q519" s="168">
        <v>0</v>
      </c>
      <c r="R519" s="168">
        <f>Q519*H519</f>
        <v>0</v>
      </c>
      <c r="S519" s="168">
        <v>0</v>
      </c>
      <c r="T519" s="169">
        <f>S519*H519</f>
        <v>0</v>
      </c>
      <c r="AR519" s="170" t="s">
        <v>219</v>
      </c>
      <c r="AT519" s="170" t="s">
        <v>152</v>
      </c>
      <c r="AU519" s="170" t="s">
        <v>157</v>
      </c>
      <c r="AY519" s="16" t="s">
        <v>150</v>
      </c>
      <c r="BE519" s="92">
        <f>IF(N519="základná",J519,0)</f>
        <v>0</v>
      </c>
      <c r="BF519" s="92">
        <f>IF(N519="znížená",J519,0)</f>
        <v>0</v>
      </c>
      <c r="BG519" s="92">
        <f>IF(N519="zákl. prenesená",J519,0)</f>
        <v>0</v>
      </c>
      <c r="BH519" s="92">
        <f>IF(N519="zníž. prenesená",J519,0)</f>
        <v>0</v>
      </c>
      <c r="BI519" s="92">
        <f>IF(N519="nulová",J519,0)</f>
        <v>0</v>
      </c>
      <c r="BJ519" s="16" t="s">
        <v>157</v>
      </c>
      <c r="BK519" s="171">
        <f>ROUND(I519*H519,3)</f>
        <v>0</v>
      </c>
      <c r="BL519" s="16" t="s">
        <v>219</v>
      </c>
      <c r="BM519" s="170" t="s">
        <v>607</v>
      </c>
    </row>
    <row r="520" spans="2:65" s="11" customFormat="1" ht="22.9" customHeight="1" x14ac:dyDescent="0.2">
      <c r="B520" s="147"/>
      <c r="D520" s="148" t="s">
        <v>74</v>
      </c>
      <c r="E520" s="158" t="s">
        <v>608</v>
      </c>
      <c r="F520" s="158" t="s">
        <v>609</v>
      </c>
      <c r="I520" s="150"/>
      <c r="J520" s="159">
        <f>BK520</f>
        <v>0</v>
      </c>
      <c r="L520" s="147"/>
      <c r="M520" s="152"/>
      <c r="N520" s="153"/>
      <c r="O520" s="153"/>
      <c r="P520" s="154">
        <f>SUM(P521:P550)</f>
        <v>0</v>
      </c>
      <c r="Q520" s="153"/>
      <c r="R520" s="154">
        <f>SUM(R521:R550)</f>
        <v>0.27332374400000004</v>
      </c>
      <c r="S520" s="153"/>
      <c r="T520" s="155">
        <f>SUM(T521:T550)</f>
        <v>0</v>
      </c>
      <c r="AR520" s="148" t="s">
        <v>157</v>
      </c>
      <c r="AT520" s="156" t="s">
        <v>74</v>
      </c>
      <c r="AU520" s="156" t="s">
        <v>83</v>
      </c>
      <c r="AY520" s="148" t="s">
        <v>150</v>
      </c>
      <c r="BK520" s="157">
        <f>SUM(BK521:BK550)</f>
        <v>0</v>
      </c>
    </row>
    <row r="521" spans="2:65" s="1" customFormat="1" ht="24" customHeight="1" x14ac:dyDescent="0.2">
      <c r="B521" s="160"/>
      <c r="C521" s="161" t="s">
        <v>610</v>
      </c>
      <c r="D521" s="259" t="s">
        <v>611</v>
      </c>
      <c r="E521" s="260"/>
      <c r="F521" s="261"/>
      <c r="G521" s="163" t="s">
        <v>234</v>
      </c>
      <c r="H521" s="164">
        <v>1</v>
      </c>
      <c r="I521" s="165"/>
      <c r="J521" s="164">
        <f>ROUND(I521*H521,3)</f>
        <v>0</v>
      </c>
      <c r="K521" s="162" t="s">
        <v>1</v>
      </c>
      <c r="L521" s="32"/>
      <c r="M521" s="166" t="s">
        <v>1</v>
      </c>
      <c r="N521" s="167" t="s">
        <v>41</v>
      </c>
      <c r="O521" s="55"/>
      <c r="P521" s="168">
        <f>O521*H521</f>
        <v>0</v>
      </c>
      <c r="Q521" s="168">
        <v>6.0000000000000002E-5</v>
      </c>
      <c r="R521" s="168">
        <f>Q521*H521</f>
        <v>6.0000000000000002E-5</v>
      </c>
      <c r="S521" s="168">
        <v>0</v>
      </c>
      <c r="T521" s="169">
        <f>S521*H521</f>
        <v>0</v>
      </c>
      <c r="AR521" s="170" t="s">
        <v>219</v>
      </c>
      <c r="AT521" s="170" t="s">
        <v>152</v>
      </c>
      <c r="AU521" s="170" t="s">
        <v>157</v>
      </c>
      <c r="AY521" s="16" t="s">
        <v>150</v>
      </c>
      <c r="BE521" s="92">
        <f>IF(N521="základná",J521,0)</f>
        <v>0</v>
      </c>
      <c r="BF521" s="92">
        <f>IF(N521="znížená",J521,0)</f>
        <v>0</v>
      </c>
      <c r="BG521" s="92">
        <f>IF(N521="zákl. prenesená",J521,0)</f>
        <v>0</v>
      </c>
      <c r="BH521" s="92">
        <f>IF(N521="zníž. prenesená",J521,0)</f>
        <v>0</v>
      </c>
      <c r="BI521" s="92">
        <f>IF(N521="nulová",J521,0)</f>
        <v>0</v>
      </c>
      <c r="BJ521" s="16" t="s">
        <v>157</v>
      </c>
      <c r="BK521" s="171">
        <f>ROUND(I521*H521,3)</f>
        <v>0</v>
      </c>
      <c r="BL521" s="16" t="s">
        <v>219</v>
      </c>
      <c r="BM521" s="170" t="s">
        <v>612</v>
      </c>
    </row>
    <row r="522" spans="2:65" s="1" customFormat="1" ht="36" customHeight="1" x14ac:dyDescent="0.2">
      <c r="B522" s="160"/>
      <c r="C522" s="161" t="s">
        <v>613</v>
      </c>
      <c r="D522" s="259" t="s">
        <v>614</v>
      </c>
      <c r="E522" s="260"/>
      <c r="F522" s="261"/>
      <c r="G522" s="163" t="s">
        <v>260</v>
      </c>
      <c r="H522" s="164">
        <v>12</v>
      </c>
      <c r="I522" s="165"/>
      <c r="J522" s="164">
        <f>ROUND(I522*H522,3)</f>
        <v>0</v>
      </c>
      <c r="K522" s="162" t="s">
        <v>155</v>
      </c>
      <c r="L522" s="32"/>
      <c r="M522" s="166" t="s">
        <v>1</v>
      </c>
      <c r="N522" s="167" t="s">
        <v>41</v>
      </c>
      <c r="O522" s="55"/>
      <c r="P522" s="168">
        <f>O522*H522</f>
        <v>0</v>
      </c>
      <c r="Q522" s="168">
        <v>6.9999999999999994E-5</v>
      </c>
      <c r="R522" s="168">
        <f>Q522*H522</f>
        <v>8.3999999999999993E-4</v>
      </c>
      <c r="S522" s="168">
        <v>0</v>
      </c>
      <c r="T522" s="169">
        <f>S522*H522</f>
        <v>0</v>
      </c>
      <c r="AR522" s="170" t="s">
        <v>219</v>
      </c>
      <c r="AT522" s="170" t="s">
        <v>152</v>
      </c>
      <c r="AU522" s="170" t="s">
        <v>157</v>
      </c>
      <c r="AY522" s="16" t="s">
        <v>150</v>
      </c>
      <c r="BE522" s="92">
        <f>IF(N522="základná",J522,0)</f>
        <v>0</v>
      </c>
      <c r="BF522" s="92">
        <f>IF(N522="znížená",J522,0)</f>
        <v>0</v>
      </c>
      <c r="BG522" s="92">
        <f>IF(N522="zákl. prenesená",J522,0)</f>
        <v>0</v>
      </c>
      <c r="BH522" s="92">
        <f>IF(N522="zníž. prenesená",J522,0)</f>
        <v>0</v>
      </c>
      <c r="BI522" s="92">
        <f>IF(N522="nulová",J522,0)</f>
        <v>0</v>
      </c>
      <c r="BJ522" s="16" t="s">
        <v>157</v>
      </c>
      <c r="BK522" s="171">
        <f>ROUND(I522*H522,3)</f>
        <v>0</v>
      </c>
      <c r="BL522" s="16" t="s">
        <v>219</v>
      </c>
      <c r="BM522" s="170" t="s">
        <v>615</v>
      </c>
    </row>
    <row r="523" spans="2:65" s="12" customFormat="1" x14ac:dyDescent="0.2">
      <c r="B523" s="172"/>
      <c r="D523" s="173" t="s">
        <v>159</v>
      </c>
      <c r="E523" s="174" t="s">
        <v>1</v>
      </c>
      <c r="F523" s="175" t="s">
        <v>616</v>
      </c>
      <c r="H523" s="176">
        <v>3.2</v>
      </c>
      <c r="I523" s="177"/>
      <c r="L523" s="172"/>
      <c r="M523" s="178"/>
      <c r="N523" s="179"/>
      <c r="O523" s="179"/>
      <c r="P523" s="179"/>
      <c r="Q523" s="179"/>
      <c r="R523" s="179"/>
      <c r="S523" s="179"/>
      <c r="T523" s="180"/>
      <c r="AT523" s="174" t="s">
        <v>159</v>
      </c>
      <c r="AU523" s="174" t="s">
        <v>157</v>
      </c>
      <c r="AV523" s="12" t="s">
        <v>157</v>
      </c>
      <c r="AW523" s="12" t="s">
        <v>28</v>
      </c>
      <c r="AX523" s="12" t="s">
        <v>75</v>
      </c>
      <c r="AY523" s="174" t="s">
        <v>150</v>
      </c>
    </row>
    <row r="524" spans="2:65" s="12" customFormat="1" x14ac:dyDescent="0.2">
      <c r="B524" s="172"/>
      <c r="D524" s="173" t="s">
        <v>159</v>
      </c>
      <c r="E524" s="174" t="s">
        <v>1</v>
      </c>
      <c r="F524" s="175" t="s">
        <v>617</v>
      </c>
      <c r="H524" s="176">
        <v>3.6</v>
      </c>
      <c r="I524" s="177"/>
      <c r="L524" s="172"/>
      <c r="M524" s="178"/>
      <c r="N524" s="179"/>
      <c r="O524" s="179"/>
      <c r="P524" s="179"/>
      <c r="Q524" s="179"/>
      <c r="R524" s="179"/>
      <c r="S524" s="179"/>
      <c r="T524" s="180"/>
      <c r="AT524" s="174" t="s">
        <v>159</v>
      </c>
      <c r="AU524" s="174" t="s">
        <v>157</v>
      </c>
      <c r="AV524" s="12" t="s">
        <v>157</v>
      </c>
      <c r="AW524" s="12" t="s">
        <v>28</v>
      </c>
      <c r="AX524" s="12" t="s">
        <v>75</v>
      </c>
      <c r="AY524" s="174" t="s">
        <v>150</v>
      </c>
    </row>
    <row r="525" spans="2:65" s="14" customFormat="1" x14ac:dyDescent="0.2">
      <c r="B525" s="189"/>
      <c r="D525" s="173" t="s">
        <v>159</v>
      </c>
      <c r="E525" s="190" t="s">
        <v>1</v>
      </c>
      <c r="F525" s="191" t="s">
        <v>229</v>
      </c>
      <c r="H525" s="192">
        <v>6.8</v>
      </c>
      <c r="I525" s="193"/>
      <c r="L525" s="189"/>
      <c r="M525" s="194"/>
      <c r="N525" s="195"/>
      <c r="O525" s="195"/>
      <c r="P525" s="195"/>
      <c r="Q525" s="195"/>
      <c r="R525" s="195"/>
      <c r="S525" s="195"/>
      <c r="T525" s="196"/>
      <c r="AT525" s="190" t="s">
        <v>159</v>
      </c>
      <c r="AU525" s="190" t="s">
        <v>157</v>
      </c>
      <c r="AV525" s="14" t="s">
        <v>165</v>
      </c>
      <c r="AW525" s="14" t="s">
        <v>28</v>
      </c>
      <c r="AX525" s="14" t="s">
        <v>75</v>
      </c>
      <c r="AY525" s="190" t="s">
        <v>150</v>
      </c>
    </row>
    <row r="526" spans="2:65" s="12" customFormat="1" x14ac:dyDescent="0.2">
      <c r="B526" s="172"/>
      <c r="D526" s="173" t="s">
        <v>159</v>
      </c>
      <c r="E526" s="174" t="s">
        <v>1</v>
      </c>
      <c r="F526" s="175" t="s">
        <v>618</v>
      </c>
      <c r="H526" s="176">
        <v>3.3</v>
      </c>
      <c r="I526" s="177"/>
      <c r="L526" s="172"/>
      <c r="M526" s="178"/>
      <c r="N526" s="179"/>
      <c r="O526" s="179"/>
      <c r="P526" s="179"/>
      <c r="Q526" s="179"/>
      <c r="R526" s="179"/>
      <c r="S526" s="179"/>
      <c r="T526" s="180"/>
      <c r="AT526" s="174" t="s">
        <v>159</v>
      </c>
      <c r="AU526" s="174" t="s">
        <v>157</v>
      </c>
      <c r="AV526" s="12" t="s">
        <v>157</v>
      </c>
      <c r="AW526" s="12" t="s">
        <v>28</v>
      </c>
      <c r="AX526" s="12" t="s">
        <v>75</v>
      </c>
      <c r="AY526" s="174" t="s">
        <v>150</v>
      </c>
    </row>
    <row r="527" spans="2:65" s="12" customFormat="1" x14ac:dyDescent="0.2">
      <c r="B527" s="172"/>
      <c r="D527" s="173" t="s">
        <v>159</v>
      </c>
      <c r="E527" s="174" t="s">
        <v>1</v>
      </c>
      <c r="F527" s="175" t="s">
        <v>619</v>
      </c>
      <c r="H527" s="176">
        <v>1.9</v>
      </c>
      <c r="I527" s="177"/>
      <c r="L527" s="172"/>
      <c r="M527" s="178"/>
      <c r="N527" s="179"/>
      <c r="O527" s="179"/>
      <c r="P527" s="179"/>
      <c r="Q527" s="179"/>
      <c r="R527" s="179"/>
      <c r="S527" s="179"/>
      <c r="T527" s="180"/>
      <c r="AT527" s="174" t="s">
        <v>159</v>
      </c>
      <c r="AU527" s="174" t="s">
        <v>157</v>
      </c>
      <c r="AV527" s="12" t="s">
        <v>157</v>
      </c>
      <c r="AW527" s="12" t="s">
        <v>28</v>
      </c>
      <c r="AX527" s="12" t="s">
        <v>75</v>
      </c>
      <c r="AY527" s="174" t="s">
        <v>150</v>
      </c>
    </row>
    <row r="528" spans="2:65" s="14" customFormat="1" x14ac:dyDescent="0.2">
      <c r="B528" s="189"/>
      <c r="D528" s="173" t="s">
        <v>159</v>
      </c>
      <c r="E528" s="190" t="s">
        <v>1</v>
      </c>
      <c r="F528" s="191" t="s">
        <v>206</v>
      </c>
      <c r="H528" s="192">
        <v>5.2</v>
      </c>
      <c r="I528" s="193"/>
      <c r="L528" s="189"/>
      <c r="M528" s="194"/>
      <c r="N528" s="195"/>
      <c r="O528" s="195"/>
      <c r="P528" s="195"/>
      <c r="Q528" s="195"/>
      <c r="R528" s="195"/>
      <c r="S528" s="195"/>
      <c r="T528" s="196"/>
      <c r="AT528" s="190" t="s">
        <v>159</v>
      </c>
      <c r="AU528" s="190" t="s">
        <v>157</v>
      </c>
      <c r="AV528" s="14" t="s">
        <v>165</v>
      </c>
      <c r="AW528" s="14" t="s">
        <v>28</v>
      </c>
      <c r="AX528" s="14" t="s">
        <v>75</v>
      </c>
      <c r="AY528" s="190" t="s">
        <v>150</v>
      </c>
    </row>
    <row r="529" spans="2:65" s="13" customFormat="1" x14ac:dyDescent="0.2">
      <c r="B529" s="181"/>
      <c r="D529" s="173" t="s">
        <v>159</v>
      </c>
      <c r="E529" s="182" t="s">
        <v>1</v>
      </c>
      <c r="F529" s="183" t="s">
        <v>162</v>
      </c>
      <c r="H529" s="184">
        <v>12</v>
      </c>
      <c r="I529" s="185"/>
      <c r="L529" s="181"/>
      <c r="M529" s="186"/>
      <c r="N529" s="187"/>
      <c r="O529" s="187"/>
      <c r="P529" s="187"/>
      <c r="Q529" s="187"/>
      <c r="R529" s="187"/>
      <c r="S529" s="187"/>
      <c r="T529" s="188"/>
      <c r="AT529" s="182" t="s">
        <v>159</v>
      </c>
      <c r="AU529" s="182" t="s">
        <v>157</v>
      </c>
      <c r="AV529" s="13" t="s">
        <v>156</v>
      </c>
      <c r="AW529" s="13" t="s">
        <v>28</v>
      </c>
      <c r="AX529" s="13" t="s">
        <v>83</v>
      </c>
      <c r="AY529" s="182" t="s">
        <v>150</v>
      </c>
    </row>
    <row r="530" spans="2:65" s="1" customFormat="1" ht="24" customHeight="1" x14ac:dyDescent="0.2">
      <c r="B530" s="160"/>
      <c r="C530" s="161" t="s">
        <v>620</v>
      </c>
      <c r="D530" s="259" t="s">
        <v>621</v>
      </c>
      <c r="E530" s="260"/>
      <c r="F530" s="261"/>
      <c r="G530" s="163" t="s">
        <v>234</v>
      </c>
      <c r="H530" s="164">
        <v>10</v>
      </c>
      <c r="I530" s="165"/>
      <c r="J530" s="164">
        <f>ROUND(I530*H530,3)</f>
        <v>0</v>
      </c>
      <c r="K530" s="162" t="s">
        <v>155</v>
      </c>
      <c r="L530" s="32"/>
      <c r="M530" s="166" t="s">
        <v>1</v>
      </c>
      <c r="N530" s="167" t="s">
        <v>41</v>
      </c>
      <c r="O530" s="55"/>
      <c r="P530" s="168">
        <f>O530*H530</f>
        <v>0</v>
      </c>
      <c r="Q530" s="168">
        <v>0</v>
      </c>
      <c r="R530" s="168">
        <f>Q530*H530</f>
        <v>0</v>
      </c>
      <c r="S530" s="168">
        <v>0</v>
      </c>
      <c r="T530" s="169">
        <f>S530*H530</f>
        <v>0</v>
      </c>
      <c r="AR530" s="170" t="s">
        <v>219</v>
      </c>
      <c r="AT530" s="170" t="s">
        <v>152</v>
      </c>
      <c r="AU530" s="170" t="s">
        <v>157</v>
      </c>
      <c r="AY530" s="16" t="s">
        <v>150</v>
      </c>
      <c r="BE530" s="92">
        <f>IF(N530="základná",J530,0)</f>
        <v>0</v>
      </c>
      <c r="BF530" s="92">
        <f>IF(N530="znížená",J530,0)</f>
        <v>0</v>
      </c>
      <c r="BG530" s="92">
        <f>IF(N530="zákl. prenesená",J530,0)</f>
        <v>0</v>
      </c>
      <c r="BH530" s="92">
        <f>IF(N530="zníž. prenesená",J530,0)</f>
        <v>0</v>
      </c>
      <c r="BI530" s="92">
        <f>IF(N530="nulová",J530,0)</f>
        <v>0</v>
      </c>
      <c r="BJ530" s="16" t="s">
        <v>157</v>
      </c>
      <c r="BK530" s="171">
        <f>ROUND(I530*H530,3)</f>
        <v>0</v>
      </c>
      <c r="BL530" s="16" t="s">
        <v>219</v>
      </c>
      <c r="BM530" s="170" t="s">
        <v>622</v>
      </c>
    </row>
    <row r="531" spans="2:65" s="12" customFormat="1" x14ac:dyDescent="0.2">
      <c r="B531" s="172"/>
      <c r="D531" s="173" t="s">
        <v>159</v>
      </c>
      <c r="E531" s="174" t="s">
        <v>1</v>
      </c>
      <c r="F531" s="175" t="s">
        <v>376</v>
      </c>
      <c r="H531" s="176">
        <v>6</v>
      </c>
      <c r="I531" s="177"/>
      <c r="L531" s="172"/>
      <c r="M531" s="178"/>
      <c r="N531" s="179"/>
      <c r="O531" s="179"/>
      <c r="P531" s="179"/>
      <c r="Q531" s="179"/>
      <c r="R531" s="179"/>
      <c r="S531" s="179"/>
      <c r="T531" s="180"/>
      <c r="AT531" s="174" t="s">
        <v>159</v>
      </c>
      <c r="AU531" s="174" t="s">
        <v>157</v>
      </c>
      <c r="AV531" s="12" t="s">
        <v>157</v>
      </c>
      <c r="AW531" s="12" t="s">
        <v>28</v>
      </c>
      <c r="AX531" s="12" t="s">
        <v>75</v>
      </c>
      <c r="AY531" s="174" t="s">
        <v>150</v>
      </c>
    </row>
    <row r="532" spans="2:65" s="12" customFormat="1" x14ac:dyDescent="0.2">
      <c r="B532" s="172"/>
      <c r="D532" s="173" t="s">
        <v>159</v>
      </c>
      <c r="E532" s="174" t="s">
        <v>1</v>
      </c>
      <c r="F532" s="175" t="s">
        <v>377</v>
      </c>
      <c r="H532" s="176">
        <v>3</v>
      </c>
      <c r="I532" s="177"/>
      <c r="L532" s="172"/>
      <c r="M532" s="178"/>
      <c r="N532" s="179"/>
      <c r="O532" s="179"/>
      <c r="P532" s="179"/>
      <c r="Q532" s="179"/>
      <c r="R532" s="179"/>
      <c r="S532" s="179"/>
      <c r="T532" s="180"/>
      <c r="AT532" s="174" t="s">
        <v>159</v>
      </c>
      <c r="AU532" s="174" t="s">
        <v>157</v>
      </c>
      <c r="AV532" s="12" t="s">
        <v>157</v>
      </c>
      <c r="AW532" s="12" t="s">
        <v>28</v>
      </c>
      <c r="AX532" s="12" t="s">
        <v>75</v>
      </c>
      <c r="AY532" s="174" t="s">
        <v>150</v>
      </c>
    </row>
    <row r="533" spans="2:65" s="12" customFormat="1" x14ac:dyDescent="0.2">
      <c r="B533" s="172"/>
      <c r="D533" s="173" t="s">
        <v>159</v>
      </c>
      <c r="E533" s="174" t="s">
        <v>1</v>
      </c>
      <c r="F533" s="175" t="s">
        <v>378</v>
      </c>
      <c r="H533" s="176">
        <v>1</v>
      </c>
      <c r="I533" s="177"/>
      <c r="L533" s="172"/>
      <c r="M533" s="178"/>
      <c r="N533" s="179"/>
      <c r="O533" s="179"/>
      <c r="P533" s="179"/>
      <c r="Q533" s="179"/>
      <c r="R533" s="179"/>
      <c r="S533" s="179"/>
      <c r="T533" s="180"/>
      <c r="AT533" s="174" t="s">
        <v>159</v>
      </c>
      <c r="AU533" s="174" t="s">
        <v>157</v>
      </c>
      <c r="AV533" s="12" t="s">
        <v>157</v>
      </c>
      <c r="AW533" s="12" t="s">
        <v>28</v>
      </c>
      <c r="AX533" s="12" t="s">
        <v>75</v>
      </c>
      <c r="AY533" s="174" t="s">
        <v>150</v>
      </c>
    </row>
    <row r="534" spans="2:65" s="13" customFormat="1" x14ac:dyDescent="0.2">
      <c r="B534" s="181"/>
      <c r="D534" s="173" t="s">
        <v>159</v>
      </c>
      <c r="E534" s="182" t="s">
        <v>1</v>
      </c>
      <c r="F534" s="183" t="s">
        <v>162</v>
      </c>
      <c r="H534" s="184">
        <v>10</v>
      </c>
      <c r="I534" s="185"/>
      <c r="L534" s="181"/>
      <c r="M534" s="186"/>
      <c r="N534" s="187"/>
      <c r="O534" s="187"/>
      <c r="P534" s="187"/>
      <c r="Q534" s="187"/>
      <c r="R534" s="187"/>
      <c r="S534" s="187"/>
      <c r="T534" s="188"/>
      <c r="AT534" s="182" t="s">
        <v>159</v>
      </c>
      <c r="AU534" s="182" t="s">
        <v>157</v>
      </c>
      <c r="AV534" s="13" t="s">
        <v>156</v>
      </c>
      <c r="AW534" s="13" t="s">
        <v>28</v>
      </c>
      <c r="AX534" s="13" t="s">
        <v>83</v>
      </c>
      <c r="AY534" s="182" t="s">
        <v>150</v>
      </c>
    </row>
    <row r="535" spans="2:65" s="1" customFormat="1" ht="24" customHeight="1" x14ac:dyDescent="0.2">
      <c r="B535" s="160"/>
      <c r="C535" s="197" t="s">
        <v>623</v>
      </c>
      <c r="D535" s="262" t="s">
        <v>624</v>
      </c>
      <c r="E535" s="263"/>
      <c r="F535" s="264"/>
      <c r="G535" s="199" t="s">
        <v>234</v>
      </c>
      <c r="H535" s="200">
        <v>9</v>
      </c>
      <c r="I535" s="201"/>
      <c r="J535" s="200">
        <f t="shared" ref="J535:J542" si="10">ROUND(I535*H535,3)</f>
        <v>0</v>
      </c>
      <c r="K535" s="198" t="s">
        <v>374</v>
      </c>
      <c r="L535" s="202"/>
      <c r="M535" s="203" t="s">
        <v>1</v>
      </c>
      <c r="N535" s="204" t="s">
        <v>41</v>
      </c>
      <c r="O535" s="55"/>
      <c r="P535" s="168">
        <f t="shared" ref="P535:P542" si="11">O535*H535</f>
        <v>0</v>
      </c>
      <c r="Q535" s="168">
        <v>1E-3</v>
      </c>
      <c r="R535" s="168">
        <f t="shared" ref="R535:R542" si="12">Q535*H535</f>
        <v>9.0000000000000011E-3</v>
      </c>
      <c r="S535" s="168">
        <v>0</v>
      </c>
      <c r="T535" s="169">
        <f t="shared" ref="T535:T542" si="13">S535*H535</f>
        <v>0</v>
      </c>
      <c r="AR535" s="170" t="s">
        <v>302</v>
      </c>
      <c r="AT535" s="170" t="s">
        <v>255</v>
      </c>
      <c r="AU535" s="170" t="s">
        <v>157</v>
      </c>
      <c r="AY535" s="16" t="s">
        <v>150</v>
      </c>
      <c r="BE535" s="92">
        <f t="shared" ref="BE535:BE542" si="14">IF(N535="základná",J535,0)</f>
        <v>0</v>
      </c>
      <c r="BF535" s="92">
        <f t="shared" ref="BF535:BF542" si="15">IF(N535="znížená",J535,0)</f>
        <v>0</v>
      </c>
      <c r="BG535" s="92">
        <f t="shared" ref="BG535:BG542" si="16">IF(N535="zákl. prenesená",J535,0)</f>
        <v>0</v>
      </c>
      <c r="BH535" s="92">
        <f t="shared" ref="BH535:BH542" si="17">IF(N535="zníž. prenesená",J535,0)</f>
        <v>0</v>
      </c>
      <c r="BI535" s="92">
        <f t="shared" ref="BI535:BI542" si="18">IF(N535="nulová",J535,0)</f>
        <v>0</v>
      </c>
      <c r="BJ535" s="16" t="s">
        <v>157</v>
      </c>
      <c r="BK535" s="171">
        <f t="shared" ref="BK535:BK542" si="19">ROUND(I535*H535,3)</f>
        <v>0</v>
      </c>
      <c r="BL535" s="16" t="s">
        <v>219</v>
      </c>
      <c r="BM535" s="170" t="s">
        <v>625</v>
      </c>
    </row>
    <row r="536" spans="2:65" s="1" customFormat="1" ht="24" customHeight="1" x14ac:dyDescent="0.2">
      <c r="B536" s="160"/>
      <c r="C536" s="197" t="s">
        <v>507</v>
      </c>
      <c r="D536" s="262" t="s">
        <v>626</v>
      </c>
      <c r="E536" s="263"/>
      <c r="F536" s="264"/>
      <c r="G536" s="199" t="s">
        <v>234</v>
      </c>
      <c r="H536" s="200">
        <v>1</v>
      </c>
      <c r="I536" s="201"/>
      <c r="J536" s="200">
        <f t="shared" si="10"/>
        <v>0</v>
      </c>
      <c r="K536" s="198" t="s">
        <v>155</v>
      </c>
      <c r="L536" s="202"/>
      <c r="M536" s="203" t="s">
        <v>1</v>
      </c>
      <c r="N536" s="204" t="s">
        <v>41</v>
      </c>
      <c r="O536" s="55"/>
      <c r="P536" s="168">
        <f t="shared" si="11"/>
        <v>0</v>
      </c>
      <c r="Q536" s="168">
        <v>1E-3</v>
      </c>
      <c r="R536" s="168">
        <f t="shared" si="12"/>
        <v>1E-3</v>
      </c>
      <c r="S536" s="168">
        <v>0</v>
      </c>
      <c r="T536" s="169">
        <f t="shared" si="13"/>
        <v>0</v>
      </c>
      <c r="AR536" s="170" t="s">
        <v>302</v>
      </c>
      <c r="AT536" s="170" t="s">
        <v>255</v>
      </c>
      <c r="AU536" s="170" t="s">
        <v>157</v>
      </c>
      <c r="AY536" s="16" t="s">
        <v>150</v>
      </c>
      <c r="BE536" s="92">
        <f t="shared" si="14"/>
        <v>0</v>
      </c>
      <c r="BF536" s="92">
        <f t="shared" si="15"/>
        <v>0</v>
      </c>
      <c r="BG536" s="92">
        <f t="shared" si="16"/>
        <v>0</v>
      </c>
      <c r="BH536" s="92">
        <f t="shared" si="17"/>
        <v>0</v>
      </c>
      <c r="BI536" s="92">
        <f t="shared" si="18"/>
        <v>0</v>
      </c>
      <c r="BJ536" s="16" t="s">
        <v>157</v>
      </c>
      <c r="BK536" s="171">
        <f t="shared" si="19"/>
        <v>0</v>
      </c>
      <c r="BL536" s="16" t="s">
        <v>219</v>
      </c>
      <c r="BM536" s="170" t="s">
        <v>627</v>
      </c>
    </row>
    <row r="537" spans="2:65" s="1" customFormat="1" ht="36" customHeight="1" x14ac:dyDescent="0.2">
      <c r="B537" s="160"/>
      <c r="C537" s="197" t="s">
        <v>628</v>
      </c>
      <c r="D537" s="262" t="s">
        <v>629</v>
      </c>
      <c r="E537" s="263"/>
      <c r="F537" s="264"/>
      <c r="G537" s="199" t="s">
        <v>234</v>
      </c>
      <c r="H537" s="200">
        <v>10</v>
      </c>
      <c r="I537" s="201"/>
      <c r="J537" s="200">
        <f t="shared" si="10"/>
        <v>0</v>
      </c>
      <c r="K537" s="198" t="s">
        <v>155</v>
      </c>
      <c r="L537" s="202"/>
      <c r="M537" s="203" t="s">
        <v>1</v>
      </c>
      <c r="N537" s="204" t="s">
        <v>41</v>
      </c>
      <c r="O537" s="55"/>
      <c r="P537" s="168">
        <f t="shared" si="11"/>
        <v>0</v>
      </c>
      <c r="Q537" s="168">
        <v>2.5000000000000001E-2</v>
      </c>
      <c r="R537" s="168">
        <f t="shared" si="12"/>
        <v>0.25</v>
      </c>
      <c r="S537" s="168">
        <v>0</v>
      </c>
      <c r="T537" s="169">
        <f t="shared" si="13"/>
        <v>0</v>
      </c>
      <c r="AR537" s="170" t="s">
        <v>302</v>
      </c>
      <c r="AT537" s="170" t="s">
        <v>255</v>
      </c>
      <c r="AU537" s="170" t="s">
        <v>157</v>
      </c>
      <c r="AY537" s="16" t="s">
        <v>150</v>
      </c>
      <c r="BE537" s="92">
        <f t="shared" si="14"/>
        <v>0</v>
      </c>
      <c r="BF537" s="92">
        <f t="shared" si="15"/>
        <v>0</v>
      </c>
      <c r="BG537" s="92">
        <f t="shared" si="16"/>
        <v>0</v>
      </c>
      <c r="BH537" s="92">
        <f t="shared" si="17"/>
        <v>0</v>
      </c>
      <c r="BI537" s="92">
        <f t="shared" si="18"/>
        <v>0</v>
      </c>
      <c r="BJ537" s="16" t="s">
        <v>157</v>
      </c>
      <c r="BK537" s="171">
        <f t="shared" si="19"/>
        <v>0</v>
      </c>
      <c r="BL537" s="16" t="s">
        <v>219</v>
      </c>
      <c r="BM537" s="170" t="s">
        <v>630</v>
      </c>
    </row>
    <row r="538" spans="2:65" s="1" customFormat="1" ht="16.5" customHeight="1" x14ac:dyDescent="0.2">
      <c r="B538" s="160"/>
      <c r="C538" s="161" t="s">
        <v>631</v>
      </c>
      <c r="D538" s="259" t="s">
        <v>632</v>
      </c>
      <c r="E538" s="260"/>
      <c r="F538" s="261"/>
      <c r="G538" s="163" t="s">
        <v>234</v>
      </c>
      <c r="H538" s="164">
        <v>1</v>
      </c>
      <c r="I538" s="165"/>
      <c r="J538" s="164">
        <f t="shared" si="10"/>
        <v>0</v>
      </c>
      <c r="K538" s="162" t="s">
        <v>155</v>
      </c>
      <c r="L538" s="32"/>
      <c r="M538" s="166" t="s">
        <v>1</v>
      </c>
      <c r="N538" s="167" t="s">
        <v>41</v>
      </c>
      <c r="O538" s="55"/>
      <c r="P538" s="168">
        <f t="shared" si="11"/>
        <v>0</v>
      </c>
      <c r="Q538" s="168">
        <v>0</v>
      </c>
      <c r="R538" s="168">
        <f t="shared" si="12"/>
        <v>0</v>
      </c>
      <c r="S538" s="168">
        <v>0</v>
      </c>
      <c r="T538" s="169">
        <f t="shared" si="13"/>
        <v>0</v>
      </c>
      <c r="AR538" s="170" t="s">
        <v>219</v>
      </c>
      <c r="AT538" s="170" t="s">
        <v>152</v>
      </c>
      <c r="AU538" s="170" t="s">
        <v>157</v>
      </c>
      <c r="AY538" s="16" t="s">
        <v>150</v>
      </c>
      <c r="BE538" s="92">
        <f t="shared" si="14"/>
        <v>0</v>
      </c>
      <c r="BF538" s="92">
        <f t="shared" si="15"/>
        <v>0</v>
      </c>
      <c r="BG538" s="92">
        <f t="shared" si="16"/>
        <v>0</v>
      </c>
      <c r="BH538" s="92">
        <f t="shared" si="17"/>
        <v>0</v>
      </c>
      <c r="BI538" s="92">
        <f t="shared" si="18"/>
        <v>0</v>
      </c>
      <c r="BJ538" s="16" t="s">
        <v>157</v>
      </c>
      <c r="BK538" s="171">
        <f t="shared" si="19"/>
        <v>0</v>
      </c>
      <c r="BL538" s="16" t="s">
        <v>219</v>
      </c>
      <c r="BM538" s="170" t="s">
        <v>633</v>
      </c>
    </row>
    <row r="539" spans="2:65" s="1" customFormat="1" ht="16.5" customHeight="1" x14ac:dyDescent="0.2">
      <c r="B539" s="160"/>
      <c r="C539" s="197" t="s">
        <v>634</v>
      </c>
      <c r="D539" s="262" t="s">
        <v>635</v>
      </c>
      <c r="E539" s="263"/>
      <c r="F539" s="264"/>
      <c r="G539" s="199" t="s">
        <v>234</v>
      </c>
      <c r="H539" s="200">
        <v>2</v>
      </c>
      <c r="I539" s="201"/>
      <c r="J539" s="200">
        <f t="shared" si="10"/>
        <v>0</v>
      </c>
      <c r="K539" s="198" t="s">
        <v>155</v>
      </c>
      <c r="L539" s="202"/>
      <c r="M539" s="203" t="s">
        <v>1</v>
      </c>
      <c r="N539" s="204" t="s">
        <v>41</v>
      </c>
      <c r="O539" s="55"/>
      <c r="P539" s="168">
        <f t="shared" si="11"/>
        <v>0</v>
      </c>
      <c r="Q539" s="168">
        <v>1.0000000000000001E-5</v>
      </c>
      <c r="R539" s="168">
        <f t="shared" si="12"/>
        <v>2.0000000000000002E-5</v>
      </c>
      <c r="S539" s="168">
        <v>0</v>
      </c>
      <c r="T539" s="169">
        <f t="shared" si="13"/>
        <v>0</v>
      </c>
      <c r="AR539" s="170" t="s">
        <v>302</v>
      </c>
      <c r="AT539" s="170" t="s">
        <v>255</v>
      </c>
      <c r="AU539" s="170" t="s">
        <v>157</v>
      </c>
      <c r="AY539" s="16" t="s">
        <v>150</v>
      </c>
      <c r="BE539" s="92">
        <f t="shared" si="14"/>
        <v>0</v>
      </c>
      <c r="BF539" s="92">
        <f t="shared" si="15"/>
        <v>0</v>
      </c>
      <c r="BG539" s="92">
        <f t="shared" si="16"/>
        <v>0</v>
      </c>
      <c r="BH539" s="92">
        <f t="shared" si="17"/>
        <v>0</v>
      </c>
      <c r="BI539" s="92">
        <f t="shared" si="18"/>
        <v>0</v>
      </c>
      <c r="BJ539" s="16" t="s">
        <v>157</v>
      </c>
      <c r="BK539" s="171">
        <f t="shared" si="19"/>
        <v>0</v>
      </c>
      <c r="BL539" s="16" t="s">
        <v>219</v>
      </c>
      <c r="BM539" s="170" t="s">
        <v>636</v>
      </c>
    </row>
    <row r="540" spans="2:65" s="1" customFormat="1" ht="16.5" customHeight="1" x14ac:dyDescent="0.2">
      <c r="B540" s="160"/>
      <c r="C540" s="161" t="s">
        <v>637</v>
      </c>
      <c r="D540" s="259" t="s">
        <v>638</v>
      </c>
      <c r="E540" s="260"/>
      <c r="F540" s="261"/>
      <c r="G540" s="163" t="s">
        <v>234</v>
      </c>
      <c r="H540" s="164">
        <v>3</v>
      </c>
      <c r="I540" s="165"/>
      <c r="J540" s="164">
        <f t="shared" si="10"/>
        <v>0</v>
      </c>
      <c r="K540" s="162" t="s">
        <v>155</v>
      </c>
      <c r="L540" s="32"/>
      <c r="M540" s="166" t="s">
        <v>1</v>
      </c>
      <c r="N540" s="167" t="s">
        <v>41</v>
      </c>
      <c r="O540" s="55"/>
      <c r="P540" s="168">
        <f t="shared" si="11"/>
        <v>0</v>
      </c>
      <c r="Q540" s="168">
        <v>0</v>
      </c>
      <c r="R540" s="168">
        <f t="shared" si="12"/>
        <v>0</v>
      </c>
      <c r="S540" s="168">
        <v>0</v>
      </c>
      <c r="T540" s="169">
        <f t="shared" si="13"/>
        <v>0</v>
      </c>
      <c r="AR540" s="170" t="s">
        <v>219</v>
      </c>
      <c r="AT540" s="170" t="s">
        <v>152</v>
      </c>
      <c r="AU540" s="170" t="s">
        <v>157</v>
      </c>
      <c r="AY540" s="16" t="s">
        <v>150</v>
      </c>
      <c r="BE540" s="92">
        <f t="shared" si="14"/>
        <v>0</v>
      </c>
      <c r="BF540" s="92">
        <f t="shared" si="15"/>
        <v>0</v>
      </c>
      <c r="BG540" s="92">
        <f t="shared" si="16"/>
        <v>0</v>
      </c>
      <c r="BH540" s="92">
        <f t="shared" si="17"/>
        <v>0</v>
      </c>
      <c r="BI540" s="92">
        <f t="shared" si="18"/>
        <v>0</v>
      </c>
      <c r="BJ540" s="16" t="s">
        <v>157</v>
      </c>
      <c r="BK540" s="171">
        <f t="shared" si="19"/>
        <v>0</v>
      </c>
      <c r="BL540" s="16" t="s">
        <v>219</v>
      </c>
      <c r="BM540" s="170" t="s">
        <v>639</v>
      </c>
    </row>
    <row r="541" spans="2:65" s="1" customFormat="1" ht="24" customHeight="1" x14ac:dyDescent="0.2">
      <c r="B541" s="160"/>
      <c r="C541" s="197" t="s">
        <v>640</v>
      </c>
      <c r="D541" s="262" t="s">
        <v>641</v>
      </c>
      <c r="E541" s="263"/>
      <c r="F541" s="264"/>
      <c r="G541" s="199" t="s">
        <v>234</v>
      </c>
      <c r="H541" s="200">
        <v>3</v>
      </c>
      <c r="I541" s="201"/>
      <c r="J541" s="200">
        <f t="shared" si="10"/>
        <v>0</v>
      </c>
      <c r="K541" s="198" t="s">
        <v>155</v>
      </c>
      <c r="L541" s="202"/>
      <c r="M541" s="203" t="s">
        <v>1</v>
      </c>
      <c r="N541" s="204" t="s">
        <v>41</v>
      </c>
      <c r="O541" s="55"/>
      <c r="P541" s="168">
        <f t="shared" si="11"/>
        <v>0</v>
      </c>
      <c r="Q541" s="168">
        <v>1E-3</v>
      </c>
      <c r="R541" s="168">
        <f t="shared" si="12"/>
        <v>3.0000000000000001E-3</v>
      </c>
      <c r="S541" s="168">
        <v>0</v>
      </c>
      <c r="T541" s="169">
        <f t="shared" si="13"/>
        <v>0</v>
      </c>
      <c r="AR541" s="170" t="s">
        <v>302</v>
      </c>
      <c r="AT541" s="170" t="s">
        <v>255</v>
      </c>
      <c r="AU541" s="170" t="s">
        <v>157</v>
      </c>
      <c r="AY541" s="16" t="s">
        <v>150</v>
      </c>
      <c r="BE541" s="92">
        <f t="shared" si="14"/>
        <v>0</v>
      </c>
      <c r="BF541" s="92">
        <f t="shared" si="15"/>
        <v>0</v>
      </c>
      <c r="BG541" s="92">
        <f t="shared" si="16"/>
        <v>0</v>
      </c>
      <c r="BH541" s="92">
        <f t="shared" si="17"/>
        <v>0</v>
      </c>
      <c r="BI541" s="92">
        <f t="shared" si="18"/>
        <v>0</v>
      </c>
      <c r="BJ541" s="16" t="s">
        <v>157</v>
      </c>
      <c r="BK541" s="171">
        <f t="shared" si="19"/>
        <v>0</v>
      </c>
      <c r="BL541" s="16" t="s">
        <v>219</v>
      </c>
      <c r="BM541" s="170" t="s">
        <v>642</v>
      </c>
    </row>
    <row r="542" spans="2:65" s="1" customFormat="1" ht="16.5" customHeight="1" x14ac:dyDescent="0.2">
      <c r="B542" s="160"/>
      <c r="C542" s="161" t="s">
        <v>643</v>
      </c>
      <c r="D542" s="259" t="s">
        <v>644</v>
      </c>
      <c r="E542" s="260"/>
      <c r="F542" s="261"/>
      <c r="G542" s="163" t="s">
        <v>234</v>
      </c>
      <c r="H542" s="164">
        <v>6</v>
      </c>
      <c r="I542" s="165"/>
      <c r="J542" s="164">
        <f t="shared" si="10"/>
        <v>0</v>
      </c>
      <c r="K542" s="162" t="s">
        <v>155</v>
      </c>
      <c r="L542" s="32"/>
      <c r="M542" s="166" t="s">
        <v>1</v>
      </c>
      <c r="N542" s="167" t="s">
        <v>41</v>
      </c>
      <c r="O542" s="55"/>
      <c r="P542" s="168">
        <f t="shared" si="11"/>
        <v>0</v>
      </c>
      <c r="Q542" s="168">
        <v>3.0623999999999997E-5</v>
      </c>
      <c r="R542" s="168">
        <f t="shared" si="12"/>
        <v>1.8374399999999998E-4</v>
      </c>
      <c r="S542" s="168">
        <v>0</v>
      </c>
      <c r="T542" s="169">
        <f t="shared" si="13"/>
        <v>0</v>
      </c>
      <c r="AR542" s="170" t="s">
        <v>219</v>
      </c>
      <c r="AT542" s="170" t="s">
        <v>152</v>
      </c>
      <c r="AU542" s="170" t="s">
        <v>157</v>
      </c>
      <c r="AY542" s="16" t="s">
        <v>150</v>
      </c>
      <c r="BE542" s="92">
        <f t="shared" si="14"/>
        <v>0</v>
      </c>
      <c r="BF542" s="92">
        <f t="shared" si="15"/>
        <v>0</v>
      </c>
      <c r="BG542" s="92">
        <f t="shared" si="16"/>
        <v>0</v>
      </c>
      <c r="BH542" s="92">
        <f t="shared" si="17"/>
        <v>0</v>
      </c>
      <c r="BI542" s="92">
        <f t="shared" si="18"/>
        <v>0</v>
      </c>
      <c r="BJ542" s="16" t="s">
        <v>157</v>
      </c>
      <c r="BK542" s="171">
        <f t="shared" si="19"/>
        <v>0</v>
      </c>
      <c r="BL542" s="16" t="s">
        <v>219</v>
      </c>
      <c r="BM542" s="170" t="s">
        <v>645</v>
      </c>
    </row>
    <row r="543" spans="2:65" s="12" customFormat="1" x14ac:dyDescent="0.2">
      <c r="B543" s="172"/>
      <c r="D543" s="173" t="s">
        <v>159</v>
      </c>
      <c r="E543" s="174" t="s">
        <v>1</v>
      </c>
      <c r="F543" s="175" t="s">
        <v>646</v>
      </c>
      <c r="H543" s="176">
        <v>4</v>
      </c>
      <c r="I543" s="177"/>
      <c r="L543" s="172"/>
      <c r="M543" s="178"/>
      <c r="N543" s="179"/>
      <c r="O543" s="179"/>
      <c r="P543" s="179"/>
      <c r="Q543" s="179"/>
      <c r="R543" s="179"/>
      <c r="S543" s="179"/>
      <c r="T543" s="180"/>
      <c r="AT543" s="174" t="s">
        <v>159</v>
      </c>
      <c r="AU543" s="174" t="s">
        <v>157</v>
      </c>
      <c r="AV543" s="12" t="s">
        <v>157</v>
      </c>
      <c r="AW543" s="12" t="s">
        <v>28</v>
      </c>
      <c r="AX543" s="12" t="s">
        <v>75</v>
      </c>
      <c r="AY543" s="174" t="s">
        <v>150</v>
      </c>
    </row>
    <row r="544" spans="2:65" s="12" customFormat="1" x14ac:dyDescent="0.2">
      <c r="B544" s="172"/>
      <c r="D544" s="173" t="s">
        <v>159</v>
      </c>
      <c r="E544" s="174" t="s">
        <v>1</v>
      </c>
      <c r="F544" s="175" t="s">
        <v>647</v>
      </c>
      <c r="H544" s="176">
        <v>2</v>
      </c>
      <c r="I544" s="177"/>
      <c r="L544" s="172"/>
      <c r="M544" s="178"/>
      <c r="N544" s="179"/>
      <c r="O544" s="179"/>
      <c r="P544" s="179"/>
      <c r="Q544" s="179"/>
      <c r="R544" s="179"/>
      <c r="S544" s="179"/>
      <c r="T544" s="180"/>
      <c r="AT544" s="174" t="s">
        <v>159</v>
      </c>
      <c r="AU544" s="174" t="s">
        <v>157</v>
      </c>
      <c r="AV544" s="12" t="s">
        <v>157</v>
      </c>
      <c r="AW544" s="12" t="s">
        <v>28</v>
      </c>
      <c r="AX544" s="12" t="s">
        <v>75</v>
      </c>
      <c r="AY544" s="174" t="s">
        <v>150</v>
      </c>
    </row>
    <row r="545" spans="2:65" s="13" customFormat="1" x14ac:dyDescent="0.2">
      <c r="B545" s="181"/>
      <c r="D545" s="173" t="s">
        <v>159</v>
      </c>
      <c r="E545" s="182" t="s">
        <v>1</v>
      </c>
      <c r="F545" s="183" t="s">
        <v>162</v>
      </c>
      <c r="H545" s="184">
        <v>6</v>
      </c>
      <c r="I545" s="185"/>
      <c r="L545" s="181"/>
      <c r="M545" s="186"/>
      <c r="N545" s="187"/>
      <c r="O545" s="187"/>
      <c r="P545" s="187"/>
      <c r="Q545" s="187"/>
      <c r="R545" s="187"/>
      <c r="S545" s="187"/>
      <c r="T545" s="188"/>
      <c r="AT545" s="182" t="s">
        <v>159</v>
      </c>
      <c r="AU545" s="182" t="s">
        <v>157</v>
      </c>
      <c r="AV545" s="13" t="s">
        <v>156</v>
      </c>
      <c r="AW545" s="13" t="s">
        <v>28</v>
      </c>
      <c r="AX545" s="13" t="s">
        <v>83</v>
      </c>
      <c r="AY545" s="182" t="s">
        <v>150</v>
      </c>
    </row>
    <row r="546" spans="2:65" s="1" customFormat="1" ht="16.5" customHeight="1" x14ac:dyDescent="0.2">
      <c r="B546" s="160"/>
      <c r="C546" s="197" t="s">
        <v>648</v>
      </c>
      <c r="D546" s="262" t="s">
        <v>649</v>
      </c>
      <c r="E546" s="263"/>
      <c r="F546" s="264"/>
      <c r="G546" s="199" t="s">
        <v>234</v>
      </c>
      <c r="H546" s="200">
        <v>4</v>
      </c>
      <c r="I546" s="201"/>
      <c r="J546" s="200">
        <f>ROUND(I546*H546,3)</f>
        <v>0</v>
      </c>
      <c r="K546" s="198" t="s">
        <v>155</v>
      </c>
      <c r="L546" s="202"/>
      <c r="M546" s="203" t="s">
        <v>1</v>
      </c>
      <c r="N546" s="204" t="s">
        <v>41</v>
      </c>
      <c r="O546" s="55"/>
      <c r="P546" s="168">
        <f>O546*H546</f>
        <v>0</v>
      </c>
      <c r="Q546" s="168">
        <v>1.3799999999999999E-3</v>
      </c>
      <c r="R546" s="168">
        <f>Q546*H546</f>
        <v>5.5199999999999997E-3</v>
      </c>
      <c r="S546" s="168">
        <v>0</v>
      </c>
      <c r="T546" s="169">
        <f>S546*H546</f>
        <v>0</v>
      </c>
      <c r="AR546" s="170" t="s">
        <v>302</v>
      </c>
      <c r="AT546" s="170" t="s">
        <v>255</v>
      </c>
      <c r="AU546" s="170" t="s">
        <v>157</v>
      </c>
      <c r="AY546" s="16" t="s">
        <v>150</v>
      </c>
      <c r="BE546" s="92">
        <f>IF(N546="základná",J546,0)</f>
        <v>0</v>
      </c>
      <c r="BF546" s="92">
        <f>IF(N546="znížená",J546,0)</f>
        <v>0</v>
      </c>
      <c r="BG546" s="92">
        <f>IF(N546="zákl. prenesená",J546,0)</f>
        <v>0</v>
      </c>
      <c r="BH546" s="92">
        <f>IF(N546="zníž. prenesená",J546,0)</f>
        <v>0</v>
      </c>
      <c r="BI546" s="92">
        <f>IF(N546="nulová",J546,0)</f>
        <v>0</v>
      </c>
      <c r="BJ546" s="16" t="s">
        <v>157</v>
      </c>
      <c r="BK546" s="171">
        <f>ROUND(I546*H546,3)</f>
        <v>0</v>
      </c>
      <c r="BL546" s="16" t="s">
        <v>219</v>
      </c>
      <c r="BM546" s="170" t="s">
        <v>650</v>
      </c>
    </row>
    <row r="547" spans="2:65" s="1" customFormat="1" ht="16.5" customHeight="1" x14ac:dyDescent="0.2">
      <c r="B547" s="160"/>
      <c r="C547" s="197" t="s">
        <v>651</v>
      </c>
      <c r="D547" s="262" t="s">
        <v>652</v>
      </c>
      <c r="E547" s="263"/>
      <c r="F547" s="264"/>
      <c r="G547" s="199" t="s">
        <v>234</v>
      </c>
      <c r="H547" s="200">
        <v>2</v>
      </c>
      <c r="I547" s="201"/>
      <c r="J547" s="200">
        <f>ROUND(I547*H547,3)</f>
        <v>0</v>
      </c>
      <c r="K547" s="198" t="s">
        <v>155</v>
      </c>
      <c r="L547" s="202"/>
      <c r="M547" s="203" t="s">
        <v>1</v>
      </c>
      <c r="N547" s="204" t="s">
        <v>41</v>
      </c>
      <c r="O547" s="55"/>
      <c r="P547" s="168">
        <f>O547*H547</f>
        <v>0</v>
      </c>
      <c r="Q547" s="168">
        <v>1.8500000000000001E-3</v>
      </c>
      <c r="R547" s="168">
        <f>Q547*H547</f>
        <v>3.7000000000000002E-3</v>
      </c>
      <c r="S547" s="168">
        <v>0</v>
      </c>
      <c r="T547" s="169">
        <f>S547*H547</f>
        <v>0</v>
      </c>
      <c r="AR547" s="170" t="s">
        <v>302</v>
      </c>
      <c r="AT547" s="170" t="s">
        <v>255</v>
      </c>
      <c r="AU547" s="170" t="s">
        <v>157</v>
      </c>
      <c r="AY547" s="16" t="s">
        <v>150</v>
      </c>
      <c r="BE547" s="92">
        <f>IF(N547="základná",J547,0)</f>
        <v>0</v>
      </c>
      <c r="BF547" s="92">
        <f>IF(N547="znížená",J547,0)</f>
        <v>0</v>
      </c>
      <c r="BG547" s="92">
        <f>IF(N547="zákl. prenesená",J547,0)</f>
        <v>0</v>
      </c>
      <c r="BH547" s="92">
        <f>IF(N547="zníž. prenesená",J547,0)</f>
        <v>0</v>
      </c>
      <c r="BI547" s="92">
        <f>IF(N547="nulová",J547,0)</f>
        <v>0</v>
      </c>
      <c r="BJ547" s="16" t="s">
        <v>157</v>
      </c>
      <c r="BK547" s="171">
        <f>ROUND(I547*H547,3)</f>
        <v>0</v>
      </c>
      <c r="BL547" s="16" t="s">
        <v>219</v>
      </c>
      <c r="BM547" s="170" t="s">
        <v>653</v>
      </c>
    </row>
    <row r="548" spans="2:65" s="1" customFormat="1" ht="24" customHeight="1" x14ac:dyDescent="0.2">
      <c r="B548" s="160"/>
      <c r="C548" s="161" t="s">
        <v>654</v>
      </c>
      <c r="D548" s="259" t="s">
        <v>655</v>
      </c>
      <c r="E548" s="260"/>
      <c r="F548" s="261"/>
      <c r="G548" s="163" t="s">
        <v>234</v>
      </c>
      <c r="H548" s="164">
        <v>1</v>
      </c>
      <c r="I548" s="165"/>
      <c r="J548" s="164">
        <f>ROUND(I548*H548,3)</f>
        <v>0</v>
      </c>
      <c r="K548" s="162" t="s">
        <v>155</v>
      </c>
      <c r="L548" s="32"/>
      <c r="M548" s="166" t="s">
        <v>1</v>
      </c>
      <c r="N548" s="167" t="s">
        <v>41</v>
      </c>
      <c r="O548" s="55"/>
      <c r="P548" s="168">
        <f>O548*H548</f>
        <v>0</v>
      </c>
      <c r="Q548" s="168">
        <v>0</v>
      </c>
      <c r="R548" s="168">
        <f>Q548*H548</f>
        <v>0</v>
      </c>
      <c r="S548" s="168">
        <v>0</v>
      </c>
      <c r="T548" s="169">
        <f>S548*H548</f>
        <v>0</v>
      </c>
      <c r="AR548" s="170" t="s">
        <v>219</v>
      </c>
      <c r="AT548" s="170" t="s">
        <v>152</v>
      </c>
      <c r="AU548" s="170" t="s">
        <v>157</v>
      </c>
      <c r="AY548" s="16" t="s">
        <v>150</v>
      </c>
      <c r="BE548" s="92">
        <f>IF(N548="základná",J548,0)</f>
        <v>0</v>
      </c>
      <c r="BF548" s="92">
        <f>IF(N548="znížená",J548,0)</f>
        <v>0</v>
      </c>
      <c r="BG548" s="92">
        <f>IF(N548="zákl. prenesená",J548,0)</f>
        <v>0</v>
      </c>
      <c r="BH548" s="92">
        <f>IF(N548="zníž. prenesená",J548,0)</f>
        <v>0</v>
      </c>
      <c r="BI548" s="92">
        <f>IF(N548="nulová",J548,0)</f>
        <v>0</v>
      </c>
      <c r="BJ548" s="16" t="s">
        <v>157</v>
      </c>
      <c r="BK548" s="171">
        <f>ROUND(I548*H548,3)</f>
        <v>0</v>
      </c>
      <c r="BL548" s="16" t="s">
        <v>219</v>
      </c>
      <c r="BM548" s="170" t="s">
        <v>656</v>
      </c>
    </row>
    <row r="549" spans="2:65" s="12" customFormat="1" x14ac:dyDescent="0.2">
      <c r="B549" s="172"/>
      <c r="D549" s="173" t="s">
        <v>159</v>
      </c>
      <c r="E549" s="174" t="s">
        <v>1</v>
      </c>
      <c r="F549" s="175" t="s">
        <v>657</v>
      </c>
      <c r="H549" s="176">
        <v>1</v>
      </c>
      <c r="I549" s="177"/>
      <c r="L549" s="172"/>
      <c r="M549" s="178"/>
      <c r="N549" s="179"/>
      <c r="O549" s="179"/>
      <c r="P549" s="179"/>
      <c r="Q549" s="179"/>
      <c r="R549" s="179"/>
      <c r="S549" s="179"/>
      <c r="T549" s="180"/>
      <c r="AT549" s="174" t="s">
        <v>159</v>
      </c>
      <c r="AU549" s="174" t="s">
        <v>157</v>
      </c>
      <c r="AV549" s="12" t="s">
        <v>157</v>
      </c>
      <c r="AW549" s="12" t="s">
        <v>28</v>
      </c>
      <c r="AX549" s="12" t="s">
        <v>83</v>
      </c>
      <c r="AY549" s="174" t="s">
        <v>150</v>
      </c>
    </row>
    <row r="550" spans="2:65" s="1" customFormat="1" ht="24" customHeight="1" x14ac:dyDescent="0.2">
      <c r="B550" s="160"/>
      <c r="C550" s="161" t="s">
        <v>658</v>
      </c>
      <c r="D550" s="259" t="s">
        <v>659</v>
      </c>
      <c r="E550" s="260"/>
      <c r="F550" s="261"/>
      <c r="G550" s="163" t="s">
        <v>191</v>
      </c>
      <c r="H550" s="164">
        <v>0.27300000000000002</v>
      </c>
      <c r="I550" s="165"/>
      <c r="J550" s="164">
        <f>ROUND(I550*H550,3)</f>
        <v>0</v>
      </c>
      <c r="K550" s="162" t="s">
        <v>155</v>
      </c>
      <c r="L550" s="32"/>
      <c r="M550" s="166" t="s">
        <v>1</v>
      </c>
      <c r="N550" s="167" t="s">
        <v>41</v>
      </c>
      <c r="O550" s="55"/>
      <c r="P550" s="168">
        <f>O550*H550</f>
        <v>0</v>
      </c>
      <c r="Q550" s="168">
        <v>0</v>
      </c>
      <c r="R550" s="168">
        <f>Q550*H550</f>
        <v>0</v>
      </c>
      <c r="S550" s="168">
        <v>0</v>
      </c>
      <c r="T550" s="169">
        <f>S550*H550</f>
        <v>0</v>
      </c>
      <c r="AR550" s="170" t="s">
        <v>219</v>
      </c>
      <c r="AT550" s="170" t="s">
        <v>152</v>
      </c>
      <c r="AU550" s="170" t="s">
        <v>157</v>
      </c>
      <c r="AY550" s="16" t="s">
        <v>150</v>
      </c>
      <c r="BE550" s="92">
        <f>IF(N550="základná",J550,0)</f>
        <v>0</v>
      </c>
      <c r="BF550" s="92">
        <f>IF(N550="znížená",J550,0)</f>
        <v>0</v>
      </c>
      <c r="BG550" s="92">
        <f>IF(N550="zákl. prenesená",J550,0)</f>
        <v>0</v>
      </c>
      <c r="BH550" s="92">
        <f>IF(N550="zníž. prenesená",J550,0)</f>
        <v>0</v>
      </c>
      <c r="BI550" s="92">
        <f>IF(N550="nulová",J550,0)</f>
        <v>0</v>
      </c>
      <c r="BJ550" s="16" t="s">
        <v>157</v>
      </c>
      <c r="BK550" s="171">
        <f>ROUND(I550*H550,3)</f>
        <v>0</v>
      </c>
      <c r="BL550" s="16" t="s">
        <v>219</v>
      </c>
      <c r="BM550" s="170" t="s">
        <v>660</v>
      </c>
    </row>
    <row r="551" spans="2:65" s="11" customFormat="1" ht="22.9" customHeight="1" x14ac:dyDescent="0.2">
      <c r="B551" s="147"/>
      <c r="D551" s="148" t="s">
        <v>74</v>
      </c>
      <c r="E551" s="158" t="s">
        <v>661</v>
      </c>
      <c r="F551" s="158" t="s">
        <v>662</v>
      </c>
      <c r="I551" s="150"/>
      <c r="J551" s="159">
        <f>BK551</f>
        <v>0</v>
      </c>
      <c r="L551" s="147"/>
      <c r="M551" s="152"/>
      <c r="N551" s="153"/>
      <c r="O551" s="153"/>
      <c r="P551" s="154">
        <f>SUM(P552:P587)</f>
        <v>0</v>
      </c>
      <c r="Q551" s="153"/>
      <c r="R551" s="154">
        <f>SUM(R552:R587)</f>
        <v>3.4161268000000007</v>
      </c>
      <c r="S551" s="153"/>
      <c r="T551" s="155">
        <f>SUM(T552:T587)</f>
        <v>0</v>
      </c>
      <c r="AR551" s="148" t="s">
        <v>157</v>
      </c>
      <c r="AT551" s="156" t="s">
        <v>74</v>
      </c>
      <c r="AU551" s="156" t="s">
        <v>83</v>
      </c>
      <c r="AY551" s="148" t="s">
        <v>150</v>
      </c>
      <c r="BK551" s="157">
        <f>SUM(BK552:BK587)</f>
        <v>0</v>
      </c>
    </row>
    <row r="552" spans="2:65" s="1" customFormat="1" ht="24" customHeight="1" x14ac:dyDescent="0.2">
      <c r="B552" s="160"/>
      <c r="C552" s="161" t="s">
        <v>663</v>
      </c>
      <c r="D552" s="259" t="s">
        <v>664</v>
      </c>
      <c r="E552" s="260"/>
      <c r="F552" s="261"/>
      <c r="G552" s="163" t="s">
        <v>234</v>
      </c>
      <c r="H552" s="164">
        <v>1</v>
      </c>
      <c r="I552" s="165"/>
      <c r="J552" s="164">
        <f t="shared" ref="J552:J567" si="20">ROUND(I552*H552,3)</f>
        <v>0</v>
      </c>
      <c r="K552" s="162" t="s">
        <v>1</v>
      </c>
      <c r="L552" s="32"/>
      <c r="M552" s="166" t="s">
        <v>1</v>
      </c>
      <c r="N552" s="167" t="s">
        <v>41</v>
      </c>
      <c r="O552" s="55"/>
      <c r="P552" s="168">
        <f t="shared" ref="P552:P567" si="21">O552*H552</f>
        <v>0</v>
      </c>
      <c r="Q552" s="168">
        <v>5.0000000000000002E-5</v>
      </c>
      <c r="R552" s="168">
        <f t="shared" ref="R552:R567" si="22">Q552*H552</f>
        <v>5.0000000000000002E-5</v>
      </c>
      <c r="S552" s="168">
        <v>0</v>
      </c>
      <c r="T552" s="169">
        <f t="shared" ref="T552:T567" si="23">S552*H552</f>
        <v>0</v>
      </c>
      <c r="AR552" s="170" t="s">
        <v>219</v>
      </c>
      <c r="AT552" s="170" t="s">
        <v>152</v>
      </c>
      <c r="AU552" s="170" t="s">
        <v>157</v>
      </c>
      <c r="AY552" s="16" t="s">
        <v>150</v>
      </c>
      <c r="BE552" s="92">
        <f t="shared" ref="BE552:BE567" si="24">IF(N552="základná",J552,0)</f>
        <v>0</v>
      </c>
      <c r="BF552" s="92">
        <f t="shared" ref="BF552:BF567" si="25">IF(N552="znížená",J552,0)</f>
        <v>0</v>
      </c>
      <c r="BG552" s="92">
        <f t="shared" ref="BG552:BG567" si="26">IF(N552="zákl. prenesená",J552,0)</f>
        <v>0</v>
      </c>
      <c r="BH552" s="92">
        <f t="shared" ref="BH552:BH567" si="27">IF(N552="zníž. prenesená",J552,0)</f>
        <v>0</v>
      </c>
      <c r="BI552" s="92">
        <f t="shared" ref="BI552:BI567" si="28">IF(N552="nulová",J552,0)</f>
        <v>0</v>
      </c>
      <c r="BJ552" s="16" t="s">
        <v>157</v>
      </c>
      <c r="BK552" s="171">
        <f t="shared" ref="BK552:BK567" si="29">ROUND(I552*H552,3)</f>
        <v>0</v>
      </c>
      <c r="BL552" s="16" t="s">
        <v>219</v>
      </c>
      <c r="BM552" s="170" t="s">
        <v>665</v>
      </c>
    </row>
    <row r="553" spans="2:65" s="1" customFormat="1" ht="24" customHeight="1" x14ac:dyDescent="0.2">
      <c r="B553" s="160"/>
      <c r="C553" s="161" t="s">
        <v>666</v>
      </c>
      <c r="D553" s="259" t="s">
        <v>667</v>
      </c>
      <c r="E553" s="260"/>
      <c r="F553" s="261"/>
      <c r="G553" s="163" t="s">
        <v>234</v>
      </c>
      <c r="H553" s="164">
        <v>1</v>
      </c>
      <c r="I553" s="165"/>
      <c r="J553" s="164">
        <f t="shared" si="20"/>
        <v>0</v>
      </c>
      <c r="K553" s="162" t="s">
        <v>1</v>
      </c>
      <c r="L553" s="32"/>
      <c r="M553" s="166" t="s">
        <v>1</v>
      </c>
      <c r="N553" s="167" t="s">
        <v>41</v>
      </c>
      <c r="O553" s="55"/>
      <c r="P553" s="168">
        <f t="shared" si="21"/>
        <v>0</v>
      </c>
      <c r="Q553" s="168">
        <v>5.0000000000000002E-5</v>
      </c>
      <c r="R553" s="168">
        <f t="shared" si="22"/>
        <v>5.0000000000000002E-5</v>
      </c>
      <c r="S553" s="168">
        <v>0</v>
      </c>
      <c r="T553" s="169">
        <f t="shared" si="23"/>
        <v>0</v>
      </c>
      <c r="AR553" s="170" t="s">
        <v>219</v>
      </c>
      <c r="AT553" s="170" t="s">
        <v>152</v>
      </c>
      <c r="AU553" s="170" t="s">
        <v>157</v>
      </c>
      <c r="AY553" s="16" t="s">
        <v>150</v>
      </c>
      <c r="BE553" s="92">
        <f t="shared" si="24"/>
        <v>0</v>
      </c>
      <c r="BF553" s="92">
        <f t="shared" si="25"/>
        <v>0</v>
      </c>
      <c r="BG553" s="92">
        <f t="shared" si="26"/>
        <v>0</v>
      </c>
      <c r="BH553" s="92">
        <f t="shared" si="27"/>
        <v>0</v>
      </c>
      <c r="BI553" s="92">
        <f t="shared" si="28"/>
        <v>0</v>
      </c>
      <c r="BJ553" s="16" t="s">
        <v>157</v>
      </c>
      <c r="BK553" s="171">
        <f t="shared" si="29"/>
        <v>0</v>
      </c>
      <c r="BL553" s="16" t="s">
        <v>219</v>
      </c>
      <c r="BM553" s="170" t="s">
        <v>668</v>
      </c>
    </row>
    <row r="554" spans="2:65" s="1" customFormat="1" ht="24" customHeight="1" x14ac:dyDescent="0.2">
      <c r="B554" s="160"/>
      <c r="C554" s="161" t="s">
        <v>669</v>
      </c>
      <c r="D554" s="259" t="s">
        <v>670</v>
      </c>
      <c r="E554" s="260"/>
      <c r="F554" s="261"/>
      <c r="G554" s="163" t="s">
        <v>234</v>
      </c>
      <c r="H554" s="164">
        <v>1</v>
      </c>
      <c r="I554" s="165"/>
      <c r="J554" s="164">
        <f t="shared" si="20"/>
        <v>0</v>
      </c>
      <c r="K554" s="162" t="s">
        <v>1</v>
      </c>
      <c r="L554" s="32"/>
      <c r="M554" s="166" t="s">
        <v>1</v>
      </c>
      <c r="N554" s="167" t="s">
        <v>41</v>
      </c>
      <c r="O554" s="55"/>
      <c r="P554" s="168">
        <f t="shared" si="21"/>
        <v>0</v>
      </c>
      <c r="Q554" s="168">
        <v>5.0000000000000002E-5</v>
      </c>
      <c r="R554" s="168">
        <f t="shared" si="22"/>
        <v>5.0000000000000002E-5</v>
      </c>
      <c r="S554" s="168">
        <v>0</v>
      </c>
      <c r="T554" s="169">
        <f t="shared" si="23"/>
        <v>0</v>
      </c>
      <c r="AR554" s="170" t="s">
        <v>219</v>
      </c>
      <c r="AT554" s="170" t="s">
        <v>152</v>
      </c>
      <c r="AU554" s="170" t="s">
        <v>157</v>
      </c>
      <c r="AY554" s="16" t="s">
        <v>150</v>
      </c>
      <c r="BE554" s="92">
        <f t="shared" si="24"/>
        <v>0</v>
      </c>
      <c r="BF554" s="92">
        <f t="shared" si="25"/>
        <v>0</v>
      </c>
      <c r="BG554" s="92">
        <f t="shared" si="26"/>
        <v>0</v>
      </c>
      <c r="BH554" s="92">
        <f t="shared" si="27"/>
        <v>0</v>
      </c>
      <c r="BI554" s="92">
        <f t="shared" si="28"/>
        <v>0</v>
      </c>
      <c r="BJ554" s="16" t="s">
        <v>157</v>
      </c>
      <c r="BK554" s="171">
        <f t="shared" si="29"/>
        <v>0</v>
      </c>
      <c r="BL554" s="16" t="s">
        <v>219</v>
      </c>
      <c r="BM554" s="170" t="s">
        <v>671</v>
      </c>
    </row>
    <row r="555" spans="2:65" s="1" customFormat="1" ht="24" customHeight="1" x14ac:dyDescent="0.2">
      <c r="B555" s="160"/>
      <c r="C555" s="161" t="s">
        <v>672</v>
      </c>
      <c r="D555" s="259" t="s">
        <v>673</v>
      </c>
      <c r="E555" s="260"/>
      <c r="F555" s="261"/>
      <c r="G555" s="163" t="s">
        <v>234</v>
      </c>
      <c r="H555" s="164">
        <v>1</v>
      </c>
      <c r="I555" s="165"/>
      <c r="J555" s="164">
        <f t="shared" si="20"/>
        <v>0</v>
      </c>
      <c r="K555" s="162" t="s">
        <v>1</v>
      </c>
      <c r="L555" s="32"/>
      <c r="M555" s="166" t="s">
        <v>1</v>
      </c>
      <c r="N555" s="167" t="s">
        <v>41</v>
      </c>
      <c r="O555" s="55"/>
      <c r="P555" s="168">
        <f t="shared" si="21"/>
        <v>0</v>
      </c>
      <c r="Q555" s="168">
        <v>5.0000000000000002E-5</v>
      </c>
      <c r="R555" s="168">
        <f t="shared" si="22"/>
        <v>5.0000000000000002E-5</v>
      </c>
      <c r="S555" s="168">
        <v>0</v>
      </c>
      <c r="T555" s="169">
        <f t="shared" si="23"/>
        <v>0</v>
      </c>
      <c r="AR555" s="170" t="s">
        <v>219</v>
      </c>
      <c r="AT555" s="170" t="s">
        <v>152</v>
      </c>
      <c r="AU555" s="170" t="s">
        <v>157</v>
      </c>
      <c r="AY555" s="16" t="s">
        <v>150</v>
      </c>
      <c r="BE555" s="92">
        <f t="shared" si="24"/>
        <v>0</v>
      </c>
      <c r="BF555" s="92">
        <f t="shared" si="25"/>
        <v>0</v>
      </c>
      <c r="BG555" s="92">
        <f t="shared" si="26"/>
        <v>0</v>
      </c>
      <c r="BH555" s="92">
        <f t="shared" si="27"/>
        <v>0</v>
      </c>
      <c r="BI555" s="92">
        <f t="shared" si="28"/>
        <v>0</v>
      </c>
      <c r="BJ555" s="16" t="s">
        <v>157</v>
      </c>
      <c r="BK555" s="171">
        <f t="shared" si="29"/>
        <v>0</v>
      </c>
      <c r="BL555" s="16" t="s">
        <v>219</v>
      </c>
      <c r="BM555" s="170" t="s">
        <v>674</v>
      </c>
    </row>
    <row r="556" spans="2:65" s="1" customFormat="1" ht="24" customHeight="1" x14ac:dyDescent="0.2">
      <c r="B556" s="160"/>
      <c r="C556" s="161" t="s">
        <v>675</v>
      </c>
      <c r="D556" s="259" t="s">
        <v>676</v>
      </c>
      <c r="E556" s="260"/>
      <c r="F556" s="261"/>
      <c r="G556" s="163" t="s">
        <v>234</v>
      </c>
      <c r="H556" s="164">
        <v>1</v>
      </c>
      <c r="I556" s="165"/>
      <c r="J556" s="164">
        <f t="shared" si="20"/>
        <v>0</v>
      </c>
      <c r="K556" s="162" t="s">
        <v>1</v>
      </c>
      <c r="L556" s="32"/>
      <c r="M556" s="166" t="s">
        <v>1</v>
      </c>
      <c r="N556" s="167" t="s">
        <v>41</v>
      </c>
      <c r="O556" s="55"/>
      <c r="P556" s="168">
        <f t="shared" si="21"/>
        <v>0</v>
      </c>
      <c r="Q556" s="168">
        <v>5.0000000000000002E-5</v>
      </c>
      <c r="R556" s="168">
        <f t="shared" si="22"/>
        <v>5.0000000000000002E-5</v>
      </c>
      <c r="S556" s="168">
        <v>0</v>
      </c>
      <c r="T556" s="169">
        <f t="shared" si="23"/>
        <v>0</v>
      </c>
      <c r="AR556" s="170" t="s">
        <v>219</v>
      </c>
      <c r="AT556" s="170" t="s">
        <v>152</v>
      </c>
      <c r="AU556" s="170" t="s">
        <v>157</v>
      </c>
      <c r="AY556" s="16" t="s">
        <v>150</v>
      </c>
      <c r="BE556" s="92">
        <f t="shared" si="24"/>
        <v>0</v>
      </c>
      <c r="BF556" s="92">
        <f t="shared" si="25"/>
        <v>0</v>
      </c>
      <c r="BG556" s="92">
        <f t="shared" si="26"/>
        <v>0</v>
      </c>
      <c r="BH556" s="92">
        <f t="shared" si="27"/>
        <v>0</v>
      </c>
      <c r="BI556" s="92">
        <f t="shared" si="28"/>
        <v>0</v>
      </c>
      <c r="BJ556" s="16" t="s">
        <v>157</v>
      </c>
      <c r="BK556" s="171">
        <f t="shared" si="29"/>
        <v>0</v>
      </c>
      <c r="BL556" s="16" t="s">
        <v>219</v>
      </c>
      <c r="BM556" s="170" t="s">
        <v>677</v>
      </c>
    </row>
    <row r="557" spans="2:65" s="1" customFormat="1" ht="24" customHeight="1" x14ac:dyDescent="0.2">
      <c r="B557" s="160"/>
      <c r="C557" s="161" t="s">
        <v>678</v>
      </c>
      <c r="D557" s="259" t="s">
        <v>679</v>
      </c>
      <c r="E557" s="260"/>
      <c r="F557" s="261"/>
      <c r="G557" s="163" t="s">
        <v>234</v>
      </c>
      <c r="H557" s="164">
        <v>1</v>
      </c>
      <c r="I557" s="165"/>
      <c r="J557" s="164">
        <f t="shared" si="20"/>
        <v>0</v>
      </c>
      <c r="K557" s="162" t="s">
        <v>1</v>
      </c>
      <c r="L557" s="32"/>
      <c r="M557" s="166" t="s">
        <v>1</v>
      </c>
      <c r="N557" s="167" t="s">
        <v>41</v>
      </c>
      <c r="O557" s="55"/>
      <c r="P557" s="168">
        <f t="shared" si="21"/>
        <v>0</v>
      </c>
      <c r="Q557" s="168">
        <v>5.0000000000000002E-5</v>
      </c>
      <c r="R557" s="168">
        <f t="shared" si="22"/>
        <v>5.0000000000000002E-5</v>
      </c>
      <c r="S557" s="168">
        <v>0</v>
      </c>
      <c r="T557" s="169">
        <f t="shared" si="23"/>
        <v>0</v>
      </c>
      <c r="AR557" s="170" t="s">
        <v>219</v>
      </c>
      <c r="AT557" s="170" t="s">
        <v>152</v>
      </c>
      <c r="AU557" s="170" t="s">
        <v>157</v>
      </c>
      <c r="AY557" s="16" t="s">
        <v>150</v>
      </c>
      <c r="BE557" s="92">
        <f t="shared" si="24"/>
        <v>0</v>
      </c>
      <c r="BF557" s="92">
        <f t="shared" si="25"/>
        <v>0</v>
      </c>
      <c r="BG557" s="92">
        <f t="shared" si="26"/>
        <v>0</v>
      </c>
      <c r="BH557" s="92">
        <f t="shared" si="27"/>
        <v>0</v>
      </c>
      <c r="BI557" s="92">
        <f t="shared" si="28"/>
        <v>0</v>
      </c>
      <c r="BJ557" s="16" t="s">
        <v>157</v>
      </c>
      <c r="BK557" s="171">
        <f t="shared" si="29"/>
        <v>0</v>
      </c>
      <c r="BL557" s="16" t="s">
        <v>219</v>
      </c>
      <c r="BM557" s="170" t="s">
        <v>680</v>
      </c>
    </row>
    <row r="558" spans="2:65" s="1" customFormat="1" ht="24" customHeight="1" x14ac:dyDescent="0.2">
      <c r="B558" s="160"/>
      <c r="C558" s="161" t="s">
        <v>681</v>
      </c>
      <c r="D558" s="259" t="s">
        <v>682</v>
      </c>
      <c r="E558" s="260"/>
      <c r="F558" s="261"/>
      <c r="G558" s="163" t="s">
        <v>234</v>
      </c>
      <c r="H558" s="164">
        <v>1</v>
      </c>
      <c r="I558" s="165"/>
      <c r="J558" s="164">
        <f t="shared" si="20"/>
        <v>0</v>
      </c>
      <c r="K558" s="162" t="s">
        <v>1</v>
      </c>
      <c r="L558" s="32"/>
      <c r="M558" s="166" t="s">
        <v>1</v>
      </c>
      <c r="N558" s="167" t="s">
        <v>41</v>
      </c>
      <c r="O558" s="55"/>
      <c r="P558" s="168">
        <f t="shared" si="21"/>
        <v>0</v>
      </c>
      <c r="Q558" s="168">
        <v>5.0000000000000002E-5</v>
      </c>
      <c r="R558" s="168">
        <f t="shared" si="22"/>
        <v>5.0000000000000002E-5</v>
      </c>
      <c r="S558" s="168">
        <v>0</v>
      </c>
      <c r="T558" s="169">
        <f t="shared" si="23"/>
        <v>0</v>
      </c>
      <c r="AR558" s="170" t="s">
        <v>219</v>
      </c>
      <c r="AT558" s="170" t="s">
        <v>152</v>
      </c>
      <c r="AU558" s="170" t="s">
        <v>157</v>
      </c>
      <c r="AY558" s="16" t="s">
        <v>150</v>
      </c>
      <c r="BE558" s="92">
        <f t="shared" si="24"/>
        <v>0</v>
      </c>
      <c r="BF558" s="92">
        <f t="shared" si="25"/>
        <v>0</v>
      </c>
      <c r="BG558" s="92">
        <f t="shared" si="26"/>
        <v>0</v>
      </c>
      <c r="BH558" s="92">
        <f t="shared" si="27"/>
        <v>0</v>
      </c>
      <c r="BI558" s="92">
        <f t="shared" si="28"/>
        <v>0</v>
      </c>
      <c r="BJ558" s="16" t="s">
        <v>157</v>
      </c>
      <c r="BK558" s="171">
        <f t="shared" si="29"/>
        <v>0</v>
      </c>
      <c r="BL558" s="16" t="s">
        <v>219</v>
      </c>
      <c r="BM558" s="170" t="s">
        <v>683</v>
      </c>
    </row>
    <row r="559" spans="2:65" s="1" customFormat="1" ht="24" customHeight="1" x14ac:dyDescent="0.2">
      <c r="B559" s="160"/>
      <c r="C559" s="161" t="s">
        <v>684</v>
      </c>
      <c r="D559" s="259" t="s">
        <v>685</v>
      </c>
      <c r="E559" s="260"/>
      <c r="F559" s="261"/>
      <c r="G559" s="163" t="s">
        <v>234</v>
      </c>
      <c r="H559" s="164">
        <v>1</v>
      </c>
      <c r="I559" s="165"/>
      <c r="J559" s="164">
        <f t="shared" si="20"/>
        <v>0</v>
      </c>
      <c r="K559" s="162" t="s">
        <v>1</v>
      </c>
      <c r="L559" s="32"/>
      <c r="M559" s="166" t="s">
        <v>1</v>
      </c>
      <c r="N559" s="167" t="s">
        <v>41</v>
      </c>
      <c r="O559" s="55"/>
      <c r="P559" s="168">
        <f t="shared" si="21"/>
        <v>0</v>
      </c>
      <c r="Q559" s="168">
        <v>5.0000000000000002E-5</v>
      </c>
      <c r="R559" s="168">
        <f t="shared" si="22"/>
        <v>5.0000000000000002E-5</v>
      </c>
      <c r="S559" s="168">
        <v>0</v>
      </c>
      <c r="T559" s="169">
        <f t="shared" si="23"/>
        <v>0</v>
      </c>
      <c r="AR559" s="170" t="s">
        <v>219</v>
      </c>
      <c r="AT559" s="170" t="s">
        <v>152</v>
      </c>
      <c r="AU559" s="170" t="s">
        <v>157</v>
      </c>
      <c r="AY559" s="16" t="s">
        <v>150</v>
      </c>
      <c r="BE559" s="92">
        <f t="shared" si="24"/>
        <v>0</v>
      </c>
      <c r="BF559" s="92">
        <f t="shared" si="25"/>
        <v>0</v>
      </c>
      <c r="BG559" s="92">
        <f t="shared" si="26"/>
        <v>0</v>
      </c>
      <c r="BH559" s="92">
        <f t="shared" si="27"/>
        <v>0</v>
      </c>
      <c r="BI559" s="92">
        <f t="shared" si="28"/>
        <v>0</v>
      </c>
      <c r="BJ559" s="16" t="s">
        <v>157</v>
      </c>
      <c r="BK559" s="171">
        <f t="shared" si="29"/>
        <v>0</v>
      </c>
      <c r="BL559" s="16" t="s">
        <v>219</v>
      </c>
      <c r="BM559" s="170" t="s">
        <v>686</v>
      </c>
    </row>
    <row r="560" spans="2:65" s="1" customFormat="1" ht="24" customHeight="1" x14ac:dyDescent="0.2">
      <c r="B560" s="160"/>
      <c r="C560" s="161" t="s">
        <v>687</v>
      </c>
      <c r="D560" s="259" t="s">
        <v>688</v>
      </c>
      <c r="E560" s="260"/>
      <c r="F560" s="261"/>
      <c r="G560" s="163" t="s">
        <v>234</v>
      </c>
      <c r="H560" s="164">
        <v>1</v>
      </c>
      <c r="I560" s="165"/>
      <c r="J560" s="164">
        <f t="shared" si="20"/>
        <v>0</v>
      </c>
      <c r="K560" s="162" t="s">
        <v>1</v>
      </c>
      <c r="L560" s="32"/>
      <c r="M560" s="166" t="s">
        <v>1</v>
      </c>
      <c r="N560" s="167" t="s">
        <v>41</v>
      </c>
      <c r="O560" s="55"/>
      <c r="P560" s="168">
        <f t="shared" si="21"/>
        <v>0</v>
      </c>
      <c r="Q560" s="168">
        <v>5.0000000000000002E-5</v>
      </c>
      <c r="R560" s="168">
        <f t="shared" si="22"/>
        <v>5.0000000000000002E-5</v>
      </c>
      <c r="S560" s="168">
        <v>0</v>
      </c>
      <c r="T560" s="169">
        <f t="shared" si="23"/>
        <v>0</v>
      </c>
      <c r="AR560" s="170" t="s">
        <v>219</v>
      </c>
      <c r="AT560" s="170" t="s">
        <v>152</v>
      </c>
      <c r="AU560" s="170" t="s">
        <v>157</v>
      </c>
      <c r="AY560" s="16" t="s">
        <v>150</v>
      </c>
      <c r="BE560" s="92">
        <f t="shared" si="24"/>
        <v>0</v>
      </c>
      <c r="BF560" s="92">
        <f t="shared" si="25"/>
        <v>0</v>
      </c>
      <c r="BG560" s="92">
        <f t="shared" si="26"/>
        <v>0</v>
      </c>
      <c r="BH560" s="92">
        <f t="shared" si="27"/>
        <v>0</v>
      </c>
      <c r="BI560" s="92">
        <f t="shared" si="28"/>
        <v>0</v>
      </c>
      <c r="BJ560" s="16" t="s">
        <v>157</v>
      </c>
      <c r="BK560" s="171">
        <f t="shared" si="29"/>
        <v>0</v>
      </c>
      <c r="BL560" s="16" t="s">
        <v>219</v>
      </c>
      <c r="BM560" s="170" t="s">
        <v>689</v>
      </c>
    </row>
    <row r="561" spans="2:65" s="1" customFormat="1" ht="24" customHeight="1" x14ac:dyDescent="0.2">
      <c r="B561" s="160"/>
      <c r="C561" s="161" t="s">
        <v>690</v>
      </c>
      <c r="D561" s="259" t="s">
        <v>691</v>
      </c>
      <c r="E561" s="260"/>
      <c r="F561" s="261"/>
      <c r="G561" s="271" t="s">
        <v>234</v>
      </c>
      <c r="H561" s="164">
        <v>1</v>
      </c>
      <c r="I561" s="165"/>
      <c r="J561" s="164">
        <f t="shared" si="20"/>
        <v>0</v>
      </c>
      <c r="K561" s="162" t="s">
        <v>155</v>
      </c>
      <c r="L561" s="32"/>
      <c r="M561" s="166" t="s">
        <v>1</v>
      </c>
      <c r="N561" s="167" t="s">
        <v>41</v>
      </c>
      <c r="O561" s="55"/>
      <c r="P561" s="168">
        <f t="shared" si="21"/>
        <v>0</v>
      </c>
      <c r="Q561" s="168">
        <v>5.0000000000000002E-5</v>
      </c>
      <c r="R561" s="168">
        <f t="shared" si="22"/>
        <v>5.0000000000000002E-5</v>
      </c>
      <c r="S561" s="168">
        <v>0</v>
      </c>
      <c r="T561" s="169">
        <f t="shared" si="23"/>
        <v>0</v>
      </c>
      <c r="AR561" s="170" t="s">
        <v>219</v>
      </c>
      <c r="AT561" s="170" t="s">
        <v>152</v>
      </c>
      <c r="AU561" s="170" t="s">
        <v>157</v>
      </c>
      <c r="AY561" s="16" t="s">
        <v>150</v>
      </c>
      <c r="BE561" s="92">
        <f t="shared" si="24"/>
        <v>0</v>
      </c>
      <c r="BF561" s="92">
        <f t="shared" si="25"/>
        <v>0</v>
      </c>
      <c r="BG561" s="92">
        <f t="shared" si="26"/>
        <v>0</v>
      </c>
      <c r="BH561" s="92">
        <f t="shared" si="27"/>
        <v>0</v>
      </c>
      <c r="BI561" s="92">
        <f t="shared" si="28"/>
        <v>0</v>
      </c>
      <c r="BJ561" s="16" t="s">
        <v>157</v>
      </c>
      <c r="BK561" s="171">
        <f t="shared" si="29"/>
        <v>0</v>
      </c>
      <c r="BL561" s="16" t="s">
        <v>219</v>
      </c>
      <c r="BM561" s="170" t="s">
        <v>692</v>
      </c>
    </row>
    <row r="562" spans="2:65" s="1" customFormat="1" ht="24" customHeight="1" x14ac:dyDescent="0.2">
      <c r="B562" s="160"/>
      <c r="C562" s="161" t="s">
        <v>693</v>
      </c>
      <c r="D562" s="259" t="s">
        <v>694</v>
      </c>
      <c r="E562" s="260"/>
      <c r="F562" s="261"/>
      <c r="G562" s="271" t="s">
        <v>234</v>
      </c>
      <c r="H562" s="164">
        <v>1</v>
      </c>
      <c r="I562" s="165"/>
      <c r="J562" s="164">
        <f t="shared" si="20"/>
        <v>0</v>
      </c>
      <c r="K562" s="162" t="s">
        <v>1</v>
      </c>
      <c r="L562" s="32"/>
      <c r="M562" s="166" t="s">
        <v>1</v>
      </c>
      <c r="N562" s="167" t="s">
        <v>41</v>
      </c>
      <c r="O562" s="55"/>
      <c r="P562" s="168">
        <f t="shared" si="21"/>
        <v>0</v>
      </c>
      <c r="Q562" s="168">
        <v>5.0000000000000002E-5</v>
      </c>
      <c r="R562" s="168">
        <f t="shared" si="22"/>
        <v>5.0000000000000002E-5</v>
      </c>
      <c r="S562" s="168">
        <v>0</v>
      </c>
      <c r="T562" s="169">
        <f t="shared" si="23"/>
        <v>0</v>
      </c>
      <c r="AR562" s="170" t="s">
        <v>219</v>
      </c>
      <c r="AT562" s="170" t="s">
        <v>152</v>
      </c>
      <c r="AU562" s="170" t="s">
        <v>157</v>
      </c>
      <c r="AY562" s="16" t="s">
        <v>150</v>
      </c>
      <c r="BE562" s="92">
        <f t="shared" si="24"/>
        <v>0</v>
      </c>
      <c r="BF562" s="92">
        <f t="shared" si="25"/>
        <v>0</v>
      </c>
      <c r="BG562" s="92">
        <f t="shared" si="26"/>
        <v>0</v>
      </c>
      <c r="BH562" s="92">
        <f t="shared" si="27"/>
        <v>0</v>
      </c>
      <c r="BI562" s="92">
        <f t="shared" si="28"/>
        <v>0</v>
      </c>
      <c r="BJ562" s="16" t="s">
        <v>157</v>
      </c>
      <c r="BK562" s="171">
        <f t="shared" si="29"/>
        <v>0</v>
      </c>
      <c r="BL562" s="16" t="s">
        <v>219</v>
      </c>
      <c r="BM562" s="170" t="s">
        <v>695</v>
      </c>
    </row>
    <row r="563" spans="2:65" s="1" customFormat="1" ht="24" customHeight="1" x14ac:dyDescent="0.2">
      <c r="B563" s="160"/>
      <c r="C563" s="161" t="s">
        <v>696</v>
      </c>
      <c r="D563" s="259" t="s">
        <v>697</v>
      </c>
      <c r="E563" s="260"/>
      <c r="F563" s="261"/>
      <c r="G563" s="271" t="s">
        <v>234</v>
      </c>
      <c r="H563" s="164">
        <v>1</v>
      </c>
      <c r="I563" s="165"/>
      <c r="J563" s="164">
        <f t="shared" si="20"/>
        <v>0</v>
      </c>
      <c r="K563" s="162" t="s">
        <v>1</v>
      </c>
      <c r="L563" s="32"/>
      <c r="M563" s="166" t="s">
        <v>1</v>
      </c>
      <c r="N563" s="167" t="s">
        <v>41</v>
      </c>
      <c r="O563" s="55"/>
      <c r="P563" s="168">
        <f t="shared" si="21"/>
        <v>0</v>
      </c>
      <c r="Q563" s="168">
        <v>5.0000000000000002E-5</v>
      </c>
      <c r="R563" s="168">
        <f t="shared" si="22"/>
        <v>5.0000000000000002E-5</v>
      </c>
      <c r="S563" s="168">
        <v>0</v>
      </c>
      <c r="T563" s="169">
        <f t="shared" si="23"/>
        <v>0</v>
      </c>
      <c r="AR563" s="170" t="s">
        <v>219</v>
      </c>
      <c r="AT563" s="170" t="s">
        <v>152</v>
      </c>
      <c r="AU563" s="170" t="s">
        <v>157</v>
      </c>
      <c r="AY563" s="16" t="s">
        <v>150</v>
      </c>
      <c r="BE563" s="92">
        <f t="shared" si="24"/>
        <v>0</v>
      </c>
      <c r="BF563" s="92">
        <f t="shared" si="25"/>
        <v>0</v>
      </c>
      <c r="BG563" s="92">
        <f t="shared" si="26"/>
        <v>0</v>
      </c>
      <c r="BH563" s="92">
        <f t="shared" si="27"/>
        <v>0</v>
      </c>
      <c r="BI563" s="92">
        <f t="shared" si="28"/>
        <v>0</v>
      </c>
      <c r="BJ563" s="16" t="s">
        <v>157</v>
      </c>
      <c r="BK563" s="171">
        <f t="shared" si="29"/>
        <v>0</v>
      </c>
      <c r="BL563" s="16" t="s">
        <v>219</v>
      </c>
      <c r="BM563" s="170" t="s">
        <v>698</v>
      </c>
    </row>
    <row r="564" spans="2:65" s="1" customFormat="1" ht="24" customHeight="1" x14ac:dyDescent="0.2">
      <c r="B564" s="160"/>
      <c r="C564" s="161" t="s">
        <v>699</v>
      </c>
      <c r="D564" s="259" t="s">
        <v>700</v>
      </c>
      <c r="E564" s="260"/>
      <c r="F564" s="261"/>
      <c r="G564" s="271" t="s">
        <v>234</v>
      </c>
      <c r="H564" s="164">
        <v>1</v>
      </c>
      <c r="I564" s="165"/>
      <c r="J564" s="164">
        <f t="shared" si="20"/>
        <v>0</v>
      </c>
      <c r="K564" s="162" t="s">
        <v>1</v>
      </c>
      <c r="L564" s="32"/>
      <c r="M564" s="166" t="s">
        <v>1</v>
      </c>
      <c r="N564" s="167" t="s">
        <v>41</v>
      </c>
      <c r="O564" s="55"/>
      <c r="P564" s="168">
        <f t="shared" si="21"/>
        <v>0</v>
      </c>
      <c r="Q564" s="168">
        <v>5.0000000000000002E-5</v>
      </c>
      <c r="R564" s="168">
        <f t="shared" si="22"/>
        <v>5.0000000000000002E-5</v>
      </c>
      <c r="S564" s="168">
        <v>0</v>
      </c>
      <c r="T564" s="169">
        <f t="shared" si="23"/>
        <v>0</v>
      </c>
      <c r="AR564" s="170" t="s">
        <v>219</v>
      </c>
      <c r="AT564" s="170" t="s">
        <v>152</v>
      </c>
      <c r="AU564" s="170" t="s">
        <v>157</v>
      </c>
      <c r="AY564" s="16" t="s">
        <v>150</v>
      </c>
      <c r="BE564" s="92">
        <f t="shared" si="24"/>
        <v>0</v>
      </c>
      <c r="BF564" s="92">
        <f t="shared" si="25"/>
        <v>0</v>
      </c>
      <c r="BG564" s="92">
        <f t="shared" si="26"/>
        <v>0</v>
      </c>
      <c r="BH564" s="92">
        <f t="shared" si="27"/>
        <v>0</v>
      </c>
      <c r="BI564" s="92">
        <f t="shared" si="28"/>
        <v>0</v>
      </c>
      <c r="BJ564" s="16" t="s">
        <v>157</v>
      </c>
      <c r="BK564" s="171">
        <f t="shared" si="29"/>
        <v>0</v>
      </c>
      <c r="BL564" s="16" t="s">
        <v>219</v>
      </c>
      <c r="BM564" s="170" t="s">
        <v>701</v>
      </c>
    </row>
    <row r="565" spans="2:65" s="1" customFormat="1" ht="36" customHeight="1" x14ac:dyDescent="0.2">
      <c r="B565" s="160"/>
      <c r="C565" s="161" t="s">
        <v>702</v>
      </c>
      <c r="D565" s="259" t="s">
        <v>703</v>
      </c>
      <c r="E565" s="260"/>
      <c r="F565" s="261"/>
      <c r="G565" s="271" t="s">
        <v>234</v>
      </c>
      <c r="H565" s="164">
        <v>1</v>
      </c>
      <c r="I565" s="165"/>
      <c r="J565" s="164">
        <f t="shared" si="20"/>
        <v>0</v>
      </c>
      <c r="K565" s="162" t="s">
        <v>1</v>
      </c>
      <c r="L565" s="32"/>
      <c r="M565" s="166" t="s">
        <v>1</v>
      </c>
      <c r="N565" s="167" t="s">
        <v>41</v>
      </c>
      <c r="O565" s="55"/>
      <c r="P565" s="168">
        <f t="shared" si="21"/>
        <v>0</v>
      </c>
      <c r="Q565" s="168">
        <v>5.0000000000000002E-5</v>
      </c>
      <c r="R565" s="168">
        <f t="shared" si="22"/>
        <v>5.0000000000000002E-5</v>
      </c>
      <c r="S565" s="168">
        <v>0</v>
      </c>
      <c r="T565" s="169">
        <f t="shared" si="23"/>
        <v>0</v>
      </c>
      <c r="AR565" s="170" t="s">
        <v>219</v>
      </c>
      <c r="AT565" s="170" t="s">
        <v>152</v>
      </c>
      <c r="AU565" s="170" t="s">
        <v>157</v>
      </c>
      <c r="AY565" s="16" t="s">
        <v>150</v>
      </c>
      <c r="BE565" s="92">
        <f t="shared" si="24"/>
        <v>0</v>
      </c>
      <c r="BF565" s="92">
        <f t="shared" si="25"/>
        <v>0</v>
      </c>
      <c r="BG565" s="92">
        <f t="shared" si="26"/>
        <v>0</v>
      </c>
      <c r="BH565" s="92">
        <f t="shared" si="27"/>
        <v>0</v>
      </c>
      <c r="BI565" s="92">
        <f t="shared" si="28"/>
        <v>0</v>
      </c>
      <c r="BJ565" s="16" t="s">
        <v>157</v>
      </c>
      <c r="BK565" s="171">
        <f t="shared" si="29"/>
        <v>0</v>
      </c>
      <c r="BL565" s="16" t="s">
        <v>219</v>
      </c>
      <c r="BM565" s="170" t="s">
        <v>704</v>
      </c>
    </row>
    <row r="566" spans="2:65" s="1" customFormat="1" ht="24" customHeight="1" x14ac:dyDescent="0.2">
      <c r="B566" s="160"/>
      <c r="C566" s="161" t="s">
        <v>705</v>
      </c>
      <c r="D566" s="259" t="s">
        <v>706</v>
      </c>
      <c r="E566" s="260"/>
      <c r="F566" s="261"/>
      <c r="G566" s="163" t="s">
        <v>234</v>
      </c>
      <c r="H566" s="164">
        <v>2</v>
      </c>
      <c r="I566" s="165"/>
      <c r="J566" s="164">
        <f t="shared" si="20"/>
        <v>0</v>
      </c>
      <c r="K566" s="162" t="s">
        <v>1</v>
      </c>
      <c r="L566" s="32"/>
      <c r="M566" s="166" t="s">
        <v>1</v>
      </c>
      <c r="N566" s="167" t="s">
        <v>41</v>
      </c>
      <c r="O566" s="55"/>
      <c r="P566" s="168">
        <f t="shared" si="21"/>
        <v>0</v>
      </c>
      <c r="Q566" s="168">
        <v>5.0000000000000002E-5</v>
      </c>
      <c r="R566" s="168">
        <f t="shared" si="22"/>
        <v>1E-4</v>
      </c>
      <c r="S566" s="168">
        <v>0</v>
      </c>
      <c r="T566" s="169">
        <f t="shared" si="23"/>
        <v>0</v>
      </c>
      <c r="AR566" s="170" t="s">
        <v>219</v>
      </c>
      <c r="AT566" s="170" t="s">
        <v>152</v>
      </c>
      <c r="AU566" s="170" t="s">
        <v>157</v>
      </c>
      <c r="AY566" s="16" t="s">
        <v>150</v>
      </c>
      <c r="BE566" s="92">
        <f t="shared" si="24"/>
        <v>0</v>
      </c>
      <c r="BF566" s="92">
        <f t="shared" si="25"/>
        <v>0</v>
      </c>
      <c r="BG566" s="92">
        <f t="shared" si="26"/>
        <v>0</v>
      </c>
      <c r="BH566" s="92">
        <f t="shared" si="27"/>
        <v>0</v>
      </c>
      <c r="BI566" s="92">
        <f t="shared" si="28"/>
        <v>0</v>
      </c>
      <c r="BJ566" s="16" t="s">
        <v>157</v>
      </c>
      <c r="BK566" s="171">
        <f t="shared" si="29"/>
        <v>0</v>
      </c>
      <c r="BL566" s="16" t="s">
        <v>219</v>
      </c>
      <c r="BM566" s="170" t="s">
        <v>707</v>
      </c>
    </row>
    <row r="567" spans="2:65" s="1" customFormat="1" ht="16.5" customHeight="1" x14ac:dyDescent="0.2">
      <c r="B567" s="160"/>
      <c r="C567" s="161" t="s">
        <v>708</v>
      </c>
      <c r="D567" s="259" t="s">
        <v>709</v>
      </c>
      <c r="E567" s="260"/>
      <c r="F567" s="261"/>
      <c r="G567" s="163" t="s">
        <v>400</v>
      </c>
      <c r="H567" s="164">
        <v>29.28</v>
      </c>
      <c r="I567" s="165"/>
      <c r="J567" s="164">
        <f t="shared" si="20"/>
        <v>0</v>
      </c>
      <c r="K567" s="162" t="s">
        <v>155</v>
      </c>
      <c r="L567" s="32"/>
      <c r="M567" s="166" t="s">
        <v>1</v>
      </c>
      <c r="N567" s="167" t="s">
        <v>41</v>
      </c>
      <c r="O567" s="55"/>
      <c r="P567" s="168">
        <f t="shared" si="21"/>
        <v>0</v>
      </c>
      <c r="Q567" s="168">
        <v>2.1000000000000001E-4</v>
      </c>
      <c r="R567" s="168">
        <f t="shared" si="22"/>
        <v>6.1488000000000003E-3</v>
      </c>
      <c r="S567" s="168">
        <v>0</v>
      </c>
      <c r="T567" s="169">
        <f t="shared" si="23"/>
        <v>0</v>
      </c>
      <c r="AR567" s="170" t="s">
        <v>219</v>
      </c>
      <c r="AT567" s="170" t="s">
        <v>152</v>
      </c>
      <c r="AU567" s="170" t="s">
        <v>157</v>
      </c>
      <c r="AY567" s="16" t="s">
        <v>150</v>
      </c>
      <c r="BE567" s="92">
        <f t="shared" si="24"/>
        <v>0</v>
      </c>
      <c r="BF567" s="92">
        <f t="shared" si="25"/>
        <v>0</v>
      </c>
      <c r="BG567" s="92">
        <f t="shared" si="26"/>
        <v>0</v>
      </c>
      <c r="BH567" s="92">
        <f t="shared" si="27"/>
        <v>0</v>
      </c>
      <c r="BI567" s="92">
        <f t="shared" si="28"/>
        <v>0</v>
      </c>
      <c r="BJ567" s="16" t="s">
        <v>157</v>
      </c>
      <c r="BK567" s="171">
        <f t="shared" si="29"/>
        <v>0</v>
      </c>
      <c r="BL567" s="16" t="s">
        <v>219</v>
      </c>
      <c r="BM567" s="170" t="s">
        <v>710</v>
      </c>
    </row>
    <row r="568" spans="2:65" s="12" customFormat="1" ht="22.5" x14ac:dyDescent="0.2">
      <c r="B568" s="172"/>
      <c r="D568" s="173" t="s">
        <v>159</v>
      </c>
      <c r="E568" s="174" t="s">
        <v>1</v>
      </c>
      <c r="F568" s="175" t="s">
        <v>711</v>
      </c>
      <c r="H568" s="176">
        <v>8.26</v>
      </c>
      <c r="I568" s="177"/>
      <c r="L568" s="172"/>
      <c r="M568" s="178"/>
      <c r="N568" s="179"/>
      <c r="O568" s="179"/>
      <c r="P568" s="179"/>
      <c r="Q568" s="179"/>
      <c r="R568" s="179"/>
      <c r="S568" s="179"/>
      <c r="T568" s="180"/>
      <c r="AT568" s="174" t="s">
        <v>159</v>
      </c>
      <c r="AU568" s="174" t="s">
        <v>157</v>
      </c>
      <c r="AV568" s="12" t="s">
        <v>157</v>
      </c>
      <c r="AW568" s="12" t="s">
        <v>28</v>
      </c>
      <c r="AX568" s="12" t="s">
        <v>75</v>
      </c>
      <c r="AY568" s="174" t="s">
        <v>150</v>
      </c>
    </row>
    <row r="569" spans="2:65" s="12" customFormat="1" ht="22.5" x14ac:dyDescent="0.2">
      <c r="B569" s="172"/>
      <c r="D569" s="173" t="s">
        <v>159</v>
      </c>
      <c r="E569" s="174" t="s">
        <v>1</v>
      </c>
      <c r="F569" s="175" t="s">
        <v>712</v>
      </c>
      <c r="H569" s="176">
        <v>3.68</v>
      </c>
      <c r="I569" s="177"/>
      <c r="L569" s="172"/>
      <c r="M569" s="178"/>
      <c r="N569" s="179"/>
      <c r="O569" s="179"/>
      <c r="P569" s="179"/>
      <c r="Q569" s="179"/>
      <c r="R569" s="179"/>
      <c r="S569" s="179"/>
      <c r="T569" s="180"/>
      <c r="AT569" s="174" t="s">
        <v>159</v>
      </c>
      <c r="AU569" s="174" t="s">
        <v>157</v>
      </c>
      <c r="AV569" s="12" t="s">
        <v>157</v>
      </c>
      <c r="AW569" s="12" t="s">
        <v>28</v>
      </c>
      <c r="AX569" s="12" t="s">
        <v>75</v>
      </c>
      <c r="AY569" s="174" t="s">
        <v>150</v>
      </c>
    </row>
    <row r="570" spans="2:65" s="12" customFormat="1" ht="22.5" x14ac:dyDescent="0.2">
      <c r="B570" s="172"/>
      <c r="D570" s="173" t="s">
        <v>159</v>
      </c>
      <c r="E570" s="174" t="s">
        <v>1</v>
      </c>
      <c r="F570" s="175" t="s">
        <v>713</v>
      </c>
      <c r="H570" s="176">
        <v>17.34</v>
      </c>
      <c r="I570" s="177"/>
      <c r="L570" s="172"/>
      <c r="M570" s="178"/>
      <c r="N570" s="179"/>
      <c r="O570" s="179"/>
      <c r="P570" s="179"/>
      <c r="Q570" s="179"/>
      <c r="R570" s="179"/>
      <c r="S570" s="179"/>
      <c r="T570" s="180"/>
      <c r="AT570" s="174" t="s">
        <v>159</v>
      </c>
      <c r="AU570" s="174" t="s">
        <v>157</v>
      </c>
      <c r="AV570" s="12" t="s">
        <v>157</v>
      </c>
      <c r="AW570" s="12" t="s">
        <v>28</v>
      </c>
      <c r="AX570" s="12" t="s">
        <v>75</v>
      </c>
      <c r="AY570" s="174" t="s">
        <v>150</v>
      </c>
    </row>
    <row r="571" spans="2:65" s="13" customFormat="1" x14ac:dyDescent="0.2">
      <c r="B571" s="181"/>
      <c r="D571" s="173" t="s">
        <v>159</v>
      </c>
      <c r="E571" s="182" t="s">
        <v>1</v>
      </c>
      <c r="F571" s="183" t="s">
        <v>162</v>
      </c>
      <c r="H571" s="184">
        <v>29.28</v>
      </c>
      <c r="I571" s="185"/>
      <c r="L571" s="181"/>
      <c r="M571" s="186"/>
      <c r="N571" s="187"/>
      <c r="O571" s="187"/>
      <c r="P571" s="187"/>
      <c r="Q571" s="187"/>
      <c r="R571" s="187"/>
      <c r="S571" s="187"/>
      <c r="T571" s="188"/>
      <c r="AT571" s="182" t="s">
        <v>159</v>
      </c>
      <c r="AU571" s="182" t="s">
        <v>157</v>
      </c>
      <c r="AV571" s="13" t="s">
        <v>156</v>
      </c>
      <c r="AW571" s="13" t="s">
        <v>28</v>
      </c>
      <c r="AX571" s="13" t="s">
        <v>83</v>
      </c>
      <c r="AY571" s="182" t="s">
        <v>150</v>
      </c>
    </row>
    <row r="572" spans="2:65" s="1" customFormat="1" ht="24" customHeight="1" x14ac:dyDescent="0.2">
      <c r="B572" s="160"/>
      <c r="C572" s="197" t="s">
        <v>714</v>
      </c>
      <c r="D572" s="262" t="s">
        <v>715</v>
      </c>
      <c r="E572" s="263"/>
      <c r="F572" s="264"/>
      <c r="G572" s="199" t="s">
        <v>234</v>
      </c>
      <c r="H572" s="200">
        <v>1</v>
      </c>
      <c r="I572" s="201"/>
      <c r="J572" s="200">
        <f>ROUND(I572*H572,3)</f>
        <v>0</v>
      </c>
      <c r="K572" s="198" t="s">
        <v>155</v>
      </c>
      <c r="L572" s="202"/>
      <c r="M572" s="203" t="s">
        <v>1</v>
      </c>
      <c r="N572" s="204" t="s">
        <v>41</v>
      </c>
      <c r="O572" s="55"/>
      <c r="P572" s="168">
        <f>O572*H572</f>
        <v>0</v>
      </c>
      <c r="Q572" s="168">
        <v>3.2000000000000001E-2</v>
      </c>
      <c r="R572" s="168">
        <f>Q572*H572</f>
        <v>3.2000000000000001E-2</v>
      </c>
      <c r="S572" s="168">
        <v>0</v>
      </c>
      <c r="T572" s="169">
        <f>S572*H572</f>
        <v>0</v>
      </c>
      <c r="AR572" s="170" t="s">
        <v>302</v>
      </c>
      <c r="AT572" s="170" t="s">
        <v>255</v>
      </c>
      <c r="AU572" s="170" t="s">
        <v>157</v>
      </c>
      <c r="AY572" s="16" t="s">
        <v>150</v>
      </c>
      <c r="BE572" s="92">
        <f>IF(N572="základná",J572,0)</f>
        <v>0</v>
      </c>
      <c r="BF572" s="92">
        <f>IF(N572="znížená",J572,0)</f>
        <v>0</v>
      </c>
      <c r="BG572" s="92">
        <f>IF(N572="zákl. prenesená",J572,0)</f>
        <v>0</v>
      </c>
      <c r="BH572" s="92">
        <f>IF(N572="zníž. prenesená",J572,0)</f>
        <v>0</v>
      </c>
      <c r="BI572" s="92">
        <f>IF(N572="nulová",J572,0)</f>
        <v>0</v>
      </c>
      <c r="BJ572" s="16" t="s">
        <v>157</v>
      </c>
      <c r="BK572" s="171">
        <f>ROUND(I572*H572,3)</f>
        <v>0</v>
      </c>
      <c r="BL572" s="16" t="s">
        <v>219</v>
      </c>
      <c r="BM572" s="170" t="s">
        <v>716</v>
      </c>
    </row>
    <row r="573" spans="2:65" s="1" customFormat="1" ht="24" customHeight="1" x14ac:dyDescent="0.2">
      <c r="B573" s="160"/>
      <c r="C573" s="197" t="s">
        <v>717</v>
      </c>
      <c r="D573" s="262" t="s">
        <v>718</v>
      </c>
      <c r="E573" s="263"/>
      <c r="F573" s="264"/>
      <c r="G573" s="199" t="s">
        <v>234</v>
      </c>
      <c r="H573" s="200">
        <v>1</v>
      </c>
      <c r="I573" s="201"/>
      <c r="J573" s="200">
        <f>ROUND(I573*H573,3)</f>
        <v>0</v>
      </c>
      <c r="K573" s="198" t="s">
        <v>1</v>
      </c>
      <c r="L573" s="202"/>
      <c r="M573" s="203" t="s">
        <v>1</v>
      </c>
      <c r="N573" s="204" t="s">
        <v>41</v>
      </c>
      <c r="O573" s="55"/>
      <c r="P573" s="168">
        <f>O573*H573</f>
        <v>0</v>
      </c>
      <c r="Q573" s="168">
        <v>3.2000000000000001E-2</v>
      </c>
      <c r="R573" s="168">
        <f>Q573*H573</f>
        <v>3.2000000000000001E-2</v>
      </c>
      <c r="S573" s="168">
        <v>0</v>
      </c>
      <c r="T573" s="169">
        <f>S573*H573</f>
        <v>0</v>
      </c>
      <c r="AR573" s="170" t="s">
        <v>302</v>
      </c>
      <c r="AT573" s="170" t="s">
        <v>255</v>
      </c>
      <c r="AU573" s="170" t="s">
        <v>157</v>
      </c>
      <c r="AY573" s="16" t="s">
        <v>150</v>
      </c>
      <c r="BE573" s="92">
        <f>IF(N573="základná",J573,0)</f>
        <v>0</v>
      </c>
      <c r="BF573" s="92">
        <f>IF(N573="znížená",J573,0)</f>
        <v>0</v>
      </c>
      <c r="BG573" s="92">
        <f>IF(N573="zákl. prenesená",J573,0)</f>
        <v>0</v>
      </c>
      <c r="BH573" s="92">
        <f>IF(N573="zníž. prenesená",J573,0)</f>
        <v>0</v>
      </c>
      <c r="BI573" s="92">
        <f>IF(N573="nulová",J573,0)</f>
        <v>0</v>
      </c>
      <c r="BJ573" s="16" t="s">
        <v>157</v>
      </c>
      <c r="BK573" s="171">
        <f>ROUND(I573*H573,3)</f>
        <v>0</v>
      </c>
      <c r="BL573" s="16" t="s">
        <v>219</v>
      </c>
      <c r="BM573" s="170" t="s">
        <v>719</v>
      </c>
    </row>
    <row r="574" spans="2:65" s="1" customFormat="1" ht="24" customHeight="1" x14ac:dyDescent="0.2">
      <c r="B574" s="160"/>
      <c r="C574" s="197" t="s">
        <v>720</v>
      </c>
      <c r="D574" s="262" t="s">
        <v>721</v>
      </c>
      <c r="E574" s="263"/>
      <c r="F574" s="264"/>
      <c r="G574" s="199" t="s">
        <v>234</v>
      </c>
      <c r="H574" s="200">
        <v>3</v>
      </c>
      <c r="I574" s="201"/>
      <c r="J574" s="200">
        <f>ROUND(I574*H574,3)</f>
        <v>0</v>
      </c>
      <c r="K574" s="198" t="s">
        <v>1</v>
      </c>
      <c r="L574" s="202"/>
      <c r="M574" s="203" t="s">
        <v>1</v>
      </c>
      <c r="N574" s="204" t="s">
        <v>41</v>
      </c>
      <c r="O574" s="55"/>
      <c r="P574" s="168">
        <f>O574*H574</f>
        <v>0</v>
      </c>
      <c r="Q574" s="168">
        <v>3.2000000000000001E-2</v>
      </c>
      <c r="R574" s="168">
        <f>Q574*H574</f>
        <v>9.6000000000000002E-2</v>
      </c>
      <c r="S574" s="168">
        <v>0</v>
      </c>
      <c r="T574" s="169">
        <f>S574*H574</f>
        <v>0</v>
      </c>
      <c r="AR574" s="170" t="s">
        <v>302</v>
      </c>
      <c r="AT574" s="170" t="s">
        <v>255</v>
      </c>
      <c r="AU574" s="170" t="s">
        <v>157</v>
      </c>
      <c r="AY574" s="16" t="s">
        <v>150</v>
      </c>
      <c r="BE574" s="92">
        <f>IF(N574="základná",J574,0)</f>
        <v>0</v>
      </c>
      <c r="BF574" s="92">
        <f>IF(N574="znížená",J574,0)</f>
        <v>0</v>
      </c>
      <c r="BG574" s="92">
        <f>IF(N574="zákl. prenesená",J574,0)</f>
        <v>0</v>
      </c>
      <c r="BH574" s="92">
        <f>IF(N574="zníž. prenesená",J574,0)</f>
        <v>0</v>
      </c>
      <c r="BI574" s="92">
        <f>IF(N574="nulová",J574,0)</f>
        <v>0</v>
      </c>
      <c r="BJ574" s="16" t="s">
        <v>157</v>
      </c>
      <c r="BK574" s="171">
        <f>ROUND(I574*H574,3)</f>
        <v>0</v>
      </c>
      <c r="BL574" s="16" t="s">
        <v>219</v>
      </c>
      <c r="BM574" s="170" t="s">
        <v>722</v>
      </c>
    </row>
    <row r="575" spans="2:65" s="1" customFormat="1" ht="24" customHeight="1" x14ac:dyDescent="0.2">
      <c r="B575" s="160"/>
      <c r="C575" s="161" t="s">
        <v>723</v>
      </c>
      <c r="D575" s="259" t="s">
        <v>724</v>
      </c>
      <c r="E575" s="260"/>
      <c r="F575" s="261"/>
      <c r="G575" s="163" t="s">
        <v>400</v>
      </c>
      <c r="H575" s="164">
        <v>16</v>
      </c>
      <c r="I575" s="165"/>
      <c r="J575" s="164">
        <f>ROUND(I575*H575,3)</f>
        <v>0</v>
      </c>
      <c r="K575" s="162" t="s">
        <v>155</v>
      </c>
      <c r="L575" s="32"/>
      <c r="M575" s="166" t="s">
        <v>1</v>
      </c>
      <c r="N575" s="167" t="s">
        <v>41</v>
      </c>
      <c r="O575" s="55"/>
      <c r="P575" s="168">
        <f>O575*H575</f>
        <v>0</v>
      </c>
      <c r="Q575" s="168">
        <v>4.0999999999999999E-4</v>
      </c>
      <c r="R575" s="168">
        <f>Q575*H575</f>
        <v>6.5599999999999999E-3</v>
      </c>
      <c r="S575" s="168">
        <v>0</v>
      </c>
      <c r="T575" s="169">
        <f>S575*H575</f>
        <v>0</v>
      </c>
      <c r="AR575" s="170" t="s">
        <v>219</v>
      </c>
      <c r="AT575" s="170" t="s">
        <v>152</v>
      </c>
      <c r="AU575" s="170" t="s">
        <v>157</v>
      </c>
      <c r="AY575" s="16" t="s">
        <v>150</v>
      </c>
      <c r="BE575" s="92">
        <f>IF(N575="základná",J575,0)</f>
        <v>0</v>
      </c>
      <c r="BF575" s="92">
        <f>IF(N575="znížená",J575,0)</f>
        <v>0</v>
      </c>
      <c r="BG575" s="92">
        <f>IF(N575="zákl. prenesená",J575,0)</f>
        <v>0</v>
      </c>
      <c r="BH575" s="92">
        <f>IF(N575="zníž. prenesená",J575,0)</f>
        <v>0</v>
      </c>
      <c r="BI575" s="92">
        <f>IF(N575="nulová",J575,0)</f>
        <v>0</v>
      </c>
      <c r="BJ575" s="16" t="s">
        <v>157</v>
      </c>
      <c r="BK575" s="171">
        <f>ROUND(I575*H575,3)</f>
        <v>0</v>
      </c>
      <c r="BL575" s="16" t="s">
        <v>219</v>
      </c>
      <c r="BM575" s="170" t="s">
        <v>725</v>
      </c>
    </row>
    <row r="576" spans="2:65" s="12" customFormat="1" ht="22.5" x14ac:dyDescent="0.2">
      <c r="B576" s="172"/>
      <c r="D576" s="173" t="s">
        <v>159</v>
      </c>
      <c r="E576" s="174" t="s">
        <v>1</v>
      </c>
      <c r="F576" s="175" t="s">
        <v>726</v>
      </c>
      <c r="H576" s="176">
        <v>7.7</v>
      </c>
      <c r="I576" s="177"/>
      <c r="L576" s="172"/>
      <c r="M576" s="178"/>
      <c r="N576" s="179"/>
      <c r="O576" s="179"/>
      <c r="P576" s="179"/>
      <c r="Q576" s="179"/>
      <c r="R576" s="179"/>
      <c r="S576" s="179"/>
      <c r="T576" s="180"/>
      <c r="AT576" s="174" t="s">
        <v>159</v>
      </c>
      <c r="AU576" s="174" t="s">
        <v>157</v>
      </c>
      <c r="AV576" s="12" t="s">
        <v>157</v>
      </c>
      <c r="AW576" s="12" t="s">
        <v>28</v>
      </c>
      <c r="AX576" s="12" t="s">
        <v>75</v>
      </c>
      <c r="AY576" s="174" t="s">
        <v>150</v>
      </c>
    </row>
    <row r="577" spans="2:65" s="12" customFormat="1" ht="22.5" x14ac:dyDescent="0.2">
      <c r="B577" s="172"/>
      <c r="D577" s="173" t="s">
        <v>159</v>
      </c>
      <c r="E577" s="174" t="s">
        <v>1</v>
      </c>
      <c r="F577" s="175" t="s">
        <v>727</v>
      </c>
      <c r="H577" s="176">
        <v>8.3000000000000007</v>
      </c>
      <c r="I577" s="177"/>
      <c r="L577" s="172"/>
      <c r="M577" s="178"/>
      <c r="N577" s="179"/>
      <c r="O577" s="179"/>
      <c r="P577" s="179"/>
      <c r="Q577" s="179"/>
      <c r="R577" s="179"/>
      <c r="S577" s="179"/>
      <c r="T577" s="180"/>
      <c r="AT577" s="174" t="s">
        <v>159</v>
      </c>
      <c r="AU577" s="174" t="s">
        <v>157</v>
      </c>
      <c r="AV577" s="12" t="s">
        <v>157</v>
      </c>
      <c r="AW577" s="12" t="s">
        <v>28</v>
      </c>
      <c r="AX577" s="12" t="s">
        <v>75</v>
      </c>
      <c r="AY577" s="174" t="s">
        <v>150</v>
      </c>
    </row>
    <row r="578" spans="2:65" s="13" customFormat="1" x14ac:dyDescent="0.2">
      <c r="B578" s="181"/>
      <c r="D578" s="173" t="s">
        <v>159</v>
      </c>
      <c r="E578" s="182" t="s">
        <v>1</v>
      </c>
      <c r="F578" s="183" t="s">
        <v>162</v>
      </c>
      <c r="H578" s="184">
        <v>16</v>
      </c>
      <c r="I578" s="185"/>
      <c r="L578" s="181"/>
      <c r="M578" s="186"/>
      <c r="N578" s="187"/>
      <c r="O578" s="187"/>
      <c r="P578" s="187"/>
      <c r="Q578" s="187"/>
      <c r="R578" s="187"/>
      <c r="S578" s="187"/>
      <c r="T578" s="188"/>
      <c r="AT578" s="182" t="s">
        <v>159</v>
      </c>
      <c r="AU578" s="182" t="s">
        <v>157</v>
      </c>
      <c r="AV578" s="13" t="s">
        <v>156</v>
      </c>
      <c r="AW578" s="13" t="s">
        <v>28</v>
      </c>
      <c r="AX578" s="13" t="s">
        <v>83</v>
      </c>
      <c r="AY578" s="182" t="s">
        <v>150</v>
      </c>
    </row>
    <row r="579" spans="2:65" s="1" customFormat="1" ht="24" customHeight="1" x14ac:dyDescent="0.2">
      <c r="B579" s="160"/>
      <c r="C579" s="197" t="s">
        <v>728</v>
      </c>
      <c r="D579" s="262" t="s">
        <v>729</v>
      </c>
      <c r="E579" s="263"/>
      <c r="F579" s="264"/>
      <c r="G579" s="199" t="s">
        <v>234</v>
      </c>
      <c r="H579" s="200">
        <v>1</v>
      </c>
      <c r="I579" s="201"/>
      <c r="J579" s="200">
        <f>ROUND(I579*H579,3)</f>
        <v>0</v>
      </c>
      <c r="K579" s="198" t="s">
        <v>155</v>
      </c>
      <c r="L579" s="202"/>
      <c r="M579" s="203" t="s">
        <v>1</v>
      </c>
      <c r="N579" s="204" t="s">
        <v>41</v>
      </c>
      <c r="O579" s="55"/>
      <c r="P579" s="168">
        <f>O579*H579</f>
        <v>0</v>
      </c>
      <c r="Q579" s="168">
        <v>7.9089999999999994E-2</v>
      </c>
      <c r="R579" s="168">
        <f>Q579*H579</f>
        <v>7.9089999999999994E-2</v>
      </c>
      <c r="S579" s="168">
        <v>0</v>
      </c>
      <c r="T579" s="169">
        <f>S579*H579</f>
        <v>0</v>
      </c>
      <c r="AR579" s="170" t="s">
        <v>302</v>
      </c>
      <c r="AT579" s="170" t="s">
        <v>255</v>
      </c>
      <c r="AU579" s="170" t="s">
        <v>157</v>
      </c>
      <c r="AY579" s="16" t="s">
        <v>150</v>
      </c>
      <c r="BE579" s="92">
        <f>IF(N579="základná",J579,0)</f>
        <v>0</v>
      </c>
      <c r="BF579" s="92">
        <f>IF(N579="znížená",J579,0)</f>
        <v>0</v>
      </c>
      <c r="BG579" s="92">
        <f>IF(N579="zákl. prenesená",J579,0)</f>
        <v>0</v>
      </c>
      <c r="BH579" s="92">
        <f>IF(N579="zníž. prenesená",J579,0)</f>
        <v>0</v>
      </c>
      <c r="BI579" s="92">
        <f>IF(N579="nulová",J579,0)</f>
        <v>0</v>
      </c>
      <c r="BJ579" s="16" t="s">
        <v>157</v>
      </c>
      <c r="BK579" s="171">
        <f>ROUND(I579*H579,3)</f>
        <v>0</v>
      </c>
      <c r="BL579" s="16" t="s">
        <v>219</v>
      </c>
      <c r="BM579" s="170" t="s">
        <v>730</v>
      </c>
    </row>
    <row r="580" spans="2:65" s="1" customFormat="1" ht="24" customHeight="1" x14ac:dyDescent="0.2">
      <c r="B580" s="160"/>
      <c r="C580" s="197" t="s">
        <v>731</v>
      </c>
      <c r="D580" s="262" t="s">
        <v>732</v>
      </c>
      <c r="E580" s="263"/>
      <c r="F580" s="264"/>
      <c r="G580" s="199" t="s">
        <v>234</v>
      </c>
      <c r="H580" s="200">
        <v>1</v>
      </c>
      <c r="I580" s="201"/>
      <c r="J580" s="200">
        <f>ROUND(I580*H580,3)</f>
        <v>0</v>
      </c>
      <c r="K580" s="198" t="s">
        <v>155</v>
      </c>
      <c r="L580" s="202"/>
      <c r="M580" s="203" t="s">
        <v>1</v>
      </c>
      <c r="N580" s="204" t="s">
        <v>41</v>
      </c>
      <c r="O580" s="55"/>
      <c r="P580" s="168">
        <f>O580*H580</f>
        <v>0</v>
      </c>
      <c r="Q580" s="168">
        <v>8.4379999999999997E-2</v>
      </c>
      <c r="R580" s="168">
        <f>Q580*H580</f>
        <v>8.4379999999999997E-2</v>
      </c>
      <c r="S580" s="168">
        <v>0</v>
      </c>
      <c r="T580" s="169">
        <f>S580*H580</f>
        <v>0</v>
      </c>
      <c r="AR580" s="170" t="s">
        <v>302</v>
      </c>
      <c r="AT580" s="170" t="s">
        <v>255</v>
      </c>
      <c r="AU580" s="170" t="s">
        <v>157</v>
      </c>
      <c r="AY580" s="16" t="s">
        <v>150</v>
      </c>
      <c r="BE580" s="92">
        <f>IF(N580="základná",J580,0)</f>
        <v>0</v>
      </c>
      <c r="BF580" s="92">
        <f>IF(N580="znížená",J580,0)</f>
        <v>0</v>
      </c>
      <c r="BG580" s="92">
        <f>IF(N580="zákl. prenesená",J580,0)</f>
        <v>0</v>
      </c>
      <c r="BH580" s="92">
        <f>IF(N580="zníž. prenesená",J580,0)</f>
        <v>0</v>
      </c>
      <c r="BI580" s="92">
        <f>IF(N580="nulová",J580,0)</f>
        <v>0</v>
      </c>
      <c r="BJ580" s="16" t="s">
        <v>157</v>
      </c>
      <c r="BK580" s="171">
        <f>ROUND(I580*H580,3)</f>
        <v>0</v>
      </c>
      <c r="BL580" s="16" t="s">
        <v>219</v>
      </c>
      <c r="BM580" s="170" t="s">
        <v>733</v>
      </c>
    </row>
    <row r="581" spans="2:65" s="1" customFormat="1" ht="16.5" customHeight="1" x14ac:dyDescent="0.2">
      <c r="B581" s="160"/>
      <c r="C581" s="161" t="s">
        <v>734</v>
      </c>
      <c r="D581" s="259" t="s">
        <v>735</v>
      </c>
      <c r="E581" s="260"/>
      <c r="F581" s="261"/>
      <c r="G581" s="163" t="s">
        <v>234</v>
      </c>
      <c r="H581" s="164">
        <v>1</v>
      </c>
      <c r="I581" s="165"/>
      <c r="J581" s="164">
        <f>ROUND(I581*H581,3)</f>
        <v>0</v>
      </c>
      <c r="K581" s="162" t="s">
        <v>155</v>
      </c>
      <c r="L581" s="32"/>
      <c r="M581" s="166" t="s">
        <v>1</v>
      </c>
      <c r="N581" s="167" t="s">
        <v>41</v>
      </c>
      <c r="O581" s="55"/>
      <c r="P581" s="168">
        <f>O581*H581</f>
        <v>0</v>
      </c>
      <c r="Q581" s="168">
        <v>2.0000000000000002E-5</v>
      </c>
      <c r="R581" s="168">
        <f>Q581*H581</f>
        <v>2.0000000000000002E-5</v>
      </c>
      <c r="S581" s="168">
        <v>0</v>
      </c>
      <c r="T581" s="169">
        <f>S581*H581</f>
        <v>0</v>
      </c>
      <c r="AR581" s="170" t="s">
        <v>219</v>
      </c>
      <c r="AT581" s="170" t="s">
        <v>152</v>
      </c>
      <c r="AU581" s="170" t="s">
        <v>157</v>
      </c>
      <c r="AY581" s="16" t="s">
        <v>150</v>
      </c>
      <c r="BE581" s="92">
        <f>IF(N581="základná",J581,0)</f>
        <v>0</v>
      </c>
      <c r="BF581" s="92">
        <f>IF(N581="znížená",J581,0)</f>
        <v>0</v>
      </c>
      <c r="BG581" s="92">
        <f>IF(N581="zákl. prenesená",J581,0)</f>
        <v>0</v>
      </c>
      <c r="BH581" s="92">
        <f>IF(N581="zníž. prenesená",J581,0)</f>
        <v>0</v>
      </c>
      <c r="BI581" s="92">
        <f>IF(N581="nulová",J581,0)</f>
        <v>0</v>
      </c>
      <c r="BJ581" s="16" t="s">
        <v>157</v>
      </c>
      <c r="BK581" s="171">
        <f>ROUND(I581*H581,3)</f>
        <v>0</v>
      </c>
      <c r="BL581" s="16" t="s">
        <v>219</v>
      </c>
      <c r="BM581" s="170" t="s">
        <v>736</v>
      </c>
    </row>
    <row r="582" spans="2:65" s="1" customFormat="1" ht="24" customHeight="1" x14ac:dyDescent="0.2">
      <c r="B582" s="160"/>
      <c r="C582" s="197" t="s">
        <v>737</v>
      </c>
      <c r="D582" s="262" t="s">
        <v>738</v>
      </c>
      <c r="E582" s="263"/>
      <c r="F582" s="264"/>
      <c r="G582" s="199" t="s">
        <v>234</v>
      </c>
      <c r="H582" s="200">
        <v>1</v>
      </c>
      <c r="I582" s="201"/>
      <c r="J582" s="200">
        <f>ROUND(I582*H582,3)</f>
        <v>0</v>
      </c>
      <c r="K582" s="198" t="s">
        <v>155</v>
      </c>
      <c r="L582" s="202"/>
      <c r="M582" s="203" t="s">
        <v>1</v>
      </c>
      <c r="N582" s="204" t="s">
        <v>41</v>
      </c>
      <c r="O582" s="55"/>
      <c r="P582" s="168">
        <f>O582*H582</f>
        <v>0</v>
      </c>
      <c r="Q582" s="168">
        <v>1.1999999999999999E-3</v>
      </c>
      <c r="R582" s="168">
        <f>Q582*H582</f>
        <v>1.1999999999999999E-3</v>
      </c>
      <c r="S582" s="168">
        <v>0</v>
      </c>
      <c r="T582" s="169">
        <f>S582*H582</f>
        <v>0</v>
      </c>
      <c r="AR582" s="170" t="s">
        <v>302</v>
      </c>
      <c r="AT582" s="170" t="s">
        <v>255</v>
      </c>
      <c r="AU582" s="170" t="s">
        <v>157</v>
      </c>
      <c r="AY582" s="16" t="s">
        <v>150</v>
      </c>
      <c r="BE582" s="92">
        <f>IF(N582="základná",J582,0)</f>
        <v>0</v>
      </c>
      <c r="BF582" s="92">
        <f>IF(N582="znížená",J582,0)</f>
        <v>0</v>
      </c>
      <c r="BG582" s="92">
        <f>IF(N582="zákl. prenesená",J582,0)</f>
        <v>0</v>
      </c>
      <c r="BH582" s="92">
        <f>IF(N582="zníž. prenesená",J582,0)</f>
        <v>0</v>
      </c>
      <c r="BI582" s="92">
        <f>IF(N582="nulová",J582,0)</f>
        <v>0</v>
      </c>
      <c r="BJ582" s="16" t="s">
        <v>157</v>
      </c>
      <c r="BK582" s="171">
        <f>ROUND(I582*H582,3)</f>
        <v>0</v>
      </c>
      <c r="BL582" s="16" t="s">
        <v>219</v>
      </c>
      <c r="BM582" s="170" t="s">
        <v>739</v>
      </c>
    </row>
    <row r="583" spans="2:65" s="1" customFormat="1" ht="24" customHeight="1" x14ac:dyDescent="0.2">
      <c r="B583" s="160"/>
      <c r="C583" s="161" t="s">
        <v>740</v>
      </c>
      <c r="D583" s="259" t="s">
        <v>741</v>
      </c>
      <c r="E583" s="260"/>
      <c r="F583" s="261"/>
      <c r="G583" s="163" t="s">
        <v>367</v>
      </c>
      <c r="H583" s="164">
        <v>1025.9760000000001</v>
      </c>
      <c r="I583" s="165"/>
      <c r="J583" s="164">
        <f>ROUND(I583*H583,3)</f>
        <v>0</v>
      </c>
      <c r="K583" s="162" t="s">
        <v>1</v>
      </c>
      <c r="L583" s="32"/>
      <c r="M583" s="166" t="s">
        <v>1</v>
      </c>
      <c r="N583" s="167" t="s">
        <v>41</v>
      </c>
      <c r="O583" s="55"/>
      <c r="P583" s="168">
        <f>O583*H583</f>
        <v>0</v>
      </c>
      <c r="Q583" s="168">
        <v>3.0000000000000001E-3</v>
      </c>
      <c r="R583" s="168">
        <f>Q583*H583</f>
        <v>3.0779280000000004</v>
      </c>
      <c r="S583" s="168">
        <v>0</v>
      </c>
      <c r="T583" s="169">
        <f>S583*H583</f>
        <v>0</v>
      </c>
      <c r="AR583" s="170" t="s">
        <v>219</v>
      </c>
      <c r="AT583" s="170" t="s">
        <v>152</v>
      </c>
      <c r="AU583" s="170" t="s">
        <v>157</v>
      </c>
      <c r="AY583" s="16" t="s">
        <v>150</v>
      </c>
      <c r="BE583" s="92">
        <f>IF(N583="základná",J583,0)</f>
        <v>0</v>
      </c>
      <c r="BF583" s="92">
        <f>IF(N583="znížená",J583,0)</f>
        <v>0</v>
      </c>
      <c r="BG583" s="92">
        <f>IF(N583="zákl. prenesená",J583,0)</f>
        <v>0</v>
      </c>
      <c r="BH583" s="92">
        <f>IF(N583="zníž. prenesená",J583,0)</f>
        <v>0</v>
      </c>
      <c r="BI583" s="92">
        <f>IF(N583="nulová",J583,0)</f>
        <v>0</v>
      </c>
      <c r="BJ583" s="16" t="s">
        <v>157</v>
      </c>
      <c r="BK583" s="171">
        <f>ROUND(I583*H583,3)</f>
        <v>0</v>
      </c>
      <c r="BL583" s="16" t="s">
        <v>219</v>
      </c>
      <c r="BM583" s="170" t="s">
        <v>742</v>
      </c>
    </row>
    <row r="584" spans="2:65" s="12" customFormat="1" ht="22.5" x14ac:dyDescent="0.2">
      <c r="B584" s="172"/>
      <c r="D584" s="173" t="s">
        <v>159</v>
      </c>
      <c r="E584" s="174" t="s">
        <v>1</v>
      </c>
      <c r="F584" s="175" t="s">
        <v>743</v>
      </c>
      <c r="H584" s="176">
        <v>848.52599999999995</v>
      </c>
      <c r="I584" s="177"/>
      <c r="L584" s="172"/>
      <c r="M584" s="178"/>
      <c r="N584" s="179"/>
      <c r="O584" s="179"/>
      <c r="P584" s="179"/>
      <c r="Q584" s="179"/>
      <c r="R584" s="179"/>
      <c r="S584" s="179"/>
      <c r="T584" s="180"/>
      <c r="AT584" s="174" t="s">
        <v>159</v>
      </c>
      <c r="AU584" s="174" t="s">
        <v>157</v>
      </c>
      <c r="AV584" s="12" t="s">
        <v>157</v>
      </c>
      <c r="AW584" s="12" t="s">
        <v>28</v>
      </c>
      <c r="AX584" s="12" t="s">
        <v>75</v>
      </c>
      <c r="AY584" s="174" t="s">
        <v>150</v>
      </c>
    </row>
    <row r="585" spans="2:65" s="12" customFormat="1" ht="22.5" x14ac:dyDescent="0.2">
      <c r="B585" s="172"/>
      <c r="D585" s="173" t="s">
        <v>159</v>
      </c>
      <c r="E585" s="174" t="s">
        <v>1</v>
      </c>
      <c r="F585" s="175" t="s">
        <v>744</v>
      </c>
      <c r="H585" s="176">
        <v>177.45</v>
      </c>
      <c r="I585" s="177"/>
      <c r="L585" s="172"/>
      <c r="M585" s="178"/>
      <c r="N585" s="179"/>
      <c r="O585" s="179"/>
      <c r="P585" s="179"/>
      <c r="Q585" s="179"/>
      <c r="R585" s="179"/>
      <c r="S585" s="179"/>
      <c r="T585" s="180"/>
      <c r="AT585" s="174" t="s">
        <v>159</v>
      </c>
      <c r="AU585" s="174" t="s">
        <v>157</v>
      </c>
      <c r="AV585" s="12" t="s">
        <v>157</v>
      </c>
      <c r="AW585" s="12" t="s">
        <v>28</v>
      </c>
      <c r="AX585" s="12" t="s">
        <v>75</v>
      </c>
      <c r="AY585" s="174" t="s">
        <v>150</v>
      </c>
    </row>
    <row r="586" spans="2:65" s="13" customFormat="1" x14ac:dyDescent="0.2">
      <c r="B586" s="181"/>
      <c r="D586" s="173" t="s">
        <v>159</v>
      </c>
      <c r="E586" s="182" t="s">
        <v>1</v>
      </c>
      <c r="F586" s="183" t="s">
        <v>162</v>
      </c>
      <c r="H586" s="184">
        <v>1025.9760000000001</v>
      </c>
      <c r="I586" s="185"/>
      <c r="L586" s="181"/>
      <c r="M586" s="186"/>
      <c r="N586" s="187"/>
      <c r="O586" s="187"/>
      <c r="P586" s="187"/>
      <c r="Q586" s="187"/>
      <c r="R586" s="187"/>
      <c r="S586" s="187"/>
      <c r="T586" s="188"/>
      <c r="AT586" s="182" t="s">
        <v>159</v>
      </c>
      <c r="AU586" s="182" t="s">
        <v>157</v>
      </c>
      <c r="AV586" s="13" t="s">
        <v>156</v>
      </c>
      <c r="AW586" s="13" t="s">
        <v>28</v>
      </c>
      <c r="AX586" s="13" t="s">
        <v>83</v>
      </c>
      <c r="AY586" s="182" t="s">
        <v>150</v>
      </c>
    </row>
    <row r="587" spans="2:65" s="1" customFormat="1" ht="24" customHeight="1" x14ac:dyDescent="0.2">
      <c r="B587" s="160"/>
      <c r="C587" s="161" t="s">
        <v>745</v>
      </c>
      <c r="D587" s="259" t="s">
        <v>746</v>
      </c>
      <c r="E587" s="260"/>
      <c r="F587" s="261"/>
      <c r="G587" s="163" t="s">
        <v>191</v>
      </c>
      <c r="H587" s="164">
        <v>3.4159999999999999</v>
      </c>
      <c r="I587" s="165"/>
      <c r="J587" s="164">
        <f>ROUND(I587*H587,3)</f>
        <v>0</v>
      </c>
      <c r="K587" s="162" t="s">
        <v>155</v>
      </c>
      <c r="L587" s="32"/>
      <c r="M587" s="166" t="s">
        <v>1</v>
      </c>
      <c r="N587" s="167" t="s">
        <v>41</v>
      </c>
      <c r="O587" s="55"/>
      <c r="P587" s="168">
        <f>O587*H587</f>
        <v>0</v>
      </c>
      <c r="Q587" s="168">
        <v>0</v>
      </c>
      <c r="R587" s="168">
        <f>Q587*H587</f>
        <v>0</v>
      </c>
      <c r="S587" s="168">
        <v>0</v>
      </c>
      <c r="T587" s="169">
        <f>S587*H587</f>
        <v>0</v>
      </c>
      <c r="AR587" s="170" t="s">
        <v>219</v>
      </c>
      <c r="AT587" s="170" t="s">
        <v>152</v>
      </c>
      <c r="AU587" s="170" t="s">
        <v>157</v>
      </c>
      <c r="AY587" s="16" t="s">
        <v>150</v>
      </c>
      <c r="BE587" s="92">
        <f>IF(N587="základná",J587,0)</f>
        <v>0</v>
      </c>
      <c r="BF587" s="92">
        <f>IF(N587="znížená",J587,0)</f>
        <v>0</v>
      </c>
      <c r="BG587" s="92">
        <f>IF(N587="zákl. prenesená",J587,0)</f>
        <v>0</v>
      </c>
      <c r="BH587" s="92">
        <f>IF(N587="zníž. prenesená",J587,0)</f>
        <v>0</v>
      </c>
      <c r="BI587" s="92">
        <f>IF(N587="nulová",J587,0)</f>
        <v>0</v>
      </c>
      <c r="BJ587" s="16" t="s">
        <v>157</v>
      </c>
      <c r="BK587" s="171">
        <f>ROUND(I587*H587,3)</f>
        <v>0</v>
      </c>
      <c r="BL587" s="16" t="s">
        <v>219</v>
      </c>
      <c r="BM587" s="170" t="s">
        <v>747</v>
      </c>
    </row>
    <row r="588" spans="2:65" s="11" customFormat="1" ht="22.9" customHeight="1" x14ac:dyDescent="0.2">
      <c r="B588" s="147"/>
      <c r="D588" s="148" t="s">
        <v>74</v>
      </c>
      <c r="E588" s="158" t="s">
        <v>748</v>
      </c>
      <c r="F588" s="158" t="s">
        <v>749</v>
      </c>
      <c r="I588" s="150"/>
      <c r="J588" s="159">
        <f>BK588</f>
        <v>0</v>
      </c>
      <c r="L588" s="147"/>
      <c r="M588" s="152"/>
      <c r="N588" s="153"/>
      <c r="O588" s="153"/>
      <c r="P588" s="154">
        <f>SUM(P589:P600)</f>
        <v>0</v>
      </c>
      <c r="Q588" s="153"/>
      <c r="R588" s="154">
        <f>SUM(R589:R600)</f>
        <v>0.14227766</v>
      </c>
      <c r="S588" s="153"/>
      <c r="T588" s="155">
        <f>SUM(T589:T600)</f>
        <v>0</v>
      </c>
      <c r="AR588" s="148" t="s">
        <v>157</v>
      </c>
      <c r="AT588" s="156" t="s">
        <v>74</v>
      </c>
      <c r="AU588" s="156" t="s">
        <v>83</v>
      </c>
      <c r="AY588" s="148" t="s">
        <v>150</v>
      </c>
      <c r="BK588" s="157">
        <f>SUM(BK589:BK600)</f>
        <v>0</v>
      </c>
    </row>
    <row r="589" spans="2:65" s="1" customFormat="1" ht="36" customHeight="1" x14ac:dyDescent="0.2">
      <c r="B589" s="160"/>
      <c r="C589" s="161" t="s">
        <v>750</v>
      </c>
      <c r="D589" s="259" t="s">
        <v>751</v>
      </c>
      <c r="E589" s="260"/>
      <c r="F589" s="261"/>
      <c r="G589" s="163" t="s">
        <v>260</v>
      </c>
      <c r="H589" s="164">
        <v>27.16</v>
      </c>
      <c r="I589" s="165"/>
      <c r="J589" s="164">
        <f>ROUND(I589*H589,3)</f>
        <v>0</v>
      </c>
      <c r="K589" s="162" t="s">
        <v>155</v>
      </c>
      <c r="L589" s="32"/>
      <c r="M589" s="166" t="s">
        <v>1</v>
      </c>
      <c r="N589" s="167" t="s">
        <v>41</v>
      </c>
      <c r="O589" s="55"/>
      <c r="P589" s="168">
        <f>O589*H589</f>
        <v>0</v>
      </c>
      <c r="Q589" s="168">
        <v>3.1700000000000001E-3</v>
      </c>
      <c r="R589" s="168">
        <f>Q589*H589</f>
        <v>8.6097199999999999E-2</v>
      </c>
      <c r="S589" s="168">
        <v>0</v>
      </c>
      <c r="T589" s="169">
        <f>S589*H589</f>
        <v>0</v>
      </c>
      <c r="AR589" s="170" t="s">
        <v>219</v>
      </c>
      <c r="AT589" s="170" t="s">
        <v>152</v>
      </c>
      <c r="AU589" s="170" t="s">
        <v>157</v>
      </c>
      <c r="AY589" s="16" t="s">
        <v>150</v>
      </c>
      <c r="BE589" s="92">
        <f>IF(N589="základná",J589,0)</f>
        <v>0</v>
      </c>
      <c r="BF589" s="92">
        <f>IF(N589="znížená",J589,0)</f>
        <v>0</v>
      </c>
      <c r="BG589" s="92">
        <f>IF(N589="zákl. prenesená",J589,0)</f>
        <v>0</v>
      </c>
      <c r="BH589" s="92">
        <f>IF(N589="zníž. prenesená",J589,0)</f>
        <v>0</v>
      </c>
      <c r="BI589" s="92">
        <f>IF(N589="nulová",J589,0)</f>
        <v>0</v>
      </c>
      <c r="BJ589" s="16" t="s">
        <v>157</v>
      </c>
      <c r="BK589" s="171">
        <f>ROUND(I589*H589,3)</f>
        <v>0</v>
      </c>
      <c r="BL589" s="16" t="s">
        <v>219</v>
      </c>
      <c r="BM589" s="170" t="s">
        <v>752</v>
      </c>
    </row>
    <row r="590" spans="2:65" s="12" customFormat="1" x14ac:dyDescent="0.2">
      <c r="B590" s="172"/>
      <c r="D590" s="173" t="s">
        <v>159</v>
      </c>
      <c r="E590" s="174" t="s">
        <v>1</v>
      </c>
      <c r="F590" s="175" t="s">
        <v>361</v>
      </c>
      <c r="H590" s="176">
        <v>3.66</v>
      </c>
      <c r="I590" s="177"/>
      <c r="L590" s="172"/>
      <c r="M590" s="178"/>
      <c r="N590" s="179"/>
      <c r="O590" s="179"/>
      <c r="P590" s="179"/>
      <c r="Q590" s="179"/>
      <c r="R590" s="179"/>
      <c r="S590" s="179"/>
      <c r="T590" s="180"/>
      <c r="AT590" s="174" t="s">
        <v>159</v>
      </c>
      <c r="AU590" s="174" t="s">
        <v>157</v>
      </c>
      <c r="AV590" s="12" t="s">
        <v>157</v>
      </c>
      <c r="AW590" s="12" t="s">
        <v>28</v>
      </c>
      <c r="AX590" s="12" t="s">
        <v>75</v>
      </c>
      <c r="AY590" s="174" t="s">
        <v>150</v>
      </c>
    </row>
    <row r="591" spans="2:65" s="12" customFormat="1" x14ac:dyDescent="0.2">
      <c r="B591" s="172"/>
      <c r="D591" s="173" t="s">
        <v>159</v>
      </c>
      <c r="E591" s="174" t="s">
        <v>1</v>
      </c>
      <c r="F591" s="175" t="s">
        <v>362</v>
      </c>
      <c r="H591" s="176">
        <v>3.24</v>
      </c>
      <c r="I591" s="177"/>
      <c r="L591" s="172"/>
      <c r="M591" s="178"/>
      <c r="N591" s="179"/>
      <c r="O591" s="179"/>
      <c r="P591" s="179"/>
      <c r="Q591" s="179"/>
      <c r="R591" s="179"/>
      <c r="S591" s="179"/>
      <c r="T591" s="180"/>
      <c r="AT591" s="174" t="s">
        <v>159</v>
      </c>
      <c r="AU591" s="174" t="s">
        <v>157</v>
      </c>
      <c r="AV591" s="12" t="s">
        <v>157</v>
      </c>
      <c r="AW591" s="12" t="s">
        <v>28</v>
      </c>
      <c r="AX591" s="12" t="s">
        <v>75</v>
      </c>
      <c r="AY591" s="174" t="s">
        <v>150</v>
      </c>
    </row>
    <row r="592" spans="2:65" s="12" customFormat="1" x14ac:dyDescent="0.2">
      <c r="B592" s="172"/>
      <c r="D592" s="173" t="s">
        <v>159</v>
      </c>
      <c r="E592" s="174" t="s">
        <v>1</v>
      </c>
      <c r="F592" s="175" t="s">
        <v>363</v>
      </c>
      <c r="H592" s="176">
        <v>7.72</v>
      </c>
      <c r="I592" s="177"/>
      <c r="L592" s="172"/>
      <c r="M592" s="178"/>
      <c r="N592" s="179"/>
      <c r="O592" s="179"/>
      <c r="P592" s="179"/>
      <c r="Q592" s="179"/>
      <c r="R592" s="179"/>
      <c r="S592" s="179"/>
      <c r="T592" s="180"/>
      <c r="AT592" s="174" t="s">
        <v>159</v>
      </c>
      <c r="AU592" s="174" t="s">
        <v>157</v>
      </c>
      <c r="AV592" s="12" t="s">
        <v>157</v>
      </c>
      <c r="AW592" s="12" t="s">
        <v>28</v>
      </c>
      <c r="AX592" s="12" t="s">
        <v>75</v>
      </c>
      <c r="AY592" s="174" t="s">
        <v>150</v>
      </c>
    </row>
    <row r="593" spans="2:65" s="14" customFormat="1" x14ac:dyDescent="0.2">
      <c r="B593" s="189"/>
      <c r="D593" s="173" t="s">
        <v>159</v>
      </c>
      <c r="E593" s="190" t="s">
        <v>1</v>
      </c>
      <c r="F593" s="191" t="s">
        <v>229</v>
      </c>
      <c r="H593" s="192">
        <v>14.62</v>
      </c>
      <c r="I593" s="193"/>
      <c r="L593" s="189"/>
      <c r="M593" s="194"/>
      <c r="N593" s="195"/>
      <c r="O593" s="195"/>
      <c r="P593" s="195"/>
      <c r="Q593" s="195"/>
      <c r="R593" s="195"/>
      <c r="S593" s="195"/>
      <c r="T593" s="196"/>
      <c r="AT593" s="190" t="s">
        <v>159</v>
      </c>
      <c r="AU593" s="190" t="s">
        <v>157</v>
      </c>
      <c r="AV593" s="14" t="s">
        <v>165</v>
      </c>
      <c r="AW593" s="14" t="s">
        <v>28</v>
      </c>
      <c r="AX593" s="14" t="s">
        <v>75</v>
      </c>
      <c r="AY593" s="190" t="s">
        <v>150</v>
      </c>
    </row>
    <row r="594" spans="2:65" s="12" customFormat="1" x14ac:dyDescent="0.2">
      <c r="B594" s="172"/>
      <c r="D594" s="173" t="s">
        <v>159</v>
      </c>
      <c r="E594" s="174" t="s">
        <v>1</v>
      </c>
      <c r="F594" s="175" t="s">
        <v>318</v>
      </c>
      <c r="H594" s="176">
        <v>4.79</v>
      </c>
      <c r="I594" s="177"/>
      <c r="L594" s="172"/>
      <c r="M594" s="178"/>
      <c r="N594" s="179"/>
      <c r="O594" s="179"/>
      <c r="P594" s="179"/>
      <c r="Q594" s="179"/>
      <c r="R594" s="179"/>
      <c r="S594" s="179"/>
      <c r="T594" s="180"/>
      <c r="AT594" s="174" t="s">
        <v>159</v>
      </c>
      <c r="AU594" s="174" t="s">
        <v>157</v>
      </c>
      <c r="AV594" s="12" t="s">
        <v>157</v>
      </c>
      <c r="AW594" s="12" t="s">
        <v>28</v>
      </c>
      <c r="AX594" s="12" t="s">
        <v>75</v>
      </c>
      <c r="AY594" s="174" t="s">
        <v>150</v>
      </c>
    </row>
    <row r="595" spans="2:65" s="12" customFormat="1" x14ac:dyDescent="0.2">
      <c r="B595" s="172"/>
      <c r="D595" s="173" t="s">
        <v>159</v>
      </c>
      <c r="E595" s="174" t="s">
        <v>1</v>
      </c>
      <c r="F595" s="175" t="s">
        <v>319</v>
      </c>
      <c r="H595" s="176">
        <v>7.75</v>
      </c>
      <c r="I595" s="177"/>
      <c r="L595" s="172"/>
      <c r="M595" s="178"/>
      <c r="N595" s="179"/>
      <c r="O595" s="179"/>
      <c r="P595" s="179"/>
      <c r="Q595" s="179"/>
      <c r="R595" s="179"/>
      <c r="S595" s="179"/>
      <c r="T595" s="180"/>
      <c r="AT595" s="174" t="s">
        <v>159</v>
      </c>
      <c r="AU595" s="174" t="s">
        <v>157</v>
      </c>
      <c r="AV595" s="12" t="s">
        <v>157</v>
      </c>
      <c r="AW595" s="12" t="s">
        <v>28</v>
      </c>
      <c r="AX595" s="12" t="s">
        <v>75</v>
      </c>
      <c r="AY595" s="174" t="s">
        <v>150</v>
      </c>
    </row>
    <row r="596" spans="2:65" s="14" customFormat="1" x14ac:dyDescent="0.2">
      <c r="B596" s="189"/>
      <c r="D596" s="173" t="s">
        <v>159</v>
      </c>
      <c r="E596" s="190" t="s">
        <v>1</v>
      </c>
      <c r="F596" s="191" t="s">
        <v>206</v>
      </c>
      <c r="H596" s="192">
        <v>12.54</v>
      </c>
      <c r="I596" s="193"/>
      <c r="L596" s="189"/>
      <c r="M596" s="194"/>
      <c r="N596" s="195"/>
      <c r="O596" s="195"/>
      <c r="P596" s="195"/>
      <c r="Q596" s="195"/>
      <c r="R596" s="195"/>
      <c r="S596" s="195"/>
      <c r="T596" s="196"/>
      <c r="AT596" s="190" t="s">
        <v>159</v>
      </c>
      <c r="AU596" s="190" t="s">
        <v>157</v>
      </c>
      <c r="AV596" s="14" t="s">
        <v>165</v>
      </c>
      <c r="AW596" s="14" t="s">
        <v>28</v>
      </c>
      <c r="AX596" s="14" t="s">
        <v>75</v>
      </c>
      <c r="AY596" s="190" t="s">
        <v>150</v>
      </c>
    </row>
    <row r="597" spans="2:65" s="13" customFormat="1" x14ac:dyDescent="0.2">
      <c r="B597" s="181"/>
      <c r="D597" s="173" t="s">
        <v>159</v>
      </c>
      <c r="E597" s="182" t="s">
        <v>1</v>
      </c>
      <c r="F597" s="183" t="s">
        <v>162</v>
      </c>
      <c r="H597" s="184">
        <v>27.16</v>
      </c>
      <c r="I597" s="185"/>
      <c r="L597" s="181"/>
      <c r="M597" s="186"/>
      <c r="N597" s="187"/>
      <c r="O597" s="187"/>
      <c r="P597" s="187"/>
      <c r="Q597" s="187"/>
      <c r="R597" s="187"/>
      <c r="S597" s="187"/>
      <c r="T597" s="188"/>
      <c r="AT597" s="182" t="s">
        <v>159</v>
      </c>
      <c r="AU597" s="182" t="s">
        <v>157</v>
      </c>
      <c r="AV597" s="13" t="s">
        <v>156</v>
      </c>
      <c r="AW597" s="13" t="s">
        <v>28</v>
      </c>
      <c r="AX597" s="13" t="s">
        <v>83</v>
      </c>
      <c r="AY597" s="182" t="s">
        <v>150</v>
      </c>
    </row>
    <row r="598" spans="2:65" s="1" customFormat="1" ht="16.5" customHeight="1" x14ac:dyDescent="0.2">
      <c r="B598" s="160"/>
      <c r="C598" s="197" t="s">
        <v>753</v>
      </c>
      <c r="D598" s="262" t="s">
        <v>754</v>
      </c>
      <c r="E598" s="263"/>
      <c r="F598" s="264"/>
      <c r="G598" s="199" t="s">
        <v>260</v>
      </c>
      <c r="H598" s="200">
        <v>28.518000000000001</v>
      </c>
      <c r="I598" s="201"/>
      <c r="J598" s="200">
        <f>ROUND(I598*H598,3)</f>
        <v>0</v>
      </c>
      <c r="K598" s="198" t="s">
        <v>155</v>
      </c>
      <c r="L598" s="202"/>
      <c r="M598" s="203" t="s">
        <v>1</v>
      </c>
      <c r="N598" s="204" t="s">
        <v>41</v>
      </c>
      <c r="O598" s="55"/>
      <c r="P598" s="168">
        <f>O598*H598</f>
        <v>0</v>
      </c>
      <c r="Q598" s="168">
        <v>1.97E-3</v>
      </c>
      <c r="R598" s="168">
        <f>Q598*H598</f>
        <v>5.6180460000000002E-2</v>
      </c>
      <c r="S598" s="168">
        <v>0</v>
      </c>
      <c r="T598" s="169">
        <f>S598*H598</f>
        <v>0</v>
      </c>
      <c r="AR598" s="170" t="s">
        <v>302</v>
      </c>
      <c r="AT598" s="170" t="s">
        <v>255</v>
      </c>
      <c r="AU598" s="170" t="s">
        <v>157</v>
      </c>
      <c r="AY598" s="16" t="s">
        <v>150</v>
      </c>
      <c r="BE598" s="92">
        <f>IF(N598="základná",J598,0)</f>
        <v>0</v>
      </c>
      <c r="BF598" s="92">
        <f>IF(N598="znížená",J598,0)</f>
        <v>0</v>
      </c>
      <c r="BG598" s="92">
        <f>IF(N598="zákl. prenesená",J598,0)</f>
        <v>0</v>
      </c>
      <c r="BH598" s="92">
        <f>IF(N598="zníž. prenesená",J598,0)</f>
        <v>0</v>
      </c>
      <c r="BI598" s="92">
        <f>IF(N598="nulová",J598,0)</f>
        <v>0</v>
      </c>
      <c r="BJ598" s="16" t="s">
        <v>157</v>
      </c>
      <c r="BK598" s="171">
        <f>ROUND(I598*H598,3)</f>
        <v>0</v>
      </c>
      <c r="BL598" s="16" t="s">
        <v>219</v>
      </c>
      <c r="BM598" s="170" t="s">
        <v>755</v>
      </c>
    </row>
    <row r="599" spans="2:65" s="12" customFormat="1" x14ac:dyDescent="0.2">
      <c r="B599" s="172"/>
      <c r="D599" s="173" t="s">
        <v>159</v>
      </c>
      <c r="F599" s="175" t="s">
        <v>756</v>
      </c>
      <c r="H599" s="176">
        <v>28.518000000000001</v>
      </c>
      <c r="I599" s="177"/>
      <c r="L599" s="172"/>
      <c r="M599" s="178"/>
      <c r="N599" s="179"/>
      <c r="O599" s="179"/>
      <c r="P599" s="179"/>
      <c r="Q599" s="179"/>
      <c r="R599" s="179"/>
      <c r="S599" s="179"/>
      <c r="T599" s="180"/>
      <c r="AT599" s="174" t="s">
        <v>159</v>
      </c>
      <c r="AU599" s="174" t="s">
        <v>157</v>
      </c>
      <c r="AV599" s="12" t="s">
        <v>157</v>
      </c>
      <c r="AW599" s="12" t="s">
        <v>3</v>
      </c>
      <c r="AX599" s="12" t="s">
        <v>83</v>
      </c>
      <c r="AY599" s="174" t="s">
        <v>150</v>
      </c>
    </row>
    <row r="600" spans="2:65" s="1" customFormat="1" ht="24" customHeight="1" x14ac:dyDescent="0.2">
      <c r="B600" s="160"/>
      <c r="C600" s="161" t="s">
        <v>757</v>
      </c>
      <c r="D600" s="259" t="s">
        <v>758</v>
      </c>
      <c r="E600" s="260"/>
      <c r="F600" s="261"/>
      <c r="G600" s="163" t="s">
        <v>191</v>
      </c>
      <c r="H600" s="164">
        <v>0.14199999999999999</v>
      </c>
      <c r="I600" s="165"/>
      <c r="J600" s="164">
        <f>ROUND(I600*H600,3)</f>
        <v>0</v>
      </c>
      <c r="K600" s="162" t="s">
        <v>155</v>
      </c>
      <c r="L600" s="32"/>
      <c r="M600" s="166" t="s">
        <v>1</v>
      </c>
      <c r="N600" s="167" t="s">
        <v>41</v>
      </c>
      <c r="O600" s="55"/>
      <c r="P600" s="168">
        <f>O600*H600</f>
        <v>0</v>
      </c>
      <c r="Q600" s="168">
        <v>0</v>
      </c>
      <c r="R600" s="168">
        <f>Q600*H600</f>
        <v>0</v>
      </c>
      <c r="S600" s="168">
        <v>0</v>
      </c>
      <c r="T600" s="169">
        <f>S600*H600</f>
        <v>0</v>
      </c>
      <c r="AR600" s="170" t="s">
        <v>219</v>
      </c>
      <c r="AT600" s="170" t="s">
        <v>152</v>
      </c>
      <c r="AU600" s="170" t="s">
        <v>157</v>
      </c>
      <c r="AY600" s="16" t="s">
        <v>150</v>
      </c>
      <c r="BE600" s="92">
        <f>IF(N600="základná",J600,0)</f>
        <v>0</v>
      </c>
      <c r="BF600" s="92">
        <f>IF(N600="znížená",J600,0)</f>
        <v>0</v>
      </c>
      <c r="BG600" s="92">
        <f>IF(N600="zákl. prenesená",J600,0)</f>
        <v>0</v>
      </c>
      <c r="BH600" s="92">
        <f>IF(N600="zníž. prenesená",J600,0)</f>
        <v>0</v>
      </c>
      <c r="BI600" s="92">
        <f>IF(N600="nulová",J600,0)</f>
        <v>0</v>
      </c>
      <c r="BJ600" s="16" t="s">
        <v>157</v>
      </c>
      <c r="BK600" s="171">
        <f>ROUND(I600*H600,3)</f>
        <v>0</v>
      </c>
      <c r="BL600" s="16" t="s">
        <v>219</v>
      </c>
      <c r="BM600" s="170" t="s">
        <v>759</v>
      </c>
    </row>
    <row r="601" spans="2:65" s="11" customFormat="1" ht="22.9" customHeight="1" x14ac:dyDescent="0.2">
      <c r="B601" s="147"/>
      <c r="D601" s="148" t="s">
        <v>74</v>
      </c>
      <c r="E601" s="158" t="s">
        <v>760</v>
      </c>
      <c r="F601" s="158" t="s">
        <v>761</v>
      </c>
      <c r="I601" s="150"/>
      <c r="J601" s="159">
        <f>BK601</f>
        <v>0</v>
      </c>
      <c r="L601" s="147"/>
      <c r="M601" s="152"/>
      <c r="N601" s="153"/>
      <c r="O601" s="153"/>
      <c r="P601" s="154">
        <f>SUM(P602:P609)</f>
        <v>0</v>
      </c>
      <c r="Q601" s="153"/>
      <c r="R601" s="154">
        <f>SUM(R602:R609)</f>
        <v>1.2520000000000001E-3</v>
      </c>
      <c r="S601" s="153"/>
      <c r="T601" s="155">
        <f>SUM(T602:T609)</f>
        <v>0</v>
      </c>
      <c r="AR601" s="148" t="s">
        <v>157</v>
      </c>
      <c r="AT601" s="156" t="s">
        <v>74</v>
      </c>
      <c r="AU601" s="156" t="s">
        <v>83</v>
      </c>
      <c r="AY601" s="148" t="s">
        <v>150</v>
      </c>
      <c r="BK601" s="157">
        <f>SUM(BK602:BK609)</f>
        <v>0</v>
      </c>
    </row>
    <row r="602" spans="2:65" s="1" customFormat="1" ht="16.5" customHeight="1" x14ac:dyDescent="0.2">
      <c r="B602" s="160"/>
      <c r="C602" s="161" t="s">
        <v>762</v>
      </c>
      <c r="D602" s="259" t="s">
        <v>763</v>
      </c>
      <c r="E602" s="260"/>
      <c r="F602" s="261"/>
      <c r="G602" s="163" t="s">
        <v>400</v>
      </c>
      <c r="H602" s="164">
        <v>4</v>
      </c>
      <c r="I602" s="165"/>
      <c r="J602" s="164">
        <f>ROUND(I602*H602,3)</f>
        <v>0</v>
      </c>
      <c r="K602" s="162" t="s">
        <v>155</v>
      </c>
      <c r="L602" s="32"/>
      <c r="M602" s="166" t="s">
        <v>1</v>
      </c>
      <c r="N602" s="167" t="s">
        <v>41</v>
      </c>
      <c r="O602" s="55"/>
      <c r="P602" s="168">
        <f>O602*H602</f>
        <v>0</v>
      </c>
      <c r="Q602" s="168">
        <v>1.0000000000000001E-5</v>
      </c>
      <c r="R602" s="168">
        <f>Q602*H602</f>
        <v>4.0000000000000003E-5</v>
      </c>
      <c r="S602" s="168">
        <v>0</v>
      </c>
      <c r="T602" s="169">
        <f>S602*H602</f>
        <v>0</v>
      </c>
      <c r="AR602" s="170" t="s">
        <v>219</v>
      </c>
      <c r="AT602" s="170" t="s">
        <v>152</v>
      </c>
      <c r="AU602" s="170" t="s">
        <v>157</v>
      </c>
      <c r="AY602" s="16" t="s">
        <v>150</v>
      </c>
      <c r="BE602" s="92">
        <f>IF(N602="základná",J602,0)</f>
        <v>0</v>
      </c>
      <c r="BF602" s="92">
        <f>IF(N602="znížená",J602,0)</f>
        <v>0</v>
      </c>
      <c r="BG602" s="92">
        <f>IF(N602="zákl. prenesená",J602,0)</f>
        <v>0</v>
      </c>
      <c r="BH602" s="92">
        <f>IF(N602="zníž. prenesená",J602,0)</f>
        <v>0</v>
      </c>
      <c r="BI602" s="92">
        <f>IF(N602="nulová",J602,0)</f>
        <v>0</v>
      </c>
      <c r="BJ602" s="16" t="s">
        <v>157</v>
      </c>
      <c r="BK602" s="171">
        <f>ROUND(I602*H602,3)</f>
        <v>0</v>
      </c>
      <c r="BL602" s="16" t="s">
        <v>219</v>
      </c>
      <c r="BM602" s="170" t="s">
        <v>764</v>
      </c>
    </row>
    <row r="603" spans="2:65" s="12" customFormat="1" x14ac:dyDescent="0.2">
      <c r="B603" s="172"/>
      <c r="D603" s="173" t="s">
        <v>159</v>
      </c>
      <c r="E603" s="174" t="s">
        <v>1</v>
      </c>
      <c r="F603" s="175" t="s">
        <v>765</v>
      </c>
      <c r="H603" s="176">
        <v>2</v>
      </c>
      <c r="I603" s="177"/>
      <c r="L603" s="172"/>
      <c r="M603" s="178"/>
      <c r="N603" s="179"/>
      <c r="O603" s="179"/>
      <c r="P603" s="179"/>
      <c r="Q603" s="179"/>
      <c r="R603" s="179"/>
      <c r="S603" s="179"/>
      <c r="T603" s="180"/>
      <c r="AT603" s="174" t="s">
        <v>159</v>
      </c>
      <c r="AU603" s="174" t="s">
        <v>157</v>
      </c>
      <c r="AV603" s="12" t="s">
        <v>157</v>
      </c>
      <c r="AW603" s="12" t="s">
        <v>28</v>
      </c>
      <c r="AX603" s="12" t="s">
        <v>75</v>
      </c>
      <c r="AY603" s="174" t="s">
        <v>150</v>
      </c>
    </row>
    <row r="604" spans="2:65" s="12" customFormat="1" x14ac:dyDescent="0.2">
      <c r="B604" s="172"/>
      <c r="D604" s="173" t="s">
        <v>159</v>
      </c>
      <c r="E604" s="174" t="s">
        <v>1</v>
      </c>
      <c r="F604" s="175" t="s">
        <v>766</v>
      </c>
      <c r="H604" s="176">
        <v>1</v>
      </c>
      <c r="I604" s="177"/>
      <c r="L604" s="172"/>
      <c r="M604" s="178"/>
      <c r="N604" s="179"/>
      <c r="O604" s="179"/>
      <c r="P604" s="179"/>
      <c r="Q604" s="179"/>
      <c r="R604" s="179"/>
      <c r="S604" s="179"/>
      <c r="T604" s="180"/>
      <c r="AT604" s="174" t="s">
        <v>159</v>
      </c>
      <c r="AU604" s="174" t="s">
        <v>157</v>
      </c>
      <c r="AV604" s="12" t="s">
        <v>157</v>
      </c>
      <c r="AW604" s="12" t="s">
        <v>28</v>
      </c>
      <c r="AX604" s="12" t="s">
        <v>75</v>
      </c>
      <c r="AY604" s="174" t="s">
        <v>150</v>
      </c>
    </row>
    <row r="605" spans="2:65" s="12" customFormat="1" x14ac:dyDescent="0.2">
      <c r="B605" s="172"/>
      <c r="D605" s="173" t="s">
        <v>159</v>
      </c>
      <c r="E605" s="174" t="s">
        <v>1</v>
      </c>
      <c r="F605" s="175" t="s">
        <v>378</v>
      </c>
      <c r="H605" s="176">
        <v>1</v>
      </c>
      <c r="I605" s="177"/>
      <c r="L605" s="172"/>
      <c r="M605" s="178"/>
      <c r="N605" s="179"/>
      <c r="O605" s="179"/>
      <c r="P605" s="179"/>
      <c r="Q605" s="179"/>
      <c r="R605" s="179"/>
      <c r="S605" s="179"/>
      <c r="T605" s="180"/>
      <c r="AT605" s="174" t="s">
        <v>159</v>
      </c>
      <c r="AU605" s="174" t="s">
        <v>157</v>
      </c>
      <c r="AV605" s="12" t="s">
        <v>157</v>
      </c>
      <c r="AW605" s="12" t="s">
        <v>28</v>
      </c>
      <c r="AX605" s="12" t="s">
        <v>75</v>
      </c>
      <c r="AY605" s="174" t="s">
        <v>150</v>
      </c>
    </row>
    <row r="606" spans="2:65" s="13" customFormat="1" x14ac:dyDescent="0.2">
      <c r="B606" s="181"/>
      <c r="D606" s="173" t="s">
        <v>159</v>
      </c>
      <c r="E606" s="182" t="s">
        <v>1</v>
      </c>
      <c r="F606" s="183" t="s">
        <v>162</v>
      </c>
      <c r="H606" s="184">
        <v>4</v>
      </c>
      <c r="I606" s="185"/>
      <c r="L606" s="181"/>
      <c r="M606" s="186"/>
      <c r="N606" s="187"/>
      <c r="O606" s="187"/>
      <c r="P606" s="187"/>
      <c r="Q606" s="187"/>
      <c r="R606" s="187"/>
      <c r="S606" s="187"/>
      <c r="T606" s="188"/>
      <c r="AT606" s="182" t="s">
        <v>159</v>
      </c>
      <c r="AU606" s="182" t="s">
        <v>157</v>
      </c>
      <c r="AV606" s="13" t="s">
        <v>156</v>
      </c>
      <c r="AW606" s="13" t="s">
        <v>28</v>
      </c>
      <c r="AX606" s="13" t="s">
        <v>83</v>
      </c>
      <c r="AY606" s="182" t="s">
        <v>150</v>
      </c>
    </row>
    <row r="607" spans="2:65" s="1" customFormat="1" ht="24" customHeight="1" x14ac:dyDescent="0.2">
      <c r="B607" s="160"/>
      <c r="C607" s="197" t="s">
        <v>767</v>
      </c>
      <c r="D607" s="262" t="s">
        <v>768</v>
      </c>
      <c r="E607" s="263"/>
      <c r="F607" s="264"/>
      <c r="G607" s="199" t="s">
        <v>400</v>
      </c>
      <c r="H607" s="200">
        <v>4.04</v>
      </c>
      <c r="I607" s="201"/>
      <c r="J607" s="200">
        <f>ROUND(I607*H607,3)</f>
        <v>0</v>
      </c>
      <c r="K607" s="198" t="s">
        <v>155</v>
      </c>
      <c r="L607" s="202"/>
      <c r="M607" s="203" t="s">
        <v>1</v>
      </c>
      <c r="N607" s="204" t="s">
        <v>41</v>
      </c>
      <c r="O607" s="55"/>
      <c r="P607" s="168">
        <f>O607*H607</f>
        <v>0</v>
      </c>
      <c r="Q607" s="168">
        <v>2.9999999999999997E-4</v>
      </c>
      <c r="R607" s="168">
        <f>Q607*H607</f>
        <v>1.212E-3</v>
      </c>
      <c r="S607" s="168">
        <v>0</v>
      </c>
      <c r="T607" s="169">
        <f>S607*H607</f>
        <v>0</v>
      </c>
      <c r="AR607" s="170" t="s">
        <v>302</v>
      </c>
      <c r="AT607" s="170" t="s">
        <v>255</v>
      </c>
      <c r="AU607" s="170" t="s">
        <v>157</v>
      </c>
      <c r="AY607" s="16" t="s">
        <v>150</v>
      </c>
      <c r="BE607" s="92">
        <f>IF(N607="základná",J607,0)</f>
        <v>0</v>
      </c>
      <c r="BF607" s="92">
        <f>IF(N607="znížená",J607,0)</f>
        <v>0</v>
      </c>
      <c r="BG607" s="92">
        <f>IF(N607="zákl. prenesená",J607,0)</f>
        <v>0</v>
      </c>
      <c r="BH607" s="92">
        <f>IF(N607="zníž. prenesená",J607,0)</f>
        <v>0</v>
      </c>
      <c r="BI607" s="92">
        <f>IF(N607="nulová",J607,0)</f>
        <v>0</v>
      </c>
      <c r="BJ607" s="16" t="s">
        <v>157</v>
      </c>
      <c r="BK607" s="171">
        <f>ROUND(I607*H607,3)</f>
        <v>0</v>
      </c>
      <c r="BL607" s="16" t="s">
        <v>219</v>
      </c>
      <c r="BM607" s="170" t="s">
        <v>769</v>
      </c>
    </row>
    <row r="608" spans="2:65" s="12" customFormat="1" x14ac:dyDescent="0.2">
      <c r="B608" s="172"/>
      <c r="D608" s="173" t="s">
        <v>159</v>
      </c>
      <c r="F608" s="175" t="s">
        <v>770</v>
      </c>
      <c r="H608" s="176">
        <v>4.04</v>
      </c>
      <c r="I608" s="177"/>
      <c r="L608" s="172"/>
      <c r="M608" s="178"/>
      <c r="N608" s="179"/>
      <c r="O608" s="179"/>
      <c r="P608" s="179"/>
      <c r="Q608" s="179"/>
      <c r="R608" s="179"/>
      <c r="S608" s="179"/>
      <c r="T608" s="180"/>
      <c r="AT608" s="174" t="s">
        <v>159</v>
      </c>
      <c r="AU608" s="174" t="s">
        <v>157</v>
      </c>
      <c r="AV608" s="12" t="s">
        <v>157</v>
      </c>
      <c r="AW608" s="12" t="s">
        <v>3</v>
      </c>
      <c r="AX608" s="12" t="s">
        <v>83</v>
      </c>
      <c r="AY608" s="174" t="s">
        <v>150</v>
      </c>
    </row>
    <row r="609" spans="2:65" s="1" customFormat="1" ht="24" customHeight="1" x14ac:dyDescent="0.2">
      <c r="B609" s="160"/>
      <c r="C609" s="161" t="s">
        <v>771</v>
      </c>
      <c r="D609" s="259" t="s">
        <v>772</v>
      </c>
      <c r="E609" s="260"/>
      <c r="F609" s="261"/>
      <c r="G609" s="163" t="s">
        <v>191</v>
      </c>
      <c r="H609" s="164">
        <v>1E-3</v>
      </c>
      <c r="I609" s="165"/>
      <c r="J609" s="164">
        <f>ROUND(I609*H609,3)</f>
        <v>0</v>
      </c>
      <c r="K609" s="162" t="s">
        <v>155</v>
      </c>
      <c r="L609" s="32"/>
      <c r="M609" s="166" t="s">
        <v>1</v>
      </c>
      <c r="N609" s="167" t="s">
        <v>41</v>
      </c>
      <c r="O609" s="55"/>
      <c r="P609" s="168">
        <f>O609*H609</f>
        <v>0</v>
      </c>
      <c r="Q609" s="168">
        <v>0</v>
      </c>
      <c r="R609" s="168">
        <f>Q609*H609</f>
        <v>0</v>
      </c>
      <c r="S609" s="168">
        <v>0</v>
      </c>
      <c r="T609" s="169">
        <f>S609*H609</f>
        <v>0</v>
      </c>
      <c r="AR609" s="170" t="s">
        <v>219</v>
      </c>
      <c r="AT609" s="170" t="s">
        <v>152</v>
      </c>
      <c r="AU609" s="170" t="s">
        <v>157</v>
      </c>
      <c r="AY609" s="16" t="s">
        <v>150</v>
      </c>
      <c r="BE609" s="92">
        <f>IF(N609="základná",J609,0)</f>
        <v>0</v>
      </c>
      <c r="BF609" s="92">
        <f>IF(N609="znížená",J609,0)</f>
        <v>0</v>
      </c>
      <c r="BG609" s="92">
        <f>IF(N609="zákl. prenesená",J609,0)</f>
        <v>0</v>
      </c>
      <c r="BH609" s="92">
        <f>IF(N609="zníž. prenesená",J609,0)</f>
        <v>0</v>
      </c>
      <c r="BI609" s="92">
        <f>IF(N609="nulová",J609,0)</f>
        <v>0</v>
      </c>
      <c r="BJ609" s="16" t="s">
        <v>157</v>
      </c>
      <c r="BK609" s="171">
        <f>ROUND(I609*H609,3)</f>
        <v>0</v>
      </c>
      <c r="BL609" s="16" t="s">
        <v>219</v>
      </c>
      <c r="BM609" s="170" t="s">
        <v>773</v>
      </c>
    </row>
    <row r="610" spans="2:65" s="11" customFormat="1" ht="22.9" customHeight="1" x14ac:dyDescent="0.2">
      <c r="B610" s="147"/>
      <c r="D610" s="148" t="s">
        <v>74</v>
      </c>
      <c r="E610" s="158" t="s">
        <v>774</v>
      </c>
      <c r="F610" s="158" t="s">
        <v>775</v>
      </c>
      <c r="I610" s="150"/>
      <c r="J610" s="159">
        <f>BK610</f>
        <v>0</v>
      </c>
      <c r="L610" s="147"/>
      <c r="M610" s="152"/>
      <c r="N610" s="153"/>
      <c r="O610" s="153"/>
      <c r="P610" s="154">
        <f>SUM(P611:P649)</f>
        <v>0</v>
      </c>
      <c r="Q610" s="153"/>
      <c r="R610" s="154">
        <f>SUM(R611:R649)</f>
        <v>1.17006777</v>
      </c>
      <c r="S610" s="153"/>
      <c r="T610" s="155">
        <f>SUM(T611:T649)</f>
        <v>0.41503800000000002</v>
      </c>
      <c r="AR610" s="148" t="s">
        <v>157</v>
      </c>
      <c r="AT610" s="156" t="s">
        <v>74</v>
      </c>
      <c r="AU610" s="156" t="s">
        <v>83</v>
      </c>
      <c r="AY610" s="148" t="s">
        <v>150</v>
      </c>
      <c r="BK610" s="157">
        <f>SUM(BK611:BK649)</f>
        <v>0</v>
      </c>
    </row>
    <row r="611" spans="2:65" s="1" customFormat="1" ht="16.5" customHeight="1" x14ac:dyDescent="0.2">
      <c r="B611" s="160"/>
      <c r="C611" s="161" t="s">
        <v>776</v>
      </c>
      <c r="D611" s="259" t="s">
        <v>777</v>
      </c>
      <c r="E611" s="260"/>
      <c r="F611" s="261"/>
      <c r="G611" s="163" t="s">
        <v>400</v>
      </c>
      <c r="H611" s="164">
        <v>86.001999999999995</v>
      </c>
      <c r="I611" s="165"/>
      <c r="J611" s="164">
        <f>ROUND(I611*H611,3)</f>
        <v>0</v>
      </c>
      <c r="K611" s="162" t="s">
        <v>155</v>
      </c>
      <c r="L611" s="32"/>
      <c r="M611" s="166" t="s">
        <v>1</v>
      </c>
      <c r="N611" s="167" t="s">
        <v>41</v>
      </c>
      <c r="O611" s="55"/>
      <c r="P611" s="168">
        <f>O611*H611</f>
        <v>0</v>
      </c>
      <c r="Q611" s="168">
        <v>0</v>
      </c>
      <c r="R611" s="168">
        <f>Q611*H611</f>
        <v>0</v>
      </c>
      <c r="S611" s="168">
        <v>1E-3</v>
      </c>
      <c r="T611" s="169">
        <f>S611*H611</f>
        <v>8.6001999999999995E-2</v>
      </c>
      <c r="AR611" s="170" t="s">
        <v>219</v>
      </c>
      <c r="AT611" s="170" t="s">
        <v>152</v>
      </c>
      <c r="AU611" s="170" t="s">
        <v>157</v>
      </c>
      <c r="AY611" s="16" t="s">
        <v>150</v>
      </c>
      <c r="BE611" s="92">
        <f>IF(N611="základná",J611,0)</f>
        <v>0</v>
      </c>
      <c r="BF611" s="92">
        <f>IF(N611="znížená",J611,0)</f>
        <v>0</v>
      </c>
      <c r="BG611" s="92">
        <f>IF(N611="zákl. prenesená",J611,0)</f>
        <v>0</v>
      </c>
      <c r="BH611" s="92">
        <f>IF(N611="zníž. prenesená",J611,0)</f>
        <v>0</v>
      </c>
      <c r="BI611" s="92">
        <f>IF(N611="nulová",J611,0)</f>
        <v>0</v>
      </c>
      <c r="BJ611" s="16" t="s">
        <v>157</v>
      </c>
      <c r="BK611" s="171">
        <f>ROUND(I611*H611,3)</f>
        <v>0</v>
      </c>
      <c r="BL611" s="16" t="s">
        <v>219</v>
      </c>
      <c r="BM611" s="170" t="s">
        <v>778</v>
      </c>
    </row>
    <row r="612" spans="2:65" s="12" customFormat="1" x14ac:dyDescent="0.2">
      <c r="B612" s="172"/>
      <c r="D612" s="173" t="s">
        <v>159</v>
      </c>
      <c r="E612" s="174" t="s">
        <v>1</v>
      </c>
      <c r="F612" s="175" t="s">
        <v>779</v>
      </c>
      <c r="H612" s="176">
        <v>70.561999999999998</v>
      </c>
      <c r="I612" s="177"/>
      <c r="L612" s="172"/>
      <c r="M612" s="178"/>
      <c r="N612" s="179"/>
      <c r="O612" s="179"/>
      <c r="P612" s="179"/>
      <c r="Q612" s="179"/>
      <c r="R612" s="179"/>
      <c r="S612" s="179"/>
      <c r="T612" s="180"/>
      <c r="AT612" s="174" t="s">
        <v>159</v>
      </c>
      <c r="AU612" s="174" t="s">
        <v>157</v>
      </c>
      <c r="AV612" s="12" t="s">
        <v>157</v>
      </c>
      <c r="AW612" s="12" t="s">
        <v>28</v>
      </c>
      <c r="AX612" s="12" t="s">
        <v>75</v>
      </c>
      <c r="AY612" s="174" t="s">
        <v>150</v>
      </c>
    </row>
    <row r="613" spans="2:65" s="14" customFormat="1" x14ac:dyDescent="0.2">
      <c r="B613" s="189"/>
      <c r="D613" s="173" t="s">
        <v>159</v>
      </c>
      <c r="E613" s="190" t="s">
        <v>1</v>
      </c>
      <c r="F613" s="191" t="s">
        <v>229</v>
      </c>
      <c r="H613" s="192">
        <v>70.561999999999998</v>
      </c>
      <c r="I613" s="193"/>
      <c r="L613" s="189"/>
      <c r="M613" s="194"/>
      <c r="N613" s="195"/>
      <c r="O613" s="195"/>
      <c r="P613" s="195"/>
      <c r="Q613" s="195"/>
      <c r="R613" s="195"/>
      <c r="S613" s="195"/>
      <c r="T613" s="196"/>
      <c r="AT613" s="190" t="s">
        <v>159</v>
      </c>
      <c r="AU613" s="190" t="s">
        <v>157</v>
      </c>
      <c r="AV613" s="14" t="s">
        <v>165</v>
      </c>
      <c r="AW613" s="14" t="s">
        <v>28</v>
      </c>
      <c r="AX613" s="14" t="s">
        <v>75</v>
      </c>
      <c r="AY613" s="190" t="s">
        <v>150</v>
      </c>
    </row>
    <row r="614" spans="2:65" s="12" customFormat="1" x14ac:dyDescent="0.2">
      <c r="B614" s="172"/>
      <c r="D614" s="173" t="s">
        <v>159</v>
      </c>
      <c r="E614" s="174" t="s">
        <v>1</v>
      </c>
      <c r="F614" s="175" t="s">
        <v>780</v>
      </c>
      <c r="H614" s="176">
        <v>7.12</v>
      </c>
      <c r="I614" s="177"/>
      <c r="L614" s="172"/>
      <c r="M614" s="178"/>
      <c r="N614" s="179"/>
      <c r="O614" s="179"/>
      <c r="P614" s="179"/>
      <c r="Q614" s="179"/>
      <c r="R614" s="179"/>
      <c r="S614" s="179"/>
      <c r="T614" s="180"/>
      <c r="AT614" s="174" t="s">
        <v>159</v>
      </c>
      <c r="AU614" s="174" t="s">
        <v>157</v>
      </c>
      <c r="AV614" s="12" t="s">
        <v>157</v>
      </c>
      <c r="AW614" s="12" t="s">
        <v>28</v>
      </c>
      <c r="AX614" s="12" t="s">
        <v>75</v>
      </c>
      <c r="AY614" s="174" t="s">
        <v>150</v>
      </c>
    </row>
    <row r="615" spans="2:65" s="12" customFormat="1" x14ac:dyDescent="0.2">
      <c r="B615" s="172"/>
      <c r="D615" s="173" t="s">
        <v>159</v>
      </c>
      <c r="E615" s="174" t="s">
        <v>1</v>
      </c>
      <c r="F615" s="175" t="s">
        <v>781</v>
      </c>
      <c r="H615" s="176">
        <v>8.32</v>
      </c>
      <c r="I615" s="177"/>
      <c r="L615" s="172"/>
      <c r="M615" s="178"/>
      <c r="N615" s="179"/>
      <c r="O615" s="179"/>
      <c r="P615" s="179"/>
      <c r="Q615" s="179"/>
      <c r="R615" s="179"/>
      <c r="S615" s="179"/>
      <c r="T615" s="180"/>
      <c r="AT615" s="174" t="s">
        <v>159</v>
      </c>
      <c r="AU615" s="174" t="s">
        <v>157</v>
      </c>
      <c r="AV615" s="12" t="s">
        <v>157</v>
      </c>
      <c r="AW615" s="12" t="s">
        <v>28</v>
      </c>
      <c r="AX615" s="12" t="s">
        <v>75</v>
      </c>
      <c r="AY615" s="174" t="s">
        <v>150</v>
      </c>
    </row>
    <row r="616" spans="2:65" s="14" customFormat="1" x14ac:dyDescent="0.2">
      <c r="B616" s="189"/>
      <c r="D616" s="173" t="s">
        <v>159</v>
      </c>
      <c r="E616" s="190" t="s">
        <v>1</v>
      </c>
      <c r="F616" s="191" t="s">
        <v>206</v>
      </c>
      <c r="H616" s="192">
        <v>15.44</v>
      </c>
      <c r="I616" s="193"/>
      <c r="L616" s="189"/>
      <c r="M616" s="194"/>
      <c r="N616" s="195"/>
      <c r="O616" s="195"/>
      <c r="P616" s="195"/>
      <c r="Q616" s="195"/>
      <c r="R616" s="195"/>
      <c r="S616" s="195"/>
      <c r="T616" s="196"/>
      <c r="AT616" s="190" t="s">
        <v>159</v>
      </c>
      <c r="AU616" s="190" t="s">
        <v>157</v>
      </c>
      <c r="AV616" s="14" t="s">
        <v>165</v>
      </c>
      <c r="AW616" s="14" t="s">
        <v>28</v>
      </c>
      <c r="AX616" s="14" t="s">
        <v>75</v>
      </c>
      <c r="AY616" s="190" t="s">
        <v>150</v>
      </c>
    </row>
    <row r="617" spans="2:65" s="13" customFormat="1" x14ac:dyDescent="0.2">
      <c r="B617" s="181"/>
      <c r="D617" s="173" t="s">
        <v>159</v>
      </c>
      <c r="E617" s="182" t="s">
        <v>1</v>
      </c>
      <c r="F617" s="183" t="s">
        <v>162</v>
      </c>
      <c r="H617" s="184">
        <v>86.001999999999995</v>
      </c>
      <c r="I617" s="185"/>
      <c r="L617" s="181"/>
      <c r="M617" s="186"/>
      <c r="N617" s="187"/>
      <c r="O617" s="187"/>
      <c r="P617" s="187"/>
      <c r="Q617" s="187"/>
      <c r="R617" s="187"/>
      <c r="S617" s="187"/>
      <c r="T617" s="188"/>
      <c r="AT617" s="182" t="s">
        <v>159</v>
      </c>
      <c r="AU617" s="182" t="s">
        <v>157</v>
      </c>
      <c r="AV617" s="13" t="s">
        <v>156</v>
      </c>
      <c r="AW617" s="13" t="s">
        <v>28</v>
      </c>
      <c r="AX617" s="13" t="s">
        <v>83</v>
      </c>
      <c r="AY617" s="182" t="s">
        <v>150</v>
      </c>
    </row>
    <row r="618" spans="2:65" s="1" customFormat="1" ht="16.5" customHeight="1" x14ac:dyDescent="0.2">
      <c r="B618" s="160"/>
      <c r="C618" s="161" t="s">
        <v>782</v>
      </c>
      <c r="D618" s="259" t="s">
        <v>783</v>
      </c>
      <c r="E618" s="260"/>
      <c r="F618" s="261"/>
      <c r="G618" s="163" t="s">
        <v>400</v>
      </c>
      <c r="H618" s="164">
        <v>119.42</v>
      </c>
      <c r="I618" s="165"/>
      <c r="J618" s="164">
        <f>ROUND(I618*H618,3)</f>
        <v>0</v>
      </c>
      <c r="K618" s="162" t="s">
        <v>155</v>
      </c>
      <c r="L618" s="32"/>
      <c r="M618" s="166" t="s">
        <v>1</v>
      </c>
      <c r="N618" s="167" t="s">
        <v>41</v>
      </c>
      <c r="O618" s="55"/>
      <c r="P618" s="168">
        <f>O618*H618</f>
        <v>0</v>
      </c>
      <c r="Q618" s="168">
        <v>4.5000000000000003E-5</v>
      </c>
      <c r="R618" s="168">
        <f>Q618*H618</f>
        <v>5.3739E-3</v>
      </c>
      <c r="S618" s="168">
        <v>0</v>
      </c>
      <c r="T618" s="169">
        <f>S618*H618</f>
        <v>0</v>
      </c>
      <c r="AR618" s="170" t="s">
        <v>219</v>
      </c>
      <c r="AT618" s="170" t="s">
        <v>152</v>
      </c>
      <c r="AU618" s="170" t="s">
        <v>157</v>
      </c>
      <c r="AY618" s="16" t="s">
        <v>150</v>
      </c>
      <c r="BE618" s="92">
        <f>IF(N618="základná",J618,0)</f>
        <v>0</v>
      </c>
      <c r="BF618" s="92">
        <f>IF(N618="znížená",J618,0)</f>
        <v>0</v>
      </c>
      <c r="BG618" s="92">
        <f>IF(N618="zákl. prenesená",J618,0)</f>
        <v>0</v>
      </c>
      <c r="BH618" s="92">
        <f>IF(N618="zníž. prenesená",J618,0)</f>
        <v>0</v>
      </c>
      <c r="BI618" s="92">
        <f>IF(N618="nulová",J618,0)</f>
        <v>0</v>
      </c>
      <c r="BJ618" s="16" t="s">
        <v>157</v>
      </c>
      <c r="BK618" s="171">
        <f>ROUND(I618*H618,3)</f>
        <v>0</v>
      </c>
      <c r="BL618" s="16" t="s">
        <v>219</v>
      </c>
      <c r="BM618" s="170" t="s">
        <v>784</v>
      </c>
    </row>
    <row r="619" spans="2:65" s="12" customFormat="1" x14ac:dyDescent="0.2">
      <c r="B619" s="172"/>
      <c r="D619" s="173" t="s">
        <v>159</v>
      </c>
      <c r="E619" s="174" t="s">
        <v>1</v>
      </c>
      <c r="F619" s="175" t="s">
        <v>785</v>
      </c>
      <c r="H619" s="176">
        <v>4.0599999999999996</v>
      </c>
      <c r="I619" s="177"/>
      <c r="L619" s="172"/>
      <c r="M619" s="178"/>
      <c r="N619" s="179"/>
      <c r="O619" s="179"/>
      <c r="P619" s="179"/>
      <c r="Q619" s="179"/>
      <c r="R619" s="179"/>
      <c r="S619" s="179"/>
      <c r="T619" s="180"/>
      <c r="AT619" s="174" t="s">
        <v>159</v>
      </c>
      <c r="AU619" s="174" t="s">
        <v>157</v>
      </c>
      <c r="AV619" s="12" t="s">
        <v>157</v>
      </c>
      <c r="AW619" s="12" t="s">
        <v>28</v>
      </c>
      <c r="AX619" s="12" t="s">
        <v>75</v>
      </c>
      <c r="AY619" s="174" t="s">
        <v>150</v>
      </c>
    </row>
    <row r="620" spans="2:65" s="12" customFormat="1" ht="22.5" x14ac:dyDescent="0.2">
      <c r="B620" s="172"/>
      <c r="D620" s="173" t="s">
        <v>159</v>
      </c>
      <c r="E620" s="174" t="s">
        <v>1</v>
      </c>
      <c r="F620" s="175" t="s">
        <v>786</v>
      </c>
      <c r="H620" s="176">
        <v>66.75</v>
      </c>
      <c r="I620" s="177"/>
      <c r="L620" s="172"/>
      <c r="M620" s="178"/>
      <c r="N620" s="179"/>
      <c r="O620" s="179"/>
      <c r="P620" s="179"/>
      <c r="Q620" s="179"/>
      <c r="R620" s="179"/>
      <c r="S620" s="179"/>
      <c r="T620" s="180"/>
      <c r="AT620" s="174" t="s">
        <v>159</v>
      </c>
      <c r="AU620" s="174" t="s">
        <v>157</v>
      </c>
      <c r="AV620" s="12" t="s">
        <v>157</v>
      </c>
      <c r="AW620" s="12" t="s">
        <v>28</v>
      </c>
      <c r="AX620" s="12" t="s">
        <v>75</v>
      </c>
      <c r="AY620" s="174" t="s">
        <v>150</v>
      </c>
    </row>
    <row r="621" spans="2:65" s="14" customFormat="1" x14ac:dyDescent="0.2">
      <c r="B621" s="189"/>
      <c r="D621" s="173" t="s">
        <v>159</v>
      </c>
      <c r="E621" s="190" t="s">
        <v>1</v>
      </c>
      <c r="F621" s="191" t="s">
        <v>229</v>
      </c>
      <c r="H621" s="192">
        <v>70.81</v>
      </c>
      <c r="I621" s="193"/>
      <c r="L621" s="189"/>
      <c r="M621" s="194"/>
      <c r="N621" s="195"/>
      <c r="O621" s="195"/>
      <c r="P621" s="195"/>
      <c r="Q621" s="195"/>
      <c r="R621" s="195"/>
      <c r="S621" s="195"/>
      <c r="T621" s="196"/>
      <c r="AT621" s="190" t="s">
        <v>159</v>
      </c>
      <c r="AU621" s="190" t="s">
        <v>157</v>
      </c>
      <c r="AV621" s="14" t="s">
        <v>165</v>
      </c>
      <c r="AW621" s="14" t="s">
        <v>28</v>
      </c>
      <c r="AX621" s="14" t="s">
        <v>75</v>
      </c>
      <c r="AY621" s="190" t="s">
        <v>150</v>
      </c>
    </row>
    <row r="622" spans="2:65" s="12" customFormat="1" x14ac:dyDescent="0.2">
      <c r="B622" s="172"/>
      <c r="D622" s="173" t="s">
        <v>159</v>
      </c>
      <c r="E622" s="174" t="s">
        <v>1</v>
      </c>
      <c r="F622" s="175" t="s">
        <v>787</v>
      </c>
      <c r="H622" s="176">
        <v>11.86</v>
      </c>
      <c r="I622" s="177"/>
      <c r="L622" s="172"/>
      <c r="M622" s="178"/>
      <c r="N622" s="179"/>
      <c r="O622" s="179"/>
      <c r="P622" s="179"/>
      <c r="Q622" s="179"/>
      <c r="R622" s="179"/>
      <c r="S622" s="179"/>
      <c r="T622" s="180"/>
      <c r="AT622" s="174" t="s">
        <v>159</v>
      </c>
      <c r="AU622" s="174" t="s">
        <v>157</v>
      </c>
      <c r="AV622" s="12" t="s">
        <v>157</v>
      </c>
      <c r="AW622" s="12" t="s">
        <v>28</v>
      </c>
      <c r="AX622" s="12" t="s">
        <v>75</v>
      </c>
      <c r="AY622" s="174" t="s">
        <v>150</v>
      </c>
    </row>
    <row r="623" spans="2:65" s="12" customFormat="1" x14ac:dyDescent="0.2">
      <c r="B623" s="172"/>
      <c r="D623" s="173" t="s">
        <v>159</v>
      </c>
      <c r="E623" s="174" t="s">
        <v>1</v>
      </c>
      <c r="F623" s="175" t="s">
        <v>788</v>
      </c>
      <c r="H623" s="176">
        <v>13.86</v>
      </c>
      <c r="I623" s="177"/>
      <c r="L623" s="172"/>
      <c r="M623" s="178"/>
      <c r="N623" s="179"/>
      <c r="O623" s="179"/>
      <c r="P623" s="179"/>
      <c r="Q623" s="179"/>
      <c r="R623" s="179"/>
      <c r="S623" s="179"/>
      <c r="T623" s="180"/>
      <c r="AT623" s="174" t="s">
        <v>159</v>
      </c>
      <c r="AU623" s="174" t="s">
        <v>157</v>
      </c>
      <c r="AV623" s="12" t="s">
        <v>157</v>
      </c>
      <c r="AW623" s="12" t="s">
        <v>28</v>
      </c>
      <c r="AX623" s="12" t="s">
        <v>75</v>
      </c>
      <c r="AY623" s="174" t="s">
        <v>150</v>
      </c>
    </row>
    <row r="624" spans="2:65" s="12" customFormat="1" x14ac:dyDescent="0.2">
      <c r="B624" s="172"/>
      <c r="D624" s="173" t="s">
        <v>159</v>
      </c>
      <c r="E624" s="174" t="s">
        <v>1</v>
      </c>
      <c r="F624" s="175" t="s">
        <v>789</v>
      </c>
      <c r="H624" s="176">
        <v>16.5</v>
      </c>
      <c r="I624" s="177"/>
      <c r="L624" s="172"/>
      <c r="M624" s="178"/>
      <c r="N624" s="179"/>
      <c r="O624" s="179"/>
      <c r="P624" s="179"/>
      <c r="Q624" s="179"/>
      <c r="R624" s="179"/>
      <c r="S624" s="179"/>
      <c r="T624" s="180"/>
      <c r="AT624" s="174" t="s">
        <v>159</v>
      </c>
      <c r="AU624" s="174" t="s">
        <v>157</v>
      </c>
      <c r="AV624" s="12" t="s">
        <v>157</v>
      </c>
      <c r="AW624" s="12" t="s">
        <v>28</v>
      </c>
      <c r="AX624" s="12" t="s">
        <v>75</v>
      </c>
      <c r="AY624" s="174" t="s">
        <v>150</v>
      </c>
    </row>
    <row r="625" spans="2:65" s="12" customFormat="1" x14ac:dyDescent="0.2">
      <c r="B625" s="172"/>
      <c r="D625" s="173" t="s">
        <v>159</v>
      </c>
      <c r="E625" s="174" t="s">
        <v>1</v>
      </c>
      <c r="F625" s="175" t="s">
        <v>790</v>
      </c>
      <c r="H625" s="176">
        <v>6.39</v>
      </c>
      <c r="I625" s="177"/>
      <c r="L625" s="172"/>
      <c r="M625" s="178"/>
      <c r="N625" s="179"/>
      <c r="O625" s="179"/>
      <c r="P625" s="179"/>
      <c r="Q625" s="179"/>
      <c r="R625" s="179"/>
      <c r="S625" s="179"/>
      <c r="T625" s="180"/>
      <c r="AT625" s="174" t="s">
        <v>159</v>
      </c>
      <c r="AU625" s="174" t="s">
        <v>157</v>
      </c>
      <c r="AV625" s="12" t="s">
        <v>157</v>
      </c>
      <c r="AW625" s="12" t="s">
        <v>28</v>
      </c>
      <c r="AX625" s="12" t="s">
        <v>75</v>
      </c>
      <c r="AY625" s="174" t="s">
        <v>150</v>
      </c>
    </row>
    <row r="626" spans="2:65" s="14" customFormat="1" x14ac:dyDescent="0.2">
      <c r="B626" s="189"/>
      <c r="D626" s="173" t="s">
        <v>159</v>
      </c>
      <c r="E626" s="190" t="s">
        <v>1</v>
      </c>
      <c r="F626" s="191" t="s">
        <v>206</v>
      </c>
      <c r="H626" s="192">
        <v>48.61</v>
      </c>
      <c r="I626" s="193"/>
      <c r="L626" s="189"/>
      <c r="M626" s="194"/>
      <c r="N626" s="195"/>
      <c r="O626" s="195"/>
      <c r="P626" s="195"/>
      <c r="Q626" s="195"/>
      <c r="R626" s="195"/>
      <c r="S626" s="195"/>
      <c r="T626" s="196"/>
      <c r="AT626" s="190" t="s">
        <v>159</v>
      </c>
      <c r="AU626" s="190" t="s">
        <v>157</v>
      </c>
      <c r="AV626" s="14" t="s">
        <v>165</v>
      </c>
      <c r="AW626" s="14" t="s">
        <v>28</v>
      </c>
      <c r="AX626" s="14" t="s">
        <v>75</v>
      </c>
      <c r="AY626" s="190" t="s">
        <v>150</v>
      </c>
    </row>
    <row r="627" spans="2:65" s="13" customFormat="1" x14ac:dyDescent="0.2">
      <c r="B627" s="181"/>
      <c r="D627" s="173" t="s">
        <v>159</v>
      </c>
      <c r="E627" s="182" t="s">
        <v>1</v>
      </c>
      <c r="F627" s="183" t="s">
        <v>162</v>
      </c>
      <c r="H627" s="184">
        <v>119.42</v>
      </c>
      <c r="I627" s="185"/>
      <c r="L627" s="181"/>
      <c r="M627" s="186"/>
      <c r="N627" s="187"/>
      <c r="O627" s="187"/>
      <c r="P627" s="187"/>
      <c r="Q627" s="187"/>
      <c r="R627" s="187"/>
      <c r="S627" s="187"/>
      <c r="T627" s="188"/>
      <c r="AT627" s="182" t="s">
        <v>159</v>
      </c>
      <c r="AU627" s="182" t="s">
        <v>157</v>
      </c>
      <c r="AV627" s="13" t="s">
        <v>156</v>
      </c>
      <c r="AW627" s="13" t="s">
        <v>28</v>
      </c>
      <c r="AX627" s="13" t="s">
        <v>83</v>
      </c>
      <c r="AY627" s="182" t="s">
        <v>150</v>
      </c>
    </row>
    <row r="628" spans="2:65" s="1" customFormat="1" ht="16.5" customHeight="1" x14ac:dyDescent="0.2">
      <c r="B628" s="160"/>
      <c r="C628" s="197" t="s">
        <v>791</v>
      </c>
      <c r="D628" s="262" t="s">
        <v>792</v>
      </c>
      <c r="E628" s="263"/>
      <c r="F628" s="264"/>
      <c r="G628" s="199" t="s">
        <v>400</v>
      </c>
      <c r="H628" s="200">
        <v>125.39100000000001</v>
      </c>
      <c r="I628" s="201"/>
      <c r="J628" s="200">
        <f>ROUND(I628*H628,3)</f>
        <v>0</v>
      </c>
      <c r="K628" s="198" t="s">
        <v>1</v>
      </c>
      <c r="L628" s="202"/>
      <c r="M628" s="203" t="s">
        <v>1</v>
      </c>
      <c r="N628" s="204" t="s">
        <v>41</v>
      </c>
      <c r="O628" s="55"/>
      <c r="P628" s="168">
        <f>O628*H628</f>
        <v>0</v>
      </c>
      <c r="Q628" s="168">
        <v>3.6999999999999999E-4</v>
      </c>
      <c r="R628" s="168">
        <f>Q628*H628</f>
        <v>4.6394669999999999E-2</v>
      </c>
      <c r="S628" s="168">
        <v>0</v>
      </c>
      <c r="T628" s="169">
        <f>S628*H628</f>
        <v>0</v>
      </c>
      <c r="AR628" s="170" t="s">
        <v>302</v>
      </c>
      <c r="AT628" s="170" t="s">
        <v>255</v>
      </c>
      <c r="AU628" s="170" t="s">
        <v>157</v>
      </c>
      <c r="AY628" s="16" t="s">
        <v>150</v>
      </c>
      <c r="BE628" s="92">
        <f>IF(N628="základná",J628,0)</f>
        <v>0</v>
      </c>
      <c r="BF628" s="92">
        <f>IF(N628="znížená",J628,0)</f>
        <v>0</v>
      </c>
      <c r="BG628" s="92">
        <f>IF(N628="zákl. prenesená",J628,0)</f>
        <v>0</v>
      </c>
      <c r="BH628" s="92">
        <f>IF(N628="zníž. prenesená",J628,0)</f>
        <v>0</v>
      </c>
      <c r="BI628" s="92">
        <f>IF(N628="nulová",J628,0)</f>
        <v>0</v>
      </c>
      <c r="BJ628" s="16" t="s">
        <v>157</v>
      </c>
      <c r="BK628" s="171">
        <f>ROUND(I628*H628,3)</f>
        <v>0</v>
      </c>
      <c r="BL628" s="16" t="s">
        <v>219</v>
      </c>
      <c r="BM628" s="170" t="s">
        <v>793</v>
      </c>
    </row>
    <row r="629" spans="2:65" s="12" customFormat="1" x14ac:dyDescent="0.2">
      <c r="B629" s="172"/>
      <c r="D629" s="173" t="s">
        <v>159</v>
      </c>
      <c r="F629" s="175" t="s">
        <v>794</v>
      </c>
      <c r="H629" s="176">
        <v>125.39100000000001</v>
      </c>
      <c r="I629" s="177"/>
      <c r="L629" s="172"/>
      <c r="M629" s="178"/>
      <c r="N629" s="179"/>
      <c r="O629" s="179"/>
      <c r="P629" s="179"/>
      <c r="Q629" s="179"/>
      <c r="R629" s="179"/>
      <c r="S629" s="179"/>
      <c r="T629" s="180"/>
      <c r="AT629" s="174" t="s">
        <v>159</v>
      </c>
      <c r="AU629" s="174" t="s">
        <v>157</v>
      </c>
      <c r="AV629" s="12" t="s">
        <v>157</v>
      </c>
      <c r="AW629" s="12" t="s">
        <v>3</v>
      </c>
      <c r="AX629" s="12" t="s">
        <v>83</v>
      </c>
      <c r="AY629" s="174" t="s">
        <v>150</v>
      </c>
    </row>
    <row r="630" spans="2:65" s="1" customFormat="1" ht="24" customHeight="1" x14ac:dyDescent="0.2">
      <c r="B630" s="160"/>
      <c r="C630" s="161" t="s">
        <v>795</v>
      </c>
      <c r="D630" s="259" t="s">
        <v>796</v>
      </c>
      <c r="E630" s="260"/>
      <c r="F630" s="261"/>
      <c r="G630" s="163" t="s">
        <v>260</v>
      </c>
      <c r="H630" s="164">
        <v>329.036</v>
      </c>
      <c r="I630" s="165"/>
      <c r="J630" s="164">
        <f>ROUND(I630*H630,3)</f>
        <v>0</v>
      </c>
      <c r="K630" s="162" t="s">
        <v>155</v>
      </c>
      <c r="L630" s="32"/>
      <c r="M630" s="166" t="s">
        <v>1</v>
      </c>
      <c r="N630" s="167" t="s">
        <v>41</v>
      </c>
      <c r="O630" s="55"/>
      <c r="P630" s="168">
        <f>O630*H630</f>
        <v>0</v>
      </c>
      <c r="Q630" s="168">
        <v>0</v>
      </c>
      <c r="R630" s="168">
        <f>Q630*H630</f>
        <v>0</v>
      </c>
      <c r="S630" s="168">
        <v>1E-3</v>
      </c>
      <c r="T630" s="169">
        <f>S630*H630</f>
        <v>0.329036</v>
      </c>
      <c r="AR630" s="170" t="s">
        <v>219</v>
      </c>
      <c r="AT630" s="170" t="s">
        <v>152</v>
      </c>
      <c r="AU630" s="170" t="s">
        <v>157</v>
      </c>
      <c r="AY630" s="16" t="s">
        <v>150</v>
      </c>
      <c r="BE630" s="92">
        <f>IF(N630="základná",J630,0)</f>
        <v>0</v>
      </c>
      <c r="BF630" s="92">
        <f>IF(N630="znížená",J630,0)</f>
        <v>0</v>
      </c>
      <c r="BG630" s="92">
        <f>IF(N630="zákl. prenesená",J630,0)</f>
        <v>0</v>
      </c>
      <c r="BH630" s="92">
        <f>IF(N630="zníž. prenesená",J630,0)</f>
        <v>0</v>
      </c>
      <c r="BI630" s="92">
        <f>IF(N630="nulová",J630,0)</f>
        <v>0</v>
      </c>
      <c r="BJ630" s="16" t="s">
        <v>157</v>
      </c>
      <c r="BK630" s="171">
        <f>ROUND(I630*H630,3)</f>
        <v>0</v>
      </c>
      <c r="BL630" s="16" t="s">
        <v>219</v>
      </c>
      <c r="BM630" s="170" t="s">
        <v>797</v>
      </c>
    </row>
    <row r="631" spans="2:65" s="12" customFormat="1" x14ac:dyDescent="0.2">
      <c r="B631" s="172"/>
      <c r="D631" s="173" t="s">
        <v>159</v>
      </c>
      <c r="E631" s="174" t="s">
        <v>1</v>
      </c>
      <c r="F631" s="175" t="s">
        <v>798</v>
      </c>
      <c r="H631" s="176">
        <v>319.78800000000001</v>
      </c>
      <c r="I631" s="177"/>
      <c r="L631" s="172"/>
      <c r="M631" s="178"/>
      <c r="N631" s="179"/>
      <c r="O631" s="179"/>
      <c r="P631" s="179"/>
      <c r="Q631" s="179"/>
      <c r="R631" s="179"/>
      <c r="S631" s="179"/>
      <c r="T631" s="180"/>
      <c r="AT631" s="174" t="s">
        <v>159</v>
      </c>
      <c r="AU631" s="174" t="s">
        <v>157</v>
      </c>
      <c r="AV631" s="12" t="s">
        <v>157</v>
      </c>
      <c r="AW631" s="12" t="s">
        <v>28</v>
      </c>
      <c r="AX631" s="12" t="s">
        <v>75</v>
      </c>
      <c r="AY631" s="174" t="s">
        <v>150</v>
      </c>
    </row>
    <row r="632" spans="2:65" s="14" customFormat="1" x14ac:dyDescent="0.2">
      <c r="B632" s="189"/>
      <c r="D632" s="173" t="s">
        <v>159</v>
      </c>
      <c r="E632" s="190" t="s">
        <v>1</v>
      </c>
      <c r="F632" s="191" t="s">
        <v>229</v>
      </c>
      <c r="H632" s="192">
        <v>319.78800000000001</v>
      </c>
      <c r="I632" s="193"/>
      <c r="L632" s="189"/>
      <c r="M632" s="194"/>
      <c r="N632" s="195"/>
      <c r="O632" s="195"/>
      <c r="P632" s="195"/>
      <c r="Q632" s="195"/>
      <c r="R632" s="195"/>
      <c r="S632" s="195"/>
      <c r="T632" s="196"/>
      <c r="AT632" s="190" t="s">
        <v>159</v>
      </c>
      <c r="AU632" s="190" t="s">
        <v>157</v>
      </c>
      <c r="AV632" s="14" t="s">
        <v>165</v>
      </c>
      <c r="AW632" s="14" t="s">
        <v>28</v>
      </c>
      <c r="AX632" s="14" t="s">
        <v>75</v>
      </c>
      <c r="AY632" s="190" t="s">
        <v>150</v>
      </c>
    </row>
    <row r="633" spans="2:65" s="12" customFormat="1" x14ac:dyDescent="0.2">
      <c r="B633" s="172"/>
      <c r="D633" s="173" t="s">
        <v>159</v>
      </c>
      <c r="E633" s="174" t="s">
        <v>1</v>
      </c>
      <c r="F633" s="175" t="s">
        <v>799</v>
      </c>
      <c r="H633" s="176">
        <v>4.3520000000000003</v>
      </c>
      <c r="I633" s="177"/>
      <c r="L633" s="172"/>
      <c r="M633" s="178"/>
      <c r="N633" s="179"/>
      <c r="O633" s="179"/>
      <c r="P633" s="179"/>
      <c r="Q633" s="179"/>
      <c r="R633" s="179"/>
      <c r="S633" s="179"/>
      <c r="T633" s="180"/>
      <c r="AT633" s="174" t="s">
        <v>159</v>
      </c>
      <c r="AU633" s="174" t="s">
        <v>157</v>
      </c>
      <c r="AV633" s="12" t="s">
        <v>157</v>
      </c>
      <c r="AW633" s="12" t="s">
        <v>28</v>
      </c>
      <c r="AX633" s="12" t="s">
        <v>75</v>
      </c>
      <c r="AY633" s="174" t="s">
        <v>150</v>
      </c>
    </row>
    <row r="634" spans="2:65" s="12" customFormat="1" x14ac:dyDescent="0.2">
      <c r="B634" s="172"/>
      <c r="D634" s="173" t="s">
        <v>159</v>
      </c>
      <c r="E634" s="174" t="s">
        <v>1</v>
      </c>
      <c r="F634" s="175" t="s">
        <v>800</v>
      </c>
      <c r="H634" s="176">
        <v>4.8959999999999999</v>
      </c>
      <c r="I634" s="177"/>
      <c r="L634" s="172"/>
      <c r="M634" s="178"/>
      <c r="N634" s="179"/>
      <c r="O634" s="179"/>
      <c r="P634" s="179"/>
      <c r="Q634" s="179"/>
      <c r="R634" s="179"/>
      <c r="S634" s="179"/>
      <c r="T634" s="180"/>
      <c r="AT634" s="174" t="s">
        <v>159</v>
      </c>
      <c r="AU634" s="174" t="s">
        <v>157</v>
      </c>
      <c r="AV634" s="12" t="s">
        <v>157</v>
      </c>
      <c r="AW634" s="12" t="s">
        <v>28</v>
      </c>
      <c r="AX634" s="12" t="s">
        <v>75</v>
      </c>
      <c r="AY634" s="174" t="s">
        <v>150</v>
      </c>
    </row>
    <row r="635" spans="2:65" s="14" customFormat="1" x14ac:dyDescent="0.2">
      <c r="B635" s="189"/>
      <c r="D635" s="173" t="s">
        <v>159</v>
      </c>
      <c r="E635" s="190" t="s">
        <v>1</v>
      </c>
      <c r="F635" s="191" t="s">
        <v>206</v>
      </c>
      <c r="H635" s="192">
        <v>9.2479999999999993</v>
      </c>
      <c r="I635" s="193"/>
      <c r="L635" s="189"/>
      <c r="M635" s="194"/>
      <c r="N635" s="195"/>
      <c r="O635" s="195"/>
      <c r="P635" s="195"/>
      <c r="Q635" s="195"/>
      <c r="R635" s="195"/>
      <c r="S635" s="195"/>
      <c r="T635" s="196"/>
      <c r="AT635" s="190" t="s">
        <v>159</v>
      </c>
      <c r="AU635" s="190" t="s">
        <v>157</v>
      </c>
      <c r="AV635" s="14" t="s">
        <v>165</v>
      </c>
      <c r="AW635" s="14" t="s">
        <v>28</v>
      </c>
      <c r="AX635" s="14" t="s">
        <v>75</v>
      </c>
      <c r="AY635" s="190" t="s">
        <v>150</v>
      </c>
    </row>
    <row r="636" spans="2:65" s="13" customFormat="1" x14ac:dyDescent="0.2">
      <c r="B636" s="181"/>
      <c r="D636" s="173" t="s">
        <v>159</v>
      </c>
      <c r="E636" s="182" t="s">
        <v>1</v>
      </c>
      <c r="F636" s="183" t="s">
        <v>162</v>
      </c>
      <c r="H636" s="184">
        <v>329.036</v>
      </c>
      <c r="I636" s="185"/>
      <c r="L636" s="181"/>
      <c r="M636" s="186"/>
      <c r="N636" s="187"/>
      <c r="O636" s="187"/>
      <c r="P636" s="187"/>
      <c r="Q636" s="187"/>
      <c r="R636" s="187"/>
      <c r="S636" s="187"/>
      <c r="T636" s="188"/>
      <c r="AT636" s="182" t="s">
        <v>159</v>
      </c>
      <c r="AU636" s="182" t="s">
        <v>157</v>
      </c>
      <c r="AV636" s="13" t="s">
        <v>156</v>
      </c>
      <c r="AW636" s="13" t="s">
        <v>28</v>
      </c>
      <c r="AX636" s="13" t="s">
        <v>83</v>
      </c>
      <c r="AY636" s="182" t="s">
        <v>150</v>
      </c>
    </row>
    <row r="637" spans="2:65" s="1" customFormat="1" ht="24" customHeight="1" x14ac:dyDescent="0.2">
      <c r="B637" s="160"/>
      <c r="C637" s="161" t="s">
        <v>801</v>
      </c>
      <c r="D637" s="259" t="s">
        <v>802</v>
      </c>
      <c r="E637" s="260"/>
      <c r="F637" s="261"/>
      <c r="G637" s="163" t="s">
        <v>260</v>
      </c>
      <c r="H637" s="164">
        <v>356.714</v>
      </c>
      <c r="I637" s="165"/>
      <c r="J637" s="164">
        <f>ROUND(I637*H637,3)</f>
        <v>0</v>
      </c>
      <c r="K637" s="162" t="s">
        <v>155</v>
      </c>
      <c r="L637" s="32"/>
      <c r="M637" s="166" t="s">
        <v>1</v>
      </c>
      <c r="N637" s="167" t="s">
        <v>41</v>
      </c>
      <c r="O637" s="55"/>
      <c r="P637" s="168">
        <f>O637*H637</f>
        <v>0</v>
      </c>
      <c r="Q637" s="168">
        <v>2.9999999999999997E-4</v>
      </c>
      <c r="R637" s="168">
        <f>Q637*H637</f>
        <v>0.10701419999999999</v>
      </c>
      <c r="S637" s="168">
        <v>0</v>
      </c>
      <c r="T637" s="169">
        <f>S637*H637</f>
        <v>0</v>
      </c>
      <c r="AR637" s="170" t="s">
        <v>219</v>
      </c>
      <c r="AT637" s="170" t="s">
        <v>152</v>
      </c>
      <c r="AU637" s="170" t="s">
        <v>157</v>
      </c>
      <c r="AY637" s="16" t="s">
        <v>150</v>
      </c>
      <c r="BE637" s="92">
        <f>IF(N637="základná",J637,0)</f>
        <v>0</v>
      </c>
      <c r="BF637" s="92">
        <f>IF(N637="znížená",J637,0)</f>
        <v>0</v>
      </c>
      <c r="BG637" s="92">
        <f>IF(N637="zákl. prenesená",J637,0)</f>
        <v>0</v>
      </c>
      <c r="BH637" s="92">
        <f>IF(N637="zníž. prenesená",J637,0)</f>
        <v>0</v>
      </c>
      <c r="BI637" s="92">
        <f>IF(N637="nulová",J637,0)</f>
        <v>0</v>
      </c>
      <c r="BJ637" s="16" t="s">
        <v>157</v>
      </c>
      <c r="BK637" s="171">
        <f>ROUND(I637*H637,3)</f>
        <v>0</v>
      </c>
      <c r="BL637" s="16" t="s">
        <v>219</v>
      </c>
      <c r="BM637" s="170" t="s">
        <v>803</v>
      </c>
    </row>
    <row r="638" spans="2:65" s="12" customFormat="1" x14ac:dyDescent="0.2">
      <c r="B638" s="172"/>
      <c r="D638" s="173" t="s">
        <v>159</v>
      </c>
      <c r="E638" s="174" t="s">
        <v>1</v>
      </c>
      <c r="F638" s="175" t="s">
        <v>359</v>
      </c>
      <c r="H638" s="176">
        <v>4.33</v>
      </c>
      <c r="I638" s="177"/>
      <c r="L638" s="172"/>
      <c r="M638" s="178"/>
      <c r="N638" s="179"/>
      <c r="O638" s="179"/>
      <c r="P638" s="179"/>
      <c r="Q638" s="179"/>
      <c r="R638" s="179"/>
      <c r="S638" s="179"/>
      <c r="T638" s="180"/>
      <c r="AT638" s="174" t="s">
        <v>159</v>
      </c>
      <c r="AU638" s="174" t="s">
        <v>157</v>
      </c>
      <c r="AV638" s="12" t="s">
        <v>157</v>
      </c>
      <c r="AW638" s="12" t="s">
        <v>28</v>
      </c>
      <c r="AX638" s="12" t="s">
        <v>75</v>
      </c>
      <c r="AY638" s="174" t="s">
        <v>150</v>
      </c>
    </row>
    <row r="639" spans="2:65" s="12" customFormat="1" x14ac:dyDescent="0.2">
      <c r="B639" s="172"/>
      <c r="D639" s="173" t="s">
        <v>159</v>
      </c>
      <c r="E639" s="174" t="s">
        <v>1</v>
      </c>
      <c r="F639" s="175" t="s">
        <v>360</v>
      </c>
      <c r="H639" s="176">
        <v>312.47500000000002</v>
      </c>
      <c r="I639" s="177"/>
      <c r="L639" s="172"/>
      <c r="M639" s="178"/>
      <c r="N639" s="179"/>
      <c r="O639" s="179"/>
      <c r="P639" s="179"/>
      <c r="Q639" s="179"/>
      <c r="R639" s="179"/>
      <c r="S639" s="179"/>
      <c r="T639" s="180"/>
      <c r="AT639" s="174" t="s">
        <v>159</v>
      </c>
      <c r="AU639" s="174" t="s">
        <v>157</v>
      </c>
      <c r="AV639" s="12" t="s">
        <v>157</v>
      </c>
      <c r="AW639" s="12" t="s">
        <v>28</v>
      </c>
      <c r="AX639" s="12" t="s">
        <v>75</v>
      </c>
      <c r="AY639" s="174" t="s">
        <v>150</v>
      </c>
    </row>
    <row r="640" spans="2:65" s="14" customFormat="1" x14ac:dyDescent="0.2">
      <c r="B640" s="189"/>
      <c r="D640" s="173" t="s">
        <v>159</v>
      </c>
      <c r="E640" s="190" t="s">
        <v>1</v>
      </c>
      <c r="F640" s="191" t="s">
        <v>229</v>
      </c>
      <c r="H640" s="192">
        <v>316.80500000000001</v>
      </c>
      <c r="I640" s="193"/>
      <c r="L640" s="189"/>
      <c r="M640" s="194"/>
      <c r="N640" s="195"/>
      <c r="O640" s="195"/>
      <c r="P640" s="195"/>
      <c r="Q640" s="195"/>
      <c r="R640" s="195"/>
      <c r="S640" s="195"/>
      <c r="T640" s="196"/>
      <c r="AT640" s="190" t="s">
        <v>159</v>
      </c>
      <c r="AU640" s="190" t="s">
        <v>157</v>
      </c>
      <c r="AV640" s="14" t="s">
        <v>165</v>
      </c>
      <c r="AW640" s="14" t="s">
        <v>28</v>
      </c>
      <c r="AX640" s="14" t="s">
        <v>75</v>
      </c>
      <c r="AY640" s="190" t="s">
        <v>150</v>
      </c>
    </row>
    <row r="641" spans="2:65" s="12" customFormat="1" x14ac:dyDescent="0.2">
      <c r="B641" s="172"/>
      <c r="D641" s="173" t="s">
        <v>159</v>
      </c>
      <c r="E641" s="174" t="s">
        <v>1</v>
      </c>
      <c r="F641" s="175" t="s">
        <v>316</v>
      </c>
      <c r="H641" s="176">
        <v>9.67</v>
      </c>
      <c r="I641" s="177"/>
      <c r="L641" s="172"/>
      <c r="M641" s="178"/>
      <c r="N641" s="179"/>
      <c r="O641" s="179"/>
      <c r="P641" s="179"/>
      <c r="Q641" s="179"/>
      <c r="R641" s="179"/>
      <c r="S641" s="179"/>
      <c r="T641" s="180"/>
      <c r="AT641" s="174" t="s">
        <v>159</v>
      </c>
      <c r="AU641" s="174" t="s">
        <v>157</v>
      </c>
      <c r="AV641" s="12" t="s">
        <v>157</v>
      </c>
      <c r="AW641" s="12" t="s">
        <v>28</v>
      </c>
      <c r="AX641" s="12" t="s">
        <v>75</v>
      </c>
      <c r="AY641" s="174" t="s">
        <v>150</v>
      </c>
    </row>
    <row r="642" spans="2:65" s="12" customFormat="1" x14ac:dyDescent="0.2">
      <c r="B642" s="172"/>
      <c r="D642" s="173" t="s">
        <v>159</v>
      </c>
      <c r="E642" s="174" t="s">
        <v>1</v>
      </c>
      <c r="F642" s="175" t="s">
        <v>317</v>
      </c>
      <c r="H642" s="176">
        <v>11.33</v>
      </c>
      <c r="I642" s="177"/>
      <c r="L642" s="172"/>
      <c r="M642" s="178"/>
      <c r="N642" s="179"/>
      <c r="O642" s="179"/>
      <c r="P642" s="179"/>
      <c r="Q642" s="179"/>
      <c r="R642" s="179"/>
      <c r="S642" s="179"/>
      <c r="T642" s="180"/>
      <c r="AT642" s="174" t="s">
        <v>159</v>
      </c>
      <c r="AU642" s="174" t="s">
        <v>157</v>
      </c>
      <c r="AV642" s="12" t="s">
        <v>157</v>
      </c>
      <c r="AW642" s="12" t="s">
        <v>28</v>
      </c>
      <c r="AX642" s="12" t="s">
        <v>75</v>
      </c>
      <c r="AY642" s="174" t="s">
        <v>150</v>
      </c>
    </row>
    <row r="643" spans="2:65" s="12" customFormat="1" x14ac:dyDescent="0.2">
      <c r="B643" s="172"/>
      <c r="D643" s="173" t="s">
        <v>159</v>
      </c>
      <c r="E643" s="174" t="s">
        <v>1</v>
      </c>
      <c r="F643" s="175" t="s">
        <v>320</v>
      </c>
      <c r="H643" s="176">
        <v>13.31</v>
      </c>
      <c r="I643" s="177"/>
      <c r="L643" s="172"/>
      <c r="M643" s="178"/>
      <c r="N643" s="179"/>
      <c r="O643" s="179"/>
      <c r="P643" s="179"/>
      <c r="Q643" s="179"/>
      <c r="R643" s="179"/>
      <c r="S643" s="179"/>
      <c r="T643" s="180"/>
      <c r="AT643" s="174" t="s">
        <v>159</v>
      </c>
      <c r="AU643" s="174" t="s">
        <v>157</v>
      </c>
      <c r="AV643" s="12" t="s">
        <v>157</v>
      </c>
      <c r="AW643" s="12" t="s">
        <v>28</v>
      </c>
      <c r="AX643" s="12" t="s">
        <v>75</v>
      </c>
      <c r="AY643" s="174" t="s">
        <v>150</v>
      </c>
    </row>
    <row r="644" spans="2:65" s="12" customFormat="1" x14ac:dyDescent="0.2">
      <c r="B644" s="172"/>
      <c r="D644" s="173" t="s">
        <v>159</v>
      </c>
      <c r="E644" s="174" t="s">
        <v>1</v>
      </c>
      <c r="F644" s="175" t="s">
        <v>364</v>
      </c>
      <c r="H644" s="176">
        <v>5.5990000000000002</v>
      </c>
      <c r="I644" s="177"/>
      <c r="L644" s="172"/>
      <c r="M644" s="178"/>
      <c r="N644" s="179"/>
      <c r="O644" s="179"/>
      <c r="P644" s="179"/>
      <c r="Q644" s="179"/>
      <c r="R644" s="179"/>
      <c r="S644" s="179"/>
      <c r="T644" s="180"/>
      <c r="AT644" s="174" t="s">
        <v>159</v>
      </c>
      <c r="AU644" s="174" t="s">
        <v>157</v>
      </c>
      <c r="AV644" s="12" t="s">
        <v>157</v>
      </c>
      <c r="AW644" s="12" t="s">
        <v>28</v>
      </c>
      <c r="AX644" s="12" t="s">
        <v>75</v>
      </c>
      <c r="AY644" s="174" t="s">
        <v>150</v>
      </c>
    </row>
    <row r="645" spans="2:65" s="14" customFormat="1" x14ac:dyDescent="0.2">
      <c r="B645" s="189"/>
      <c r="D645" s="173" t="s">
        <v>159</v>
      </c>
      <c r="E645" s="190" t="s">
        <v>1</v>
      </c>
      <c r="F645" s="191" t="s">
        <v>206</v>
      </c>
      <c r="H645" s="192">
        <v>39.908999999999999</v>
      </c>
      <c r="I645" s="193"/>
      <c r="L645" s="189"/>
      <c r="M645" s="194"/>
      <c r="N645" s="195"/>
      <c r="O645" s="195"/>
      <c r="P645" s="195"/>
      <c r="Q645" s="195"/>
      <c r="R645" s="195"/>
      <c r="S645" s="195"/>
      <c r="T645" s="196"/>
      <c r="AT645" s="190" t="s">
        <v>159</v>
      </c>
      <c r="AU645" s="190" t="s">
        <v>157</v>
      </c>
      <c r="AV645" s="14" t="s">
        <v>165</v>
      </c>
      <c r="AW645" s="14" t="s">
        <v>28</v>
      </c>
      <c r="AX645" s="14" t="s">
        <v>75</v>
      </c>
      <c r="AY645" s="190" t="s">
        <v>150</v>
      </c>
    </row>
    <row r="646" spans="2:65" s="13" customFormat="1" x14ac:dyDescent="0.2">
      <c r="B646" s="181"/>
      <c r="D646" s="173" t="s">
        <v>159</v>
      </c>
      <c r="E646" s="182" t="s">
        <v>1</v>
      </c>
      <c r="F646" s="183" t="s">
        <v>162</v>
      </c>
      <c r="H646" s="184">
        <v>356.714</v>
      </c>
      <c r="I646" s="185"/>
      <c r="L646" s="181"/>
      <c r="M646" s="186"/>
      <c r="N646" s="187"/>
      <c r="O646" s="187"/>
      <c r="P646" s="187"/>
      <c r="Q646" s="187"/>
      <c r="R646" s="187"/>
      <c r="S646" s="187"/>
      <c r="T646" s="188"/>
      <c r="AT646" s="182" t="s">
        <v>159</v>
      </c>
      <c r="AU646" s="182" t="s">
        <v>157</v>
      </c>
      <c r="AV646" s="13" t="s">
        <v>156</v>
      </c>
      <c r="AW646" s="13" t="s">
        <v>28</v>
      </c>
      <c r="AX646" s="13" t="s">
        <v>83</v>
      </c>
      <c r="AY646" s="182" t="s">
        <v>150</v>
      </c>
    </row>
    <row r="647" spans="2:65" s="1" customFormat="1" ht="36" customHeight="1" x14ac:dyDescent="0.2">
      <c r="B647" s="160"/>
      <c r="C647" s="197" t="s">
        <v>804</v>
      </c>
      <c r="D647" s="262" t="s">
        <v>1207</v>
      </c>
      <c r="E647" s="263"/>
      <c r="F647" s="264"/>
      <c r="G647" s="199" t="s">
        <v>260</v>
      </c>
      <c r="H647" s="200">
        <v>374.55</v>
      </c>
      <c r="I647" s="201"/>
      <c r="J647" s="200">
        <f>ROUND(I647*H647,3)</f>
        <v>0</v>
      </c>
      <c r="K647" s="198" t="s">
        <v>155</v>
      </c>
      <c r="L647" s="202"/>
      <c r="M647" s="203" t="s">
        <v>1</v>
      </c>
      <c r="N647" s="204" t="s">
        <v>41</v>
      </c>
      <c r="O647" s="55"/>
      <c r="P647" s="168">
        <f>O647*H647</f>
        <v>0</v>
      </c>
      <c r="Q647" s="168">
        <v>2.7000000000000001E-3</v>
      </c>
      <c r="R647" s="168">
        <f>Q647*H647</f>
        <v>1.011285</v>
      </c>
      <c r="S647" s="168">
        <v>0</v>
      </c>
      <c r="T647" s="169">
        <f>S647*H647</f>
        <v>0</v>
      </c>
      <c r="AR647" s="170" t="s">
        <v>302</v>
      </c>
      <c r="AT647" s="170" t="s">
        <v>255</v>
      </c>
      <c r="AU647" s="170" t="s">
        <v>157</v>
      </c>
      <c r="AY647" s="16" t="s">
        <v>150</v>
      </c>
      <c r="BE647" s="92">
        <f>IF(N647="základná",J647,0)</f>
        <v>0</v>
      </c>
      <c r="BF647" s="92">
        <f>IF(N647="znížená",J647,0)</f>
        <v>0</v>
      </c>
      <c r="BG647" s="92">
        <f>IF(N647="zákl. prenesená",J647,0)</f>
        <v>0</v>
      </c>
      <c r="BH647" s="92">
        <f>IF(N647="zníž. prenesená",J647,0)</f>
        <v>0</v>
      </c>
      <c r="BI647" s="92">
        <f>IF(N647="nulová",J647,0)</f>
        <v>0</v>
      </c>
      <c r="BJ647" s="16" t="s">
        <v>157</v>
      </c>
      <c r="BK647" s="171">
        <f>ROUND(I647*H647,3)</f>
        <v>0</v>
      </c>
      <c r="BL647" s="16" t="s">
        <v>219</v>
      </c>
      <c r="BM647" s="170" t="s">
        <v>805</v>
      </c>
    </row>
    <row r="648" spans="2:65" s="12" customFormat="1" x14ac:dyDescent="0.2">
      <c r="B648" s="172"/>
      <c r="D648" s="173" t="s">
        <v>159</v>
      </c>
      <c r="F648" s="175" t="s">
        <v>806</v>
      </c>
      <c r="H648" s="176">
        <v>374.55</v>
      </c>
      <c r="I648" s="177"/>
      <c r="L648" s="172"/>
      <c r="M648" s="178"/>
      <c r="N648" s="179"/>
      <c r="O648" s="179"/>
      <c r="P648" s="179"/>
      <c r="Q648" s="179"/>
      <c r="R648" s="179"/>
      <c r="S648" s="179"/>
      <c r="T648" s="180"/>
      <c r="AT648" s="174" t="s">
        <v>159</v>
      </c>
      <c r="AU648" s="174" t="s">
        <v>157</v>
      </c>
      <c r="AV648" s="12" t="s">
        <v>157</v>
      </c>
      <c r="AW648" s="12" t="s">
        <v>3</v>
      </c>
      <c r="AX648" s="12" t="s">
        <v>83</v>
      </c>
      <c r="AY648" s="174" t="s">
        <v>150</v>
      </c>
    </row>
    <row r="649" spans="2:65" s="1" customFormat="1" ht="24" customHeight="1" x14ac:dyDescent="0.2">
      <c r="B649" s="160"/>
      <c r="C649" s="161" t="s">
        <v>807</v>
      </c>
      <c r="D649" s="259" t="s">
        <v>808</v>
      </c>
      <c r="E649" s="260"/>
      <c r="F649" s="261"/>
      <c r="G649" s="163" t="s">
        <v>191</v>
      </c>
      <c r="H649" s="164">
        <v>1.17</v>
      </c>
      <c r="I649" s="165"/>
      <c r="J649" s="164">
        <f>ROUND(I649*H649,3)</f>
        <v>0</v>
      </c>
      <c r="K649" s="162" t="s">
        <v>155</v>
      </c>
      <c r="L649" s="32"/>
      <c r="M649" s="166" t="s">
        <v>1</v>
      </c>
      <c r="N649" s="167" t="s">
        <v>41</v>
      </c>
      <c r="O649" s="55"/>
      <c r="P649" s="168">
        <f>O649*H649</f>
        <v>0</v>
      </c>
      <c r="Q649" s="168">
        <v>0</v>
      </c>
      <c r="R649" s="168">
        <f>Q649*H649</f>
        <v>0</v>
      </c>
      <c r="S649" s="168">
        <v>0</v>
      </c>
      <c r="T649" s="169">
        <f>S649*H649</f>
        <v>0</v>
      </c>
      <c r="AR649" s="170" t="s">
        <v>219</v>
      </c>
      <c r="AT649" s="170" t="s">
        <v>152</v>
      </c>
      <c r="AU649" s="170" t="s">
        <v>157</v>
      </c>
      <c r="AY649" s="16" t="s">
        <v>150</v>
      </c>
      <c r="BE649" s="92">
        <f>IF(N649="základná",J649,0)</f>
        <v>0</v>
      </c>
      <c r="BF649" s="92">
        <f>IF(N649="znížená",J649,0)</f>
        <v>0</v>
      </c>
      <c r="BG649" s="92">
        <f>IF(N649="zákl. prenesená",J649,0)</f>
        <v>0</v>
      </c>
      <c r="BH649" s="92">
        <f>IF(N649="zníž. prenesená",J649,0)</f>
        <v>0</v>
      </c>
      <c r="BI649" s="92">
        <f>IF(N649="nulová",J649,0)</f>
        <v>0</v>
      </c>
      <c r="BJ649" s="16" t="s">
        <v>157</v>
      </c>
      <c r="BK649" s="171">
        <f>ROUND(I649*H649,3)</f>
        <v>0</v>
      </c>
      <c r="BL649" s="16" t="s">
        <v>219</v>
      </c>
      <c r="BM649" s="170" t="s">
        <v>809</v>
      </c>
    </row>
    <row r="650" spans="2:65" s="11" customFormat="1" ht="22.9" customHeight="1" x14ac:dyDescent="0.2">
      <c r="B650" s="147"/>
      <c r="D650" s="148" t="s">
        <v>74</v>
      </c>
      <c r="E650" s="158" t="s">
        <v>810</v>
      </c>
      <c r="F650" s="158" t="s">
        <v>811</v>
      </c>
      <c r="I650" s="150"/>
      <c r="J650" s="159">
        <f>BK650</f>
        <v>0</v>
      </c>
      <c r="L650" s="147"/>
      <c r="M650" s="152"/>
      <c r="N650" s="153"/>
      <c r="O650" s="153"/>
      <c r="P650" s="154">
        <f>SUM(P651:P681)</f>
        <v>0</v>
      </c>
      <c r="Q650" s="153"/>
      <c r="R650" s="154">
        <f>SUM(R651:R681)</f>
        <v>20.635073351999999</v>
      </c>
      <c r="S650" s="153"/>
      <c r="T650" s="155">
        <f>SUM(T651:T681)</f>
        <v>0</v>
      </c>
      <c r="AR650" s="148" t="s">
        <v>157</v>
      </c>
      <c r="AT650" s="156" t="s">
        <v>74</v>
      </c>
      <c r="AU650" s="156" t="s">
        <v>83</v>
      </c>
      <c r="AY650" s="148" t="s">
        <v>150</v>
      </c>
      <c r="BK650" s="157">
        <f>SUM(BK651:BK681)</f>
        <v>0</v>
      </c>
    </row>
    <row r="651" spans="2:65" s="1" customFormat="1" ht="24" customHeight="1" x14ac:dyDescent="0.2">
      <c r="B651" s="160"/>
      <c r="C651" s="161" t="s">
        <v>812</v>
      </c>
      <c r="D651" s="259" t="s">
        <v>813</v>
      </c>
      <c r="E651" s="260"/>
      <c r="F651" s="261"/>
      <c r="G651" s="163" t="s">
        <v>260</v>
      </c>
      <c r="H651" s="164">
        <v>108.41200000000001</v>
      </c>
      <c r="I651" s="165"/>
      <c r="J651" s="164">
        <f>ROUND(I651*H651,3)</f>
        <v>0</v>
      </c>
      <c r="K651" s="162" t="s">
        <v>374</v>
      </c>
      <c r="L651" s="32"/>
      <c r="M651" s="166" t="s">
        <v>1</v>
      </c>
      <c r="N651" s="167" t="s">
        <v>41</v>
      </c>
      <c r="O651" s="55"/>
      <c r="P651" s="168">
        <f>O651*H651</f>
        <v>0</v>
      </c>
      <c r="Q651" s="168">
        <v>2.8500000000000001E-3</v>
      </c>
      <c r="R651" s="168">
        <f>Q651*H651</f>
        <v>0.30897420000000003</v>
      </c>
      <c r="S651" s="168">
        <v>0</v>
      </c>
      <c r="T651" s="169">
        <f>S651*H651</f>
        <v>0</v>
      </c>
      <c r="AR651" s="170" t="s">
        <v>219</v>
      </c>
      <c r="AT651" s="170" t="s">
        <v>152</v>
      </c>
      <c r="AU651" s="170" t="s">
        <v>157</v>
      </c>
      <c r="AY651" s="16" t="s">
        <v>150</v>
      </c>
      <c r="BE651" s="92">
        <f>IF(N651="základná",J651,0)</f>
        <v>0</v>
      </c>
      <c r="BF651" s="92">
        <f>IF(N651="znížená",J651,0)</f>
        <v>0</v>
      </c>
      <c r="BG651" s="92">
        <f>IF(N651="zákl. prenesená",J651,0)</f>
        <v>0</v>
      </c>
      <c r="BH651" s="92">
        <f>IF(N651="zníž. prenesená",J651,0)</f>
        <v>0</v>
      </c>
      <c r="BI651" s="92">
        <f>IF(N651="nulová",J651,0)</f>
        <v>0</v>
      </c>
      <c r="BJ651" s="16" t="s">
        <v>157</v>
      </c>
      <c r="BK651" s="171">
        <f>ROUND(I651*H651,3)</f>
        <v>0</v>
      </c>
      <c r="BL651" s="16" t="s">
        <v>219</v>
      </c>
      <c r="BM651" s="170" t="s">
        <v>814</v>
      </c>
    </row>
    <row r="652" spans="2:65" s="12" customFormat="1" ht="22.5" x14ac:dyDescent="0.2">
      <c r="B652" s="172"/>
      <c r="D652" s="173" t="s">
        <v>159</v>
      </c>
      <c r="E652" s="174" t="s">
        <v>1</v>
      </c>
      <c r="F652" s="175" t="s">
        <v>815</v>
      </c>
      <c r="H652" s="176">
        <v>12.04</v>
      </c>
      <c r="I652" s="177"/>
      <c r="L652" s="172"/>
      <c r="M652" s="178"/>
      <c r="N652" s="179"/>
      <c r="O652" s="179"/>
      <c r="P652" s="179"/>
      <c r="Q652" s="179"/>
      <c r="R652" s="179"/>
      <c r="S652" s="179"/>
      <c r="T652" s="180"/>
      <c r="AT652" s="174" t="s">
        <v>159</v>
      </c>
      <c r="AU652" s="174" t="s">
        <v>157</v>
      </c>
      <c r="AV652" s="12" t="s">
        <v>157</v>
      </c>
      <c r="AW652" s="12" t="s">
        <v>28</v>
      </c>
      <c r="AX652" s="12" t="s">
        <v>75</v>
      </c>
      <c r="AY652" s="174" t="s">
        <v>150</v>
      </c>
    </row>
    <row r="653" spans="2:65" s="12" customFormat="1" x14ac:dyDescent="0.2">
      <c r="B653" s="172"/>
      <c r="D653" s="173" t="s">
        <v>159</v>
      </c>
      <c r="E653" s="174" t="s">
        <v>1</v>
      </c>
      <c r="F653" s="175" t="s">
        <v>816</v>
      </c>
      <c r="H653" s="176">
        <v>13.938000000000001</v>
      </c>
      <c r="I653" s="177"/>
      <c r="L653" s="172"/>
      <c r="M653" s="178"/>
      <c r="N653" s="179"/>
      <c r="O653" s="179"/>
      <c r="P653" s="179"/>
      <c r="Q653" s="179"/>
      <c r="R653" s="179"/>
      <c r="S653" s="179"/>
      <c r="T653" s="180"/>
      <c r="AT653" s="174" t="s">
        <v>159</v>
      </c>
      <c r="AU653" s="174" t="s">
        <v>157</v>
      </c>
      <c r="AV653" s="12" t="s">
        <v>157</v>
      </c>
      <c r="AW653" s="12" t="s">
        <v>28</v>
      </c>
      <c r="AX653" s="12" t="s">
        <v>75</v>
      </c>
      <c r="AY653" s="174" t="s">
        <v>150</v>
      </c>
    </row>
    <row r="654" spans="2:65" s="12" customFormat="1" ht="33.75" x14ac:dyDescent="0.2">
      <c r="B654" s="172"/>
      <c r="D654" s="173" t="s">
        <v>159</v>
      </c>
      <c r="E654" s="174" t="s">
        <v>1</v>
      </c>
      <c r="F654" s="175" t="s">
        <v>817</v>
      </c>
      <c r="H654" s="176">
        <v>36.21</v>
      </c>
      <c r="I654" s="177"/>
      <c r="L654" s="172"/>
      <c r="M654" s="178"/>
      <c r="N654" s="179"/>
      <c r="O654" s="179"/>
      <c r="P654" s="179"/>
      <c r="Q654" s="179"/>
      <c r="R654" s="179"/>
      <c r="S654" s="179"/>
      <c r="T654" s="180"/>
      <c r="AT654" s="174" t="s">
        <v>159</v>
      </c>
      <c r="AU654" s="174" t="s">
        <v>157</v>
      </c>
      <c r="AV654" s="12" t="s">
        <v>157</v>
      </c>
      <c r="AW654" s="12" t="s">
        <v>28</v>
      </c>
      <c r="AX654" s="12" t="s">
        <v>75</v>
      </c>
      <c r="AY654" s="174" t="s">
        <v>150</v>
      </c>
    </row>
    <row r="655" spans="2:65" s="14" customFormat="1" x14ac:dyDescent="0.2">
      <c r="B655" s="189"/>
      <c r="D655" s="173" t="s">
        <v>159</v>
      </c>
      <c r="E655" s="190" t="s">
        <v>1</v>
      </c>
      <c r="F655" s="191" t="s">
        <v>229</v>
      </c>
      <c r="H655" s="192">
        <v>62.188000000000002</v>
      </c>
      <c r="I655" s="193"/>
      <c r="L655" s="189"/>
      <c r="M655" s="194"/>
      <c r="N655" s="195"/>
      <c r="O655" s="195"/>
      <c r="P655" s="195"/>
      <c r="Q655" s="195"/>
      <c r="R655" s="195"/>
      <c r="S655" s="195"/>
      <c r="T655" s="196"/>
      <c r="AT655" s="190" t="s">
        <v>159</v>
      </c>
      <c r="AU655" s="190" t="s">
        <v>157</v>
      </c>
      <c r="AV655" s="14" t="s">
        <v>165</v>
      </c>
      <c r="AW655" s="14" t="s">
        <v>28</v>
      </c>
      <c r="AX655" s="14" t="s">
        <v>75</v>
      </c>
      <c r="AY655" s="190" t="s">
        <v>150</v>
      </c>
    </row>
    <row r="656" spans="2:65" s="12" customFormat="1" ht="22.5" x14ac:dyDescent="0.2">
      <c r="B656" s="172"/>
      <c r="D656" s="173" t="s">
        <v>159</v>
      </c>
      <c r="E656" s="174" t="s">
        <v>1</v>
      </c>
      <c r="F656" s="175" t="s">
        <v>818</v>
      </c>
      <c r="H656" s="176">
        <v>16.501999999999999</v>
      </c>
      <c r="I656" s="177"/>
      <c r="L656" s="172"/>
      <c r="M656" s="178"/>
      <c r="N656" s="179"/>
      <c r="O656" s="179"/>
      <c r="P656" s="179"/>
      <c r="Q656" s="179"/>
      <c r="R656" s="179"/>
      <c r="S656" s="179"/>
      <c r="T656" s="180"/>
      <c r="AT656" s="174" t="s">
        <v>159</v>
      </c>
      <c r="AU656" s="174" t="s">
        <v>157</v>
      </c>
      <c r="AV656" s="12" t="s">
        <v>157</v>
      </c>
      <c r="AW656" s="12" t="s">
        <v>28</v>
      </c>
      <c r="AX656" s="12" t="s">
        <v>75</v>
      </c>
      <c r="AY656" s="174" t="s">
        <v>150</v>
      </c>
    </row>
    <row r="657" spans="2:65" s="12" customFormat="1" ht="22.5" x14ac:dyDescent="0.2">
      <c r="B657" s="172"/>
      <c r="D657" s="173" t="s">
        <v>159</v>
      </c>
      <c r="E657" s="174" t="s">
        <v>1</v>
      </c>
      <c r="F657" s="175" t="s">
        <v>819</v>
      </c>
      <c r="H657" s="176">
        <v>29.722000000000001</v>
      </c>
      <c r="I657" s="177"/>
      <c r="L657" s="172"/>
      <c r="M657" s="178"/>
      <c r="N657" s="179"/>
      <c r="O657" s="179"/>
      <c r="P657" s="179"/>
      <c r="Q657" s="179"/>
      <c r="R657" s="179"/>
      <c r="S657" s="179"/>
      <c r="T657" s="180"/>
      <c r="AT657" s="174" t="s">
        <v>159</v>
      </c>
      <c r="AU657" s="174" t="s">
        <v>157</v>
      </c>
      <c r="AV657" s="12" t="s">
        <v>157</v>
      </c>
      <c r="AW657" s="12" t="s">
        <v>28</v>
      </c>
      <c r="AX657" s="12" t="s">
        <v>75</v>
      </c>
      <c r="AY657" s="174" t="s">
        <v>150</v>
      </c>
    </row>
    <row r="658" spans="2:65" s="14" customFormat="1" x14ac:dyDescent="0.2">
      <c r="B658" s="189"/>
      <c r="D658" s="173" t="s">
        <v>159</v>
      </c>
      <c r="E658" s="190" t="s">
        <v>1</v>
      </c>
      <c r="F658" s="191" t="s">
        <v>206</v>
      </c>
      <c r="H658" s="192">
        <v>46.223999999999997</v>
      </c>
      <c r="I658" s="193"/>
      <c r="L658" s="189"/>
      <c r="M658" s="194"/>
      <c r="N658" s="195"/>
      <c r="O658" s="195"/>
      <c r="P658" s="195"/>
      <c r="Q658" s="195"/>
      <c r="R658" s="195"/>
      <c r="S658" s="195"/>
      <c r="T658" s="196"/>
      <c r="AT658" s="190" t="s">
        <v>159</v>
      </c>
      <c r="AU658" s="190" t="s">
        <v>157</v>
      </c>
      <c r="AV658" s="14" t="s">
        <v>165</v>
      </c>
      <c r="AW658" s="14" t="s">
        <v>28</v>
      </c>
      <c r="AX658" s="14" t="s">
        <v>75</v>
      </c>
      <c r="AY658" s="190" t="s">
        <v>150</v>
      </c>
    </row>
    <row r="659" spans="2:65" s="13" customFormat="1" x14ac:dyDescent="0.2">
      <c r="B659" s="181"/>
      <c r="D659" s="173" t="s">
        <v>159</v>
      </c>
      <c r="E659" s="182" t="s">
        <v>1</v>
      </c>
      <c r="F659" s="183" t="s">
        <v>162</v>
      </c>
      <c r="H659" s="184">
        <v>108.41200000000001</v>
      </c>
      <c r="I659" s="185"/>
      <c r="L659" s="181"/>
      <c r="M659" s="186"/>
      <c r="N659" s="187"/>
      <c r="O659" s="187"/>
      <c r="P659" s="187"/>
      <c r="Q659" s="187"/>
      <c r="R659" s="187"/>
      <c r="S659" s="187"/>
      <c r="T659" s="188"/>
      <c r="AT659" s="182" t="s">
        <v>159</v>
      </c>
      <c r="AU659" s="182" t="s">
        <v>157</v>
      </c>
      <c r="AV659" s="13" t="s">
        <v>156</v>
      </c>
      <c r="AW659" s="13" t="s">
        <v>28</v>
      </c>
      <c r="AX659" s="13" t="s">
        <v>83</v>
      </c>
      <c r="AY659" s="182" t="s">
        <v>150</v>
      </c>
    </row>
    <row r="660" spans="2:65" s="1" customFormat="1" ht="24" customHeight="1" x14ac:dyDescent="0.2">
      <c r="B660" s="160"/>
      <c r="C660" s="197" t="s">
        <v>820</v>
      </c>
      <c r="D660" s="262" t="s">
        <v>821</v>
      </c>
      <c r="E660" s="263"/>
      <c r="F660" s="264"/>
      <c r="G660" s="199" t="s">
        <v>260</v>
      </c>
      <c r="H660" s="200">
        <v>113.833</v>
      </c>
      <c r="I660" s="201"/>
      <c r="J660" s="200">
        <f>ROUND(I660*H660,3)</f>
        <v>0</v>
      </c>
      <c r="K660" s="198" t="s">
        <v>374</v>
      </c>
      <c r="L660" s="202"/>
      <c r="M660" s="203" t="s">
        <v>1</v>
      </c>
      <c r="N660" s="204" t="s">
        <v>41</v>
      </c>
      <c r="O660" s="55"/>
      <c r="P660" s="168">
        <f>O660*H660</f>
        <v>0</v>
      </c>
      <c r="Q660" s="168">
        <v>1.6000000000000001E-3</v>
      </c>
      <c r="R660" s="168">
        <f>Q660*H660</f>
        <v>0.18213280000000001</v>
      </c>
      <c r="S660" s="168">
        <v>0</v>
      </c>
      <c r="T660" s="169">
        <f>S660*H660</f>
        <v>0</v>
      </c>
      <c r="AR660" s="170" t="s">
        <v>302</v>
      </c>
      <c r="AT660" s="170" t="s">
        <v>255</v>
      </c>
      <c r="AU660" s="170" t="s">
        <v>157</v>
      </c>
      <c r="AY660" s="16" t="s">
        <v>150</v>
      </c>
      <c r="BE660" s="92">
        <f>IF(N660="základná",J660,0)</f>
        <v>0</v>
      </c>
      <c r="BF660" s="92">
        <f>IF(N660="znížená",J660,0)</f>
        <v>0</v>
      </c>
      <c r="BG660" s="92">
        <f>IF(N660="zákl. prenesená",J660,0)</f>
        <v>0</v>
      </c>
      <c r="BH660" s="92">
        <f>IF(N660="zníž. prenesená",J660,0)</f>
        <v>0</v>
      </c>
      <c r="BI660" s="92">
        <f>IF(N660="nulová",J660,0)</f>
        <v>0</v>
      </c>
      <c r="BJ660" s="16" t="s">
        <v>157</v>
      </c>
      <c r="BK660" s="171">
        <f>ROUND(I660*H660,3)</f>
        <v>0</v>
      </c>
      <c r="BL660" s="16" t="s">
        <v>219</v>
      </c>
      <c r="BM660" s="170" t="s">
        <v>822</v>
      </c>
    </row>
    <row r="661" spans="2:65" s="12" customFormat="1" x14ac:dyDescent="0.2">
      <c r="B661" s="172"/>
      <c r="D661" s="173" t="s">
        <v>159</v>
      </c>
      <c r="F661" s="175" t="s">
        <v>823</v>
      </c>
      <c r="H661" s="176">
        <v>113.833</v>
      </c>
      <c r="I661" s="177"/>
      <c r="L661" s="172"/>
      <c r="M661" s="178"/>
      <c r="N661" s="179"/>
      <c r="O661" s="179"/>
      <c r="P661" s="179"/>
      <c r="Q661" s="179"/>
      <c r="R661" s="179"/>
      <c r="S661" s="179"/>
      <c r="T661" s="180"/>
      <c r="AT661" s="174" t="s">
        <v>159</v>
      </c>
      <c r="AU661" s="174" t="s">
        <v>157</v>
      </c>
      <c r="AV661" s="12" t="s">
        <v>157</v>
      </c>
      <c r="AW661" s="12" t="s">
        <v>3</v>
      </c>
      <c r="AX661" s="12" t="s">
        <v>83</v>
      </c>
      <c r="AY661" s="174" t="s">
        <v>150</v>
      </c>
    </row>
    <row r="662" spans="2:65" s="1" customFormat="1" ht="24" customHeight="1" x14ac:dyDescent="0.2">
      <c r="B662" s="160"/>
      <c r="C662" s="161" t="s">
        <v>824</v>
      </c>
      <c r="D662" s="259" t="s">
        <v>825</v>
      </c>
      <c r="E662" s="260"/>
      <c r="F662" s="261"/>
      <c r="G662" s="163" t="s">
        <v>400</v>
      </c>
      <c r="H662" s="164">
        <v>14.92</v>
      </c>
      <c r="I662" s="165"/>
      <c r="J662" s="164">
        <f>ROUND(I662*H662,3)</f>
        <v>0</v>
      </c>
      <c r="K662" s="162" t="s">
        <v>374</v>
      </c>
      <c r="L662" s="32"/>
      <c r="M662" s="166" t="s">
        <v>1</v>
      </c>
      <c r="N662" s="167" t="s">
        <v>41</v>
      </c>
      <c r="O662" s="55"/>
      <c r="P662" s="168">
        <f>O662*H662</f>
        <v>0</v>
      </c>
      <c r="Q662" s="168">
        <v>5.0000000000000001E-4</v>
      </c>
      <c r="R662" s="168">
        <f>Q662*H662</f>
        <v>7.4600000000000005E-3</v>
      </c>
      <c r="S662" s="168">
        <v>0</v>
      </c>
      <c r="T662" s="169">
        <f>S662*H662</f>
        <v>0</v>
      </c>
      <c r="AR662" s="170" t="s">
        <v>219</v>
      </c>
      <c r="AT662" s="170" t="s">
        <v>152</v>
      </c>
      <c r="AU662" s="170" t="s">
        <v>157</v>
      </c>
      <c r="AY662" s="16" t="s">
        <v>150</v>
      </c>
      <c r="BE662" s="92">
        <f>IF(N662="základná",J662,0)</f>
        <v>0</v>
      </c>
      <c r="BF662" s="92">
        <f>IF(N662="znížená",J662,0)</f>
        <v>0</v>
      </c>
      <c r="BG662" s="92">
        <f>IF(N662="zákl. prenesená",J662,0)</f>
        <v>0</v>
      </c>
      <c r="BH662" s="92">
        <f>IF(N662="zníž. prenesená",J662,0)</f>
        <v>0</v>
      </c>
      <c r="BI662" s="92">
        <f>IF(N662="nulová",J662,0)</f>
        <v>0</v>
      </c>
      <c r="BJ662" s="16" t="s">
        <v>157</v>
      </c>
      <c r="BK662" s="171">
        <f>ROUND(I662*H662,3)</f>
        <v>0</v>
      </c>
      <c r="BL662" s="16" t="s">
        <v>219</v>
      </c>
      <c r="BM662" s="170" t="s">
        <v>826</v>
      </c>
    </row>
    <row r="663" spans="2:65" s="12" customFormat="1" x14ac:dyDescent="0.2">
      <c r="B663" s="172"/>
      <c r="D663" s="173" t="s">
        <v>159</v>
      </c>
      <c r="E663" s="174" t="s">
        <v>1</v>
      </c>
      <c r="F663" s="175" t="s">
        <v>827</v>
      </c>
      <c r="H663" s="176">
        <v>4.5</v>
      </c>
      <c r="I663" s="177"/>
      <c r="L663" s="172"/>
      <c r="M663" s="178"/>
      <c r="N663" s="179"/>
      <c r="O663" s="179"/>
      <c r="P663" s="179"/>
      <c r="Q663" s="179"/>
      <c r="R663" s="179"/>
      <c r="S663" s="179"/>
      <c r="T663" s="180"/>
      <c r="AT663" s="174" t="s">
        <v>159</v>
      </c>
      <c r="AU663" s="174" t="s">
        <v>157</v>
      </c>
      <c r="AV663" s="12" t="s">
        <v>157</v>
      </c>
      <c r="AW663" s="12" t="s">
        <v>28</v>
      </c>
      <c r="AX663" s="12" t="s">
        <v>75</v>
      </c>
      <c r="AY663" s="174" t="s">
        <v>150</v>
      </c>
    </row>
    <row r="664" spans="2:65" s="12" customFormat="1" x14ac:dyDescent="0.2">
      <c r="B664" s="172"/>
      <c r="D664" s="173" t="s">
        <v>159</v>
      </c>
      <c r="E664" s="174" t="s">
        <v>1</v>
      </c>
      <c r="F664" s="175" t="s">
        <v>828</v>
      </c>
      <c r="H664" s="176">
        <v>1.8</v>
      </c>
      <c r="I664" s="177"/>
      <c r="L664" s="172"/>
      <c r="M664" s="178"/>
      <c r="N664" s="179"/>
      <c r="O664" s="179"/>
      <c r="P664" s="179"/>
      <c r="Q664" s="179"/>
      <c r="R664" s="179"/>
      <c r="S664" s="179"/>
      <c r="T664" s="180"/>
      <c r="AT664" s="174" t="s">
        <v>159</v>
      </c>
      <c r="AU664" s="174" t="s">
        <v>157</v>
      </c>
      <c r="AV664" s="12" t="s">
        <v>157</v>
      </c>
      <c r="AW664" s="12" t="s">
        <v>28</v>
      </c>
      <c r="AX664" s="12" t="s">
        <v>75</v>
      </c>
      <c r="AY664" s="174" t="s">
        <v>150</v>
      </c>
    </row>
    <row r="665" spans="2:65" s="12" customFormat="1" x14ac:dyDescent="0.2">
      <c r="B665" s="172"/>
      <c r="D665" s="173" t="s">
        <v>159</v>
      </c>
      <c r="E665" s="174" t="s">
        <v>1</v>
      </c>
      <c r="F665" s="175" t="s">
        <v>829</v>
      </c>
      <c r="H665" s="176">
        <v>0.9</v>
      </c>
      <c r="I665" s="177"/>
      <c r="L665" s="172"/>
      <c r="M665" s="178"/>
      <c r="N665" s="179"/>
      <c r="O665" s="179"/>
      <c r="P665" s="179"/>
      <c r="Q665" s="179"/>
      <c r="R665" s="179"/>
      <c r="S665" s="179"/>
      <c r="T665" s="180"/>
      <c r="AT665" s="174" t="s">
        <v>159</v>
      </c>
      <c r="AU665" s="174" t="s">
        <v>157</v>
      </c>
      <c r="AV665" s="12" t="s">
        <v>157</v>
      </c>
      <c r="AW665" s="12" t="s">
        <v>28</v>
      </c>
      <c r="AX665" s="12" t="s">
        <v>75</v>
      </c>
      <c r="AY665" s="174" t="s">
        <v>150</v>
      </c>
    </row>
    <row r="666" spans="2:65" s="14" customFormat="1" x14ac:dyDescent="0.2">
      <c r="B666" s="189"/>
      <c r="D666" s="173" t="s">
        <v>159</v>
      </c>
      <c r="E666" s="190" t="s">
        <v>1</v>
      </c>
      <c r="F666" s="191" t="s">
        <v>229</v>
      </c>
      <c r="H666" s="192">
        <v>7.2</v>
      </c>
      <c r="I666" s="193"/>
      <c r="L666" s="189"/>
      <c r="M666" s="194"/>
      <c r="N666" s="195"/>
      <c r="O666" s="195"/>
      <c r="P666" s="195"/>
      <c r="Q666" s="195"/>
      <c r="R666" s="195"/>
      <c r="S666" s="195"/>
      <c r="T666" s="196"/>
      <c r="AT666" s="190" t="s">
        <v>159</v>
      </c>
      <c r="AU666" s="190" t="s">
        <v>157</v>
      </c>
      <c r="AV666" s="14" t="s">
        <v>165</v>
      </c>
      <c r="AW666" s="14" t="s">
        <v>28</v>
      </c>
      <c r="AX666" s="14" t="s">
        <v>75</v>
      </c>
      <c r="AY666" s="190" t="s">
        <v>150</v>
      </c>
    </row>
    <row r="667" spans="2:65" s="12" customFormat="1" x14ac:dyDescent="0.2">
      <c r="B667" s="172"/>
      <c r="D667" s="173" t="s">
        <v>159</v>
      </c>
      <c r="E667" s="174" t="s">
        <v>1</v>
      </c>
      <c r="F667" s="175" t="s">
        <v>830</v>
      </c>
      <c r="H667" s="176">
        <v>0.86</v>
      </c>
      <c r="I667" s="177"/>
      <c r="L667" s="172"/>
      <c r="M667" s="178"/>
      <c r="N667" s="179"/>
      <c r="O667" s="179"/>
      <c r="P667" s="179"/>
      <c r="Q667" s="179"/>
      <c r="R667" s="179"/>
      <c r="S667" s="179"/>
      <c r="T667" s="180"/>
      <c r="AT667" s="174" t="s">
        <v>159</v>
      </c>
      <c r="AU667" s="174" t="s">
        <v>157</v>
      </c>
      <c r="AV667" s="12" t="s">
        <v>157</v>
      </c>
      <c r="AW667" s="12" t="s">
        <v>28</v>
      </c>
      <c r="AX667" s="12" t="s">
        <v>75</v>
      </c>
      <c r="AY667" s="174" t="s">
        <v>150</v>
      </c>
    </row>
    <row r="668" spans="2:65" s="12" customFormat="1" x14ac:dyDescent="0.2">
      <c r="B668" s="172"/>
      <c r="D668" s="173" t="s">
        <v>159</v>
      </c>
      <c r="E668" s="174" t="s">
        <v>1</v>
      </c>
      <c r="F668" s="175" t="s">
        <v>831</v>
      </c>
      <c r="H668" s="176">
        <v>6.86</v>
      </c>
      <c r="I668" s="177"/>
      <c r="L668" s="172"/>
      <c r="M668" s="178"/>
      <c r="N668" s="179"/>
      <c r="O668" s="179"/>
      <c r="P668" s="179"/>
      <c r="Q668" s="179"/>
      <c r="R668" s="179"/>
      <c r="S668" s="179"/>
      <c r="T668" s="180"/>
      <c r="AT668" s="174" t="s">
        <v>159</v>
      </c>
      <c r="AU668" s="174" t="s">
        <v>157</v>
      </c>
      <c r="AV668" s="12" t="s">
        <v>157</v>
      </c>
      <c r="AW668" s="12" t="s">
        <v>28</v>
      </c>
      <c r="AX668" s="12" t="s">
        <v>75</v>
      </c>
      <c r="AY668" s="174" t="s">
        <v>150</v>
      </c>
    </row>
    <row r="669" spans="2:65" s="14" customFormat="1" x14ac:dyDescent="0.2">
      <c r="B669" s="189"/>
      <c r="D669" s="173" t="s">
        <v>159</v>
      </c>
      <c r="E669" s="190" t="s">
        <v>1</v>
      </c>
      <c r="F669" s="191" t="s">
        <v>206</v>
      </c>
      <c r="H669" s="192">
        <v>7.72</v>
      </c>
      <c r="I669" s="193"/>
      <c r="L669" s="189"/>
      <c r="M669" s="194"/>
      <c r="N669" s="195"/>
      <c r="O669" s="195"/>
      <c r="P669" s="195"/>
      <c r="Q669" s="195"/>
      <c r="R669" s="195"/>
      <c r="S669" s="195"/>
      <c r="T669" s="196"/>
      <c r="AT669" s="190" t="s">
        <v>159</v>
      </c>
      <c r="AU669" s="190" t="s">
        <v>157</v>
      </c>
      <c r="AV669" s="14" t="s">
        <v>165</v>
      </c>
      <c r="AW669" s="14" t="s">
        <v>28</v>
      </c>
      <c r="AX669" s="14" t="s">
        <v>75</v>
      </c>
      <c r="AY669" s="190" t="s">
        <v>150</v>
      </c>
    </row>
    <row r="670" spans="2:65" s="13" customFormat="1" x14ac:dyDescent="0.2">
      <c r="B670" s="181"/>
      <c r="D670" s="173" t="s">
        <v>159</v>
      </c>
      <c r="E670" s="182" t="s">
        <v>1</v>
      </c>
      <c r="F670" s="183" t="s">
        <v>162</v>
      </c>
      <c r="H670" s="184">
        <v>14.92</v>
      </c>
      <c r="I670" s="185"/>
      <c r="L670" s="181"/>
      <c r="M670" s="186"/>
      <c r="N670" s="187"/>
      <c r="O670" s="187"/>
      <c r="P670" s="187"/>
      <c r="Q670" s="187"/>
      <c r="R670" s="187"/>
      <c r="S670" s="187"/>
      <c r="T670" s="188"/>
      <c r="AT670" s="182" t="s">
        <v>159</v>
      </c>
      <c r="AU670" s="182" t="s">
        <v>157</v>
      </c>
      <c r="AV670" s="13" t="s">
        <v>156</v>
      </c>
      <c r="AW670" s="13" t="s">
        <v>28</v>
      </c>
      <c r="AX670" s="13" t="s">
        <v>83</v>
      </c>
      <c r="AY670" s="182" t="s">
        <v>150</v>
      </c>
    </row>
    <row r="671" spans="2:65" s="1" customFormat="1" ht="16.5" customHeight="1" x14ac:dyDescent="0.2">
      <c r="B671" s="160"/>
      <c r="C671" s="197" t="s">
        <v>832</v>
      </c>
      <c r="D671" s="262" t="s">
        <v>833</v>
      </c>
      <c r="E671" s="263"/>
      <c r="F671" s="264"/>
      <c r="G671" s="199" t="s">
        <v>400</v>
      </c>
      <c r="H671" s="200">
        <v>15.666</v>
      </c>
      <c r="I671" s="201"/>
      <c r="J671" s="200">
        <f>ROUND(I671*H671,3)</f>
        <v>0</v>
      </c>
      <c r="K671" s="198" t="s">
        <v>374</v>
      </c>
      <c r="L671" s="202"/>
      <c r="M671" s="203" t="s">
        <v>1</v>
      </c>
      <c r="N671" s="204" t="s">
        <v>41</v>
      </c>
      <c r="O671" s="55"/>
      <c r="P671" s="168">
        <f>O671*H671</f>
        <v>0</v>
      </c>
      <c r="Q671" s="168">
        <v>6.9999999999999999E-4</v>
      </c>
      <c r="R671" s="168">
        <f>Q671*H671</f>
        <v>1.0966200000000001E-2</v>
      </c>
      <c r="S671" s="168">
        <v>0</v>
      </c>
      <c r="T671" s="169">
        <f>S671*H671</f>
        <v>0</v>
      </c>
      <c r="AR671" s="170" t="s">
        <v>302</v>
      </c>
      <c r="AT671" s="170" t="s">
        <v>255</v>
      </c>
      <c r="AU671" s="170" t="s">
        <v>157</v>
      </c>
      <c r="AY671" s="16" t="s">
        <v>150</v>
      </c>
      <c r="BE671" s="92">
        <f>IF(N671="základná",J671,0)</f>
        <v>0</v>
      </c>
      <c r="BF671" s="92">
        <f>IF(N671="znížená",J671,0)</f>
        <v>0</v>
      </c>
      <c r="BG671" s="92">
        <f>IF(N671="zákl. prenesená",J671,0)</f>
        <v>0</v>
      </c>
      <c r="BH671" s="92">
        <f>IF(N671="zníž. prenesená",J671,0)</f>
        <v>0</v>
      </c>
      <c r="BI671" s="92">
        <f>IF(N671="nulová",J671,0)</f>
        <v>0</v>
      </c>
      <c r="BJ671" s="16" t="s">
        <v>157</v>
      </c>
      <c r="BK671" s="171">
        <f>ROUND(I671*H671,3)</f>
        <v>0</v>
      </c>
      <c r="BL671" s="16" t="s">
        <v>219</v>
      </c>
      <c r="BM671" s="170" t="s">
        <v>834</v>
      </c>
    </row>
    <row r="672" spans="2:65" s="1" customFormat="1" ht="36.75" customHeight="1" x14ac:dyDescent="0.2">
      <c r="B672" s="160"/>
      <c r="C672" s="161" t="s">
        <v>835</v>
      </c>
      <c r="D672" s="259" t="s">
        <v>1208</v>
      </c>
      <c r="E672" s="260"/>
      <c r="F672" s="261"/>
      <c r="G672" s="163" t="s">
        <v>260</v>
      </c>
      <c r="H672" s="164">
        <v>144.059</v>
      </c>
      <c r="I672" s="165"/>
      <c r="J672" s="164">
        <f>ROUND(I672*H672,3)</f>
        <v>0</v>
      </c>
      <c r="K672" s="162" t="s">
        <v>192</v>
      </c>
      <c r="L672" s="32"/>
      <c r="M672" s="166" t="s">
        <v>1</v>
      </c>
      <c r="N672" s="167" t="s">
        <v>41</v>
      </c>
      <c r="O672" s="55"/>
      <c r="P672" s="168">
        <f>O672*H672</f>
        <v>0</v>
      </c>
      <c r="Q672" s="168">
        <v>2.6100000000000002E-2</v>
      </c>
      <c r="R672" s="168">
        <f>Q672*H672</f>
        <v>3.7599399</v>
      </c>
      <c r="S672" s="168">
        <v>0</v>
      </c>
      <c r="T672" s="169">
        <f>S672*H672</f>
        <v>0</v>
      </c>
      <c r="AR672" s="170" t="s">
        <v>219</v>
      </c>
      <c r="AT672" s="170" t="s">
        <v>152</v>
      </c>
      <c r="AU672" s="170" t="s">
        <v>157</v>
      </c>
      <c r="AY672" s="16" t="s">
        <v>150</v>
      </c>
      <c r="BE672" s="92">
        <f>IF(N672="základná",J672,0)</f>
        <v>0</v>
      </c>
      <c r="BF672" s="92">
        <f>IF(N672="znížená",J672,0)</f>
        <v>0</v>
      </c>
      <c r="BG672" s="92">
        <f>IF(N672="zákl. prenesená",J672,0)</f>
        <v>0</v>
      </c>
      <c r="BH672" s="92">
        <f>IF(N672="zníž. prenesená",J672,0)</f>
        <v>0</v>
      </c>
      <c r="BI672" s="92">
        <f>IF(N672="nulová",J672,0)</f>
        <v>0</v>
      </c>
      <c r="BJ672" s="16" t="s">
        <v>157</v>
      </c>
      <c r="BK672" s="171">
        <f>ROUND(I672*H672,3)</f>
        <v>0</v>
      </c>
      <c r="BL672" s="16" t="s">
        <v>219</v>
      </c>
      <c r="BM672" s="170" t="s">
        <v>836</v>
      </c>
    </row>
    <row r="673" spans="2:65" s="12" customFormat="1" x14ac:dyDescent="0.2">
      <c r="B673" s="172"/>
      <c r="D673" s="173" t="s">
        <v>159</v>
      </c>
      <c r="E673" s="174" t="s">
        <v>1</v>
      </c>
      <c r="F673" s="175" t="s">
        <v>837</v>
      </c>
      <c r="H673" s="176">
        <v>61.75</v>
      </c>
      <c r="I673" s="177"/>
      <c r="L673" s="172"/>
      <c r="M673" s="178"/>
      <c r="N673" s="179"/>
      <c r="O673" s="179"/>
      <c r="P673" s="179"/>
      <c r="Q673" s="179"/>
      <c r="R673" s="179"/>
      <c r="S673" s="179"/>
      <c r="T673" s="180"/>
      <c r="AT673" s="174" t="s">
        <v>159</v>
      </c>
      <c r="AU673" s="174" t="s">
        <v>157</v>
      </c>
      <c r="AV673" s="12" t="s">
        <v>157</v>
      </c>
      <c r="AW673" s="12" t="s">
        <v>28</v>
      </c>
      <c r="AX673" s="12" t="s">
        <v>75</v>
      </c>
      <c r="AY673" s="174" t="s">
        <v>150</v>
      </c>
    </row>
    <row r="674" spans="2:65" s="12" customFormat="1" ht="33.75" x14ac:dyDescent="0.2">
      <c r="B674" s="172"/>
      <c r="D674" s="173" t="s">
        <v>159</v>
      </c>
      <c r="E674" s="174" t="s">
        <v>1</v>
      </c>
      <c r="F674" s="175" t="s">
        <v>838</v>
      </c>
      <c r="H674" s="176">
        <v>39.482999999999997</v>
      </c>
      <c r="I674" s="177"/>
      <c r="L674" s="172"/>
      <c r="M674" s="178"/>
      <c r="N674" s="179"/>
      <c r="O674" s="179"/>
      <c r="P674" s="179"/>
      <c r="Q674" s="179"/>
      <c r="R674" s="179"/>
      <c r="S674" s="179"/>
      <c r="T674" s="180"/>
      <c r="AT674" s="174" t="s">
        <v>159</v>
      </c>
      <c r="AU674" s="174" t="s">
        <v>157</v>
      </c>
      <c r="AV674" s="12" t="s">
        <v>157</v>
      </c>
      <c r="AW674" s="12" t="s">
        <v>28</v>
      </c>
      <c r="AX674" s="12" t="s">
        <v>75</v>
      </c>
      <c r="AY674" s="174" t="s">
        <v>150</v>
      </c>
    </row>
    <row r="675" spans="2:65" s="12" customFormat="1" ht="22.5" x14ac:dyDescent="0.2">
      <c r="B675" s="172"/>
      <c r="D675" s="173" t="s">
        <v>159</v>
      </c>
      <c r="E675" s="174" t="s">
        <v>1</v>
      </c>
      <c r="F675" s="175" t="s">
        <v>839</v>
      </c>
      <c r="H675" s="176">
        <v>26.326000000000001</v>
      </c>
      <c r="I675" s="177"/>
      <c r="L675" s="172"/>
      <c r="M675" s="178"/>
      <c r="N675" s="179"/>
      <c r="O675" s="179"/>
      <c r="P675" s="179"/>
      <c r="Q675" s="179"/>
      <c r="R675" s="179"/>
      <c r="S675" s="179"/>
      <c r="T675" s="180"/>
      <c r="AT675" s="174" t="s">
        <v>159</v>
      </c>
      <c r="AU675" s="174" t="s">
        <v>157</v>
      </c>
      <c r="AV675" s="12" t="s">
        <v>157</v>
      </c>
      <c r="AW675" s="12" t="s">
        <v>28</v>
      </c>
      <c r="AX675" s="12" t="s">
        <v>75</v>
      </c>
      <c r="AY675" s="174" t="s">
        <v>150</v>
      </c>
    </row>
    <row r="676" spans="2:65" s="12" customFormat="1" ht="22.5" x14ac:dyDescent="0.2">
      <c r="B676" s="172"/>
      <c r="D676" s="173" t="s">
        <v>159</v>
      </c>
      <c r="E676" s="174" t="s">
        <v>1</v>
      </c>
      <c r="F676" s="175" t="s">
        <v>840</v>
      </c>
      <c r="H676" s="176">
        <v>16.5</v>
      </c>
      <c r="I676" s="177"/>
      <c r="L676" s="172"/>
      <c r="M676" s="178"/>
      <c r="N676" s="179"/>
      <c r="O676" s="179"/>
      <c r="P676" s="179"/>
      <c r="Q676" s="179"/>
      <c r="R676" s="179"/>
      <c r="S676" s="179"/>
      <c r="T676" s="180"/>
      <c r="AT676" s="174" t="s">
        <v>159</v>
      </c>
      <c r="AU676" s="174" t="s">
        <v>157</v>
      </c>
      <c r="AV676" s="12" t="s">
        <v>157</v>
      </c>
      <c r="AW676" s="12" t="s">
        <v>28</v>
      </c>
      <c r="AX676" s="12" t="s">
        <v>75</v>
      </c>
      <c r="AY676" s="174" t="s">
        <v>150</v>
      </c>
    </row>
    <row r="677" spans="2:65" s="13" customFormat="1" x14ac:dyDescent="0.2">
      <c r="B677" s="181"/>
      <c r="D677" s="173" t="s">
        <v>159</v>
      </c>
      <c r="E677" s="182" t="s">
        <v>1</v>
      </c>
      <c r="F677" s="183" t="s">
        <v>162</v>
      </c>
      <c r="H677" s="184">
        <v>144.059</v>
      </c>
      <c r="I677" s="185"/>
      <c r="L677" s="181"/>
      <c r="M677" s="186"/>
      <c r="N677" s="187"/>
      <c r="O677" s="187"/>
      <c r="P677" s="187"/>
      <c r="Q677" s="187"/>
      <c r="R677" s="187"/>
      <c r="S677" s="187"/>
      <c r="T677" s="188"/>
      <c r="AT677" s="182" t="s">
        <v>159</v>
      </c>
      <c r="AU677" s="182" t="s">
        <v>157</v>
      </c>
      <c r="AV677" s="13" t="s">
        <v>156</v>
      </c>
      <c r="AW677" s="13" t="s">
        <v>28</v>
      </c>
      <c r="AX677" s="13" t="s">
        <v>83</v>
      </c>
      <c r="AY677" s="182" t="s">
        <v>150</v>
      </c>
    </row>
    <row r="678" spans="2:65" s="1" customFormat="1" ht="24" customHeight="1" x14ac:dyDescent="0.2">
      <c r="B678" s="160"/>
      <c r="C678" s="197" t="s">
        <v>841</v>
      </c>
      <c r="D678" s="262" t="s">
        <v>1200</v>
      </c>
      <c r="E678" s="263"/>
      <c r="F678" s="264"/>
      <c r="G678" s="199" t="s">
        <v>234</v>
      </c>
      <c r="H678" s="200">
        <v>1142.078</v>
      </c>
      <c r="I678" s="201"/>
      <c r="J678" s="200">
        <f>ROUND(I678*H678,3)</f>
        <v>0</v>
      </c>
      <c r="K678" s="198" t="s">
        <v>167</v>
      </c>
      <c r="L678" s="202"/>
      <c r="M678" s="203" t="s">
        <v>1</v>
      </c>
      <c r="N678" s="204" t="s">
        <v>41</v>
      </c>
      <c r="O678" s="55"/>
      <c r="P678" s="168">
        <f>O678*H678</f>
        <v>0</v>
      </c>
      <c r="Q678" s="168">
        <v>1.4200000000000001E-2</v>
      </c>
      <c r="R678" s="168">
        <f>Q678*H678</f>
        <v>16.217507600000001</v>
      </c>
      <c r="S678" s="168">
        <v>0</v>
      </c>
      <c r="T678" s="169">
        <f>S678*H678</f>
        <v>0</v>
      </c>
      <c r="AR678" s="170" t="s">
        <v>302</v>
      </c>
      <c r="AT678" s="170" t="s">
        <v>255</v>
      </c>
      <c r="AU678" s="170" t="s">
        <v>157</v>
      </c>
      <c r="AY678" s="16" t="s">
        <v>150</v>
      </c>
      <c r="BE678" s="92">
        <f>IF(N678="základná",J678,0)</f>
        <v>0</v>
      </c>
      <c r="BF678" s="92">
        <f>IF(N678="znížená",J678,0)</f>
        <v>0</v>
      </c>
      <c r="BG678" s="92">
        <f>IF(N678="zákl. prenesená",J678,0)</f>
        <v>0</v>
      </c>
      <c r="BH678" s="92">
        <f>IF(N678="zníž. prenesená",J678,0)</f>
        <v>0</v>
      </c>
      <c r="BI678" s="92">
        <f>IF(N678="nulová",J678,0)</f>
        <v>0</v>
      </c>
      <c r="BJ678" s="16" t="s">
        <v>157</v>
      </c>
      <c r="BK678" s="171">
        <f>ROUND(I678*H678,3)</f>
        <v>0</v>
      </c>
      <c r="BL678" s="16" t="s">
        <v>219</v>
      </c>
      <c r="BM678" s="170" t="s">
        <v>842</v>
      </c>
    </row>
    <row r="679" spans="2:65" s="12" customFormat="1" ht="22.5" x14ac:dyDescent="0.2">
      <c r="B679" s="172"/>
      <c r="D679" s="173" t="s">
        <v>159</v>
      </c>
      <c r="F679" s="175" t="s">
        <v>843</v>
      </c>
      <c r="H679" s="176">
        <v>1142.078</v>
      </c>
      <c r="I679" s="177"/>
      <c r="L679" s="172"/>
      <c r="M679" s="178"/>
      <c r="N679" s="179"/>
      <c r="O679" s="179"/>
      <c r="P679" s="179"/>
      <c r="Q679" s="179"/>
      <c r="R679" s="179"/>
      <c r="S679" s="179"/>
      <c r="T679" s="180"/>
      <c r="AT679" s="174" t="s">
        <v>159</v>
      </c>
      <c r="AU679" s="174" t="s">
        <v>157</v>
      </c>
      <c r="AV679" s="12" t="s">
        <v>157</v>
      </c>
      <c r="AW679" s="12" t="s">
        <v>3</v>
      </c>
      <c r="AX679" s="12" t="s">
        <v>83</v>
      </c>
      <c r="AY679" s="174" t="s">
        <v>150</v>
      </c>
    </row>
    <row r="680" spans="2:65" s="1" customFormat="1" ht="24" customHeight="1" x14ac:dyDescent="0.2">
      <c r="B680" s="160"/>
      <c r="C680" s="161" t="s">
        <v>844</v>
      </c>
      <c r="D680" s="259" t="s">
        <v>1209</v>
      </c>
      <c r="E680" s="260"/>
      <c r="F680" s="261"/>
      <c r="G680" s="163" t="s">
        <v>260</v>
      </c>
      <c r="H680" s="164">
        <v>144.059</v>
      </c>
      <c r="I680" s="165"/>
      <c r="J680" s="164">
        <f>ROUND(I680*H680,3)</f>
        <v>0</v>
      </c>
      <c r="K680" s="162" t="s">
        <v>1</v>
      </c>
      <c r="L680" s="32"/>
      <c r="M680" s="166" t="s">
        <v>1</v>
      </c>
      <c r="N680" s="167" t="s">
        <v>41</v>
      </c>
      <c r="O680" s="55"/>
      <c r="P680" s="168">
        <f>O680*H680</f>
        <v>0</v>
      </c>
      <c r="Q680" s="168">
        <v>1.0280000000000001E-3</v>
      </c>
      <c r="R680" s="168">
        <f>Q680*H680</f>
        <v>0.14809265199999999</v>
      </c>
      <c r="S680" s="168">
        <v>0</v>
      </c>
      <c r="T680" s="169">
        <f>S680*H680</f>
        <v>0</v>
      </c>
      <c r="AR680" s="170" t="s">
        <v>219</v>
      </c>
      <c r="AT680" s="170" t="s">
        <v>152</v>
      </c>
      <c r="AU680" s="170" t="s">
        <v>157</v>
      </c>
      <c r="AY680" s="16" t="s">
        <v>150</v>
      </c>
      <c r="BE680" s="92">
        <f>IF(N680="základná",J680,0)</f>
        <v>0</v>
      </c>
      <c r="BF680" s="92">
        <f>IF(N680="znížená",J680,0)</f>
        <v>0</v>
      </c>
      <c r="BG680" s="92">
        <f>IF(N680="zákl. prenesená",J680,0)</f>
        <v>0</v>
      </c>
      <c r="BH680" s="92">
        <f>IF(N680="zníž. prenesená",J680,0)</f>
        <v>0</v>
      </c>
      <c r="BI680" s="92">
        <f>IF(N680="nulová",J680,0)</f>
        <v>0</v>
      </c>
      <c r="BJ680" s="16" t="s">
        <v>157</v>
      </c>
      <c r="BK680" s="171">
        <f>ROUND(I680*H680,3)</f>
        <v>0</v>
      </c>
      <c r="BL680" s="16" t="s">
        <v>219</v>
      </c>
      <c r="BM680" s="170" t="s">
        <v>845</v>
      </c>
    </row>
    <row r="681" spans="2:65" s="1" customFormat="1" ht="24" customHeight="1" x14ac:dyDescent="0.2">
      <c r="B681" s="160"/>
      <c r="C681" s="161" t="s">
        <v>846</v>
      </c>
      <c r="D681" s="259" t="s">
        <v>847</v>
      </c>
      <c r="E681" s="260"/>
      <c r="F681" s="261"/>
      <c r="G681" s="163" t="s">
        <v>191</v>
      </c>
      <c r="H681" s="164">
        <v>20.635000000000002</v>
      </c>
      <c r="I681" s="165"/>
      <c r="J681" s="164">
        <f>ROUND(I681*H681,3)</f>
        <v>0</v>
      </c>
      <c r="K681" s="162" t="s">
        <v>374</v>
      </c>
      <c r="L681" s="32"/>
      <c r="M681" s="166" t="s">
        <v>1</v>
      </c>
      <c r="N681" s="167" t="s">
        <v>41</v>
      </c>
      <c r="O681" s="55"/>
      <c r="P681" s="168">
        <f>O681*H681</f>
        <v>0</v>
      </c>
      <c r="Q681" s="168">
        <v>0</v>
      </c>
      <c r="R681" s="168">
        <f>Q681*H681</f>
        <v>0</v>
      </c>
      <c r="S681" s="168">
        <v>0</v>
      </c>
      <c r="T681" s="169">
        <f>S681*H681</f>
        <v>0</v>
      </c>
      <c r="AR681" s="170" t="s">
        <v>219</v>
      </c>
      <c r="AT681" s="170" t="s">
        <v>152</v>
      </c>
      <c r="AU681" s="170" t="s">
        <v>157</v>
      </c>
      <c r="AY681" s="16" t="s">
        <v>150</v>
      </c>
      <c r="BE681" s="92">
        <f>IF(N681="základná",J681,0)</f>
        <v>0</v>
      </c>
      <c r="BF681" s="92">
        <f>IF(N681="znížená",J681,0)</f>
        <v>0</v>
      </c>
      <c r="BG681" s="92">
        <f>IF(N681="zákl. prenesená",J681,0)</f>
        <v>0</v>
      </c>
      <c r="BH681" s="92">
        <f>IF(N681="zníž. prenesená",J681,0)</f>
        <v>0</v>
      </c>
      <c r="BI681" s="92">
        <f>IF(N681="nulová",J681,0)</f>
        <v>0</v>
      </c>
      <c r="BJ681" s="16" t="s">
        <v>157</v>
      </c>
      <c r="BK681" s="171">
        <f>ROUND(I681*H681,3)</f>
        <v>0</v>
      </c>
      <c r="BL681" s="16" t="s">
        <v>219</v>
      </c>
      <c r="BM681" s="170" t="s">
        <v>848</v>
      </c>
    </row>
    <row r="682" spans="2:65" s="11" customFormat="1" ht="22.9" customHeight="1" x14ac:dyDescent="0.2">
      <c r="B682" s="147"/>
      <c r="D682" s="148" t="s">
        <v>74</v>
      </c>
      <c r="E682" s="158" t="s">
        <v>849</v>
      </c>
      <c r="F682" s="158" t="s">
        <v>850</v>
      </c>
      <c r="I682" s="150"/>
      <c r="J682" s="159">
        <f>BK682</f>
        <v>0</v>
      </c>
      <c r="L682" s="147"/>
      <c r="M682" s="152"/>
      <c r="N682" s="153"/>
      <c r="O682" s="153"/>
      <c r="P682" s="154">
        <f>SUM(P683:P687)</f>
        <v>0</v>
      </c>
      <c r="Q682" s="153"/>
      <c r="R682" s="154">
        <f>SUM(R683:R687)</f>
        <v>0.10354176</v>
      </c>
      <c r="S682" s="153"/>
      <c r="T682" s="155">
        <f>SUM(T683:T687)</f>
        <v>0</v>
      </c>
      <c r="AR682" s="148" t="s">
        <v>157</v>
      </c>
      <c r="AT682" s="156" t="s">
        <v>74</v>
      </c>
      <c r="AU682" s="156" t="s">
        <v>83</v>
      </c>
      <c r="AY682" s="148" t="s">
        <v>150</v>
      </c>
      <c r="BK682" s="157">
        <f>SUM(BK683:BK687)</f>
        <v>0</v>
      </c>
    </row>
    <row r="683" spans="2:65" s="1" customFormat="1" ht="37.5" customHeight="1" x14ac:dyDescent="0.2">
      <c r="B683" s="160"/>
      <c r="C683" s="161" t="s">
        <v>851</v>
      </c>
      <c r="D683" s="259" t="s">
        <v>1210</v>
      </c>
      <c r="E683" s="260"/>
      <c r="F683" s="261"/>
      <c r="G683" s="163" t="s">
        <v>260</v>
      </c>
      <c r="H683" s="164">
        <v>323.56799999999998</v>
      </c>
      <c r="I683" s="165"/>
      <c r="J683" s="164">
        <f>ROUND(I683*H683,3)</f>
        <v>0</v>
      </c>
      <c r="K683" s="162" t="s">
        <v>155</v>
      </c>
      <c r="L683" s="32"/>
      <c r="M683" s="166" t="s">
        <v>1</v>
      </c>
      <c r="N683" s="167" t="s">
        <v>41</v>
      </c>
      <c r="O683" s="55"/>
      <c r="P683" s="168">
        <f>O683*H683</f>
        <v>0</v>
      </c>
      <c r="Q683" s="168">
        <v>3.2000000000000003E-4</v>
      </c>
      <c r="R683" s="168">
        <f>Q683*H683</f>
        <v>0.10354176</v>
      </c>
      <c r="S683" s="168">
        <v>0</v>
      </c>
      <c r="T683" s="169">
        <f>S683*H683</f>
        <v>0</v>
      </c>
      <c r="AR683" s="170" t="s">
        <v>219</v>
      </c>
      <c r="AT683" s="170" t="s">
        <v>152</v>
      </c>
      <c r="AU683" s="170" t="s">
        <v>157</v>
      </c>
      <c r="AY683" s="16" t="s">
        <v>150</v>
      </c>
      <c r="BE683" s="92">
        <f>IF(N683="základná",J683,0)</f>
        <v>0</v>
      </c>
      <c r="BF683" s="92">
        <f>IF(N683="znížená",J683,0)</f>
        <v>0</v>
      </c>
      <c r="BG683" s="92">
        <f>IF(N683="zákl. prenesená",J683,0)</f>
        <v>0</v>
      </c>
      <c r="BH683" s="92">
        <f>IF(N683="zníž. prenesená",J683,0)</f>
        <v>0</v>
      </c>
      <c r="BI683" s="92">
        <f>IF(N683="nulová",J683,0)</f>
        <v>0</v>
      </c>
      <c r="BJ683" s="16" t="s">
        <v>157</v>
      </c>
      <c r="BK683" s="171">
        <f>ROUND(I683*H683,3)</f>
        <v>0</v>
      </c>
      <c r="BL683" s="16" t="s">
        <v>219</v>
      </c>
      <c r="BM683" s="170" t="s">
        <v>852</v>
      </c>
    </row>
    <row r="684" spans="2:65" s="12" customFormat="1" ht="22.5" x14ac:dyDescent="0.2">
      <c r="B684" s="172"/>
      <c r="D684" s="173" t="s">
        <v>159</v>
      </c>
      <c r="E684" s="174" t="s">
        <v>1</v>
      </c>
      <c r="F684" s="175" t="s">
        <v>853</v>
      </c>
      <c r="H684" s="176">
        <v>304</v>
      </c>
      <c r="I684" s="177"/>
      <c r="L684" s="172"/>
      <c r="M684" s="178"/>
      <c r="N684" s="179"/>
      <c r="O684" s="179"/>
      <c r="P684" s="179"/>
      <c r="Q684" s="179"/>
      <c r="R684" s="179"/>
      <c r="S684" s="179"/>
      <c r="T684" s="180"/>
      <c r="AT684" s="174" t="s">
        <v>159</v>
      </c>
      <c r="AU684" s="174" t="s">
        <v>157</v>
      </c>
      <c r="AV684" s="12" t="s">
        <v>157</v>
      </c>
      <c r="AW684" s="12" t="s">
        <v>28</v>
      </c>
      <c r="AX684" s="12" t="s">
        <v>75</v>
      </c>
      <c r="AY684" s="174" t="s">
        <v>150</v>
      </c>
    </row>
    <row r="685" spans="2:65" s="12" customFormat="1" ht="22.5" x14ac:dyDescent="0.2">
      <c r="B685" s="172"/>
      <c r="D685" s="173" t="s">
        <v>159</v>
      </c>
      <c r="E685" s="174" t="s">
        <v>1</v>
      </c>
      <c r="F685" s="175" t="s">
        <v>854</v>
      </c>
      <c r="H685" s="176">
        <v>3.1680000000000001</v>
      </c>
      <c r="I685" s="177"/>
      <c r="L685" s="172"/>
      <c r="M685" s="178"/>
      <c r="N685" s="179"/>
      <c r="O685" s="179"/>
      <c r="P685" s="179"/>
      <c r="Q685" s="179"/>
      <c r="R685" s="179"/>
      <c r="S685" s="179"/>
      <c r="T685" s="180"/>
      <c r="AT685" s="174" t="s">
        <v>159</v>
      </c>
      <c r="AU685" s="174" t="s">
        <v>157</v>
      </c>
      <c r="AV685" s="12" t="s">
        <v>157</v>
      </c>
      <c r="AW685" s="12" t="s">
        <v>28</v>
      </c>
      <c r="AX685" s="12" t="s">
        <v>75</v>
      </c>
      <c r="AY685" s="174" t="s">
        <v>150</v>
      </c>
    </row>
    <row r="686" spans="2:65" s="12" customFormat="1" x14ac:dyDescent="0.2">
      <c r="B686" s="172"/>
      <c r="D686" s="173" t="s">
        <v>159</v>
      </c>
      <c r="E686" s="174" t="s">
        <v>1</v>
      </c>
      <c r="F686" s="175" t="s">
        <v>855</v>
      </c>
      <c r="H686" s="176">
        <v>16.399999999999999</v>
      </c>
      <c r="I686" s="177"/>
      <c r="L686" s="172"/>
      <c r="M686" s="178"/>
      <c r="N686" s="179"/>
      <c r="O686" s="179"/>
      <c r="P686" s="179"/>
      <c r="Q686" s="179"/>
      <c r="R686" s="179"/>
      <c r="S686" s="179"/>
      <c r="T686" s="180"/>
      <c r="AT686" s="174" t="s">
        <v>159</v>
      </c>
      <c r="AU686" s="174" t="s">
        <v>157</v>
      </c>
      <c r="AV686" s="12" t="s">
        <v>157</v>
      </c>
      <c r="AW686" s="12" t="s">
        <v>28</v>
      </c>
      <c r="AX686" s="12" t="s">
        <v>75</v>
      </c>
      <c r="AY686" s="174" t="s">
        <v>150</v>
      </c>
    </row>
    <row r="687" spans="2:65" s="13" customFormat="1" x14ac:dyDescent="0.2">
      <c r="B687" s="181"/>
      <c r="D687" s="173" t="s">
        <v>159</v>
      </c>
      <c r="E687" s="182" t="s">
        <v>1</v>
      </c>
      <c r="F687" s="183" t="s">
        <v>162</v>
      </c>
      <c r="H687" s="184">
        <v>323.56799999999998</v>
      </c>
      <c r="I687" s="185"/>
      <c r="L687" s="181"/>
      <c r="M687" s="186"/>
      <c r="N687" s="187"/>
      <c r="O687" s="187"/>
      <c r="P687" s="187"/>
      <c r="Q687" s="187"/>
      <c r="R687" s="187"/>
      <c r="S687" s="187"/>
      <c r="T687" s="188"/>
      <c r="AT687" s="182" t="s">
        <v>159</v>
      </c>
      <c r="AU687" s="182" t="s">
        <v>157</v>
      </c>
      <c r="AV687" s="13" t="s">
        <v>156</v>
      </c>
      <c r="AW687" s="13" t="s">
        <v>28</v>
      </c>
      <c r="AX687" s="13" t="s">
        <v>83</v>
      </c>
      <c r="AY687" s="182" t="s">
        <v>150</v>
      </c>
    </row>
    <row r="688" spans="2:65" s="11" customFormat="1" ht="22.9" customHeight="1" x14ac:dyDescent="0.2">
      <c r="B688" s="147"/>
      <c r="D688" s="148" t="s">
        <v>74</v>
      </c>
      <c r="E688" s="158" t="s">
        <v>856</v>
      </c>
      <c r="F688" s="158" t="s">
        <v>857</v>
      </c>
      <c r="I688" s="150"/>
      <c r="J688" s="159">
        <f>BK688</f>
        <v>0</v>
      </c>
      <c r="L688" s="147"/>
      <c r="M688" s="152"/>
      <c r="N688" s="153"/>
      <c r="O688" s="153"/>
      <c r="P688" s="154">
        <f>SUM(P689:P693)</f>
        <v>0</v>
      </c>
      <c r="Q688" s="153"/>
      <c r="R688" s="154">
        <f>SUM(R689:R693)</f>
        <v>0.1914429</v>
      </c>
      <c r="S688" s="153"/>
      <c r="T688" s="155">
        <f>SUM(T689:T693)</f>
        <v>0</v>
      </c>
      <c r="AR688" s="148" t="s">
        <v>157</v>
      </c>
      <c r="AT688" s="156" t="s">
        <v>74</v>
      </c>
      <c r="AU688" s="156" t="s">
        <v>83</v>
      </c>
      <c r="AY688" s="148" t="s">
        <v>150</v>
      </c>
      <c r="BK688" s="157">
        <f>SUM(BK689:BK693)</f>
        <v>0</v>
      </c>
    </row>
    <row r="689" spans="2:65" s="1" customFormat="1" ht="36" customHeight="1" x14ac:dyDescent="0.2">
      <c r="B689" s="160"/>
      <c r="C689" s="161" t="s">
        <v>858</v>
      </c>
      <c r="D689" s="259" t="s">
        <v>859</v>
      </c>
      <c r="E689" s="260"/>
      <c r="F689" s="261"/>
      <c r="G689" s="163" t="s">
        <v>260</v>
      </c>
      <c r="H689" s="164">
        <v>580.13</v>
      </c>
      <c r="I689" s="165"/>
      <c r="J689" s="164">
        <f>ROUND(I689*H689,3)</f>
        <v>0</v>
      </c>
      <c r="K689" s="162" t="s">
        <v>192</v>
      </c>
      <c r="L689" s="32"/>
      <c r="M689" s="166" t="s">
        <v>1</v>
      </c>
      <c r="N689" s="167" t="s">
        <v>41</v>
      </c>
      <c r="O689" s="55"/>
      <c r="P689" s="168">
        <f>O689*H689</f>
        <v>0</v>
      </c>
      <c r="Q689" s="168">
        <v>3.3E-4</v>
      </c>
      <c r="R689" s="168">
        <f>Q689*H689</f>
        <v>0.1914429</v>
      </c>
      <c r="S689" s="168">
        <v>0</v>
      </c>
      <c r="T689" s="169">
        <f>S689*H689</f>
        <v>0</v>
      </c>
      <c r="AR689" s="170" t="s">
        <v>219</v>
      </c>
      <c r="AT689" s="170" t="s">
        <v>152</v>
      </c>
      <c r="AU689" s="170" t="s">
        <v>157</v>
      </c>
      <c r="AY689" s="16" t="s">
        <v>150</v>
      </c>
      <c r="BE689" s="92">
        <f>IF(N689="základná",J689,0)</f>
        <v>0</v>
      </c>
      <c r="BF689" s="92">
        <f>IF(N689="znížená",J689,0)</f>
        <v>0</v>
      </c>
      <c r="BG689" s="92">
        <f>IF(N689="zákl. prenesená",J689,0)</f>
        <v>0</v>
      </c>
      <c r="BH689" s="92">
        <f>IF(N689="zníž. prenesená",J689,0)</f>
        <v>0</v>
      </c>
      <c r="BI689" s="92">
        <f>IF(N689="nulová",J689,0)</f>
        <v>0</v>
      </c>
      <c r="BJ689" s="16" t="s">
        <v>157</v>
      </c>
      <c r="BK689" s="171">
        <f>ROUND(I689*H689,3)</f>
        <v>0</v>
      </c>
      <c r="BL689" s="16" t="s">
        <v>219</v>
      </c>
      <c r="BM689" s="170" t="s">
        <v>860</v>
      </c>
    </row>
    <row r="690" spans="2:65" s="12" customFormat="1" ht="22.5" x14ac:dyDescent="0.2">
      <c r="B690" s="172"/>
      <c r="D690" s="173" t="s">
        <v>159</v>
      </c>
      <c r="E690" s="174" t="s">
        <v>1</v>
      </c>
      <c r="F690" s="175" t="s">
        <v>861</v>
      </c>
      <c r="H690" s="176">
        <v>55.23</v>
      </c>
      <c r="I690" s="177"/>
      <c r="L690" s="172"/>
      <c r="M690" s="178"/>
      <c r="N690" s="179"/>
      <c r="O690" s="179"/>
      <c r="P690" s="179"/>
      <c r="Q690" s="179"/>
      <c r="R690" s="179"/>
      <c r="S690" s="179"/>
      <c r="T690" s="180"/>
      <c r="AT690" s="174" t="s">
        <v>159</v>
      </c>
      <c r="AU690" s="174" t="s">
        <v>157</v>
      </c>
      <c r="AV690" s="12" t="s">
        <v>157</v>
      </c>
      <c r="AW690" s="12" t="s">
        <v>28</v>
      </c>
      <c r="AX690" s="12" t="s">
        <v>75</v>
      </c>
      <c r="AY690" s="174" t="s">
        <v>150</v>
      </c>
    </row>
    <row r="691" spans="2:65" s="12" customFormat="1" ht="22.5" x14ac:dyDescent="0.2">
      <c r="B691" s="172"/>
      <c r="D691" s="173" t="s">
        <v>159</v>
      </c>
      <c r="E691" s="174" t="s">
        <v>1</v>
      </c>
      <c r="F691" s="175" t="s">
        <v>862</v>
      </c>
      <c r="H691" s="176">
        <v>52.51</v>
      </c>
      <c r="I691" s="177"/>
      <c r="L691" s="172"/>
      <c r="M691" s="178"/>
      <c r="N691" s="179"/>
      <c r="O691" s="179"/>
      <c r="P691" s="179"/>
      <c r="Q691" s="179"/>
      <c r="R691" s="179"/>
      <c r="S691" s="179"/>
      <c r="T691" s="180"/>
      <c r="AT691" s="174" t="s">
        <v>159</v>
      </c>
      <c r="AU691" s="174" t="s">
        <v>157</v>
      </c>
      <c r="AV691" s="12" t="s">
        <v>157</v>
      </c>
      <c r="AW691" s="12" t="s">
        <v>28</v>
      </c>
      <c r="AX691" s="12" t="s">
        <v>75</v>
      </c>
      <c r="AY691" s="174" t="s">
        <v>150</v>
      </c>
    </row>
    <row r="692" spans="2:65" s="12" customFormat="1" ht="22.5" x14ac:dyDescent="0.2">
      <c r="B692" s="172"/>
      <c r="D692" s="173" t="s">
        <v>159</v>
      </c>
      <c r="E692" s="174" t="s">
        <v>1</v>
      </c>
      <c r="F692" s="175" t="s">
        <v>863</v>
      </c>
      <c r="H692" s="176">
        <v>472.39</v>
      </c>
      <c r="I692" s="177"/>
      <c r="L692" s="172"/>
      <c r="M692" s="178"/>
      <c r="N692" s="179"/>
      <c r="O692" s="179"/>
      <c r="P692" s="179"/>
      <c r="Q692" s="179"/>
      <c r="R692" s="179"/>
      <c r="S692" s="179"/>
      <c r="T692" s="180"/>
      <c r="AT692" s="174" t="s">
        <v>159</v>
      </c>
      <c r="AU692" s="174" t="s">
        <v>157</v>
      </c>
      <c r="AV692" s="12" t="s">
        <v>157</v>
      </c>
      <c r="AW692" s="12" t="s">
        <v>28</v>
      </c>
      <c r="AX692" s="12" t="s">
        <v>75</v>
      </c>
      <c r="AY692" s="174" t="s">
        <v>150</v>
      </c>
    </row>
    <row r="693" spans="2:65" s="13" customFormat="1" x14ac:dyDescent="0.2">
      <c r="B693" s="181"/>
      <c r="D693" s="173" t="s">
        <v>159</v>
      </c>
      <c r="E693" s="182" t="s">
        <v>1</v>
      </c>
      <c r="F693" s="183" t="s">
        <v>162</v>
      </c>
      <c r="H693" s="184">
        <v>580.13</v>
      </c>
      <c r="I693" s="185"/>
      <c r="L693" s="181"/>
      <c r="M693" s="205"/>
      <c r="N693" s="206"/>
      <c r="O693" s="206"/>
      <c r="P693" s="206"/>
      <c r="Q693" s="206"/>
      <c r="R693" s="206"/>
      <c r="S693" s="206"/>
      <c r="T693" s="207"/>
      <c r="AT693" s="182" t="s">
        <v>159</v>
      </c>
      <c r="AU693" s="182" t="s">
        <v>157</v>
      </c>
      <c r="AV693" s="13" t="s">
        <v>156</v>
      </c>
      <c r="AW693" s="13" t="s">
        <v>28</v>
      </c>
      <c r="AX693" s="13" t="s">
        <v>83</v>
      </c>
      <c r="AY693" s="182" t="s">
        <v>150</v>
      </c>
    </row>
    <row r="694" spans="2:65" s="1" customFormat="1" ht="6.95" customHeight="1" x14ac:dyDescent="0.2">
      <c r="B694" s="44"/>
      <c r="C694" s="45"/>
      <c r="D694" s="45"/>
      <c r="E694" s="45"/>
      <c r="F694" s="45"/>
      <c r="G694" s="45"/>
      <c r="H694" s="45"/>
      <c r="I694" s="121"/>
      <c r="J694" s="45"/>
      <c r="K694" s="45"/>
      <c r="L694" s="32"/>
    </row>
  </sheetData>
  <mergeCells count="168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  <mergeCell ref="D137:F137"/>
    <mergeCell ref="D141:F141"/>
    <mergeCell ref="D145:F145"/>
    <mergeCell ref="D146:F146"/>
    <mergeCell ref="D689:F689"/>
    <mergeCell ref="D148:F148"/>
    <mergeCell ref="D149:F149"/>
    <mergeCell ref="D151:F151"/>
    <mergeCell ref="D152:F152"/>
    <mergeCell ref="D154:F154"/>
    <mergeCell ref="D155:F155"/>
    <mergeCell ref="D156:F156"/>
    <mergeCell ref="D159:F159"/>
    <mergeCell ref="D164:F164"/>
    <mergeCell ref="D168:F168"/>
    <mergeCell ref="D170:F170"/>
    <mergeCell ref="D199:F199"/>
    <mergeCell ref="D201:F201"/>
    <mergeCell ref="D203:F203"/>
    <mergeCell ref="D204:F204"/>
    <mergeCell ref="D210:F210"/>
    <mergeCell ref="D172:F172"/>
    <mergeCell ref="D174:F174"/>
    <mergeCell ref="D179:F179"/>
    <mergeCell ref="D186:F186"/>
    <mergeCell ref="D188:F188"/>
    <mergeCell ref="D232:F232"/>
    <mergeCell ref="D233:F233"/>
    <mergeCell ref="D235:F235"/>
    <mergeCell ref="D238:F238"/>
    <mergeCell ref="D242:F242"/>
    <mergeCell ref="D223:F223"/>
    <mergeCell ref="D225:F225"/>
    <mergeCell ref="D227:F227"/>
    <mergeCell ref="D229:F229"/>
    <mergeCell ref="D231:F231"/>
    <mergeCell ref="D297:F297"/>
    <mergeCell ref="D312:F312"/>
    <mergeCell ref="D313:F313"/>
    <mergeCell ref="D314:F314"/>
    <mergeCell ref="D319:F319"/>
    <mergeCell ref="D243:F243"/>
    <mergeCell ref="D251:F251"/>
    <mergeCell ref="D259:F259"/>
    <mergeCell ref="D280:F280"/>
    <mergeCell ref="D295:F295"/>
    <mergeCell ref="D326:F326"/>
    <mergeCell ref="D328:F328"/>
    <mergeCell ref="D330:F330"/>
    <mergeCell ref="D332:F332"/>
    <mergeCell ref="D352:F352"/>
    <mergeCell ref="D320:F320"/>
    <mergeCell ref="D321:F321"/>
    <mergeCell ref="D322:F322"/>
    <mergeCell ref="D323:F323"/>
    <mergeCell ref="D324:F324"/>
    <mergeCell ref="D407:F407"/>
    <mergeCell ref="D409:F409"/>
    <mergeCell ref="D417:F417"/>
    <mergeCell ref="D425:F425"/>
    <mergeCell ref="D427:F427"/>
    <mergeCell ref="D372:F372"/>
    <mergeCell ref="D383:F383"/>
    <mergeCell ref="D388:F388"/>
    <mergeCell ref="D392:F392"/>
    <mergeCell ref="D400:F400"/>
    <mergeCell ref="D438:F438"/>
    <mergeCell ref="D440:F440"/>
    <mergeCell ref="D443:F443"/>
    <mergeCell ref="D447:F447"/>
    <mergeCell ref="D455:F455"/>
    <mergeCell ref="D429:F429"/>
    <mergeCell ref="D433:F433"/>
    <mergeCell ref="D434:F434"/>
    <mergeCell ref="D436:F436"/>
    <mergeCell ref="D437:F437"/>
    <mergeCell ref="D466:F466"/>
    <mergeCell ref="D468:F468"/>
    <mergeCell ref="D475:F475"/>
    <mergeCell ref="D477:F477"/>
    <mergeCell ref="D479:F479"/>
    <mergeCell ref="D459:F459"/>
    <mergeCell ref="D461:F461"/>
    <mergeCell ref="D451:F451"/>
    <mergeCell ref="D452:F452"/>
    <mergeCell ref="D453:F453"/>
    <mergeCell ref="D496:F496"/>
    <mergeCell ref="D498:F498"/>
    <mergeCell ref="D507:F507"/>
    <mergeCell ref="D514:F514"/>
    <mergeCell ref="D519:F519"/>
    <mergeCell ref="D481:F481"/>
    <mergeCell ref="D483:F483"/>
    <mergeCell ref="D485:F485"/>
    <mergeCell ref="D489:F489"/>
    <mergeCell ref="D494:F494"/>
    <mergeCell ref="D537:F537"/>
    <mergeCell ref="D538:F538"/>
    <mergeCell ref="D539:F539"/>
    <mergeCell ref="D540:F540"/>
    <mergeCell ref="D541:F541"/>
    <mergeCell ref="D521:F521"/>
    <mergeCell ref="D522:F522"/>
    <mergeCell ref="D530:F530"/>
    <mergeCell ref="D535:F535"/>
    <mergeCell ref="D536:F536"/>
    <mergeCell ref="D552:F552"/>
    <mergeCell ref="D553:F553"/>
    <mergeCell ref="D554:F554"/>
    <mergeCell ref="D555:F555"/>
    <mergeCell ref="D556:F556"/>
    <mergeCell ref="D542:F542"/>
    <mergeCell ref="D546:F546"/>
    <mergeCell ref="D547:F547"/>
    <mergeCell ref="D548:F548"/>
    <mergeCell ref="D550:F550"/>
    <mergeCell ref="D562:F562"/>
    <mergeCell ref="D563:F563"/>
    <mergeCell ref="D564:F564"/>
    <mergeCell ref="D565:F565"/>
    <mergeCell ref="D566:F566"/>
    <mergeCell ref="D557:F557"/>
    <mergeCell ref="D558:F558"/>
    <mergeCell ref="D559:F559"/>
    <mergeCell ref="D560:F560"/>
    <mergeCell ref="D561:F561"/>
    <mergeCell ref="D579:F579"/>
    <mergeCell ref="D580:F580"/>
    <mergeCell ref="D581:F581"/>
    <mergeCell ref="D582:F582"/>
    <mergeCell ref="D583:F583"/>
    <mergeCell ref="D567:F567"/>
    <mergeCell ref="D572:F572"/>
    <mergeCell ref="D573:F573"/>
    <mergeCell ref="D574:F574"/>
    <mergeCell ref="D575:F575"/>
    <mergeCell ref="D607:F607"/>
    <mergeCell ref="D609:F609"/>
    <mergeCell ref="D611:F611"/>
    <mergeCell ref="D618:F618"/>
    <mergeCell ref="D628:F628"/>
    <mergeCell ref="D587:F587"/>
    <mergeCell ref="D589:F589"/>
    <mergeCell ref="D598:F598"/>
    <mergeCell ref="D600:F600"/>
    <mergeCell ref="D602:F602"/>
    <mergeCell ref="D680:F680"/>
    <mergeCell ref="D681:F681"/>
    <mergeCell ref="D683:F683"/>
    <mergeCell ref="D660:F660"/>
    <mergeCell ref="D662:F662"/>
    <mergeCell ref="D671:F671"/>
    <mergeCell ref="D672:F672"/>
    <mergeCell ref="D678:F678"/>
    <mergeCell ref="D630:F630"/>
    <mergeCell ref="D637:F637"/>
    <mergeCell ref="D647:F647"/>
    <mergeCell ref="D649:F649"/>
    <mergeCell ref="D651:F65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1"/>
  <sheetViews>
    <sheetView showGridLines="0" workbookViewId="0">
      <selection activeCell="X10" sqref="X1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8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6" t="s">
        <v>87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99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106</v>
      </c>
      <c r="L4" s="19"/>
      <c r="M4" s="10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13</v>
      </c>
      <c r="L6" s="19"/>
    </row>
    <row r="7" spans="2:46" ht="16.5" customHeight="1" x14ac:dyDescent="0.2">
      <c r="B7" s="19"/>
      <c r="E7" s="267" t="str">
        <f>'Rekapitulácia stavby'!K6</f>
        <v>Rekonštrukcia školskej jedálne Prievidza</v>
      </c>
      <c r="F7" s="268"/>
      <c r="G7" s="268"/>
      <c r="H7" s="268"/>
      <c r="L7" s="19"/>
    </row>
    <row r="8" spans="2:46" s="1" customFormat="1" ht="12" customHeight="1" x14ac:dyDescent="0.2">
      <c r="B8" s="32"/>
      <c r="D8" s="26" t="s">
        <v>107</v>
      </c>
      <c r="I8" s="101"/>
      <c r="L8" s="32"/>
    </row>
    <row r="9" spans="2:46" s="1" customFormat="1" ht="36.950000000000003" customHeight="1" x14ac:dyDescent="0.2">
      <c r="B9" s="32"/>
      <c r="E9" s="248" t="s">
        <v>864</v>
      </c>
      <c r="F9" s="266"/>
      <c r="G9" s="266"/>
      <c r="H9" s="266"/>
      <c r="I9" s="101"/>
      <c r="L9" s="32"/>
    </row>
    <row r="10" spans="2:46" s="1" customFormat="1" x14ac:dyDescent="0.2">
      <c r="B10" s="32"/>
      <c r="I10" s="101"/>
      <c r="L10" s="32"/>
    </row>
    <row r="11" spans="2:46" s="1" customFormat="1" ht="12" customHeight="1" x14ac:dyDescent="0.2">
      <c r="B11" s="32"/>
      <c r="D11" s="26" t="s">
        <v>15</v>
      </c>
      <c r="F11" s="24" t="s">
        <v>1</v>
      </c>
      <c r="I11" s="102" t="s">
        <v>16</v>
      </c>
      <c r="J11" s="24" t="s">
        <v>1</v>
      </c>
      <c r="L11" s="32"/>
    </row>
    <row r="12" spans="2:46" s="1" customFormat="1" ht="12" customHeight="1" x14ac:dyDescent="0.2">
      <c r="B12" s="32"/>
      <c r="D12" s="26" t="s">
        <v>17</v>
      </c>
      <c r="F12" s="24" t="s">
        <v>18</v>
      </c>
      <c r="I12" s="102" t="s">
        <v>19</v>
      </c>
      <c r="J12" s="52">
        <f>'Rekapitulácia stavby'!AN8</f>
        <v>0</v>
      </c>
      <c r="L12" s="32"/>
    </row>
    <row r="13" spans="2:46" s="1" customFormat="1" ht="10.9" customHeight="1" x14ac:dyDescent="0.2">
      <c r="B13" s="32"/>
      <c r="I13" s="101"/>
      <c r="L13" s="32"/>
    </row>
    <row r="14" spans="2:46" s="1" customFormat="1" ht="12" customHeight="1" x14ac:dyDescent="0.2">
      <c r="B14" s="32"/>
      <c r="D14" s="26" t="s">
        <v>20</v>
      </c>
      <c r="I14" s="102" t="s">
        <v>21</v>
      </c>
      <c r="J14" s="24" t="s">
        <v>1</v>
      </c>
      <c r="L14" s="32"/>
    </row>
    <row r="15" spans="2:46" s="1" customFormat="1" ht="18" customHeight="1" x14ac:dyDescent="0.2">
      <c r="B15" s="32"/>
      <c r="E15" s="24" t="s">
        <v>22</v>
      </c>
      <c r="I15" s="102" t="s">
        <v>23</v>
      </c>
      <c r="J15" s="24" t="s">
        <v>1</v>
      </c>
      <c r="L15" s="32"/>
    </row>
    <row r="16" spans="2:46" s="1" customFormat="1" ht="6.95" customHeight="1" x14ac:dyDescent="0.2">
      <c r="B16" s="32"/>
      <c r="I16" s="101"/>
      <c r="L16" s="32"/>
    </row>
    <row r="17" spans="2:12" s="1" customFormat="1" ht="12" customHeight="1" x14ac:dyDescent="0.2">
      <c r="B17" s="32"/>
      <c r="D17" s="26" t="s">
        <v>24</v>
      </c>
      <c r="I17" s="102" t="s">
        <v>21</v>
      </c>
      <c r="J17" s="27" t="str">
        <f>'Rekapitulácia stavby'!AN13</f>
        <v>Vyplň údaj</v>
      </c>
      <c r="L17" s="32"/>
    </row>
    <row r="18" spans="2:12" s="1" customFormat="1" ht="18" customHeight="1" x14ac:dyDescent="0.2">
      <c r="B18" s="32"/>
      <c r="E18" s="269" t="str">
        <f>'Rekapitulácia stavby'!E14</f>
        <v>Vyplň údaj</v>
      </c>
      <c r="F18" s="270"/>
      <c r="G18" s="270"/>
      <c r="H18" s="270"/>
      <c r="I18" s="102" t="s">
        <v>23</v>
      </c>
      <c r="J18" s="27" t="str">
        <f>'Rekapitulácia stavby'!AN14</f>
        <v>Vyplň údaj</v>
      </c>
      <c r="L18" s="32"/>
    </row>
    <row r="19" spans="2:12" s="1" customFormat="1" ht="6.95" customHeight="1" x14ac:dyDescent="0.2">
      <c r="B19" s="32"/>
      <c r="I19" s="101"/>
      <c r="L19" s="32"/>
    </row>
    <row r="20" spans="2:12" s="1" customFormat="1" ht="12" customHeight="1" x14ac:dyDescent="0.2">
      <c r="B20" s="32"/>
      <c r="D20" s="26" t="s">
        <v>26</v>
      </c>
      <c r="I20" s="102" t="s">
        <v>21</v>
      </c>
      <c r="J20" s="24" t="s">
        <v>1</v>
      </c>
      <c r="L20" s="32"/>
    </row>
    <row r="21" spans="2:12" s="1" customFormat="1" ht="18" customHeight="1" x14ac:dyDescent="0.2">
      <c r="B21" s="32"/>
      <c r="E21" s="24" t="s">
        <v>27</v>
      </c>
      <c r="I21" s="102" t="s">
        <v>23</v>
      </c>
      <c r="J21" s="24" t="s">
        <v>1</v>
      </c>
      <c r="L21" s="32"/>
    </row>
    <row r="22" spans="2:12" s="1" customFormat="1" ht="6.95" customHeight="1" x14ac:dyDescent="0.2">
      <c r="B22" s="32"/>
      <c r="I22" s="101"/>
      <c r="L22" s="32"/>
    </row>
    <row r="23" spans="2:12" s="1" customFormat="1" ht="12" customHeight="1" x14ac:dyDescent="0.2">
      <c r="B23" s="32"/>
      <c r="D23" s="26" t="s">
        <v>30</v>
      </c>
      <c r="I23" s="102" t="s">
        <v>21</v>
      </c>
      <c r="J23" s="24" t="s">
        <v>1</v>
      </c>
      <c r="L23" s="32"/>
    </row>
    <row r="24" spans="2:12" s="1" customFormat="1" ht="18" customHeight="1" x14ac:dyDescent="0.2">
      <c r="B24" s="32"/>
      <c r="E24" s="24" t="s">
        <v>31</v>
      </c>
      <c r="I24" s="102" t="s">
        <v>23</v>
      </c>
      <c r="J24" s="24" t="s">
        <v>1</v>
      </c>
      <c r="L24" s="32"/>
    </row>
    <row r="25" spans="2:12" s="1" customFormat="1" ht="6.95" customHeight="1" x14ac:dyDescent="0.2">
      <c r="B25" s="32"/>
      <c r="I25" s="101"/>
      <c r="L25" s="32"/>
    </row>
    <row r="26" spans="2:12" s="1" customFormat="1" ht="12" customHeight="1" x14ac:dyDescent="0.2">
      <c r="B26" s="32"/>
      <c r="D26" s="26" t="s">
        <v>32</v>
      </c>
      <c r="I26" s="101"/>
      <c r="L26" s="32"/>
    </row>
    <row r="27" spans="2:12" s="7" customFormat="1" ht="16.5" customHeight="1" x14ac:dyDescent="0.2">
      <c r="B27" s="103"/>
      <c r="E27" s="240" t="s">
        <v>1</v>
      </c>
      <c r="F27" s="240"/>
      <c r="G27" s="240"/>
      <c r="H27" s="240"/>
      <c r="I27" s="104"/>
      <c r="L27" s="103"/>
    </row>
    <row r="28" spans="2:12" s="1" customFormat="1" ht="6.95" customHeight="1" x14ac:dyDescent="0.2">
      <c r="B28" s="32"/>
      <c r="I28" s="101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105"/>
      <c r="J29" s="53"/>
      <c r="K29" s="53"/>
      <c r="L29" s="32"/>
    </row>
    <row r="30" spans="2:12" s="1" customFormat="1" ht="25.35" customHeight="1" x14ac:dyDescent="0.2">
      <c r="B30" s="32"/>
      <c r="D30" s="106" t="s">
        <v>35</v>
      </c>
      <c r="I30" s="101"/>
      <c r="J30" s="66">
        <f>ROUND(J127,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105"/>
      <c r="J31" s="53"/>
      <c r="K31" s="53"/>
      <c r="L31" s="32"/>
    </row>
    <row r="32" spans="2:12" s="1" customFormat="1" ht="14.45" customHeight="1" x14ac:dyDescent="0.2">
      <c r="B32" s="32"/>
      <c r="F32" s="35" t="s">
        <v>37</v>
      </c>
      <c r="I32" s="107" t="s">
        <v>36</v>
      </c>
      <c r="J32" s="35" t="s">
        <v>38</v>
      </c>
      <c r="L32" s="32"/>
    </row>
    <row r="33" spans="2:12" s="1" customFormat="1" ht="14.45" customHeight="1" x14ac:dyDescent="0.2">
      <c r="B33" s="32"/>
      <c r="D33" s="108" t="s">
        <v>39</v>
      </c>
      <c r="E33" s="26" t="s">
        <v>40</v>
      </c>
      <c r="F33" s="109">
        <f>ROUND((SUM(BE127:BE220)),  2)</f>
        <v>0</v>
      </c>
      <c r="I33" s="110">
        <v>0.2</v>
      </c>
      <c r="J33" s="109">
        <f>ROUND(((SUM(BE127:BE220))*I33),  2)</f>
        <v>0</v>
      </c>
      <c r="L33" s="32"/>
    </row>
    <row r="34" spans="2:12" s="1" customFormat="1" ht="14.45" customHeight="1" x14ac:dyDescent="0.2">
      <c r="B34" s="32"/>
      <c r="E34" s="26" t="s">
        <v>41</v>
      </c>
      <c r="F34" s="109">
        <f>ROUND((SUM(BF127:BF220)),  2)</f>
        <v>0</v>
      </c>
      <c r="I34" s="110">
        <v>0.2</v>
      </c>
      <c r="J34" s="109">
        <f>ROUND(((SUM(BF127:BF220))*I34),  2)</f>
        <v>0</v>
      </c>
      <c r="L34" s="32"/>
    </row>
    <row r="35" spans="2:12" s="1" customFormat="1" ht="14.45" hidden="1" customHeight="1" x14ac:dyDescent="0.2">
      <c r="B35" s="32"/>
      <c r="E35" s="26" t="s">
        <v>42</v>
      </c>
      <c r="F35" s="109">
        <f>ROUND((SUM(BG127:BG220)),  2)</f>
        <v>0</v>
      </c>
      <c r="I35" s="110">
        <v>0.2</v>
      </c>
      <c r="J35" s="109">
        <f>0</f>
        <v>0</v>
      </c>
      <c r="L35" s="32"/>
    </row>
    <row r="36" spans="2:12" s="1" customFormat="1" ht="14.45" hidden="1" customHeight="1" x14ac:dyDescent="0.2">
      <c r="B36" s="32"/>
      <c r="E36" s="26" t="s">
        <v>43</v>
      </c>
      <c r="F36" s="109">
        <f>ROUND((SUM(BH127:BH220)),  2)</f>
        <v>0</v>
      </c>
      <c r="I36" s="110">
        <v>0.2</v>
      </c>
      <c r="J36" s="109">
        <f>0</f>
        <v>0</v>
      </c>
      <c r="L36" s="32"/>
    </row>
    <row r="37" spans="2:12" s="1" customFormat="1" ht="14.45" hidden="1" customHeight="1" x14ac:dyDescent="0.2">
      <c r="B37" s="32"/>
      <c r="E37" s="26" t="s">
        <v>44</v>
      </c>
      <c r="F37" s="109">
        <f>ROUND((SUM(BI127:BI220)),  2)</f>
        <v>0</v>
      </c>
      <c r="I37" s="110">
        <v>0</v>
      </c>
      <c r="J37" s="109">
        <f>0</f>
        <v>0</v>
      </c>
      <c r="L37" s="32"/>
    </row>
    <row r="38" spans="2:12" s="1" customFormat="1" ht="6.95" customHeight="1" x14ac:dyDescent="0.2">
      <c r="B38" s="32"/>
      <c r="I38" s="101"/>
      <c r="L38" s="32"/>
    </row>
    <row r="39" spans="2:12" s="1" customFormat="1" ht="25.35" customHeight="1" x14ac:dyDescent="0.2">
      <c r="B39" s="32"/>
      <c r="C39" s="97"/>
      <c r="D39" s="111" t="s">
        <v>45</v>
      </c>
      <c r="E39" s="57"/>
      <c r="F39" s="57"/>
      <c r="G39" s="112" t="s">
        <v>46</v>
      </c>
      <c r="H39" s="113" t="s">
        <v>47</v>
      </c>
      <c r="I39" s="114"/>
      <c r="J39" s="115">
        <f>SUM(J30:J37)</f>
        <v>0</v>
      </c>
      <c r="K39" s="116"/>
      <c r="L39" s="32"/>
    </row>
    <row r="40" spans="2:12" s="1" customFormat="1" ht="14.45" customHeight="1" x14ac:dyDescent="0.2">
      <c r="B40" s="32"/>
      <c r="I40" s="101"/>
      <c r="L40" s="32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2"/>
      <c r="D50" s="41" t="s">
        <v>48</v>
      </c>
      <c r="E50" s="42"/>
      <c r="F50" s="42"/>
      <c r="G50" s="41" t="s">
        <v>49</v>
      </c>
      <c r="H50" s="42"/>
      <c r="I50" s="117"/>
      <c r="J50" s="42"/>
      <c r="K50" s="42"/>
      <c r="L50" s="32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2"/>
      <c r="D61" s="43" t="s">
        <v>50</v>
      </c>
      <c r="E61" s="34"/>
      <c r="F61" s="118" t="s">
        <v>51</v>
      </c>
      <c r="G61" s="43" t="s">
        <v>50</v>
      </c>
      <c r="H61" s="34"/>
      <c r="I61" s="119"/>
      <c r="J61" s="120" t="s">
        <v>51</v>
      </c>
      <c r="K61" s="34"/>
      <c r="L61" s="32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2"/>
      <c r="D65" s="41" t="s">
        <v>52</v>
      </c>
      <c r="E65" s="42"/>
      <c r="F65" s="42"/>
      <c r="G65" s="41" t="s">
        <v>53</v>
      </c>
      <c r="H65" s="42"/>
      <c r="I65" s="117"/>
      <c r="J65" s="42"/>
      <c r="K65" s="42"/>
      <c r="L65" s="32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2"/>
      <c r="D76" s="43" t="s">
        <v>50</v>
      </c>
      <c r="E76" s="34"/>
      <c r="F76" s="118" t="s">
        <v>51</v>
      </c>
      <c r="G76" s="43" t="s">
        <v>50</v>
      </c>
      <c r="H76" s="34"/>
      <c r="I76" s="119"/>
      <c r="J76" s="120" t="s">
        <v>51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121"/>
      <c r="J77" s="45"/>
      <c r="K77" s="45"/>
      <c r="L77" s="32"/>
    </row>
    <row r="81" spans="2:47" s="1" customFormat="1" ht="6.95" hidden="1" customHeight="1" x14ac:dyDescent="0.2">
      <c r="B81" s="46"/>
      <c r="C81" s="47"/>
      <c r="D81" s="47"/>
      <c r="E81" s="47"/>
      <c r="F81" s="47"/>
      <c r="G81" s="47"/>
      <c r="H81" s="47"/>
      <c r="I81" s="122"/>
      <c r="J81" s="47"/>
      <c r="K81" s="47"/>
      <c r="L81" s="32"/>
    </row>
    <row r="82" spans="2:47" s="1" customFormat="1" ht="24.95" hidden="1" customHeight="1" x14ac:dyDescent="0.2">
      <c r="B82" s="32"/>
      <c r="C82" s="20" t="s">
        <v>109</v>
      </c>
      <c r="I82" s="101"/>
      <c r="L82" s="32"/>
    </row>
    <row r="83" spans="2:47" s="1" customFormat="1" ht="6.95" hidden="1" customHeight="1" x14ac:dyDescent="0.2">
      <c r="B83" s="32"/>
      <c r="I83" s="101"/>
      <c r="L83" s="32"/>
    </row>
    <row r="84" spans="2:47" s="1" customFormat="1" ht="12" hidden="1" customHeight="1" x14ac:dyDescent="0.2">
      <c r="B84" s="32"/>
      <c r="C84" s="26" t="s">
        <v>13</v>
      </c>
      <c r="I84" s="101"/>
      <c r="L84" s="32"/>
    </row>
    <row r="85" spans="2:47" s="1" customFormat="1" ht="16.5" hidden="1" customHeight="1" x14ac:dyDescent="0.2">
      <c r="B85" s="32"/>
      <c r="E85" s="267" t="str">
        <f>E7</f>
        <v>Rekonštrukcia školskej jedálne Prievidza</v>
      </c>
      <c r="F85" s="268"/>
      <c r="G85" s="268"/>
      <c r="H85" s="268"/>
      <c r="I85" s="101"/>
      <c r="L85" s="32"/>
    </row>
    <row r="86" spans="2:47" s="1" customFormat="1" ht="12" hidden="1" customHeight="1" x14ac:dyDescent="0.2">
      <c r="B86" s="32"/>
      <c r="C86" s="26" t="s">
        <v>107</v>
      </c>
      <c r="I86" s="101"/>
      <c r="L86" s="32"/>
    </row>
    <row r="87" spans="2:47" s="1" customFormat="1" ht="16.5" hidden="1" customHeight="1" x14ac:dyDescent="0.2">
      <c r="B87" s="32"/>
      <c r="E87" s="248" t="str">
        <f>E9</f>
        <v>02 - Zdravotechnika</v>
      </c>
      <c r="F87" s="266"/>
      <c r="G87" s="266"/>
      <c r="H87" s="266"/>
      <c r="I87" s="101"/>
      <c r="L87" s="32"/>
    </row>
    <row r="88" spans="2:47" s="1" customFormat="1" ht="6.95" hidden="1" customHeight="1" x14ac:dyDescent="0.2">
      <c r="B88" s="32"/>
      <c r="I88" s="101"/>
      <c r="L88" s="32"/>
    </row>
    <row r="89" spans="2:47" s="1" customFormat="1" ht="12" hidden="1" customHeight="1" x14ac:dyDescent="0.2">
      <c r="B89" s="32"/>
      <c r="C89" s="26" t="s">
        <v>17</v>
      </c>
      <c r="F89" s="24" t="str">
        <f>F12</f>
        <v>Prievidza</v>
      </c>
      <c r="I89" s="102" t="s">
        <v>19</v>
      </c>
      <c r="J89" s="52">
        <f>IF(J12="","",J12)</f>
        <v>0</v>
      </c>
      <c r="L89" s="32"/>
    </row>
    <row r="90" spans="2:47" s="1" customFormat="1" ht="6.95" hidden="1" customHeight="1" x14ac:dyDescent="0.2">
      <c r="B90" s="32"/>
      <c r="I90" s="101"/>
      <c r="L90" s="32"/>
    </row>
    <row r="91" spans="2:47" s="1" customFormat="1" ht="15.2" hidden="1" customHeight="1" x14ac:dyDescent="0.2">
      <c r="B91" s="32"/>
      <c r="C91" s="26" t="s">
        <v>20</v>
      </c>
      <c r="F91" s="24" t="str">
        <f>E15</f>
        <v>Stredná odborná škola Prievidza, T. Vansovej 32,PD</v>
      </c>
      <c r="I91" s="102" t="s">
        <v>26</v>
      </c>
      <c r="J91" s="29" t="str">
        <f>E21</f>
        <v>Ing. Ingrid Blahová</v>
      </c>
      <c r="L91" s="32"/>
    </row>
    <row r="92" spans="2:47" s="1" customFormat="1" ht="43.15" hidden="1" customHeight="1" x14ac:dyDescent="0.2">
      <c r="B92" s="32"/>
      <c r="C92" s="26" t="s">
        <v>24</v>
      </c>
      <c r="F92" s="24" t="str">
        <f>IF(E18="","",E18)</f>
        <v>Vyplň údaj</v>
      </c>
      <c r="I92" s="102" t="s">
        <v>30</v>
      </c>
      <c r="J92" s="29" t="str">
        <f>E24</f>
        <v>*Marek Franc*ASC*504*2009*</v>
      </c>
      <c r="L92" s="32"/>
    </row>
    <row r="93" spans="2:47" s="1" customFormat="1" ht="10.35" hidden="1" customHeight="1" x14ac:dyDescent="0.2">
      <c r="B93" s="32"/>
      <c r="I93" s="101"/>
      <c r="L93" s="32"/>
    </row>
    <row r="94" spans="2:47" s="1" customFormat="1" ht="29.25" hidden="1" customHeight="1" x14ac:dyDescent="0.2">
      <c r="B94" s="32"/>
      <c r="C94" s="123" t="s">
        <v>110</v>
      </c>
      <c r="D94" s="97"/>
      <c r="E94" s="97"/>
      <c r="F94" s="97"/>
      <c r="G94" s="97"/>
      <c r="H94" s="97"/>
      <c r="I94" s="124"/>
      <c r="J94" s="125" t="s">
        <v>111</v>
      </c>
      <c r="K94" s="97"/>
      <c r="L94" s="32"/>
    </row>
    <row r="95" spans="2:47" s="1" customFormat="1" ht="10.35" hidden="1" customHeight="1" x14ac:dyDescent="0.2">
      <c r="B95" s="32"/>
      <c r="I95" s="101"/>
      <c r="L95" s="32"/>
    </row>
    <row r="96" spans="2:47" s="1" customFormat="1" ht="22.9" hidden="1" customHeight="1" x14ac:dyDescent="0.2">
      <c r="B96" s="32"/>
      <c r="C96" s="126" t="s">
        <v>112</v>
      </c>
      <c r="I96" s="101"/>
      <c r="J96" s="66">
        <f>J127</f>
        <v>0</v>
      </c>
      <c r="L96" s="32"/>
      <c r="AU96" s="16" t="s">
        <v>113</v>
      </c>
    </row>
    <row r="97" spans="2:12" s="8" customFormat="1" ht="24.95" hidden="1" customHeight="1" x14ac:dyDescent="0.2">
      <c r="B97" s="127"/>
      <c r="D97" s="128" t="s">
        <v>114</v>
      </c>
      <c r="E97" s="129"/>
      <c r="F97" s="129"/>
      <c r="G97" s="129"/>
      <c r="H97" s="129"/>
      <c r="I97" s="130"/>
      <c r="J97" s="131">
        <f>J128</f>
        <v>0</v>
      </c>
      <c r="L97" s="127"/>
    </row>
    <row r="98" spans="2:12" s="9" customFormat="1" ht="19.899999999999999" hidden="1" customHeight="1" x14ac:dyDescent="0.2">
      <c r="B98" s="132"/>
      <c r="D98" s="133" t="s">
        <v>121</v>
      </c>
      <c r="E98" s="134"/>
      <c r="F98" s="134"/>
      <c r="G98" s="134"/>
      <c r="H98" s="134"/>
      <c r="I98" s="135"/>
      <c r="J98" s="136">
        <f>J129</f>
        <v>0</v>
      </c>
      <c r="L98" s="132"/>
    </row>
    <row r="99" spans="2:12" s="8" customFormat="1" ht="24.95" hidden="1" customHeight="1" x14ac:dyDescent="0.2">
      <c r="B99" s="127"/>
      <c r="D99" s="128" t="s">
        <v>123</v>
      </c>
      <c r="E99" s="129"/>
      <c r="F99" s="129"/>
      <c r="G99" s="129"/>
      <c r="H99" s="129"/>
      <c r="I99" s="130"/>
      <c r="J99" s="131">
        <f>J136</f>
        <v>0</v>
      </c>
      <c r="L99" s="127"/>
    </row>
    <row r="100" spans="2:12" s="9" customFormat="1" ht="19.899999999999999" hidden="1" customHeight="1" x14ac:dyDescent="0.2">
      <c r="B100" s="132"/>
      <c r="D100" s="133" t="s">
        <v>125</v>
      </c>
      <c r="E100" s="134"/>
      <c r="F100" s="134"/>
      <c r="G100" s="134"/>
      <c r="H100" s="134"/>
      <c r="I100" s="135"/>
      <c r="J100" s="136">
        <f>J137</f>
        <v>0</v>
      </c>
      <c r="L100" s="132"/>
    </row>
    <row r="101" spans="2:12" s="9" customFormat="1" ht="19.899999999999999" hidden="1" customHeight="1" x14ac:dyDescent="0.2">
      <c r="B101" s="132"/>
      <c r="D101" s="133" t="s">
        <v>865</v>
      </c>
      <c r="E101" s="134"/>
      <c r="F101" s="134"/>
      <c r="G101" s="134"/>
      <c r="H101" s="134"/>
      <c r="I101" s="135"/>
      <c r="J101" s="136">
        <f>J142</f>
        <v>0</v>
      </c>
      <c r="L101" s="132"/>
    </row>
    <row r="102" spans="2:12" s="9" customFormat="1" ht="19.899999999999999" hidden="1" customHeight="1" x14ac:dyDescent="0.2">
      <c r="B102" s="132"/>
      <c r="D102" s="133" t="s">
        <v>866</v>
      </c>
      <c r="E102" s="134"/>
      <c r="F102" s="134"/>
      <c r="G102" s="134"/>
      <c r="H102" s="134"/>
      <c r="I102" s="135"/>
      <c r="J102" s="136">
        <f>J157</f>
        <v>0</v>
      </c>
      <c r="L102" s="132"/>
    </row>
    <row r="103" spans="2:12" s="9" customFormat="1" ht="19.899999999999999" hidden="1" customHeight="1" x14ac:dyDescent="0.2">
      <c r="B103" s="132"/>
      <c r="D103" s="133" t="s">
        <v>867</v>
      </c>
      <c r="E103" s="134"/>
      <c r="F103" s="134"/>
      <c r="G103" s="134"/>
      <c r="H103" s="134"/>
      <c r="I103" s="135"/>
      <c r="J103" s="136">
        <f>J166</f>
        <v>0</v>
      </c>
      <c r="L103" s="132"/>
    </row>
    <row r="104" spans="2:12" s="9" customFormat="1" ht="19.899999999999999" hidden="1" customHeight="1" x14ac:dyDescent="0.2">
      <c r="B104" s="132"/>
      <c r="D104" s="133" t="s">
        <v>868</v>
      </c>
      <c r="E104" s="134"/>
      <c r="F104" s="134"/>
      <c r="G104" s="134"/>
      <c r="H104" s="134"/>
      <c r="I104" s="135"/>
      <c r="J104" s="136">
        <f>J199</f>
        <v>0</v>
      </c>
      <c r="L104" s="132"/>
    </row>
    <row r="105" spans="2:12" s="9" customFormat="1" ht="19.899999999999999" hidden="1" customHeight="1" x14ac:dyDescent="0.2">
      <c r="B105" s="132"/>
      <c r="D105" s="133" t="s">
        <v>869</v>
      </c>
      <c r="E105" s="134"/>
      <c r="F105" s="134"/>
      <c r="G105" s="134"/>
      <c r="H105" s="134"/>
      <c r="I105" s="135"/>
      <c r="J105" s="136">
        <f>J214</f>
        <v>0</v>
      </c>
      <c r="L105" s="132"/>
    </row>
    <row r="106" spans="2:12" s="8" customFormat="1" ht="24.95" hidden="1" customHeight="1" x14ac:dyDescent="0.2">
      <c r="B106" s="127"/>
      <c r="D106" s="128" t="s">
        <v>870</v>
      </c>
      <c r="E106" s="129"/>
      <c r="F106" s="129"/>
      <c r="G106" s="129"/>
      <c r="H106" s="129"/>
      <c r="I106" s="130"/>
      <c r="J106" s="131">
        <f>J217</f>
        <v>0</v>
      </c>
      <c r="L106" s="127"/>
    </row>
    <row r="107" spans="2:12" s="8" customFormat="1" ht="24.95" hidden="1" customHeight="1" x14ac:dyDescent="0.2">
      <c r="B107" s="127"/>
      <c r="D107" s="128" t="s">
        <v>871</v>
      </c>
      <c r="E107" s="129"/>
      <c r="F107" s="129"/>
      <c r="G107" s="129"/>
      <c r="H107" s="129"/>
      <c r="I107" s="130"/>
      <c r="J107" s="131">
        <f>J219</f>
        <v>0</v>
      </c>
      <c r="L107" s="127"/>
    </row>
    <row r="108" spans="2:12" s="1" customFormat="1" ht="21.75" hidden="1" customHeight="1" x14ac:dyDescent="0.2">
      <c r="B108" s="32"/>
      <c r="I108" s="101"/>
      <c r="L108" s="32"/>
    </row>
    <row r="109" spans="2:12" s="1" customFormat="1" ht="6.95" hidden="1" customHeight="1" x14ac:dyDescent="0.2">
      <c r="B109" s="44"/>
      <c r="C109" s="45"/>
      <c r="D109" s="45"/>
      <c r="E109" s="45"/>
      <c r="F109" s="45"/>
      <c r="G109" s="45"/>
      <c r="H109" s="45"/>
      <c r="I109" s="121"/>
      <c r="J109" s="45"/>
      <c r="K109" s="45"/>
      <c r="L109" s="32"/>
    </row>
    <row r="110" spans="2:12" hidden="1" x14ac:dyDescent="0.2"/>
    <row r="111" spans="2:12" hidden="1" x14ac:dyDescent="0.2"/>
    <row r="112" spans="2:12" hidden="1" x14ac:dyDescent="0.2"/>
    <row r="113" spans="2:63" s="1" customFormat="1" ht="6.95" customHeight="1" x14ac:dyDescent="0.2">
      <c r="B113" s="46"/>
      <c r="C113" s="47"/>
      <c r="D113" s="47"/>
      <c r="E113" s="47"/>
      <c r="F113" s="47"/>
      <c r="G113" s="47"/>
      <c r="H113" s="47"/>
      <c r="I113" s="122"/>
      <c r="J113" s="47"/>
      <c r="K113" s="47"/>
      <c r="L113" s="32"/>
    </row>
    <row r="114" spans="2:63" s="1" customFormat="1" ht="24.95" customHeight="1" x14ac:dyDescent="0.2">
      <c r="B114" s="32"/>
      <c r="C114" s="20" t="s">
        <v>136</v>
      </c>
      <c r="I114" s="101"/>
      <c r="L114" s="32"/>
    </row>
    <row r="115" spans="2:63" s="1" customFormat="1" ht="6.95" customHeight="1" x14ac:dyDescent="0.2">
      <c r="B115" s="32"/>
      <c r="I115" s="101"/>
      <c r="L115" s="32"/>
    </row>
    <row r="116" spans="2:63" s="1" customFormat="1" ht="12" customHeight="1" x14ac:dyDescent="0.2">
      <c r="B116" s="32"/>
      <c r="C116" s="26" t="s">
        <v>13</v>
      </c>
      <c r="I116" s="101"/>
      <c r="L116" s="32"/>
    </row>
    <row r="117" spans="2:63" s="1" customFormat="1" ht="16.5" customHeight="1" x14ac:dyDescent="0.2">
      <c r="B117" s="32"/>
      <c r="E117" s="267" t="str">
        <f>E7</f>
        <v>Rekonštrukcia školskej jedálne Prievidza</v>
      </c>
      <c r="F117" s="268"/>
      <c r="G117" s="268"/>
      <c r="H117" s="268"/>
      <c r="I117" s="101"/>
      <c r="L117" s="32"/>
    </row>
    <row r="118" spans="2:63" s="1" customFormat="1" ht="12" customHeight="1" x14ac:dyDescent="0.2">
      <c r="B118" s="32"/>
      <c r="C118" s="26" t="s">
        <v>107</v>
      </c>
      <c r="I118" s="101"/>
      <c r="L118" s="32"/>
    </row>
    <row r="119" spans="2:63" s="1" customFormat="1" ht="16.5" customHeight="1" x14ac:dyDescent="0.2">
      <c r="B119" s="32"/>
      <c r="E119" s="248" t="str">
        <f>E9</f>
        <v>02 - Zdravotechnika</v>
      </c>
      <c r="F119" s="266"/>
      <c r="G119" s="266"/>
      <c r="H119" s="266"/>
      <c r="I119" s="101"/>
      <c r="L119" s="32"/>
    </row>
    <row r="120" spans="2:63" s="1" customFormat="1" ht="6.95" customHeight="1" x14ac:dyDescent="0.2">
      <c r="B120" s="32"/>
      <c r="I120" s="101"/>
      <c r="L120" s="32"/>
    </row>
    <row r="121" spans="2:63" s="1" customFormat="1" ht="12" customHeight="1" x14ac:dyDescent="0.2">
      <c r="B121" s="32"/>
      <c r="C121" s="26" t="s">
        <v>17</v>
      </c>
      <c r="F121" s="24" t="str">
        <f>F12</f>
        <v>Prievidza</v>
      </c>
      <c r="I121" s="102" t="s">
        <v>19</v>
      </c>
      <c r="J121" s="52">
        <f>IF(J12="","",J12)</f>
        <v>0</v>
      </c>
      <c r="L121" s="32"/>
    </row>
    <row r="122" spans="2:63" s="1" customFormat="1" ht="6.95" customHeight="1" x14ac:dyDescent="0.2">
      <c r="B122" s="32"/>
      <c r="I122" s="101"/>
      <c r="L122" s="32"/>
    </row>
    <row r="123" spans="2:63" s="1" customFormat="1" ht="15.2" customHeight="1" x14ac:dyDescent="0.2">
      <c r="B123" s="32"/>
      <c r="C123" s="26" t="s">
        <v>20</v>
      </c>
      <c r="F123" s="24" t="str">
        <f>E15</f>
        <v>Stredná odborná škola Prievidza, T. Vansovej 32,PD</v>
      </c>
      <c r="I123" s="102" t="s">
        <v>26</v>
      </c>
      <c r="J123" s="29" t="str">
        <f>E21</f>
        <v>Ing. Ingrid Blahová</v>
      </c>
      <c r="L123" s="32"/>
    </row>
    <row r="124" spans="2:63" s="1" customFormat="1" ht="43.15" customHeight="1" x14ac:dyDescent="0.2">
      <c r="B124" s="32"/>
      <c r="C124" s="26" t="s">
        <v>24</v>
      </c>
      <c r="F124" s="24" t="str">
        <f>IF(E18="","",E18)</f>
        <v>Vyplň údaj</v>
      </c>
      <c r="I124" s="102" t="s">
        <v>30</v>
      </c>
      <c r="J124" s="29" t="str">
        <f>E24</f>
        <v>*Marek Franc*ASC*504*2009*</v>
      </c>
      <c r="L124" s="32"/>
    </row>
    <row r="125" spans="2:63" s="1" customFormat="1" ht="10.35" customHeight="1" x14ac:dyDescent="0.2">
      <c r="B125" s="32"/>
      <c r="I125" s="101"/>
      <c r="L125" s="32"/>
    </row>
    <row r="126" spans="2:63" s="10" customFormat="1" ht="29.25" customHeight="1" x14ac:dyDescent="0.2">
      <c r="B126" s="137"/>
      <c r="C126" s="138" t="s">
        <v>137</v>
      </c>
      <c r="D126" s="265" t="s">
        <v>57</v>
      </c>
      <c r="E126" s="265"/>
      <c r="F126" s="265"/>
      <c r="G126" s="139" t="s">
        <v>138</v>
      </c>
      <c r="H126" s="139" t="s">
        <v>139</v>
      </c>
      <c r="I126" s="140" t="s">
        <v>140</v>
      </c>
      <c r="J126" s="141" t="s">
        <v>111</v>
      </c>
      <c r="K126" s="142" t="s">
        <v>141</v>
      </c>
      <c r="L126" s="137"/>
      <c r="M126" s="59" t="s">
        <v>1</v>
      </c>
      <c r="N126" s="60" t="s">
        <v>39</v>
      </c>
      <c r="O126" s="60" t="s">
        <v>142</v>
      </c>
      <c r="P126" s="60" t="s">
        <v>143</v>
      </c>
      <c r="Q126" s="60" t="s">
        <v>144</v>
      </c>
      <c r="R126" s="60" t="s">
        <v>145</v>
      </c>
      <c r="S126" s="60" t="s">
        <v>146</v>
      </c>
      <c r="T126" s="61" t="s">
        <v>147</v>
      </c>
    </row>
    <row r="127" spans="2:63" s="1" customFormat="1" ht="22.9" customHeight="1" x14ac:dyDescent="0.25">
      <c r="B127" s="32"/>
      <c r="C127" s="64" t="s">
        <v>112</v>
      </c>
      <c r="I127" s="101"/>
      <c r="J127" s="143">
        <f>BK127</f>
        <v>0</v>
      </c>
      <c r="L127" s="32"/>
      <c r="M127" s="62"/>
      <c r="N127" s="53"/>
      <c r="O127" s="53"/>
      <c r="P127" s="144">
        <f>P128+P136+P217+P219</f>
        <v>0</v>
      </c>
      <c r="Q127" s="53"/>
      <c r="R127" s="144">
        <f>R128+R136+R217+R219</f>
        <v>8.6142500000000002</v>
      </c>
      <c r="S127" s="53"/>
      <c r="T127" s="145">
        <f>T128+T136+T217+T219</f>
        <v>0</v>
      </c>
      <c r="AT127" s="16" t="s">
        <v>74</v>
      </c>
      <c r="AU127" s="16" t="s">
        <v>113</v>
      </c>
      <c r="BK127" s="146">
        <f>BK128+BK136+BK217+BK219</f>
        <v>0</v>
      </c>
    </row>
    <row r="128" spans="2:63" s="11" customFormat="1" ht="25.9" customHeight="1" x14ac:dyDescent="0.2">
      <c r="B128" s="147"/>
      <c r="D128" s="148" t="s">
        <v>74</v>
      </c>
      <c r="E128" s="149" t="s">
        <v>148</v>
      </c>
      <c r="F128" s="149" t="s">
        <v>149</v>
      </c>
      <c r="I128" s="150"/>
      <c r="J128" s="151">
        <f>BK128</f>
        <v>0</v>
      </c>
      <c r="L128" s="147"/>
      <c r="M128" s="152"/>
      <c r="N128" s="153"/>
      <c r="O128" s="153"/>
      <c r="P128" s="154">
        <f>P129</f>
        <v>0</v>
      </c>
      <c r="Q128" s="153"/>
      <c r="R128" s="154">
        <f>R129</f>
        <v>0</v>
      </c>
      <c r="S128" s="153"/>
      <c r="T128" s="155">
        <f>T129</f>
        <v>0</v>
      </c>
      <c r="AR128" s="148" t="s">
        <v>83</v>
      </c>
      <c r="AT128" s="156" t="s">
        <v>74</v>
      </c>
      <c r="AU128" s="156" t="s">
        <v>75</v>
      </c>
      <c r="AY128" s="148" t="s">
        <v>150</v>
      </c>
      <c r="BK128" s="157">
        <f>BK129</f>
        <v>0</v>
      </c>
    </row>
    <row r="129" spans="2:65" s="11" customFormat="1" ht="22.9" customHeight="1" x14ac:dyDescent="0.2">
      <c r="B129" s="147"/>
      <c r="D129" s="148" t="s">
        <v>74</v>
      </c>
      <c r="E129" s="158" t="s">
        <v>186</v>
      </c>
      <c r="F129" s="158" t="s">
        <v>397</v>
      </c>
      <c r="I129" s="150"/>
      <c r="J129" s="159">
        <f>BK129</f>
        <v>0</v>
      </c>
      <c r="L129" s="147"/>
      <c r="M129" s="152"/>
      <c r="N129" s="153"/>
      <c r="O129" s="153"/>
      <c r="P129" s="154">
        <f>SUM(P130:P135)</f>
        <v>0</v>
      </c>
      <c r="Q129" s="153"/>
      <c r="R129" s="154">
        <f>SUM(R130:R135)</f>
        <v>0</v>
      </c>
      <c r="S129" s="153"/>
      <c r="T129" s="155">
        <f>SUM(T130:T135)</f>
        <v>0</v>
      </c>
      <c r="AR129" s="148" t="s">
        <v>83</v>
      </c>
      <c r="AT129" s="156" t="s">
        <v>74</v>
      </c>
      <c r="AU129" s="156" t="s">
        <v>83</v>
      </c>
      <c r="AY129" s="148" t="s">
        <v>150</v>
      </c>
      <c r="BK129" s="157">
        <f>SUM(BK130:BK135)</f>
        <v>0</v>
      </c>
    </row>
    <row r="130" spans="2:65" s="1" customFormat="1" ht="24" customHeight="1" x14ac:dyDescent="0.2">
      <c r="B130" s="160"/>
      <c r="C130" s="161" t="s">
        <v>83</v>
      </c>
      <c r="D130" s="259" t="s">
        <v>872</v>
      </c>
      <c r="E130" s="260"/>
      <c r="F130" s="261"/>
      <c r="G130" s="163" t="s">
        <v>234</v>
      </c>
      <c r="H130" s="164">
        <v>16</v>
      </c>
      <c r="I130" s="165"/>
      <c r="J130" s="164">
        <f t="shared" ref="J130:J135" si="0">ROUND(I130*H130,3)</f>
        <v>0</v>
      </c>
      <c r="K130" s="162" t="s">
        <v>1</v>
      </c>
      <c r="L130" s="32"/>
      <c r="M130" s="166" t="s">
        <v>1</v>
      </c>
      <c r="N130" s="167" t="s">
        <v>41</v>
      </c>
      <c r="O130" s="55"/>
      <c r="P130" s="168">
        <f t="shared" ref="P130:P135" si="1">O130*H130</f>
        <v>0</v>
      </c>
      <c r="Q130" s="168">
        <v>0</v>
      </c>
      <c r="R130" s="168">
        <f t="shared" ref="R130:R135" si="2">Q130*H130</f>
        <v>0</v>
      </c>
      <c r="S130" s="168">
        <v>0</v>
      </c>
      <c r="T130" s="169">
        <f t="shared" ref="T130:T135" si="3">S130*H130</f>
        <v>0</v>
      </c>
      <c r="AR130" s="170" t="s">
        <v>156</v>
      </c>
      <c r="AT130" s="170" t="s">
        <v>152</v>
      </c>
      <c r="AU130" s="170" t="s">
        <v>157</v>
      </c>
      <c r="AY130" s="16" t="s">
        <v>150</v>
      </c>
      <c r="BE130" s="92">
        <f t="shared" ref="BE130:BE135" si="4">IF(N130="základná",J130,0)</f>
        <v>0</v>
      </c>
      <c r="BF130" s="92">
        <f t="shared" ref="BF130:BF135" si="5">IF(N130="znížená",J130,0)</f>
        <v>0</v>
      </c>
      <c r="BG130" s="92">
        <f t="shared" ref="BG130:BG135" si="6">IF(N130="zákl. prenesená",J130,0)</f>
        <v>0</v>
      </c>
      <c r="BH130" s="92">
        <f t="shared" ref="BH130:BH135" si="7">IF(N130="zníž. prenesená",J130,0)</f>
        <v>0</v>
      </c>
      <c r="BI130" s="92">
        <f t="shared" ref="BI130:BI135" si="8">IF(N130="nulová",J130,0)</f>
        <v>0</v>
      </c>
      <c r="BJ130" s="16" t="s">
        <v>157</v>
      </c>
      <c r="BK130" s="171">
        <f t="shared" ref="BK130:BK135" si="9">ROUND(I130*H130,3)</f>
        <v>0</v>
      </c>
      <c r="BL130" s="16" t="s">
        <v>156</v>
      </c>
      <c r="BM130" s="170" t="s">
        <v>157</v>
      </c>
    </row>
    <row r="131" spans="2:65" s="1" customFormat="1" ht="24" customHeight="1" x14ac:dyDescent="0.2">
      <c r="B131" s="160"/>
      <c r="C131" s="161" t="s">
        <v>157</v>
      </c>
      <c r="D131" s="259" t="s">
        <v>873</v>
      </c>
      <c r="E131" s="260"/>
      <c r="F131" s="261"/>
      <c r="G131" s="163" t="s">
        <v>191</v>
      </c>
      <c r="H131" s="164">
        <v>1.34</v>
      </c>
      <c r="I131" s="165"/>
      <c r="J131" s="164">
        <f t="shared" si="0"/>
        <v>0</v>
      </c>
      <c r="K131" s="162" t="s">
        <v>1</v>
      </c>
      <c r="L131" s="32"/>
      <c r="M131" s="166" t="s">
        <v>1</v>
      </c>
      <c r="N131" s="167" t="s">
        <v>41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AR131" s="170" t="s">
        <v>156</v>
      </c>
      <c r="AT131" s="170" t="s">
        <v>152</v>
      </c>
      <c r="AU131" s="170" t="s">
        <v>157</v>
      </c>
      <c r="AY131" s="16" t="s">
        <v>150</v>
      </c>
      <c r="BE131" s="92">
        <f t="shared" si="4"/>
        <v>0</v>
      </c>
      <c r="BF131" s="92">
        <f t="shared" si="5"/>
        <v>0</v>
      </c>
      <c r="BG131" s="92">
        <f t="shared" si="6"/>
        <v>0</v>
      </c>
      <c r="BH131" s="92">
        <f t="shared" si="7"/>
        <v>0</v>
      </c>
      <c r="BI131" s="92">
        <f t="shared" si="8"/>
        <v>0</v>
      </c>
      <c r="BJ131" s="16" t="s">
        <v>157</v>
      </c>
      <c r="BK131" s="171">
        <f t="shared" si="9"/>
        <v>0</v>
      </c>
      <c r="BL131" s="16" t="s">
        <v>156</v>
      </c>
      <c r="BM131" s="170" t="s">
        <v>156</v>
      </c>
    </row>
    <row r="132" spans="2:65" s="1" customFormat="1" ht="16.5" customHeight="1" x14ac:dyDescent="0.2">
      <c r="B132" s="160"/>
      <c r="C132" s="161" t="s">
        <v>165</v>
      </c>
      <c r="D132" s="259" t="s">
        <v>492</v>
      </c>
      <c r="E132" s="260"/>
      <c r="F132" s="261"/>
      <c r="G132" s="163" t="s">
        <v>191</v>
      </c>
      <c r="H132" s="164">
        <v>1.34</v>
      </c>
      <c r="I132" s="165"/>
      <c r="J132" s="164">
        <f t="shared" si="0"/>
        <v>0</v>
      </c>
      <c r="K132" s="162" t="s">
        <v>1</v>
      </c>
      <c r="L132" s="32"/>
      <c r="M132" s="166" t="s">
        <v>1</v>
      </c>
      <c r="N132" s="167" t="s">
        <v>41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AR132" s="170" t="s">
        <v>156</v>
      </c>
      <c r="AT132" s="170" t="s">
        <v>152</v>
      </c>
      <c r="AU132" s="170" t="s">
        <v>157</v>
      </c>
      <c r="AY132" s="16" t="s">
        <v>150</v>
      </c>
      <c r="BE132" s="92">
        <f t="shared" si="4"/>
        <v>0</v>
      </c>
      <c r="BF132" s="92">
        <f t="shared" si="5"/>
        <v>0</v>
      </c>
      <c r="BG132" s="92">
        <f t="shared" si="6"/>
        <v>0</v>
      </c>
      <c r="BH132" s="92">
        <f t="shared" si="7"/>
        <v>0</v>
      </c>
      <c r="BI132" s="92">
        <f t="shared" si="8"/>
        <v>0</v>
      </c>
      <c r="BJ132" s="16" t="s">
        <v>157</v>
      </c>
      <c r="BK132" s="171">
        <f t="shared" si="9"/>
        <v>0</v>
      </c>
      <c r="BL132" s="16" t="s">
        <v>156</v>
      </c>
      <c r="BM132" s="170" t="s">
        <v>176</v>
      </c>
    </row>
    <row r="133" spans="2:65" s="1" customFormat="1" ht="24" customHeight="1" x14ac:dyDescent="0.2">
      <c r="B133" s="160"/>
      <c r="C133" s="161" t="s">
        <v>156</v>
      </c>
      <c r="D133" s="259" t="s">
        <v>495</v>
      </c>
      <c r="E133" s="260"/>
      <c r="F133" s="261"/>
      <c r="G133" s="163" t="s">
        <v>191</v>
      </c>
      <c r="H133" s="164">
        <v>8.0280000000000005</v>
      </c>
      <c r="I133" s="165"/>
      <c r="J133" s="164">
        <f t="shared" si="0"/>
        <v>0</v>
      </c>
      <c r="K133" s="162" t="s">
        <v>1</v>
      </c>
      <c r="L133" s="32"/>
      <c r="M133" s="166" t="s">
        <v>1</v>
      </c>
      <c r="N133" s="167" t="s">
        <v>41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AR133" s="170" t="s">
        <v>156</v>
      </c>
      <c r="AT133" s="170" t="s">
        <v>152</v>
      </c>
      <c r="AU133" s="170" t="s">
        <v>157</v>
      </c>
      <c r="AY133" s="16" t="s">
        <v>150</v>
      </c>
      <c r="BE133" s="92">
        <f t="shared" si="4"/>
        <v>0</v>
      </c>
      <c r="BF133" s="92">
        <f t="shared" si="5"/>
        <v>0</v>
      </c>
      <c r="BG133" s="92">
        <f t="shared" si="6"/>
        <v>0</v>
      </c>
      <c r="BH133" s="92">
        <f t="shared" si="7"/>
        <v>0</v>
      </c>
      <c r="BI133" s="92">
        <f t="shared" si="8"/>
        <v>0</v>
      </c>
      <c r="BJ133" s="16" t="s">
        <v>157</v>
      </c>
      <c r="BK133" s="171">
        <f t="shared" si="9"/>
        <v>0</v>
      </c>
      <c r="BL133" s="16" t="s">
        <v>156</v>
      </c>
      <c r="BM133" s="170" t="s">
        <v>183</v>
      </c>
    </row>
    <row r="134" spans="2:65" s="1" customFormat="1" ht="24" customHeight="1" x14ac:dyDescent="0.2">
      <c r="B134" s="160"/>
      <c r="C134" s="161" t="s">
        <v>172</v>
      </c>
      <c r="D134" s="259" t="s">
        <v>499</v>
      </c>
      <c r="E134" s="260"/>
      <c r="F134" s="261"/>
      <c r="G134" s="163" t="s">
        <v>191</v>
      </c>
      <c r="H134" s="164">
        <v>1.34</v>
      </c>
      <c r="I134" s="165"/>
      <c r="J134" s="164">
        <f t="shared" si="0"/>
        <v>0</v>
      </c>
      <c r="K134" s="162" t="s">
        <v>1</v>
      </c>
      <c r="L134" s="32"/>
      <c r="M134" s="166" t="s">
        <v>1</v>
      </c>
      <c r="N134" s="167" t="s">
        <v>41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AR134" s="170" t="s">
        <v>156</v>
      </c>
      <c r="AT134" s="170" t="s">
        <v>152</v>
      </c>
      <c r="AU134" s="170" t="s">
        <v>157</v>
      </c>
      <c r="AY134" s="16" t="s">
        <v>150</v>
      </c>
      <c r="BE134" s="92">
        <f t="shared" si="4"/>
        <v>0</v>
      </c>
      <c r="BF134" s="92">
        <f t="shared" si="5"/>
        <v>0</v>
      </c>
      <c r="BG134" s="92">
        <f t="shared" si="6"/>
        <v>0</v>
      </c>
      <c r="BH134" s="92">
        <f t="shared" si="7"/>
        <v>0</v>
      </c>
      <c r="BI134" s="92">
        <f t="shared" si="8"/>
        <v>0</v>
      </c>
      <c r="BJ134" s="16" t="s">
        <v>157</v>
      </c>
      <c r="BK134" s="171">
        <f t="shared" si="9"/>
        <v>0</v>
      </c>
      <c r="BL134" s="16" t="s">
        <v>156</v>
      </c>
      <c r="BM134" s="170" t="s">
        <v>189</v>
      </c>
    </row>
    <row r="135" spans="2:65" s="1" customFormat="1" ht="24" customHeight="1" x14ac:dyDescent="0.2">
      <c r="B135" s="160"/>
      <c r="C135" s="161" t="s">
        <v>176</v>
      </c>
      <c r="D135" s="259" t="s">
        <v>505</v>
      </c>
      <c r="E135" s="260"/>
      <c r="F135" s="261"/>
      <c r="G135" s="163" t="s">
        <v>191</v>
      </c>
      <c r="H135" s="164">
        <v>0.89200000000000002</v>
      </c>
      <c r="I135" s="165"/>
      <c r="J135" s="164">
        <f t="shared" si="0"/>
        <v>0</v>
      </c>
      <c r="K135" s="162" t="s">
        <v>1</v>
      </c>
      <c r="L135" s="32"/>
      <c r="M135" s="166" t="s">
        <v>1</v>
      </c>
      <c r="N135" s="167" t="s">
        <v>41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AR135" s="170" t="s">
        <v>156</v>
      </c>
      <c r="AT135" s="170" t="s">
        <v>152</v>
      </c>
      <c r="AU135" s="170" t="s">
        <v>157</v>
      </c>
      <c r="AY135" s="16" t="s">
        <v>150</v>
      </c>
      <c r="BE135" s="92">
        <f t="shared" si="4"/>
        <v>0</v>
      </c>
      <c r="BF135" s="92">
        <f t="shared" si="5"/>
        <v>0</v>
      </c>
      <c r="BG135" s="92">
        <f t="shared" si="6"/>
        <v>0</v>
      </c>
      <c r="BH135" s="92">
        <f t="shared" si="7"/>
        <v>0</v>
      </c>
      <c r="BI135" s="92">
        <f t="shared" si="8"/>
        <v>0</v>
      </c>
      <c r="BJ135" s="16" t="s">
        <v>157</v>
      </c>
      <c r="BK135" s="171">
        <f t="shared" si="9"/>
        <v>0</v>
      </c>
      <c r="BL135" s="16" t="s">
        <v>156</v>
      </c>
      <c r="BM135" s="170" t="s">
        <v>202</v>
      </c>
    </row>
    <row r="136" spans="2:65" s="11" customFormat="1" ht="25.9" customHeight="1" x14ac:dyDescent="0.2">
      <c r="B136" s="147"/>
      <c r="D136" s="148" t="s">
        <v>74</v>
      </c>
      <c r="E136" s="149" t="s">
        <v>512</v>
      </c>
      <c r="F136" s="149" t="s">
        <v>513</v>
      </c>
      <c r="I136" s="150"/>
      <c r="J136" s="151">
        <f>BK136</f>
        <v>0</v>
      </c>
      <c r="L136" s="147"/>
      <c r="M136" s="152"/>
      <c r="N136" s="153"/>
      <c r="O136" s="153"/>
      <c r="P136" s="154">
        <f>P137+P142+P157+P166+P199+P214</f>
        <v>0</v>
      </c>
      <c r="Q136" s="153"/>
      <c r="R136" s="154">
        <f>R137+R142+R157+R166+R199+R214</f>
        <v>8.6142500000000002</v>
      </c>
      <c r="S136" s="153"/>
      <c r="T136" s="155">
        <f>T137+T142+T157+T166+T199+T214</f>
        <v>0</v>
      </c>
      <c r="AR136" s="148" t="s">
        <v>157</v>
      </c>
      <c r="AT136" s="156" t="s">
        <v>74</v>
      </c>
      <c r="AU136" s="156" t="s">
        <v>75</v>
      </c>
      <c r="AY136" s="148" t="s">
        <v>150</v>
      </c>
      <c r="BK136" s="157">
        <f>BK137+BK142+BK157+BK166+BK199+BK214</f>
        <v>0</v>
      </c>
    </row>
    <row r="137" spans="2:65" s="11" customFormat="1" ht="22.9" customHeight="1" x14ac:dyDescent="0.2">
      <c r="B137" s="147"/>
      <c r="D137" s="148" t="s">
        <v>74</v>
      </c>
      <c r="E137" s="158" t="s">
        <v>531</v>
      </c>
      <c r="F137" s="158" t="s">
        <v>532</v>
      </c>
      <c r="I137" s="150"/>
      <c r="J137" s="159">
        <f>BK137</f>
        <v>0</v>
      </c>
      <c r="L137" s="147"/>
      <c r="M137" s="152"/>
      <c r="N137" s="153"/>
      <c r="O137" s="153"/>
      <c r="P137" s="154">
        <f>SUM(P138:P141)</f>
        <v>0</v>
      </c>
      <c r="Q137" s="153"/>
      <c r="R137" s="154">
        <f>SUM(R138:R141)</f>
        <v>6.3000000000000003E-4</v>
      </c>
      <c r="S137" s="153"/>
      <c r="T137" s="155">
        <f>SUM(T138:T141)</f>
        <v>0</v>
      </c>
      <c r="AR137" s="148" t="s">
        <v>157</v>
      </c>
      <c r="AT137" s="156" t="s">
        <v>74</v>
      </c>
      <c r="AU137" s="156" t="s">
        <v>83</v>
      </c>
      <c r="AY137" s="148" t="s">
        <v>150</v>
      </c>
      <c r="BK137" s="157">
        <f>SUM(BK138:BK141)</f>
        <v>0</v>
      </c>
    </row>
    <row r="138" spans="2:65" s="1" customFormat="1" ht="24" customHeight="1" x14ac:dyDescent="0.2">
      <c r="B138" s="160"/>
      <c r="C138" s="161" t="s">
        <v>179</v>
      </c>
      <c r="D138" s="259" t="s">
        <v>874</v>
      </c>
      <c r="E138" s="260"/>
      <c r="F138" s="261"/>
      <c r="G138" s="163" t="s">
        <v>400</v>
      </c>
      <c r="H138" s="164">
        <v>18</v>
      </c>
      <c r="I138" s="165"/>
      <c r="J138" s="164">
        <f>ROUND(I138*H138,3)</f>
        <v>0</v>
      </c>
      <c r="K138" s="162" t="s">
        <v>1</v>
      </c>
      <c r="L138" s="32"/>
      <c r="M138" s="166" t="s">
        <v>1</v>
      </c>
      <c r="N138" s="167" t="s">
        <v>41</v>
      </c>
      <c r="O138" s="55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AR138" s="170" t="s">
        <v>219</v>
      </c>
      <c r="AT138" s="170" t="s">
        <v>152</v>
      </c>
      <c r="AU138" s="170" t="s">
        <v>157</v>
      </c>
      <c r="AY138" s="16" t="s">
        <v>150</v>
      </c>
      <c r="BE138" s="92">
        <f>IF(N138="základná",J138,0)</f>
        <v>0</v>
      </c>
      <c r="BF138" s="92">
        <f>IF(N138="znížená",J138,0)</f>
        <v>0</v>
      </c>
      <c r="BG138" s="92">
        <f>IF(N138="zákl. prenesená",J138,0)</f>
        <v>0</v>
      </c>
      <c r="BH138" s="92">
        <f>IF(N138="zníž. prenesená",J138,0)</f>
        <v>0</v>
      </c>
      <c r="BI138" s="92">
        <f>IF(N138="nulová",J138,0)</f>
        <v>0</v>
      </c>
      <c r="BJ138" s="16" t="s">
        <v>157</v>
      </c>
      <c r="BK138" s="171">
        <f>ROUND(I138*H138,3)</f>
        <v>0</v>
      </c>
      <c r="BL138" s="16" t="s">
        <v>219</v>
      </c>
      <c r="BM138" s="170" t="s">
        <v>211</v>
      </c>
    </row>
    <row r="139" spans="2:65" s="1" customFormat="1" ht="16.5" customHeight="1" x14ac:dyDescent="0.2">
      <c r="B139" s="160"/>
      <c r="C139" s="197" t="s">
        <v>183</v>
      </c>
      <c r="D139" s="262" t="s">
        <v>1211</v>
      </c>
      <c r="E139" s="263"/>
      <c r="F139" s="264"/>
      <c r="G139" s="199" t="s">
        <v>400</v>
      </c>
      <c r="H139" s="200">
        <v>15</v>
      </c>
      <c r="I139" s="201"/>
      <c r="J139" s="200">
        <f>ROUND(I139*H139,3)</f>
        <v>0</v>
      </c>
      <c r="K139" s="198" t="s">
        <v>1</v>
      </c>
      <c r="L139" s="202"/>
      <c r="M139" s="203" t="s">
        <v>1</v>
      </c>
      <c r="N139" s="204" t="s">
        <v>41</v>
      </c>
      <c r="O139" s="55"/>
      <c r="P139" s="168">
        <f>O139*H139</f>
        <v>0</v>
      </c>
      <c r="Q139" s="168">
        <v>4.0000000000000003E-5</v>
      </c>
      <c r="R139" s="168">
        <f>Q139*H139</f>
        <v>6.0000000000000006E-4</v>
      </c>
      <c r="S139" s="168">
        <v>0</v>
      </c>
      <c r="T139" s="169">
        <f>S139*H139</f>
        <v>0</v>
      </c>
      <c r="AR139" s="170" t="s">
        <v>302</v>
      </c>
      <c r="AT139" s="170" t="s">
        <v>255</v>
      </c>
      <c r="AU139" s="170" t="s">
        <v>157</v>
      </c>
      <c r="AY139" s="16" t="s">
        <v>150</v>
      </c>
      <c r="BE139" s="92">
        <f>IF(N139="základná",J139,0)</f>
        <v>0</v>
      </c>
      <c r="BF139" s="92">
        <f>IF(N139="znížená",J139,0)</f>
        <v>0</v>
      </c>
      <c r="BG139" s="92">
        <f>IF(N139="zákl. prenesená",J139,0)</f>
        <v>0</v>
      </c>
      <c r="BH139" s="92">
        <f>IF(N139="zníž. prenesená",J139,0)</f>
        <v>0</v>
      </c>
      <c r="BI139" s="92">
        <f>IF(N139="nulová",J139,0)</f>
        <v>0</v>
      </c>
      <c r="BJ139" s="16" t="s">
        <v>157</v>
      </c>
      <c r="BK139" s="171">
        <f>ROUND(I139*H139,3)</f>
        <v>0</v>
      </c>
      <c r="BL139" s="16" t="s">
        <v>219</v>
      </c>
      <c r="BM139" s="170" t="s">
        <v>219</v>
      </c>
    </row>
    <row r="140" spans="2:65" s="1" customFormat="1" ht="16.5" customHeight="1" x14ac:dyDescent="0.2">
      <c r="B140" s="160"/>
      <c r="C140" s="197" t="s">
        <v>186</v>
      </c>
      <c r="D140" s="262" t="s">
        <v>1212</v>
      </c>
      <c r="E140" s="263"/>
      <c r="F140" s="264"/>
      <c r="G140" s="199" t="s">
        <v>400</v>
      </c>
      <c r="H140" s="200">
        <v>3</v>
      </c>
      <c r="I140" s="201"/>
      <c r="J140" s="200">
        <f>ROUND(I140*H140,3)</f>
        <v>0</v>
      </c>
      <c r="K140" s="198" t="s">
        <v>1</v>
      </c>
      <c r="L140" s="202"/>
      <c r="M140" s="203" t="s">
        <v>1</v>
      </c>
      <c r="N140" s="204" t="s">
        <v>41</v>
      </c>
      <c r="O140" s="55"/>
      <c r="P140" s="168">
        <f>O140*H140</f>
        <v>0</v>
      </c>
      <c r="Q140" s="168">
        <v>1.0000000000000001E-5</v>
      </c>
      <c r="R140" s="168">
        <f>Q140*H140</f>
        <v>3.0000000000000004E-5</v>
      </c>
      <c r="S140" s="168">
        <v>0</v>
      </c>
      <c r="T140" s="169">
        <f>S140*H140</f>
        <v>0</v>
      </c>
      <c r="AR140" s="170" t="s">
        <v>302</v>
      </c>
      <c r="AT140" s="170" t="s">
        <v>255</v>
      </c>
      <c r="AU140" s="170" t="s">
        <v>157</v>
      </c>
      <c r="AY140" s="16" t="s">
        <v>150</v>
      </c>
      <c r="BE140" s="92">
        <f>IF(N140="základná",J140,0)</f>
        <v>0</v>
      </c>
      <c r="BF140" s="92">
        <f>IF(N140="znížená",J140,0)</f>
        <v>0</v>
      </c>
      <c r="BG140" s="92">
        <f>IF(N140="zákl. prenesená",J140,0)</f>
        <v>0</v>
      </c>
      <c r="BH140" s="92">
        <f>IF(N140="zníž. prenesená",J140,0)</f>
        <v>0</v>
      </c>
      <c r="BI140" s="92">
        <f>IF(N140="nulová",J140,0)</f>
        <v>0</v>
      </c>
      <c r="BJ140" s="16" t="s">
        <v>157</v>
      </c>
      <c r="BK140" s="171">
        <f>ROUND(I140*H140,3)</f>
        <v>0</v>
      </c>
      <c r="BL140" s="16" t="s">
        <v>219</v>
      </c>
      <c r="BM140" s="170" t="s">
        <v>232</v>
      </c>
    </row>
    <row r="141" spans="2:65" s="1" customFormat="1" ht="24" customHeight="1" x14ac:dyDescent="0.2">
      <c r="B141" s="160"/>
      <c r="C141" s="161" t="s">
        <v>189</v>
      </c>
      <c r="D141" s="259" t="s">
        <v>875</v>
      </c>
      <c r="E141" s="260"/>
      <c r="F141" s="261"/>
      <c r="G141" s="163" t="s">
        <v>876</v>
      </c>
      <c r="H141" s="165"/>
      <c r="I141" s="165"/>
      <c r="J141" s="164">
        <f>ROUND(I141*H141,3)</f>
        <v>0</v>
      </c>
      <c r="K141" s="162" t="s">
        <v>1</v>
      </c>
      <c r="L141" s="32"/>
      <c r="M141" s="166" t="s">
        <v>1</v>
      </c>
      <c r="N141" s="167" t="s">
        <v>41</v>
      </c>
      <c r="O141" s="55"/>
      <c r="P141" s="168">
        <f>O141*H141</f>
        <v>0</v>
      </c>
      <c r="Q141" s="168">
        <v>0</v>
      </c>
      <c r="R141" s="168">
        <f>Q141*H141</f>
        <v>0</v>
      </c>
      <c r="S141" s="168">
        <v>0</v>
      </c>
      <c r="T141" s="169">
        <f>S141*H141</f>
        <v>0</v>
      </c>
      <c r="AR141" s="170" t="s">
        <v>219</v>
      </c>
      <c r="AT141" s="170" t="s">
        <v>152</v>
      </c>
      <c r="AU141" s="170" t="s">
        <v>157</v>
      </c>
      <c r="AY141" s="16" t="s">
        <v>150</v>
      </c>
      <c r="BE141" s="92">
        <f>IF(N141="základná",J141,0)</f>
        <v>0</v>
      </c>
      <c r="BF141" s="92">
        <f>IF(N141="znížená",J141,0)</f>
        <v>0</v>
      </c>
      <c r="BG141" s="92">
        <f>IF(N141="zákl. prenesená",J141,0)</f>
        <v>0</v>
      </c>
      <c r="BH141" s="92">
        <f>IF(N141="zníž. prenesená",J141,0)</f>
        <v>0</v>
      </c>
      <c r="BI141" s="92">
        <f>IF(N141="nulová",J141,0)</f>
        <v>0</v>
      </c>
      <c r="BJ141" s="16" t="s">
        <v>157</v>
      </c>
      <c r="BK141" s="171">
        <f>ROUND(I141*H141,3)</f>
        <v>0</v>
      </c>
      <c r="BL141" s="16" t="s">
        <v>219</v>
      </c>
      <c r="BM141" s="170" t="s">
        <v>7</v>
      </c>
    </row>
    <row r="142" spans="2:65" s="11" customFormat="1" ht="22.9" customHeight="1" x14ac:dyDescent="0.2">
      <c r="B142" s="147"/>
      <c r="D142" s="148" t="s">
        <v>74</v>
      </c>
      <c r="E142" s="158" t="s">
        <v>877</v>
      </c>
      <c r="F142" s="158" t="s">
        <v>878</v>
      </c>
      <c r="I142" s="150"/>
      <c r="J142" s="159">
        <f>BK142</f>
        <v>0</v>
      </c>
      <c r="L142" s="147"/>
      <c r="M142" s="152"/>
      <c r="N142" s="153"/>
      <c r="O142" s="153"/>
      <c r="P142" s="154">
        <f>SUM(P143:P156)</f>
        <v>0</v>
      </c>
      <c r="Q142" s="153"/>
      <c r="R142" s="154">
        <f>SUM(R143:R156)</f>
        <v>1.1806500000000002</v>
      </c>
      <c r="S142" s="153"/>
      <c r="T142" s="155">
        <f>SUM(T143:T156)</f>
        <v>0</v>
      </c>
      <c r="AR142" s="148" t="s">
        <v>157</v>
      </c>
      <c r="AT142" s="156" t="s">
        <v>74</v>
      </c>
      <c r="AU142" s="156" t="s">
        <v>83</v>
      </c>
      <c r="AY142" s="148" t="s">
        <v>150</v>
      </c>
      <c r="BK142" s="157">
        <f>SUM(BK143:BK156)</f>
        <v>0</v>
      </c>
    </row>
    <row r="143" spans="2:65" s="1" customFormat="1" ht="16.5" customHeight="1" x14ac:dyDescent="0.2">
      <c r="B143" s="160"/>
      <c r="C143" s="161" t="s">
        <v>196</v>
      </c>
      <c r="D143" s="259" t="s">
        <v>879</v>
      </c>
      <c r="E143" s="260"/>
      <c r="F143" s="261"/>
      <c r="G143" s="163" t="s">
        <v>400</v>
      </c>
      <c r="H143" s="164">
        <v>9</v>
      </c>
      <c r="I143" s="165"/>
      <c r="J143" s="164">
        <f t="shared" ref="J143:J156" si="10">ROUND(I143*H143,3)</f>
        <v>0</v>
      </c>
      <c r="K143" s="162" t="s">
        <v>1</v>
      </c>
      <c r="L143" s="32"/>
      <c r="M143" s="166" t="s">
        <v>1</v>
      </c>
      <c r="N143" s="167" t="s">
        <v>41</v>
      </c>
      <c r="O143" s="55"/>
      <c r="P143" s="168">
        <f t="shared" ref="P143:P156" si="11">O143*H143</f>
        <v>0</v>
      </c>
      <c r="Q143" s="168">
        <v>2.9999999999999997E-4</v>
      </c>
      <c r="R143" s="168">
        <f t="shared" ref="R143:R156" si="12">Q143*H143</f>
        <v>2.6999999999999997E-3</v>
      </c>
      <c r="S143" s="168">
        <v>0</v>
      </c>
      <c r="T143" s="169">
        <f t="shared" ref="T143:T156" si="13">S143*H143</f>
        <v>0</v>
      </c>
      <c r="AR143" s="170" t="s">
        <v>219</v>
      </c>
      <c r="AT143" s="170" t="s">
        <v>152</v>
      </c>
      <c r="AU143" s="170" t="s">
        <v>157</v>
      </c>
      <c r="AY143" s="16" t="s">
        <v>150</v>
      </c>
      <c r="BE143" s="92">
        <f t="shared" ref="BE143:BE156" si="14">IF(N143="základná",J143,0)</f>
        <v>0</v>
      </c>
      <c r="BF143" s="92">
        <f t="shared" ref="BF143:BF156" si="15">IF(N143="znížená",J143,0)</f>
        <v>0</v>
      </c>
      <c r="BG143" s="92">
        <f t="shared" ref="BG143:BG156" si="16">IF(N143="zákl. prenesená",J143,0)</f>
        <v>0</v>
      </c>
      <c r="BH143" s="92">
        <f t="shared" ref="BH143:BH156" si="17">IF(N143="zníž. prenesená",J143,0)</f>
        <v>0</v>
      </c>
      <c r="BI143" s="92">
        <f t="shared" ref="BI143:BI156" si="18">IF(N143="nulová",J143,0)</f>
        <v>0</v>
      </c>
      <c r="BJ143" s="16" t="s">
        <v>157</v>
      </c>
      <c r="BK143" s="171">
        <f t="shared" ref="BK143:BK156" si="19">ROUND(I143*H143,3)</f>
        <v>0</v>
      </c>
      <c r="BL143" s="16" t="s">
        <v>219</v>
      </c>
      <c r="BM143" s="170" t="s">
        <v>254</v>
      </c>
    </row>
    <row r="144" spans="2:65" s="1" customFormat="1" ht="16.5" customHeight="1" x14ac:dyDescent="0.2">
      <c r="B144" s="160"/>
      <c r="C144" s="161" t="s">
        <v>202</v>
      </c>
      <c r="D144" s="259" t="s">
        <v>880</v>
      </c>
      <c r="E144" s="260"/>
      <c r="F144" s="261"/>
      <c r="G144" s="163" t="s">
        <v>400</v>
      </c>
      <c r="H144" s="164">
        <v>12</v>
      </c>
      <c r="I144" s="165"/>
      <c r="J144" s="164">
        <f t="shared" si="10"/>
        <v>0</v>
      </c>
      <c r="K144" s="162" t="s">
        <v>1</v>
      </c>
      <c r="L144" s="32"/>
      <c r="M144" s="166" t="s">
        <v>1</v>
      </c>
      <c r="N144" s="167" t="s">
        <v>41</v>
      </c>
      <c r="O144" s="55"/>
      <c r="P144" s="168">
        <f t="shared" si="11"/>
        <v>0</v>
      </c>
      <c r="Q144" s="168">
        <v>4.2999999999999999E-4</v>
      </c>
      <c r="R144" s="168">
        <f t="shared" si="12"/>
        <v>5.1599999999999997E-3</v>
      </c>
      <c r="S144" s="168">
        <v>0</v>
      </c>
      <c r="T144" s="169">
        <f t="shared" si="13"/>
        <v>0</v>
      </c>
      <c r="AR144" s="170" t="s">
        <v>219</v>
      </c>
      <c r="AT144" s="170" t="s">
        <v>152</v>
      </c>
      <c r="AU144" s="170" t="s">
        <v>157</v>
      </c>
      <c r="AY144" s="16" t="s">
        <v>150</v>
      </c>
      <c r="BE144" s="92">
        <f t="shared" si="14"/>
        <v>0</v>
      </c>
      <c r="BF144" s="92">
        <f t="shared" si="15"/>
        <v>0</v>
      </c>
      <c r="BG144" s="92">
        <f t="shared" si="16"/>
        <v>0</v>
      </c>
      <c r="BH144" s="92">
        <f t="shared" si="17"/>
        <v>0</v>
      </c>
      <c r="BI144" s="92">
        <f t="shared" si="18"/>
        <v>0</v>
      </c>
      <c r="BJ144" s="16" t="s">
        <v>157</v>
      </c>
      <c r="BK144" s="171">
        <f t="shared" si="19"/>
        <v>0</v>
      </c>
      <c r="BL144" s="16" t="s">
        <v>219</v>
      </c>
      <c r="BM144" s="170" t="s">
        <v>264</v>
      </c>
    </row>
    <row r="145" spans="2:65" s="1" customFormat="1" ht="16.5" customHeight="1" x14ac:dyDescent="0.2">
      <c r="B145" s="160"/>
      <c r="C145" s="161" t="s">
        <v>207</v>
      </c>
      <c r="D145" s="259" t="s">
        <v>881</v>
      </c>
      <c r="E145" s="260"/>
      <c r="F145" s="261"/>
      <c r="G145" s="163" t="s">
        <v>400</v>
      </c>
      <c r="H145" s="164">
        <v>15</v>
      </c>
      <c r="I145" s="165"/>
      <c r="J145" s="164">
        <f t="shared" si="10"/>
        <v>0</v>
      </c>
      <c r="K145" s="162" t="s">
        <v>1</v>
      </c>
      <c r="L145" s="32"/>
      <c r="M145" s="166" t="s">
        <v>1</v>
      </c>
      <c r="N145" s="167" t="s">
        <v>41</v>
      </c>
      <c r="O145" s="55"/>
      <c r="P145" s="168">
        <f t="shared" si="11"/>
        <v>0</v>
      </c>
      <c r="Q145" s="168">
        <v>5.9000000000000003E-4</v>
      </c>
      <c r="R145" s="168">
        <f t="shared" si="12"/>
        <v>8.8500000000000002E-3</v>
      </c>
      <c r="S145" s="168">
        <v>0</v>
      </c>
      <c r="T145" s="169">
        <f t="shared" si="13"/>
        <v>0</v>
      </c>
      <c r="AR145" s="170" t="s">
        <v>219</v>
      </c>
      <c r="AT145" s="170" t="s">
        <v>152</v>
      </c>
      <c r="AU145" s="170" t="s">
        <v>157</v>
      </c>
      <c r="AY145" s="16" t="s">
        <v>150</v>
      </c>
      <c r="BE145" s="92">
        <f t="shared" si="14"/>
        <v>0</v>
      </c>
      <c r="BF145" s="92">
        <f t="shared" si="15"/>
        <v>0</v>
      </c>
      <c r="BG145" s="92">
        <f t="shared" si="16"/>
        <v>0</v>
      </c>
      <c r="BH145" s="92">
        <f t="shared" si="17"/>
        <v>0</v>
      </c>
      <c r="BI145" s="92">
        <f t="shared" si="18"/>
        <v>0</v>
      </c>
      <c r="BJ145" s="16" t="s">
        <v>157</v>
      </c>
      <c r="BK145" s="171">
        <f t="shared" si="19"/>
        <v>0</v>
      </c>
      <c r="BL145" s="16" t="s">
        <v>219</v>
      </c>
      <c r="BM145" s="170" t="s">
        <v>280</v>
      </c>
    </row>
    <row r="146" spans="2:65" s="1" customFormat="1" ht="16.5" customHeight="1" x14ac:dyDescent="0.2">
      <c r="B146" s="160"/>
      <c r="C146" s="161" t="s">
        <v>211</v>
      </c>
      <c r="D146" s="259" t="s">
        <v>882</v>
      </c>
      <c r="E146" s="260"/>
      <c r="F146" s="261"/>
      <c r="G146" s="163" t="s">
        <v>400</v>
      </c>
      <c r="H146" s="164">
        <v>35</v>
      </c>
      <c r="I146" s="165"/>
      <c r="J146" s="164">
        <f t="shared" si="10"/>
        <v>0</v>
      </c>
      <c r="K146" s="162" t="s">
        <v>1</v>
      </c>
      <c r="L146" s="32"/>
      <c r="M146" s="166" t="s">
        <v>1</v>
      </c>
      <c r="N146" s="167" t="s">
        <v>41</v>
      </c>
      <c r="O146" s="55"/>
      <c r="P146" s="168">
        <f t="shared" si="11"/>
        <v>0</v>
      </c>
      <c r="Q146" s="168">
        <v>1.1000000000000001E-3</v>
      </c>
      <c r="R146" s="168">
        <f t="shared" si="12"/>
        <v>3.85E-2</v>
      </c>
      <c r="S146" s="168">
        <v>0</v>
      </c>
      <c r="T146" s="169">
        <f t="shared" si="13"/>
        <v>0</v>
      </c>
      <c r="AR146" s="170" t="s">
        <v>219</v>
      </c>
      <c r="AT146" s="170" t="s">
        <v>152</v>
      </c>
      <c r="AU146" s="170" t="s">
        <v>157</v>
      </c>
      <c r="AY146" s="16" t="s">
        <v>150</v>
      </c>
      <c r="BE146" s="92">
        <f t="shared" si="14"/>
        <v>0</v>
      </c>
      <c r="BF146" s="92">
        <f t="shared" si="15"/>
        <v>0</v>
      </c>
      <c r="BG146" s="92">
        <f t="shared" si="16"/>
        <v>0</v>
      </c>
      <c r="BH146" s="92">
        <f t="shared" si="17"/>
        <v>0</v>
      </c>
      <c r="BI146" s="92">
        <f t="shared" si="18"/>
        <v>0</v>
      </c>
      <c r="BJ146" s="16" t="s">
        <v>157</v>
      </c>
      <c r="BK146" s="171">
        <f t="shared" si="19"/>
        <v>0</v>
      </c>
      <c r="BL146" s="16" t="s">
        <v>219</v>
      </c>
      <c r="BM146" s="170" t="s">
        <v>288</v>
      </c>
    </row>
    <row r="147" spans="2:65" s="1" customFormat="1" ht="24" customHeight="1" x14ac:dyDescent="0.2">
      <c r="B147" s="160"/>
      <c r="C147" s="197" t="s">
        <v>215</v>
      </c>
      <c r="D147" s="262" t="s">
        <v>883</v>
      </c>
      <c r="E147" s="263"/>
      <c r="F147" s="264"/>
      <c r="G147" s="199" t="s">
        <v>234</v>
      </c>
      <c r="H147" s="200">
        <v>2</v>
      </c>
      <c r="I147" s="201"/>
      <c r="J147" s="200">
        <f t="shared" si="10"/>
        <v>0</v>
      </c>
      <c r="K147" s="198" t="s">
        <v>1</v>
      </c>
      <c r="L147" s="202"/>
      <c r="M147" s="203" t="s">
        <v>1</v>
      </c>
      <c r="N147" s="204" t="s">
        <v>41</v>
      </c>
      <c r="O147" s="55"/>
      <c r="P147" s="168">
        <f t="shared" si="11"/>
        <v>0</v>
      </c>
      <c r="Q147" s="168">
        <v>5.2999999999999998E-4</v>
      </c>
      <c r="R147" s="168">
        <f t="shared" si="12"/>
        <v>1.06E-3</v>
      </c>
      <c r="S147" s="168">
        <v>0</v>
      </c>
      <c r="T147" s="169">
        <f t="shared" si="13"/>
        <v>0</v>
      </c>
      <c r="AR147" s="170" t="s">
        <v>302</v>
      </c>
      <c r="AT147" s="170" t="s">
        <v>255</v>
      </c>
      <c r="AU147" s="170" t="s">
        <v>157</v>
      </c>
      <c r="AY147" s="16" t="s">
        <v>150</v>
      </c>
      <c r="BE147" s="92">
        <f t="shared" si="14"/>
        <v>0</v>
      </c>
      <c r="BF147" s="92">
        <f t="shared" si="15"/>
        <v>0</v>
      </c>
      <c r="BG147" s="92">
        <f t="shared" si="16"/>
        <v>0</v>
      </c>
      <c r="BH147" s="92">
        <f t="shared" si="17"/>
        <v>0</v>
      </c>
      <c r="BI147" s="92">
        <f t="shared" si="18"/>
        <v>0</v>
      </c>
      <c r="BJ147" s="16" t="s">
        <v>157</v>
      </c>
      <c r="BK147" s="171">
        <f t="shared" si="19"/>
        <v>0</v>
      </c>
      <c r="BL147" s="16" t="s">
        <v>219</v>
      </c>
      <c r="BM147" s="170" t="s">
        <v>295</v>
      </c>
    </row>
    <row r="148" spans="2:65" s="1" customFormat="1" ht="24" customHeight="1" x14ac:dyDescent="0.2">
      <c r="B148" s="160"/>
      <c r="C148" s="161" t="s">
        <v>219</v>
      </c>
      <c r="D148" s="259" t="s">
        <v>884</v>
      </c>
      <c r="E148" s="260"/>
      <c r="F148" s="261"/>
      <c r="G148" s="163" t="s">
        <v>234</v>
      </c>
      <c r="H148" s="164">
        <v>7</v>
      </c>
      <c r="I148" s="165"/>
      <c r="J148" s="164">
        <f t="shared" si="10"/>
        <v>0</v>
      </c>
      <c r="K148" s="162" t="s">
        <v>1</v>
      </c>
      <c r="L148" s="32"/>
      <c r="M148" s="166" t="s">
        <v>1</v>
      </c>
      <c r="N148" s="167" t="s">
        <v>41</v>
      </c>
      <c r="O148" s="55"/>
      <c r="P148" s="168">
        <f t="shared" si="11"/>
        <v>0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AR148" s="170" t="s">
        <v>219</v>
      </c>
      <c r="AT148" s="170" t="s">
        <v>152</v>
      </c>
      <c r="AU148" s="170" t="s">
        <v>157</v>
      </c>
      <c r="AY148" s="16" t="s">
        <v>150</v>
      </c>
      <c r="BE148" s="92">
        <f t="shared" si="14"/>
        <v>0</v>
      </c>
      <c r="BF148" s="92">
        <f t="shared" si="15"/>
        <v>0</v>
      </c>
      <c r="BG148" s="92">
        <f t="shared" si="16"/>
        <v>0</v>
      </c>
      <c r="BH148" s="92">
        <f t="shared" si="17"/>
        <v>0</v>
      </c>
      <c r="BI148" s="92">
        <f t="shared" si="18"/>
        <v>0</v>
      </c>
      <c r="BJ148" s="16" t="s">
        <v>157</v>
      </c>
      <c r="BK148" s="171">
        <f t="shared" si="19"/>
        <v>0</v>
      </c>
      <c r="BL148" s="16" t="s">
        <v>219</v>
      </c>
      <c r="BM148" s="170" t="s">
        <v>302</v>
      </c>
    </row>
    <row r="149" spans="2:65" s="1" customFormat="1" ht="24" customHeight="1" x14ac:dyDescent="0.2">
      <c r="B149" s="160"/>
      <c r="C149" s="161" t="s">
        <v>225</v>
      </c>
      <c r="D149" s="259" t="s">
        <v>885</v>
      </c>
      <c r="E149" s="260"/>
      <c r="F149" s="261"/>
      <c r="G149" s="163" t="s">
        <v>234</v>
      </c>
      <c r="H149" s="164">
        <v>3</v>
      </c>
      <c r="I149" s="165"/>
      <c r="J149" s="164">
        <f t="shared" si="10"/>
        <v>0</v>
      </c>
      <c r="K149" s="162" t="s">
        <v>1</v>
      </c>
      <c r="L149" s="32"/>
      <c r="M149" s="166" t="s">
        <v>1</v>
      </c>
      <c r="N149" s="167" t="s">
        <v>41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AR149" s="170" t="s">
        <v>219</v>
      </c>
      <c r="AT149" s="170" t="s">
        <v>152</v>
      </c>
      <c r="AU149" s="170" t="s">
        <v>157</v>
      </c>
      <c r="AY149" s="16" t="s">
        <v>150</v>
      </c>
      <c r="BE149" s="92">
        <f t="shared" si="14"/>
        <v>0</v>
      </c>
      <c r="BF149" s="92">
        <f t="shared" si="15"/>
        <v>0</v>
      </c>
      <c r="BG149" s="92">
        <f t="shared" si="16"/>
        <v>0</v>
      </c>
      <c r="BH149" s="92">
        <f t="shared" si="17"/>
        <v>0</v>
      </c>
      <c r="BI149" s="92">
        <f t="shared" si="18"/>
        <v>0</v>
      </c>
      <c r="BJ149" s="16" t="s">
        <v>157</v>
      </c>
      <c r="BK149" s="171">
        <f t="shared" si="19"/>
        <v>0</v>
      </c>
      <c r="BL149" s="16" t="s">
        <v>219</v>
      </c>
      <c r="BM149" s="170" t="s">
        <v>310</v>
      </c>
    </row>
    <row r="150" spans="2:65" s="1" customFormat="1" ht="24" customHeight="1" x14ac:dyDescent="0.2">
      <c r="B150" s="160"/>
      <c r="C150" s="161" t="s">
        <v>232</v>
      </c>
      <c r="D150" s="259" t="s">
        <v>886</v>
      </c>
      <c r="E150" s="260"/>
      <c r="F150" s="261"/>
      <c r="G150" s="163" t="s">
        <v>234</v>
      </c>
      <c r="H150" s="164">
        <v>5</v>
      </c>
      <c r="I150" s="165"/>
      <c r="J150" s="164">
        <f t="shared" si="10"/>
        <v>0</v>
      </c>
      <c r="K150" s="162" t="s">
        <v>1</v>
      </c>
      <c r="L150" s="32"/>
      <c r="M150" s="166" t="s">
        <v>1</v>
      </c>
      <c r="N150" s="167" t="s">
        <v>41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AR150" s="170" t="s">
        <v>219</v>
      </c>
      <c r="AT150" s="170" t="s">
        <v>152</v>
      </c>
      <c r="AU150" s="170" t="s">
        <v>157</v>
      </c>
      <c r="AY150" s="16" t="s">
        <v>150</v>
      </c>
      <c r="BE150" s="92">
        <f t="shared" si="14"/>
        <v>0</v>
      </c>
      <c r="BF150" s="92">
        <f t="shared" si="15"/>
        <v>0</v>
      </c>
      <c r="BG150" s="92">
        <f t="shared" si="16"/>
        <v>0</v>
      </c>
      <c r="BH150" s="92">
        <f t="shared" si="17"/>
        <v>0</v>
      </c>
      <c r="BI150" s="92">
        <f t="shared" si="18"/>
        <v>0</v>
      </c>
      <c r="BJ150" s="16" t="s">
        <v>157</v>
      </c>
      <c r="BK150" s="171">
        <f t="shared" si="19"/>
        <v>0</v>
      </c>
      <c r="BL150" s="16" t="s">
        <v>219</v>
      </c>
      <c r="BM150" s="170" t="s">
        <v>321</v>
      </c>
    </row>
    <row r="151" spans="2:65" s="1" customFormat="1" ht="24" customHeight="1" x14ac:dyDescent="0.2">
      <c r="B151" s="160"/>
      <c r="C151" s="161" t="s">
        <v>237</v>
      </c>
      <c r="D151" s="259" t="s">
        <v>887</v>
      </c>
      <c r="E151" s="260"/>
      <c r="F151" s="261"/>
      <c r="G151" s="163" t="s">
        <v>234</v>
      </c>
      <c r="H151" s="164">
        <v>1</v>
      </c>
      <c r="I151" s="165"/>
      <c r="J151" s="164">
        <f t="shared" si="10"/>
        <v>0</v>
      </c>
      <c r="K151" s="162" t="s">
        <v>1</v>
      </c>
      <c r="L151" s="32"/>
      <c r="M151" s="166" t="s">
        <v>1</v>
      </c>
      <c r="N151" s="167" t="s">
        <v>41</v>
      </c>
      <c r="O151" s="55"/>
      <c r="P151" s="168">
        <f t="shared" si="11"/>
        <v>0</v>
      </c>
      <c r="Q151" s="168">
        <v>1E-4</v>
      </c>
      <c r="R151" s="168">
        <f t="shared" si="12"/>
        <v>1E-4</v>
      </c>
      <c r="S151" s="168">
        <v>0</v>
      </c>
      <c r="T151" s="169">
        <f t="shared" si="13"/>
        <v>0</v>
      </c>
      <c r="AR151" s="170" t="s">
        <v>219</v>
      </c>
      <c r="AT151" s="170" t="s">
        <v>152</v>
      </c>
      <c r="AU151" s="170" t="s">
        <v>157</v>
      </c>
      <c r="AY151" s="16" t="s">
        <v>150</v>
      </c>
      <c r="BE151" s="92">
        <f t="shared" si="14"/>
        <v>0</v>
      </c>
      <c r="BF151" s="92">
        <f t="shared" si="15"/>
        <v>0</v>
      </c>
      <c r="BG151" s="92">
        <f t="shared" si="16"/>
        <v>0</v>
      </c>
      <c r="BH151" s="92">
        <f t="shared" si="17"/>
        <v>0</v>
      </c>
      <c r="BI151" s="92">
        <f t="shared" si="18"/>
        <v>0</v>
      </c>
      <c r="BJ151" s="16" t="s">
        <v>157</v>
      </c>
      <c r="BK151" s="171">
        <f t="shared" si="19"/>
        <v>0</v>
      </c>
      <c r="BL151" s="16" t="s">
        <v>219</v>
      </c>
      <c r="BM151" s="170" t="s">
        <v>348</v>
      </c>
    </row>
    <row r="152" spans="2:65" s="1" customFormat="1" ht="24" customHeight="1" x14ac:dyDescent="0.2">
      <c r="B152" s="160"/>
      <c r="C152" s="197" t="s">
        <v>7</v>
      </c>
      <c r="D152" s="262" t="s">
        <v>1224</v>
      </c>
      <c r="E152" s="263"/>
      <c r="F152" s="264"/>
      <c r="G152" s="199" t="s">
        <v>234</v>
      </c>
      <c r="H152" s="200">
        <v>1</v>
      </c>
      <c r="I152" s="201"/>
      <c r="J152" s="200">
        <f t="shared" si="10"/>
        <v>0</v>
      </c>
      <c r="K152" s="198" t="s">
        <v>1</v>
      </c>
      <c r="L152" s="202"/>
      <c r="M152" s="203" t="s">
        <v>1</v>
      </c>
      <c r="N152" s="204" t="s">
        <v>41</v>
      </c>
      <c r="O152" s="55"/>
      <c r="P152" s="168">
        <f t="shared" si="11"/>
        <v>0</v>
      </c>
      <c r="Q152" s="168">
        <v>1.2800000000000001E-3</v>
      </c>
      <c r="R152" s="168">
        <f t="shared" si="12"/>
        <v>1.2800000000000001E-3</v>
      </c>
      <c r="S152" s="168">
        <v>0</v>
      </c>
      <c r="T152" s="169">
        <f t="shared" si="13"/>
        <v>0</v>
      </c>
      <c r="AR152" s="170" t="s">
        <v>302</v>
      </c>
      <c r="AT152" s="170" t="s">
        <v>255</v>
      </c>
      <c r="AU152" s="170" t="s">
        <v>157</v>
      </c>
      <c r="AY152" s="16" t="s">
        <v>150</v>
      </c>
      <c r="BE152" s="92">
        <f t="shared" si="14"/>
        <v>0</v>
      </c>
      <c r="BF152" s="92">
        <f t="shared" si="15"/>
        <v>0</v>
      </c>
      <c r="BG152" s="92">
        <f t="shared" si="16"/>
        <v>0</v>
      </c>
      <c r="BH152" s="92">
        <f t="shared" si="17"/>
        <v>0</v>
      </c>
      <c r="BI152" s="92">
        <f t="shared" si="18"/>
        <v>0</v>
      </c>
      <c r="BJ152" s="16" t="s">
        <v>157</v>
      </c>
      <c r="BK152" s="171">
        <f t="shared" si="19"/>
        <v>0</v>
      </c>
      <c r="BL152" s="16" t="s">
        <v>219</v>
      </c>
      <c r="BM152" s="170" t="s">
        <v>356</v>
      </c>
    </row>
    <row r="153" spans="2:65" s="1" customFormat="1" ht="16.5" customHeight="1" x14ac:dyDescent="0.2">
      <c r="B153" s="160"/>
      <c r="C153" s="161" t="s">
        <v>250</v>
      </c>
      <c r="D153" s="259" t="s">
        <v>888</v>
      </c>
      <c r="E153" s="260"/>
      <c r="F153" s="261"/>
      <c r="G153" s="163" t="s">
        <v>234</v>
      </c>
      <c r="H153" s="164">
        <v>2</v>
      </c>
      <c r="I153" s="165"/>
      <c r="J153" s="164">
        <f t="shared" si="10"/>
        <v>0</v>
      </c>
      <c r="K153" s="162" t="s">
        <v>1</v>
      </c>
      <c r="L153" s="32"/>
      <c r="M153" s="166" t="s">
        <v>1</v>
      </c>
      <c r="N153" s="167" t="s">
        <v>41</v>
      </c>
      <c r="O153" s="55"/>
      <c r="P153" s="168">
        <f t="shared" si="11"/>
        <v>0</v>
      </c>
      <c r="Q153" s="168">
        <v>2.9999999999999997E-4</v>
      </c>
      <c r="R153" s="168">
        <f t="shared" si="12"/>
        <v>5.9999999999999995E-4</v>
      </c>
      <c r="S153" s="168">
        <v>0</v>
      </c>
      <c r="T153" s="169">
        <f t="shared" si="13"/>
        <v>0</v>
      </c>
      <c r="AR153" s="170" t="s">
        <v>219</v>
      </c>
      <c r="AT153" s="170" t="s">
        <v>152</v>
      </c>
      <c r="AU153" s="170" t="s">
        <v>157</v>
      </c>
      <c r="AY153" s="16" t="s">
        <v>150</v>
      </c>
      <c r="BE153" s="92">
        <f t="shared" si="14"/>
        <v>0</v>
      </c>
      <c r="BF153" s="92">
        <f t="shared" si="15"/>
        <v>0</v>
      </c>
      <c r="BG153" s="92">
        <f t="shared" si="16"/>
        <v>0</v>
      </c>
      <c r="BH153" s="92">
        <f t="shared" si="17"/>
        <v>0</v>
      </c>
      <c r="BI153" s="92">
        <f t="shared" si="18"/>
        <v>0</v>
      </c>
      <c r="BJ153" s="16" t="s">
        <v>157</v>
      </c>
      <c r="BK153" s="171">
        <f t="shared" si="19"/>
        <v>0</v>
      </c>
      <c r="BL153" s="16" t="s">
        <v>219</v>
      </c>
      <c r="BM153" s="170" t="s">
        <v>369</v>
      </c>
    </row>
    <row r="154" spans="2:65" s="1" customFormat="1" ht="16.5" customHeight="1" x14ac:dyDescent="0.2">
      <c r="B154" s="160"/>
      <c r="C154" s="161" t="s">
        <v>254</v>
      </c>
      <c r="D154" s="259" t="s">
        <v>889</v>
      </c>
      <c r="E154" s="260"/>
      <c r="F154" s="261"/>
      <c r="G154" s="163" t="s">
        <v>234</v>
      </c>
      <c r="H154" s="164">
        <v>2</v>
      </c>
      <c r="I154" s="165"/>
      <c r="J154" s="164">
        <f t="shared" si="10"/>
        <v>0</v>
      </c>
      <c r="K154" s="162" t="s">
        <v>1</v>
      </c>
      <c r="L154" s="32"/>
      <c r="M154" s="166" t="s">
        <v>1</v>
      </c>
      <c r="N154" s="167" t="s">
        <v>41</v>
      </c>
      <c r="O154" s="55"/>
      <c r="P154" s="168">
        <f t="shared" si="11"/>
        <v>0</v>
      </c>
      <c r="Q154" s="168">
        <v>2.9999999999999997E-4</v>
      </c>
      <c r="R154" s="168">
        <f t="shared" si="12"/>
        <v>5.9999999999999995E-4</v>
      </c>
      <c r="S154" s="168">
        <v>0</v>
      </c>
      <c r="T154" s="169">
        <f t="shared" si="13"/>
        <v>0</v>
      </c>
      <c r="AR154" s="170" t="s">
        <v>219</v>
      </c>
      <c r="AT154" s="170" t="s">
        <v>152</v>
      </c>
      <c r="AU154" s="170" t="s">
        <v>157</v>
      </c>
      <c r="AY154" s="16" t="s">
        <v>150</v>
      </c>
      <c r="BE154" s="92">
        <f t="shared" si="14"/>
        <v>0</v>
      </c>
      <c r="BF154" s="92">
        <f t="shared" si="15"/>
        <v>0</v>
      </c>
      <c r="BG154" s="92">
        <f t="shared" si="16"/>
        <v>0</v>
      </c>
      <c r="BH154" s="92">
        <f t="shared" si="17"/>
        <v>0</v>
      </c>
      <c r="BI154" s="92">
        <f t="shared" si="18"/>
        <v>0</v>
      </c>
      <c r="BJ154" s="16" t="s">
        <v>157</v>
      </c>
      <c r="BK154" s="171">
        <f t="shared" si="19"/>
        <v>0</v>
      </c>
      <c r="BL154" s="16" t="s">
        <v>219</v>
      </c>
      <c r="BM154" s="170" t="s">
        <v>379</v>
      </c>
    </row>
    <row r="155" spans="2:65" s="1" customFormat="1" ht="24" customHeight="1" x14ac:dyDescent="0.2">
      <c r="B155" s="160"/>
      <c r="C155" s="161" t="s">
        <v>258</v>
      </c>
      <c r="D155" s="259" t="s">
        <v>890</v>
      </c>
      <c r="E155" s="260"/>
      <c r="F155" s="261"/>
      <c r="G155" s="163" t="s">
        <v>400</v>
      </c>
      <c r="H155" s="164">
        <v>71</v>
      </c>
      <c r="I155" s="165"/>
      <c r="J155" s="164">
        <f t="shared" si="10"/>
        <v>0</v>
      </c>
      <c r="K155" s="162" t="s">
        <v>1</v>
      </c>
      <c r="L155" s="32"/>
      <c r="M155" s="166" t="s">
        <v>1</v>
      </c>
      <c r="N155" s="167" t="s">
        <v>41</v>
      </c>
      <c r="O155" s="55"/>
      <c r="P155" s="168">
        <f t="shared" si="11"/>
        <v>0</v>
      </c>
      <c r="Q155" s="168">
        <v>1.5800000000000002E-2</v>
      </c>
      <c r="R155" s="168">
        <f t="shared" si="12"/>
        <v>1.1218000000000001</v>
      </c>
      <c r="S155" s="168">
        <v>0</v>
      </c>
      <c r="T155" s="169">
        <f t="shared" si="13"/>
        <v>0</v>
      </c>
      <c r="AR155" s="170" t="s">
        <v>219</v>
      </c>
      <c r="AT155" s="170" t="s">
        <v>152</v>
      </c>
      <c r="AU155" s="170" t="s">
        <v>157</v>
      </c>
      <c r="AY155" s="16" t="s">
        <v>150</v>
      </c>
      <c r="BE155" s="92">
        <f t="shared" si="14"/>
        <v>0</v>
      </c>
      <c r="BF155" s="92">
        <f t="shared" si="15"/>
        <v>0</v>
      </c>
      <c r="BG155" s="92">
        <f t="shared" si="16"/>
        <v>0</v>
      </c>
      <c r="BH155" s="92">
        <f t="shared" si="17"/>
        <v>0</v>
      </c>
      <c r="BI155" s="92">
        <f t="shared" si="18"/>
        <v>0</v>
      </c>
      <c r="BJ155" s="16" t="s">
        <v>157</v>
      </c>
      <c r="BK155" s="171">
        <f t="shared" si="19"/>
        <v>0</v>
      </c>
      <c r="BL155" s="16" t="s">
        <v>219</v>
      </c>
      <c r="BM155" s="170" t="s">
        <v>385</v>
      </c>
    </row>
    <row r="156" spans="2:65" s="1" customFormat="1" ht="24" customHeight="1" x14ac:dyDescent="0.2">
      <c r="B156" s="160"/>
      <c r="C156" s="161" t="s">
        <v>264</v>
      </c>
      <c r="D156" s="259" t="s">
        <v>891</v>
      </c>
      <c r="E156" s="260"/>
      <c r="F156" s="261"/>
      <c r="G156" s="163" t="s">
        <v>876</v>
      </c>
      <c r="H156" s="165"/>
      <c r="I156" s="165"/>
      <c r="J156" s="164">
        <f t="shared" si="10"/>
        <v>0</v>
      </c>
      <c r="K156" s="162" t="s">
        <v>1</v>
      </c>
      <c r="L156" s="32"/>
      <c r="M156" s="166" t="s">
        <v>1</v>
      </c>
      <c r="N156" s="167" t="s">
        <v>41</v>
      </c>
      <c r="O156" s="55"/>
      <c r="P156" s="168">
        <f t="shared" si="11"/>
        <v>0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AR156" s="170" t="s">
        <v>219</v>
      </c>
      <c r="AT156" s="170" t="s">
        <v>152</v>
      </c>
      <c r="AU156" s="170" t="s">
        <v>157</v>
      </c>
      <c r="AY156" s="16" t="s">
        <v>150</v>
      </c>
      <c r="BE156" s="92">
        <f t="shared" si="14"/>
        <v>0</v>
      </c>
      <c r="BF156" s="92">
        <f t="shared" si="15"/>
        <v>0</v>
      </c>
      <c r="BG156" s="92">
        <f t="shared" si="16"/>
        <v>0</v>
      </c>
      <c r="BH156" s="92">
        <f t="shared" si="17"/>
        <v>0</v>
      </c>
      <c r="BI156" s="92">
        <f t="shared" si="18"/>
        <v>0</v>
      </c>
      <c r="BJ156" s="16" t="s">
        <v>157</v>
      </c>
      <c r="BK156" s="171">
        <f t="shared" si="19"/>
        <v>0</v>
      </c>
      <c r="BL156" s="16" t="s">
        <v>219</v>
      </c>
      <c r="BM156" s="170" t="s">
        <v>391</v>
      </c>
    </row>
    <row r="157" spans="2:65" s="11" customFormat="1" ht="22.9" customHeight="1" x14ac:dyDescent="0.2">
      <c r="B157" s="147"/>
      <c r="D157" s="148" t="s">
        <v>74</v>
      </c>
      <c r="E157" s="158" t="s">
        <v>892</v>
      </c>
      <c r="F157" s="158" t="s">
        <v>893</v>
      </c>
      <c r="I157" s="150"/>
      <c r="J157" s="159">
        <f>BK157</f>
        <v>0</v>
      </c>
      <c r="L157" s="147"/>
      <c r="M157" s="152"/>
      <c r="N157" s="153"/>
      <c r="O157" s="153"/>
      <c r="P157" s="154">
        <f>SUM(P158:P165)</f>
        <v>0</v>
      </c>
      <c r="Q157" s="153"/>
      <c r="R157" s="154">
        <f>SUM(R158:R165)</f>
        <v>7.1020099999999999</v>
      </c>
      <c r="S157" s="153"/>
      <c r="T157" s="155">
        <f>SUM(T158:T165)</f>
        <v>0</v>
      </c>
      <c r="AR157" s="148" t="s">
        <v>157</v>
      </c>
      <c r="AT157" s="156" t="s">
        <v>74</v>
      </c>
      <c r="AU157" s="156" t="s">
        <v>83</v>
      </c>
      <c r="AY157" s="148" t="s">
        <v>150</v>
      </c>
      <c r="BK157" s="157">
        <f>SUM(BK158:BK165)</f>
        <v>0</v>
      </c>
    </row>
    <row r="158" spans="2:65" s="1" customFormat="1" ht="24" customHeight="1" x14ac:dyDescent="0.2">
      <c r="B158" s="160"/>
      <c r="C158" s="161" t="s">
        <v>276</v>
      </c>
      <c r="D158" s="259" t="s">
        <v>894</v>
      </c>
      <c r="E158" s="260"/>
      <c r="F158" s="261"/>
      <c r="G158" s="163" t="s">
        <v>234</v>
      </c>
      <c r="H158" s="164">
        <v>14</v>
      </c>
      <c r="I158" s="165"/>
      <c r="J158" s="164">
        <f t="shared" ref="J158:J165" si="20">ROUND(I158*H158,3)</f>
        <v>0</v>
      </c>
      <c r="K158" s="162" t="s">
        <v>1</v>
      </c>
      <c r="L158" s="32"/>
      <c r="M158" s="166" t="s">
        <v>1</v>
      </c>
      <c r="N158" s="167" t="s">
        <v>41</v>
      </c>
      <c r="O158" s="55"/>
      <c r="P158" s="168">
        <f t="shared" ref="P158:P165" si="21">O158*H158</f>
        <v>0</v>
      </c>
      <c r="Q158" s="168">
        <v>1.2999999999999999E-4</v>
      </c>
      <c r="R158" s="168">
        <f t="shared" ref="R158:R165" si="22">Q158*H158</f>
        <v>1.8199999999999998E-3</v>
      </c>
      <c r="S158" s="168">
        <v>0</v>
      </c>
      <c r="T158" s="169">
        <f t="shared" ref="T158:T165" si="23">S158*H158</f>
        <v>0</v>
      </c>
      <c r="AR158" s="170" t="s">
        <v>219</v>
      </c>
      <c r="AT158" s="170" t="s">
        <v>152</v>
      </c>
      <c r="AU158" s="170" t="s">
        <v>157</v>
      </c>
      <c r="AY158" s="16" t="s">
        <v>150</v>
      </c>
      <c r="BE158" s="92">
        <f t="shared" ref="BE158:BE165" si="24">IF(N158="základná",J158,0)</f>
        <v>0</v>
      </c>
      <c r="BF158" s="92">
        <f t="shared" ref="BF158:BF165" si="25">IF(N158="znížená",J158,0)</f>
        <v>0</v>
      </c>
      <c r="BG158" s="92">
        <f t="shared" ref="BG158:BG165" si="26">IF(N158="zákl. prenesená",J158,0)</f>
        <v>0</v>
      </c>
      <c r="BH158" s="92">
        <f t="shared" ref="BH158:BH165" si="27">IF(N158="zníž. prenesená",J158,0)</f>
        <v>0</v>
      </c>
      <c r="BI158" s="92">
        <f t="shared" ref="BI158:BI165" si="28">IF(N158="nulová",J158,0)</f>
        <v>0</v>
      </c>
      <c r="BJ158" s="16" t="s">
        <v>157</v>
      </c>
      <c r="BK158" s="171">
        <f t="shared" ref="BK158:BK165" si="29">ROUND(I158*H158,3)</f>
        <v>0</v>
      </c>
      <c r="BL158" s="16" t="s">
        <v>219</v>
      </c>
      <c r="BM158" s="170" t="s">
        <v>398</v>
      </c>
    </row>
    <row r="159" spans="2:65" s="1" customFormat="1" ht="24" customHeight="1" x14ac:dyDescent="0.2">
      <c r="B159" s="160"/>
      <c r="C159" s="161" t="s">
        <v>280</v>
      </c>
      <c r="D159" s="259" t="s">
        <v>895</v>
      </c>
      <c r="E159" s="260"/>
      <c r="F159" s="261"/>
      <c r="G159" s="163" t="s">
        <v>896</v>
      </c>
      <c r="H159" s="164">
        <v>2</v>
      </c>
      <c r="I159" s="165"/>
      <c r="J159" s="164">
        <f t="shared" si="20"/>
        <v>0</v>
      </c>
      <c r="K159" s="162" t="s">
        <v>1</v>
      </c>
      <c r="L159" s="32"/>
      <c r="M159" s="166" t="s">
        <v>1</v>
      </c>
      <c r="N159" s="167" t="s">
        <v>41</v>
      </c>
      <c r="O159" s="55"/>
      <c r="P159" s="168">
        <f t="shared" si="21"/>
        <v>0</v>
      </c>
      <c r="Q159" s="168">
        <v>2.5999999999999998E-4</v>
      </c>
      <c r="R159" s="168">
        <f t="shared" si="22"/>
        <v>5.1999999999999995E-4</v>
      </c>
      <c r="S159" s="168">
        <v>0</v>
      </c>
      <c r="T159" s="169">
        <f t="shared" si="23"/>
        <v>0</v>
      </c>
      <c r="AR159" s="170" t="s">
        <v>219</v>
      </c>
      <c r="AT159" s="170" t="s">
        <v>152</v>
      </c>
      <c r="AU159" s="170" t="s">
        <v>157</v>
      </c>
      <c r="AY159" s="16" t="s">
        <v>150</v>
      </c>
      <c r="BE159" s="92">
        <f t="shared" si="24"/>
        <v>0</v>
      </c>
      <c r="BF159" s="92">
        <f t="shared" si="25"/>
        <v>0</v>
      </c>
      <c r="BG159" s="92">
        <f t="shared" si="26"/>
        <v>0</v>
      </c>
      <c r="BH159" s="92">
        <f t="shared" si="27"/>
        <v>0</v>
      </c>
      <c r="BI159" s="92">
        <f t="shared" si="28"/>
        <v>0</v>
      </c>
      <c r="BJ159" s="16" t="s">
        <v>157</v>
      </c>
      <c r="BK159" s="171">
        <f t="shared" si="29"/>
        <v>0</v>
      </c>
      <c r="BL159" s="16" t="s">
        <v>219</v>
      </c>
      <c r="BM159" s="170" t="s">
        <v>406</v>
      </c>
    </row>
    <row r="160" spans="2:65" s="1" customFormat="1" ht="24" customHeight="1" x14ac:dyDescent="0.2">
      <c r="B160" s="160"/>
      <c r="C160" s="161" t="s">
        <v>284</v>
      </c>
      <c r="D160" s="259" t="s">
        <v>1213</v>
      </c>
      <c r="E160" s="260"/>
      <c r="F160" s="261"/>
      <c r="G160" s="163" t="s">
        <v>400</v>
      </c>
      <c r="H160" s="164">
        <v>77</v>
      </c>
      <c r="I160" s="165"/>
      <c r="J160" s="164">
        <f t="shared" si="20"/>
        <v>0</v>
      </c>
      <c r="K160" s="162" t="s">
        <v>1</v>
      </c>
      <c r="L160" s="32"/>
      <c r="M160" s="166" t="s">
        <v>1</v>
      </c>
      <c r="N160" s="167" t="s">
        <v>41</v>
      </c>
      <c r="O160" s="55"/>
      <c r="P160" s="168">
        <f t="shared" si="21"/>
        <v>0</v>
      </c>
      <c r="Q160" s="168">
        <v>7.7999999999999999E-4</v>
      </c>
      <c r="R160" s="168">
        <f t="shared" si="22"/>
        <v>6.0060000000000002E-2</v>
      </c>
      <c r="S160" s="168">
        <v>0</v>
      </c>
      <c r="T160" s="169">
        <f t="shared" si="23"/>
        <v>0</v>
      </c>
      <c r="AR160" s="170" t="s">
        <v>219</v>
      </c>
      <c r="AT160" s="170" t="s">
        <v>152</v>
      </c>
      <c r="AU160" s="170" t="s">
        <v>157</v>
      </c>
      <c r="AY160" s="16" t="s">
        <v>150</v>
      </c>
      <c r="BE160" s="92">
        <f t="shared" si="24"/>
        <v>0</v>
      </c>
      <c r="BF160" s="92">
        <f t="shared" si="25"/>
        <v>0</v>
      </c>
      <c r="BG160" s="92">
        <f t="shared" si="26"/>
        <v>0</v>
      </c>
      <c r="BH160" s="92">
        <f t="shared" si="27"/>
        <v>0</v>
      </c>
      <c r="BI160" s="92">
        <f t="shared" si="28"/>
        <v>0</v>
      </c>
      <c r="BJ160" s="16" t="s">
        <v>157</v>
      </c>
      <c r="BK160" s="171">
        <f t="shared" si="29"/>
        <v>0</v>
      </c>
      <c r="BL160" s="16" t="s">
        <v>219</v>
      </c>
      <c r="BM160" s="170" t="s">
        <v>420</v>
      </c>
    </row>
    <row r="161" spans="2:65" s="1" customFormat="1" ht="24" customHeight="1" x14ac:dyDescent="0.2">
      <c r="B161" s="160"/>
      <c r="C161" s="161" t="s">
        <v>288</v>
      </c>
      <c r="D161" s="259" t="s">
        <v>1214</v>
      </c>
      <c r="E161" s="260"/>
      <c r="F161" s="261"/>
      <c r="G161" s="163" t="s">
        <v>400</v>
      </c>
      <c r="H161" s="164">
        <v>50</v>
      </c>
      <c r="I161" s="165"/>
      <c r="J161" s="164">
        <f t="shared" si="20"/>
        <v>0</v>
      </c>
      <c r="K161" s="162" t="s">
        <v>1</v>
      </c>
      <c r="L161" s="32"/>
      <c r="M161" s="166" t="s">
        <v>1</v>
      </c>
      <c r="N161" s="167" t="s">
        <v>41</v>
      </c>
      <c r="O161" s="55"/>
      <c r="P161" s="168">
        <f t="shared" si="21"/>
        <v>0</v>
      </c>
      <c r="Q161" s="168">
        <v>7.7999999999999999E-4</v>
      </c>
      <c r="R161" s="168">
        <f t="shared" si="22"/>
        <v>3.9E-2</v>
      </c>
      <c r="S161" s="168">
        <v>0</v>
      </c>
      <c r="T161" s="169">
        <f t="shared" si="23"/>
        <v>0</v>
      </c>
      <c r="AR161" s="170" t="s">
        <v>219</v>
      </c>
      <c r="AT161" s="170" t="s">
        <v>152</v>
      </c>
      <c r="AU161" s="170" t="s">
        <v>157</v>
      </c>
      <c r="AY161" s="16" t="s">
        <v>150</v>
      </c>
      <c r="BE161" s="92">
        <f t="shared" si="24"/>
        <v>0</v>
      </c>
      <c r="BF161" s="92">
        <f t="shared" si="25"/>
        <v>0</v>
      </c>
      <c r="BG161" s="92">
        <f t="shared" si="26"/>
        <v>0</v>
      </c>
      <c r="BH161" s="92">
        <f t="shared" si="27"/>
        <v>0</v>
      </c>
      <c r="BI161" s="92">
        <f t="shared" si="28"/>
        <v>0</v>
      </c>
      <c r="BJ161" s="16" t="s">
        <v>157</v>
      </c>
      <c r="BK161" s="171">
        <f t="shared" si="29"/>
        <v>0</v>
      </c>
      <c r="BL161" s="16" t="s">
        <v>219</v>
      </c>
      <c r="BM161" s="170" t="s">
        <v>434</v>
      </c>
    </row>
    <row r="162" spans="2:65" s="1" customFormat="1" ht="24" customHeight="1" x14ac:dyDescent="0.2">
      <c r="B162" s="160"/>
      <c r="C162" s="161" t="s">
        <v>292</v>
      </c>
      <c r="D162" s="259" t="s">
        <v>1215</v>
      </c>
      <c r="E162" s="260"/>
      <c r="F162" s="261"/>
      <c r="G162" s="163" t="s">
        <v>400</v>
      </c>
      <c r="H162" s="164">
        <v>24</v>
      </c>
      <c r="I162" s="165"/>
      <c r="J162" s="164">
        <f t="shared" si="20"/>
        <v>0</v>
      </c>
      <c r="K162" s="162" t="s">
        <v>1</v>
      </c>
      <c r="L162" s="32"/>
      <c r="M162" s="166" t="s">
        <v>1</v>
      </c>
      <c r="N162" s="167" t="s">
        <v>41</v>
      </c>
      <c r="O162" s="55"/>
      <c r="P162" s="168">
        <f t="shared" si="21"/>
        <v>0</v>
      </c>
      <c r="Q162" s="168">
        <v>1.08E-3</v>
      </c>
      <c r="R162" s="168">
        <f t="shared" si="22"/>
        <v>2.5919999999999999E-2</v>
      </c>
      <c r="S162" s="168">
        <v>0</v>
      </c>
      <c r="T162" s="169">
        <f t="shared" si="23"/>
        <v>0</v>
      </c>
      <c r="AR162" s="170" t="s">
        <v>219</v>
      </c>
      <c r="AT162" s="170" t="s">
        <v>152</v>
      </c>
      <c r="AU162" s="170" t="s">
        <v>157</v>
      </c>
      <c r="AY162" s="16" t="s">
        <v>150</v>
      </c>
      <c r="BE162" s="92">
        <f t="shared" si="24"/>
        <v>0</v>
      </c>
      <c r="BF162" s="92">
        <f t="shared" si="25"/>
        <v>0</v>
      </c>
      <c r="BG162" s="92">
        <f t="shared" si="26"/>
        <v>0</v>
      </c>
      <c r="BH162" s="92">
        <f t="shared" si="27"/>
        <v>0</v>
      </c>
      <c r="BI162" s="92">
        <f t="shared" si="28"/>
        <v>0</v>
      </c>
      <c r="BJ162" s="16" t="s">
        <v>157</v>
      </c>
      <c r="BK162" s="171">
        <f t="shared" si="29"/>
        <v>0</v>
      </c>
      <c r="BL162" s="16" t="s">
        <v>219</v>
      </c>
      <c r="BM162" s="170" t="s">
        <v>445</v>
      </c>
    </row>
    <row r="163" spans="2:65" s="1" customFormat="1" ht="24" customHeight="1" x14ac:dyDescent="0.2">
      <c r="B163" s="160"/>
      <c r="C163" s="161" t="s">
        <v>295</v>
      </c>
      <c r="D163" s="259" t="s">
        <v>897</v>
      </c>
      <c r="E163" s="260"/>
      <c r="F163" s="261"/>
      <c r="G163" s="163" t="s">
        <v>400</v>
      </c>
      <c r="H163" s="164">
        <v>151</v>
      </c>
      <c r="I163" s="165"/>
      <c r="J163" s="164">
        <f t="shared" si="20"/>
        <v>0</v>
      </c>
      <c r="K163" s="162" t="s">
        <v>1</v>
      </c>
      <c r="L163" s="32"/>
      <c r="M163" s="166" t="s">
        <v>1</v>
      </c>
      <c r="N163" s="167" t="s">
        <v>41</v>
      </c>
      <c r="O163" s="55"/>
      <c r="P163" s="168">
        <f t="shared" si="21"/>
        <v>0</v>
      </c>
      <c r="Q163" s="168">
        <v>1.018E-2</v>
      </c>
      <c r="R163" s="168">
        <f t="shared" si="22"/>
        <v>1.53718</v>
      </c>
      <c r="S163" s="168">
        <v>0</v>
      </c>
      <c r="T163" s="169">
        <f t="shared" si="23"/>
        <v>0</v>
      </c>
      <c r="AR163" s="170" t="s">
        <v>219</v>
      </c>
      <c r="AT163" s="170" t="s">
        <v>152</v>
      </c>
      <c r="AU163" s="170" t="s">
        <v>157</v>
      </c>
      <c r="AY163" s="16" t="s">
        <v>150</v>
      </c>
      <c r="BE163" s="92">
        <f t="shared" si="24"/>
        <v>0</v>
      </c>
      <c r="BF163" s="92">
        <f t="shared" si="25"/>
        <v>0</v>
      </c>
      <c r="BG163" s="92">
        <f t="shared" si="26"/>
        <v>0</v>
      </c>
      <c r="BH163" s="92">
        <f t="shared" si="27"/>
        <v>0</v>
      </c>
      <c r="BI163" s="92">
        <f t="shared" si="28"/>
        <v>0</v>
      </c>
      <c r="BJ163" s="16" t="s">
        <v>157</v>
      </c>
      <c r="BK163" s="171">
        <f t="shared" si="29"/>
        <v>0</v>
      </c>
      <c r="BL163" s="16" t="s">
        <v>219</v>
      </c>
      <c r="BM163" s="170" t="s">
        <v>461</v>
      </c>
    </row>
    <row r="164" spans="2:65" s="1" customFormat="1" ht="24" customHeight="1" x14ac:dyDescent="0.2">
      <c r="B164" s="160"/>
      <c r="C164" s="161" t="s">
        <v>298</v>
      </c>
      <c r="D164" s="259" t="s">
        <v>898</v>
      </c>
      <c r="E164" s="260"/>
      <c r="F164" s="261"/>
      <c r="G164" s="163" t="s">
        <v>400</v>
      </c>
      <c r="H164" s="164">
        <v>151</v>
      </c>
      <c r="I164" s="165"/>
      <c r="J164" s="164">
        <f t="shared" si="20"/>
        <v>0</v>
      </c>
      <c r="K164" s="162" t="s">
        <v>1</v>
      </c>
      <c r="L164" s="32"/>
      <c r="M164" s="166" t="s">
        <v>1</v>
      </c>
      <c r="N164" s="167" t="s">
        <v>41</v>
      </c>
      <c r="O164" s="55"/>
      <c r="P164" s="168">
        <f t="shared" si="21"/>
        <v>0</v>
      </c>
      <c r="Q164" s="168">
        <v>3.601E-2</v>
      </c>
      <c r="R164" s="168">
        <f t="shared" si="22"/>
        <v>5.4375099999999996</v>
      </c>
      <c r="S164" s="168">
        <v>0</v>
      </c>
      <c r="T164" s="169">
        <f t="shared" si="23"/>
        <v>0</v>
      </c>
      <c r="AR164" s="170" t="s">
        <v>219</v>
      </c>
      <c r="AT164" s="170" t="s">
        <v>152</v>
      </c>
      <c r="AU164" s="170" t="s">
        <v>157</v>
      </c>
      <c r="AY164" s="16" t="s">
        <v>150</v>
      </c>
      <c r="BE164" s="92">
        <f t="shared" si="24"/>
        <v>0</v>
      </c>
      <c r="BF164" s="92">
        <f t="shared" si="25"/>
        <v>0</v>
      </c>
      <c r="BG164" s="92">
        <f t="shared" si="26"/>
        <v>0</v>
      </c>
      <c r="BH164" s="92">
        <f t="shared" si="27"/>
        <v>0</v>
      </c>
      <c r="BI164" s="92">
        <f t="shared" si="28"/>
        <v>0</v>
      </c>
      <c r="BJ164" s="16" t="s">
        <v>157</v>
      </c>
      <c r="BK164" s="171">
        <f t="shared" si="29"/>
        <v>0</v>
      </c>
      <c r="BL164" s="16" t="s">
        <v>219</v>
      </c>
      <c r="BM164" s="170" t="s">
        <v>472</v>
      </c>
    </row>
    <row r="165" spans="2:65" s="1" customFormat="1" ht="24" customHeight="1" x14ac:dyDescent="0.2">
      <c r="B165" s="160"/>
      <c r="C165" s="161" t="s">
        <v>302</v>
      </c>
      <c r="D165" s="259" t="s">
        <v>899</v>
      </c>
      <c r="E165" s="260"/>
      <c r="F165" s="261"/>
      <c r="G165" s="163" t="s">
        <v>876</v>
      </c>
      <c r="H165" s="165"/>
      <c r="I165" s="165"/>
      <c r="J165" s="164">
        <f t="shared" si="20"/>
        <v>0</v>
      </c>
      <c r="K165" s="162" t="s">
        <v>1</v>
      </c>
      <c r="L165" s="32"/>
      <c r="M165" s="166" t="s">
        <v>1</v>
      </c>
      <c r="N165" s="167" t="s">
        <v>41</v>
      </c>
      <c r="O165" s="55"/>
      <c r="P165" s="168">
        <f t="shared" si="21"/>
        <v>0</v>
      </c>
      <c r="Q165" s="168">
        <v>0</v>
      </c>
      <c r="R165" s="168">
        <f t="shared" si="22"/>
        <v>0</v>
      </c>
      <c r="S165" s="168">
        <v>0</v>
      </c>
      <c r="T165" s="169">
        <f t="shared" si="23"/>
        <v>0</v>
      </c>
      <c r="AR165" s="170" t="s">
        <v>219</v>
      </c>
      <c r="AT165" s="170" t="s">
        <v>152</v>
      </c>
      <c r="AU165" s="170" t="s">
        <v>157</v>
      </c>
      <c r="AY165" s="16" t="s">
        <v>150</v>
      </c>
      <c r="BE165" s="92">
        <f t="shared" si="24"/>
        <v>0</v>
      </c>
      <c r="BF165" s="92">
        <f t="shared" si="25"/>
        <v>0</v>
      </c>
      <c r="BG165" s="92">
        <f t="shared" si="26"/>
        <v>0</v>
      </c>
      <c r="BH165" s="92">
        <f t="shared" si="27"/>
        <v>0</v>
      </c>
      <c r="BI165" s="92">
        <f t="shared" si="28"/>
        <v>0</v>
      </c>
      <c r="BJ165" s="16" t="s">
        <v>157</v>
      </c>
      <c r="BK165" s="171">
        <f t="shared" si="29"/>
        <v>0</v>
      </c>
      <c r="BL165" s="16" t="s">
        <v>219</v>
      </c>
      <c r="BM165" s="170" t="s">
        <v>482</v>
      </c>
    </row>
    <row r="166" spans="2:65" s="11" customFormat="1" ht="22.9" customHeight="1" x14ac:dyDescent="0.2">
      <c r="B166" s="147"/>
      <c r="D166" s="148" t="s">
        <v>74</v>
      </c>
      <c r="E166" s="158" t="s">
        <v>900</v>
      </c>
      <c r="F166" s="158" t="s">
        <v>901</v>
      </c>
      <c r="I166" s="150"/>
      <c r="J166" s="159">
        <f>BK166</f>
        <v>0</v>
      </c>
      <c r="L166" s="147"/>
      <c r="M166" s="152"/>
      <c r="N166" s="153"/>
      <c r="O166" s="153"/>
      <c r="P166" s="154">
        <f>SUM(P167:P198)</f>
        <v>0</v>
      </c>
      <c r="Q166" s="153"/>
      <c r="R166" s="154">
        <f>SUM(R167:R198)</f>
        <v>0.33096000000000009</v>
      </c>
      <c r="S166" s="153"/>
      <c r="T166" s="155">
        <f>SUM(T167:T198)</f>
        <v>0</v>
      </c>
      <c r="AR166" s="148" t="s">
        <v>157</v>
      </c>
      <c r="AT166" s="156" t="s">
        <v>74</v>
      </c>
      <c r="AU166" s="156" t="s">
        <v>83</v>
      </c>
      <c r="AY166" s="148" t="s">
        <v>150</v>
      </c>
      <c r="BK166" s="157">
        <f>SUM(BK167:BK198)</f>
        <v>0</v>
      </c>
    </row>
    <row r="167" spans="2:65" s="1" customFormat="1" ht="16.5" customHeight="1" x14ac:dyDescent="0.2">
      <c r="B167" s="160"/>
      <c r="C167" s="161" t="s">
        <v>306</v>
      </c>
      <c r="D167" s="259" t="s">
        <v>902</v>
      </c>
      <c r="E167" s="260"/>
      <c r="F167" s="261"/>
      <c r="G167" s="163" t="s">
        <v>903</v>
      </c>
      <c r="H167" s="164">
        <v>1</v>
      </c>
      <c r="I167" s="165"/>
      <c r="J167" s="164">
        <f t="shared" ref="J167:J198" si="30">ROUND(I167*H167,3)</f>
        <v>0</v>
      </c>
      <c r="K167" s="162" t="s">
        <v>1</v>
      </c>
      <c r="L167" s="32"/>
      <c r="M167" s="166" t="s">
        <v>1</v>
      </c>
      <c r="N167" s="167" t="s">
        <v>41</v>
      </c>
      <c r="O167" s="55"/>
      <c r="P167" s="168">
        <f t="shared" ref="P167:P198" si="31">O167*H167</f>
        <v>0</v>
      </c>
      <c r="Q167" s="168">
        <v>8.3000000000000001E-4</v>
      </c>
      <c r="R167" s="168">
        <f t="shared" ref="R167:R198" si="32">Q167*H167</f>
        <v>8.3000000000000001E-4</v>
      </c>
      <c r="S167" s="168">
        <v>0</v>
      </c>
      <c r="T167" s="169">
        <f t="shared" ref="T167:T198" si="33">S167*H167</f>
        <v>0</v>
      </c>
      <c r="AR167" s="170" t="s">
        <v>219</v>
      </c>
      <c r="AT167" s="170" t="s">
        <v>152</v>
      </c>
      <c r="AU167" s="170" t="s">
        <v>157</v>
      </c>
      <c r="AY167" s="16" t="s">
        <v>150</v>
      </c>
      <c r="BE167" s="92">
        <f t="shared" ref="BE167:BE198" si="34">IF(N167="základná",J167,0)</f>
        <v>0</v>
      </c>
      <c r="BF167" s="92">
        <f t="shared" ref="BF167:BF198" si="35">IF(N167="znížená",J167,0)</f>
        <v>0</v>
      </c>
      <c r="BG167" s="92">
        <f t="shared" ref="BG167:BG198" si="36">IF(N167="zákl. prenesená",J167,0)</f>
        <v>0</v>
      </c>
      <c r="BH167" s="92">
        <f t="shared" ref="BH167:BH198" si="37">IF(N167="zníž. prenesená",J167,0)</f>
        <v>0</v>
      </c>
      <c r="BI167" s="92">
        <f t="shared" ref="BI167:BI198" si="38">IF(N167="nulová",J167,0)</f>
        <v>0</v>
      </c>
      <c r="BJ167" s="16" t="s">
        <v>157</v>
      </c>
      <c r="BK167" s="171">
        <f t="shared" ref="BK167:BK198" si="39">ROUND(I167*H167,3)</f>
        <v>0</v>
      </c>
      <c r="BL167" s="16" t="s">
        <v>219</v>
      </c>
      <c r="BM167" s="170" t="s">
        <v>491</v>
      </c>
    </row>
    <row r="168" spans="2:65" s="1" customFormat="1" ht="24" customHeight="1" x14ac:dyDescent="0.2">
      <c r="B168" s="160"/>
      <c r="C168" s="197" t="s">
        <v>310</v>
      </c>
      <c r="D168" s="262" t="s">
        <v>1220</v>
      </c>
      <c r="E168" s="263"/>
      <c r="F168" s="264"/>
      <c r="G168" s="199" t="s">
        <v>234</v>
      </c>
      <c r="H168" s="200">
        <v>1</v>
      </c>
      <c r="I168" s="201"/>
      <c r="J168" s="200">
        <f t="shared" si="30"/>
        <v>0</v>
      </c>
      <c r="K168" s="198" t="s">
        <v>1</v>
      </c>
      <c r="L168" s="202"/>
      <c r="M168" s="203" t="s">
        <v>1</v>
      </c>
      <c r="N168" s="204" t="s">
        <v>41</v>
      </c>
      <c r="O168" s="55"/>
      <c r="P168" s="168">
        <f t="shared" si="31"/>
        <v>0</v>
      </c>
      <c r="Q168" s="168">
        <v>2.4500000000000001E-2</v>
      </c>
      <c r="R168" s="168">
        <f t="shared" si="32"/>
        <v>2.4500000000000001E-2</v>
      </c>
      <c r="S168" s="168">
        <v>0</v>
      </c>
      <c r="T168" s="169">
        <f t="shared" si="33"/>
        <v>0</v>
      </c>
      <c r="AR168" s="170" t="s">
        <v>302</v>
      </c>
      <c r="AT168" s="170" t="s">
        <v>255</v>
      </c>
      <c r="AU168" s="170" t="s">
        <v>157</v>
      </c>
      <c r="AY168" s="16" t="s">
        <v>150</v>
      </c>
      <c r="BE168" s="92">
        <f t="shared" si="34"/>
        <v>0</v>
      </c>
      <c r="BF168" s="92">
        <f t="shared" si="35"/>
        <v>0</v>
      </c>
      <c r="BG168" s="92">
        <f t="shared" si="36"/>
        <v>0</v>
      </c>
      <c r="BH168" s="92">
        <f t="shared" si="37"/>
        <v>0</v>
      </c>
      <c r="BI168" s="92">
        <f t="shared" si="38"/>
        <v>0</v>
      </c>
      <c r="BJ168" s="16" t="s">
        <v>157</v>
      </c>
      <c r="BK168" s="171">
        <f t="shared" si="39"/>
        <v>0</v>
      </c>
      <c r="BL168" s="16" t="s">
        <v>219</v>
      </c>
      <c r="BM168" s="170" t="s">
        <v>498</v>
      </c>
    </row>
    <row r="169" spans="2:65" s="1" customFormat="1" ht="16.5" customHeight="1" x14ac:dyDescent="0.2">
      <c r="B169" s="160"/>
      <c r="C169" s="161" t="s">
        <v>313</v>
      </c>
      <c r="D169" s="259" t="s">
        <v>904</v>
      </c>
      <c r="E169" s="260"/>
      <c r="F169" s="261"/>
      <c r="G169" s="163" t="s">
        <v>234</v>
      </c>
      <c r="H169" s="164">
        <v>4</v>
      </c>
      <c r="I169" s="165"/>
      <c r="J169" s="164">
        <f t="shared" si="30"/>
        <v>0</v>
      </c>
      <c r="K169" s="162" t="s">
        <v>1</v>
      </c>
      <c r="L169" s="32"/>
      <c r="M169" s="166" t="s">
        <v>1</v>
      </c>
      <c r="N169" s="167" t="s">
        <v>41</v>
      </c>
      <c r="O169" s="55"/>
      <c r="P169" s="168">
        <f t="shared" si="31"/>
        <v>0</v>
      </c>
      <c r="Q169" s="168">
        <v>7.2000000000000005E-4</v>
      </c>
      <c r="R169" s="168">
        <f t="shared" si="32"/>
        <v>2.8800000000000002E-3</v>
      </c>
      <c r="S169" s="168">
        <v>0</v>
      </c>
      <c r="T169" s="169">
        <f t="shared" si="33"/>
        <v>0</v>
      </c>
      <c r="AR169" s="170" t="s">
        <v>219</v>
      </c>
      <c r="AT169" s="170" t="s">
        <v>152</v>
      </c>
      <c r="AU169" s="170" t="s">
        <v>157</v>
      </c>
      <c r="AY169" s="16" t="s">
        <v>150</v>
      </c>
      <c r="BE169" s="92">
        <f t="shared" si="34"/>
        <v>0</v>
      </c>
      <c r="BF169" s="92">
        <f t="shared" si="35"/>
        <v>0</v>
      </c>
      <c r="BG169" s="92">
        <f t="shared" si="36"/>
        <v>0</v>
      </c>
      <c r="BH169" s="92">
        <f t="shared" si="37"/>
        <v>0</v>
      </c>
      <c r="BI169" s="92">
        <f t="shared" si="38"/>
        <v>0</v>
      </c>
      <c r="BJ169" s="16" t="s">
        <v>157</v>
      </c>
      <c r="BK169" s="171">
        <f t="shared" si="39"/>
        <v>0</v>
      </c>
      <c r="BL169" s="16" t="s">
        <v>219</v>
      </c>
      <c r="BM169" s="170" t="s">
        <v>504</v>
      </c>
    </row>
    <row r="170" spans="2:65" s="1" customFormat="1" ht="16.5" customHeight="1" x14ac:dyDescent="0.2">
      <c r="B170" s="160"/>
      <c r="C170" s="197" t="s">
        <v>321</v>
      </c>
      <c r="D170" s="262" t="s">
        <v>1219</v>
      </c>
      <c r="E170" s="263"/>
      <c r="F170" s="264"/>
      <c r="G170" s="199" t="s">
        <v>234</v>
      </c>
      <c r="H170" s="200">
        <v>4</v>
      </c>
      <c r="I170" s="201"/>
      <c r="J170" s="200">
        <f t="shared" si="30"/>
        <v>0</v>
      </c>
      <c r="K170" s="198" t="s">
        <v>1</v>
      </c>
      <c r="L170" s="202"/>
      <c r="M170" s="203" t="s">
        <v>1</v>
      </c>
      <c r="N170" s="204" t="s">
        <v>41</v>
      </c>
      <c r="O170" s="55"/>
      <c r="P170" s="168">
        <f t="shared" si="31"/>
        <v>0</v>
      </c>
      <c r="Q170" s="168">
        <v>1.35E-2</v>
      </c>
      <c r="R170" s="168">
        <f t="shared" si="32"/>
        <v>5.3999999999999999E-2</v>
      </c>
      <c r="S170" s="168">
        <v>0</v>
      </c>
      <c r="T170" s="169">
        <f t="shared" si="33"/>
        <v>0</v>
      </c>
      <c r="AR170" s="170" t="s">
        <v>302</v>
      </c>
      <c r="AT170" s="170" t="s">
        <v>255</v>
      </c>
      <c r="AU170" s="170" t="s">
        <v>157</v>
      </c>
      <c r="AY170" s="16" t="s">
        <v>150</v>
      </c>
      <c r="BE170" s="92">
        <f t="shared" si="34"/>
        <v>0</v>
      </c>
      <c r="BF170" s="92">
        <f t="shared" si="35"/>
        <v>0</v>
      </c>
      <c r="BG170" s="92">
        <f t="shared" si="36"/>
        <v>0</v>
      </c>
      <c r="BH170" s="92">
        <f t="shared" si="37"/>
        <v>0</v>
      </c>
      <c r="BI170" s="92">
        <f t="shared" si="38"/>
        <v>0</v>
      </c>
      <c r="BJ170" s="16" t="s">
        <v>157</v>
      </c>
      <c r="BK170" s="171">
        <f t="shared" si="39"/>
        <v>0</v>
      </c>
      <c r="BL170" s="16" t="s">
        <v>219</v>
      </c>
      <c r="BM170" s="170" t="s">
        <v>516</v>
      </c>
    </row>
    <row r="171" spans="2:65" s="1" customFormat="1" ht="24" customHeight="1" x14ac:dyDescent="0.2">
      <c r="B171" s="160"/>
      <c r="C171" s="161" t="s">
        <v>328</v>
      </c>
      <c r="D171" s="259" t="s">
        <v>1216</v>
      </c>
      <c r="E171" s="260"/>
      <c r="F171" s="261"/>
      <c r="G171" s="163" t="s">
        <v>903</v>
      </c>
      <c r="H171" s="164">
        <v>5</v>
      </c>
      <c r="I171" s="165"/>
      <c r="J171" s="164">
        <f t="shared" si="30"/>
        <v>0</v>
      </c>
      <c r="K171" s="162" t="s">
        <v>1</v>
      </c>
      <c r="L171" s="32"/>
      <c r="M171" s="166" t="s">
        <v>1</v>
      </c>
      <c r="N171" s="167" t="s">
        <v>41</v>
      </c>
      <c r="O171" s="55"/>
      <c r="P171" s="168">
        <f t="shared" si="31"/>
        <v>0</v>
      </c>
      <c r="Q171" s="168">
        <v>0</v>
      </c>
      <c r="R171" s="168">
        <f t="shared" si="32"/>
        <v>0</v>
      </c>
      <c r="S171" s="168">
        <v>0</v>
      </c>
      <c r="T171" s="169">
        <f t="shared" si="33"/>
        <v>0</v>
      </c>
      <c r="AR171" s="170" t="s">
        <v>219</v>
      </c>
      <c r="AT171" s="170" t="s">
        <v>152</v>
      </c>
      <c r="AU171" s="170" t="s">
        <v>157</v>
      </c>
      <c r="AY171" s="16" t="s">
        <v>150</v>
      </c>
      <c r="BE171" s="92">
        <f t="shared" si="34"/>
        <v>0</v>
      </c>
      <c r="BF171" s="92">
        <f t="shared" si="35"/>
        <v>0</v>
      </c>
      <c r="BG171" s="92">
        <f t="shared" si="36"/>
        <v>0</v>
      </c>
      <c r="BH171" s="92">
        <f t="shared" si="37"/>
        <v>0</v>
      </c>
      <c r="BI171" s="92">
        <f t="shared" si="38"/>
        <v>0</v>
      </c>
      <c r="BJ171" s="16" t="s">
        <v>157</v>
      </c>
      <c r="BK171" s="171">
        <f t="shared" si="39"/>
        <v>0</v>
      </c>
      <c r="BL171" s="16" t="s">
        <v>219</v>
      </c>
      <c r="BM171" s="170" t="s">
        <v>524</v>
      </c>
    </row>
    <row r="172" spans="2:65" s="1" customFormat="1" ht="24" customHeight="1" x14ac:dyDescent="0.2">
      <c r="B172" s="160"/>
      <c r="C172" s="197" t="s">
        <v>348</v>
      </c>
      <c r="D172" s="262" t="s">
        <v>1279</v>
      </c>
      <c r="E172" s="263"/>
      <c r="F172" s="264"/>
      <c r="G172" s="199" t="s">
        <v>234</v>
      </c>
      <c r="H172" s="200">
        <v>5</v>
      </c>
      <c r="I172" s="201"/>
      <c r="J172" s="200">
        <f t="shared" si="30"/>
        <v>0</v>
      </c>
      <c r="K172" s="198" t="s">
        <v>1</v>
      </c>
      <c r="L172" s="202"/>
      <c r="M172" s="203" t="s">
        <v>1</v>
      </c>
      <c r="N172" s="204" t="s">
        <v>41</v>
      </c>
      <c r="O172" s="55"/>
      <c r="P172" s="168">
        <f t="shared" si="31"/>
        <v>0</v>
      </c>
      <c r="Q172" s="168">
        <v>7.1300000000000001E-3</v>
      </c>
      <c r="R172" s="168">
        <f t="shared" si="32"/>
        <v>3.5650000000000001E-2</v>
      </c>
      <c r="S172" s="168">
        <v>0</v>
      </c>
      <c r="T172" s="169">
        <f t="shared" si="33"/>
        <v>0</v>
      </c>
      <c r="AR172" s="170" t="s">
        <v>302</v>
      </c>
      <c r="AT172" s="170" t="s">
        <v>255</v>
      </c>
      <c r="AU172" s="170" t="s">
        <v>157</v>
      </c>
      <c r="AY172" s="16" t="s">
        <v>150</v>
      </c>
      <c r="BE172" s="92">
        <f t="shared" si="34"/>
        <v>0</v>
      </c>
      <c r="BF172" s="92">
        <f t="shared" si="35"/>
        <v>0</v>
      </c>
      <c r="BG172" s="92">
        <f t="shared" si="36"/>
        <v>0</v>
      </c>
      <c r="BH172" s="92">
        <f t="shared" si="37"/>
        <v>0</v>
      </c>
      <c r="BI172" s="92">
        <f t="shared" si="38"/>
        <v>0</v>
      </c>
      <c r="BJ172" s="16" t="s">
        <v>157</v>
      </c>
      <c r="BK172" s="171">
        <f t="shared" si="39"/>
        <v>0</v>
      </c>
      <c r="BL172" s="16" t="s">
        <v>219</v>
      </c>
      <c r="BM172" s="170" t="s">
        <v>528</v>
      </c>
    </row>
    <row r="173" spans="2:65" s="1" customFormat="1" ht="16.5" customHeight="1" x14ac:dyDescent="0.2">
      <c r="B173" s="160"/>
      <c r="C173" s="161" t="s">
        <v>352</v>
      </c>
      <c r="D173" s="259" t="s">
        <v>905</v>
      </c>
      <c r="E173" s="260"/>
      <c r="F173" s="261"/>
      <c r="G173" s="163" t="s">
        <v>903</v>
      </c>
      <c r="H173" s="164">
        <v>2</v>
      </c>
      <c r="I173" s="165"/>
      <c r="J173" s="164">
        <f t="shared" si="30"/>
        <v>0</v>
      </c>
      <c r="K173" s="162" t="s">
        <v>1</v>
      </c>
      <c r="L173" s="32"/>
      <c r="M173" s="166" t="s">
        <v>1</v>
      </c>
      <c r="N173" s="167" t="s">
        <v>41</v>
      </c>
      <c r="O173" s="55"/>
      <c r="P173" s="168">
        <f t="shared" si="31"/>
        <v>0</v>
      </c>
      <c r="Q173" s="168">
        <v>3.6999999999999999E-4</v>
      </c>
      <c r="R173" s="168">
        <f t="shared" si="32"/>
        <v>7.3999999999999999E-4</v>
      </c>
      <c r="S173" s="168">
        <v>0</v>
      </c>
      <c r="T173" s="169">
        <f t="shared" si="33"/>
        <v>0</v>
      </c>
      <c r="AR173" s="170" t="s">
        <v>219</v>
      </c>
      <c r="AT173" s="170" t="s">
        <v>152</v>
      </c>
      <c r="AU173" s="170" t="s">
        <v>157</v>
      </c>
      <c r="AY173" s="16" t="s">
        <v>150</v>
      </c>
      <c r="BE173" s="92">
        <f t="shared" si="34"/>
        <v>0</v>
      </c>
      <c r="BF173" s="92">
        <f t="shared" si="35"/>
        <v>0</v>
      </c>
      <c r="BG173" s="92">
        <f t="shared" si="36"/>
        <v>0</v>
      </c>
      <c r="BH173" s="92">
        <f t="shared" si="37"/>
        <v>0</v>
      </c>
      <c r="BI173" s="92">
        <f t="shared" si="38"/>
        <v>0</v>
      </c>
      <c r="BJ173" s="16" t="s">
        <v>157</v>
      </c>
      <c r="BK173" s="171">
        <f t="shared" si="39"/>
        <v>0</v>
      </c>
      <c r="BL173" s="16" t="s">
        <v>219</v>
      </c>
      <c r="BM173" s="170" t="s">
        <v>536</v>
      </c>
    </row>
    <row r="174" spans="2:65" s="1" customFormat="1" ht="27" customHeight="1" x14ac:dyDescent="0.2">
      <c r="B174" s="160"/>
      <c r="C174" s="197" t="s">
        <v>356</v>
      </c>
      <c r="D174" s="262" t="s">
        <v>1218</v>
      </c>
      <c r="E174" s="263"/>
      <c r="F174" s="264"/>
      <c r="G174" s="199" t="s">
        <v>234</v>
      </c>
      <c r="H174" s="200">
        <v>2</v>
      </c>
      <c r="I174" s="201"/>
      <c r="J174" s="200">
        <f t="shared" si="30"/>
        <v>0</v>
      </c>
      <c r="K174" s="198" t="s">
        <v>1</v>
      </c>
      <c r="L174" s="202"/>
      <c r="M174" s="203" t="s">
        <v>1</v>
      </c>
      <c r="N174" s="204" t="s">
        <v>41</v>
      </c>
      <c r="O174" s="55"/>
      <c r="P174" s="168">
        <f t="shared" si="31"/>
        <v>0</v>
      </c>
      <c r="Q174" s="168">
        <v>9.4999999999999998E-3</v>
      </c>
      <c r="R174" s="168">
        <f t="shared" si="32"/>
        <v>1.9E-2</v>
      </c>
      <c r="S174" s="168">
        <v>0</v>
      </c>
      <c r="T174" s="169">
        <f t="shared" si="33"/>
        <v>0</v>
      </c>
      <c r="AR174" s="170" t="s">
        <v>302</v>
      </c>
      <c r="AT174" s="170" t="s">
        <v>255</v>
      </c>
      <c r="AU174" s="170" t="s">
        <v>157</v>
      </c>
      <c r="AY174" s="16" t="s">
        <v>150</v>
      </c>
      <c r="BE174" s="92">
        <f t="shared" si="34"/>
        <v>0</v>
      </c>
      <c r="BF174" s="92">
        <f t="shared" si="35"/>
        <v>0</v>
      </c>
      <c r="BG174" s="92">
        <f t="shared" si="36"/>
        <v>0</v>
      </c>
      <c r="BH174" s="92">
        <f t="shared" si="37"/>
        <v>0</v>
      </c>
      <c r="BI174" s="92">
        <f t="shared" si="38"/>
        <v>0</v>
      </c>
      <c r="BJ174" s="16" t="s">
        <v>157</v>
      </c>
      <c r="BK174" s="171">
        <f t="shared" si="39"/>
        <v>0</v>
      </c>
      <c r="BL174" s="16" t="s">
        <v>219</v>
      </c>
      <c r="BM174" s="170" t="s">
        <v>543</v>
      </c>
    </row>
    <row r="175" spans="2:65" s="1" customFormat="1" ht="16.5" customHeight="1" x14ac:dyDescent="0.2">
      <c r="B175" s="160"/>
      <c r="C175" s="161" t="s">
        <v>365</v>
      </c>
      <c r="D175" s="259" t="s">
        <v>906</v>
      </c>
      <c r="E175" s="260"/>
      <c r="F175" s="261"/>
      <c r="G175" s="163" t="s">
        <v>903</v>
      </c>
      <c r="H175" s="164">
        <v>6</v>
      </c>
      <c r="I175" s="165"/>
      <c r="J175" s="164">
        <f t="shared" si="30"/>
        <v>0</v>
      </c>
      <c r="K175" s="162" t="s">
        <v>1</v>
      </c>
      <c r="L175" s="32"/>
      <c r="M175" s="166" t="s">
        <v>1</v>
      </c>
      <c r="N175" s="167" t="s">
        <v>41</v>
      </c>
      <c r="O175" s="55"/>
      <c r="P175" s="168">
        <f t="shared" si="31"/>
        <v>0</v>
      </c>
      <c r="Q175" s="168">
        <v>2.3E-3</v>
      </c>
      <c r="R175" s="168">
        <f t="shared" si="32"/>
        <v>1.38E-2</v>
      </c>
      <c r="S175" s="168">
        <v>0</v>
      </c>
      <c r="T175" s="169">
        <f t="shared" si="33"/>
        <v>0</v>
      </c>
      <c r="AR175" s="170" t="s">
        <v>219</v>
      </c>
      <c r="AT175" s="170" t="s">
        <v>152</v>
      </c>
      <c r="AU175" s="170" t="s">
        <v>157</v>
      </c>
      <c r="AY175" s="16" t="s">
        <v>150</v>
      </c>
      <c r="BE175" s="92">
        <f t="shared" si="34"/>
        <v>0</v>
      </c>
      <c r="BF175" s="92">
        <f t="shared" si="35"/>
        <v>0</v>
      </c>
      <c r="BG175" s="92">
        <f t="shared" si="36"/>
        <v>0</v>
      </c>
      <c r="BH175" s="92">
        <f t="shared" si="37"/>
        <v>0</v>
      </c>
      <c r="BI175" s="92">
        <f t="shared" si="38"/>
        <v>0</v>
      </c>
      <c r="BJ175" s="16" t="s">
        <v>157</v>
      </c>
      <c r="BK175" s="171">
        <f t="shared" si="39"/>
        <v>0</v>
      </c>
      <c r="BL175" s="16" t="s">
        <v>219</v>
      </c>
      <c r="BM175" s="170" t="s">
        <v>550</v>
      </c>
    </row>
    <row r="176" spans="2:65" s="1" customFormat="1" ht="16.5" customHeight="1" x14ac:dyDescent="0.2">
      <c r="B176" s="160"/>
      <c r="C176" s="197" t="s">
        <v>369</v>
      </c>
      <c r="D176" s="262" t="s">
        <v>1217</v>
      </c>
      <c r="E176" s="263"/>
      <c r="F176" s="264"/>
      <c r="G176" s="199" t="s">
        <v>234</v>
      </c>
      <c r="H176" s="200">
        <v>6</v>
      </c>
      <c r="I176" s="201"/>
      <c r="J176" s="200">
        <f t="shared" si="30"/>
        <v>0</v>
      </c>
      <c r="K176" s="198" t="s">
        <v>1</v>
      </c>
      <c r="L176" s="202"/>
      <c r="M176" s="203" t="s">
        <v>1</v>
      </c>
      <c r="N176" s="204" t="s">
        <v>41</v>
      </c>
      <c r="O176" s="55"/>
      <c r="P176" s="168">
        <f t="shared" si="31"/>
        <v>0</v>
      </c>
      <c r="Q176" s="168">
        <v>1.4999999999999999E-2</v>
      </c>
      <c r="R176" s="168">
        <f t="shared" si="32"/>
        <v>0.09</v>
      </c>
      <c r="S176" s="168">
        <v>0</v>
      </c>
      <c r="T176" s="169">
        <f t="shared" si="33"/>
        <v>0</v>
      </c>
      <c r="AR176" s="170" t="s">
        <v>302</v>
      </c>
      <c r="AT176" s="170" t="s">
        <v>255</v>
      </c>
      <c r="AU176" s="170" t="s">
        <v>157</v>
      </c>
      <c r="AY176" s="16" t="s">
        <v>150</v>
      </c>
      <c r="BE176" s="92">
        <f t="shared" si="34"/>
        <v>0</v>
      </c>
      <c r="BF176" s="92">
        <f t="shared" si="35"/>
        <v>0</v>
      </c>
      <c r="BG176" s="92">
        <f t="shared" si="36"/>
        <v>0</v>
      </c>
      <c r="BH176" s="92">
        <f t="shared" si="37"/>
        <v>0</v>
      </c>
      <c r="BI176" s="92">
        <f t="shared" si="38"/>
        <v>0</v>
      </c>
      <c r="BJ176" s="16" t="s">
        <v>157</v>
      </c>
      <c r="BK176" s="171">
        <f t="shared" si="39"/>
        <v>0</v>
      </c>
      <c r="BL176" s="16" t="s">
        <v>219</v>
      </c>
      <c r="BM176" s="170" t="s">
        <v>558</v>
      </c>
    </row>
    <row r="177" spans="2:65" s="1" customFormat="1" ht="24" customHeight="1" x14ac:dyDescent="0.2">
      <c r="B177" s="160"/>
      <c r="C177" s="161" t="s">
        <v>372</v>
      </c>
      <c r="D177" s="259" t="s">
        <v>907</v>
      </c>
      <c r="E177" s="260"/>
      <c r="F177" s="261"/>
      <c r="G177" s="163" t="s">
        <v>903</v>
      </c>
      <c r="H177" s="164">
        <v>1</v>
      </c>
      <c r="I177" s="165"/>
      <c r="J177" s="164">
        <f t="shared" si="30"/>
        <v>0</v>
      </c>
      <c r="K177" s="162" t="s">
        <v>1</v>
      </c>
      <c r="L177" s="32"/>
      <c r="M177" s="166" t="s">
        <v>1</v>
      </c>
      <c r="N177" s="167" t="s">
        <v>41</v>
      </c>
      <c r="O177" s="55"/>
      <c r="P177" s="168">
        <f t="shared" si="31"/>
        <v>0</v>
      </c>
      <c r="Q177" s="168">
        <v>2.3E-3</v>
      </c>
      <c r="R177" s="168">
        <f t="shared" si="32"/>
        <v>2.3E-3</v>
      </c>
      <c r="S177" s="168">
        <v>0</v>
      </c>
      <c r="T177" s="169">
        <f t="shared" si="33"/>
        <v>0</v>
      </c>
      <c r="AR177" s="170" t="s">
        <v>219</v>
      </c>
      <c r="AT177" s="170" t="s">
        <v>152</v>
      </c>
      <c r="AU177" s="170" t="s">
        <v>157</v>
      </c>
      <c r="AY177" s="16" t="s">
        <v>150</v>
      </c>
      <c r="BE177" s="92">
        <f t="shared" si="34"/>
        <v>0</v>
      </c>
      <c r="BF177" s="92">
        <f t="shared" si="35"/>
        <v>0</v>
      </c>
      <c r="BG177" s="92">
        <f t="shared" si="36"/>
        <v>0</v>
      </c>
      <c r="BH177" s="92">
        <f t="shared" si="37"/>
        <v>0</v>
      </c>
      <c r="BI177" s="92">
        <f t="shared" si="38"/>
        <v>0</v>
      </c>
      <c r="BJ177" s="16" t="s">
        <v>157</v>
      </c>
      <c r="BK177" s="171">
        <f t="shared" si="39"/>
        <v>0</v>
      </c>
      <c r="BL177" s="16" t="s">
        <v>219</v>
      </c>
      <c r="BM177" s="170" t="s">
        <v>567</v>
      </c>
    </row>
    <row r="178" spans="2:65" s="1" customFormat="1" ht="16.5" customHeight="1" x14ac:dyDescent="0.2">
      <c r="B178" s="160"/>
      <c r="C178" s="197" t="s">
        <v>379</v>
      </c>
      <c r="D178" s="262" t="s">
        <v>1221</v>
      </c>
      <c r="E178" s="263"/>
      <c r="F178" s="264"/>
      <c r="G178" s="199" t="s">
        <v>234</v>
      </c>
      <c r="H178" s="200">
        <v>1</v>
      </c>
      <c r="I178" s="201"/>
      <c r="J178" s="200">
        <f t="shared" si="30"/>
        <v>0</v>
      </c>
      <c r="K178" s="198" t="s">
        <v>1</v>
      </c>
      <c r="L178" s="202"/>
      <c r="M178" s="203" t="s">
        <v>1</v>
      </c>
      <c r="N178" s="204" t="s">
        <v>41</v>
      </c>
      <c r="O178" s="55"/>
      <c r="P178" s="168">
        <f t="shared" si="31"/>
        <v>0</v>
      </c>
      <c r="Q178" s="168">
        <v>1.0800000000000001E-2</v>
      </c>
      <c r="R178" s="168">
        <f t="shared" si="32"/>
        <v>1.0800000000000001E-2</v>
      </c>
      <c r="S178" s="168">
        <v>0</v>
      </c>
      <c r="T178" s="169">
        <f t="shared" si="33"/>
        <v>0</v>
      </c>
      <c r="AR178" s="170" t="s">
        <v>302</v>
      </c>
      <c r="AT178" s="170" t="s">
        <v>255</v>
      </c>
      <c r="AU178" s="170" t="s">
        <v>157</v>
      </c>
      <c r="AY178" s="16" t="s">
        <v>150</v>
      </c>
      <c r="BE178" s="92">
        <f t="shared" si="34"/>
        <v>0</v>
      </c>
      <c r="BF178" s="92">
        <f t="shared" si="35"/>
        <v>0</v>
      </c>
      <c r="BG178" s="92">
        <f t="shared" si="36"/>
        <v>0</v>
      </c>
      <c r="BH178" s="92">
        <f t="shared" si="37"/>
        <v>0</v>
      </c>
      <c r="BI178" s="92">
        <f t="shared" si="38"/>
        <v>0</v>
      </c>
      <c r="BJ178" s="16" t="s">
        <v>157</v>
      </c>
      <c r="BK178" s="171">
        <f t="shared" si="39"/>
        <v>0</v>
      </c>
      <c r="BL178" s="16" t="s">
        <v>219</v>
      </c>
      <c r="BM178" s="170" t="s">
        <v>576</v>
      </c>
    </row>
    <row r="179" spans="2:65" s="1" customFormat="1" ht="24" customHeight="1" x14ac:dyDescent="0.2">
      <c r="B179" s="160"/>
      <c r="C179" s="161" t="s">
        <v>382</v>
      </c>
      <c r="D179" s="259" t="s">
        <v>908</v>
      </c>
      <c r="E179" s="260"/>
      <c r="F179" s="261"/>
      <c r="G179" s="163" t="s">
        <v>903</v>
      </c>
      <c r="H179" s="164">
        <v>2</v>
      </c>
      <c r="I179" s="165"/>
      <c r="J179" s="164">
        <f t="shared" si="30"/>
        <v>0</v>
      </c>
      <c r="K179" s="162" t="s">
        <v>1</v>
      </c>
      <c r="L179" s="32"/>
      <c r="M179" s="166" t="s">
        <v>1</v>
      </c>
      <c r="N179" s="167" t="s">
        <v>41</v>
      </c>
      <c r="O179" s="55"/>
      <c r="P179" s="168">
        <f t="shared" si="31"/>
        <v>0</v>
      </c>
      <c r="Q179" s="168">
        <v>3.4000000000000002E-4</v>
      </c>
      <c r="R179" s="168">
        <f t="shared" si="32"/>
        <v>6.8000000000000005E-4</v>
      </c>
      <c r="S179" s="168">
        <v>0</v>
      </c>
      <c r="T179" s="169">
        <f t="shared" si="33"/>
        <v>0</v>
      </c>
      <c r="AR179" s="170" t="s">
        <v>219</v>
      </c>
      <c r="AT179" s="170" t="s">
        <v>152</v>
      </c>
      <c r="AU179" s="170" t="s">
        <v>157</v>
      </c>
      <c r="AY179" s="16" t="s">
        <v>150</v>
      </c>
      <c r="BE179" s="92">
        <f t="shared" si="34"/>
        <v>0</v>
      </c>
      <c r="BF179" s="92">
        <f t="shared" si="35"/>
        <v>0</v>
      </c>
      <c r="BG179" s="92">
        <f t="shared" si="36"/>
        <v>0</v>
      </c>
      <c r="BH179" s="92">
        <f t="shared" si="37"/>
        <v>0</v>
      </c>
      <c r="BI179" s="92">
        <f t="shared" si="38"/>
        <v>0</v>
      </c>
      <c r="BJ179" s="16" t="s">
        <v>157</v>
      </c>
      <c r="BK179" s="171">
        <f t="shared" si="39"/>
        <v>0</v>
      </c>
      <c r="BL179" s="16" t="s">
        <v>219</v>
      </c>
      <c r="BM179" s="170" t="s">
        <v>586</v>
      </c>
    </row>
    <row r="180" spans="2:65" s="1" customFormat="1" ht="24" customHeight="1" x14ac:dyDescent="0.2">
      <c r="B180" s="160"/>
      <c r="C180" s="197" t="s">
        <v>385</v>
      </c>
      <c r="D180" s="262" t="s">
        <v>909</v>
      </c>
      <c r="E180" s="263"/>
      <c r="F180" s="264"/>
      <c r="G180" s="199" t="s">
        <v>234</v>
      </c>
      <c r="H180" s="200">
        <v>2</v>
      </c>
      <c r="I180" s="201"/>
      <c r="J180" s="200">
        <f t="shared" si="30"/>
        <v>0</v>
      </c>
      <c r="K180" s="198" t="s">
        <v>1</v>
      </c>
      <c r="L180" s="202"/>
      <c r="M180" s="203" t="s">
        <v>1</v>
      </c>
      <c r="N180" s="204" t="s">
        <v>41</v>
      </c>
      <c r="O180" s="55"/>
      <c r="P180" s="168">
        <f t="shared" si="31"/>
        <v>0</v>
      </c>
      <c r="Q180" s="168">
        <v>1.0999999999999999E-2</v>
      </c>
      <c r="R180" s="168">
        <f t="shared" si="32"/>
        <v>2.1999999999999999E-2</v>
      </c>
      <c r="S180" s="168">
        <v>0</v>
      </c>
      <c r="T180" s="169">
        <f t="shared" si="33"/>
        <v>0</v>
      </c>
      <c r="AR180" s="170" t="s">
        <v>302</v>
      </c>
      <c r="AT180" s="170" t="s">
        <v>255</v>
      </c>
      <c r="AU180" s="170" t="s">
        <v>157</v>
      </c>
      <c r="AY180" s="16" t="s">
        <v>150</v>
      </c>
      <c r="BE180" s="92">
        <f t="shared" si="34"/>
        <v>0</v>
      </c>
      <c r="BF180" s="92">
        <f t="shared" si="35"/>
        <v>0</v>
      </c>
      <c r="BG180" s="92">
        <f t="shared" si="36"/>
        <v>0</v>
      </c>
      <c r="BH180" s="92">
        <f t="shared" si="37"/>
        <v>0</v>
      </c>
      <c r="BI180" s="92">
        <f t="shared" si="38"/>
        <v>0</v>
      </c>
      <c r="BJ180" s="16" t="s">
        <v>157</v>
      </c>
      <c r="BK180" s="171">
        <f t="shared" si="39"/>
        <v>0</v>
      </c>
      <c r="BL180" s="16" t="s">
        <v>219</v>
      </c>
      <c r="BM180" s="170" t="s">
        <v>598</v>
      </c>
    </row>
    <row r="181" spans="2:65" s="1" customFormat="1" ht="16.5" customHeight="1" x14ac:dyDescent="0.2">
      <c r="B181" s="160"/>
      <c r="C181" s="161" t="s">
        <v>388</v>
      </c>
      <c r="D181" s="259" t="s">
        <v>910</v>
      </c>
      <c r="E181" s="260"/>
      <c r="F181" s="261"/>
      <c r="G181" s="163" t="s">
        <v>903</v>
      </c>
      <c r="H181" s="164">
        <v>2</v>
      </c>
      <c r="I181" s="165"/>
      <c r="J181" s="164">
        <f t="shared" si="30"/>
        <v>0</v>
      </c>
      <c r="K181" s="162" t="s">
        <v>1</v>
      </c>
      <c r="L181" s="32"/>
      <c r="M181" s="166" t="s">
        <v>1</v>
      </c>
      <c r="N181" s="167" t="s">
        <v>41</v>
      </c>
      <c r="O181" s="55"/>
      <c r="P181" s="168">
        <f t="shared" si="31"/>
        <v>0</v>
      </c>
      <c r="Q181" s="168">
        <v>3.4000000000000002E-4</v>
      </c>
      <c r="R181" s="168">
        <f t="shared" si="32"/>
        <v>6.8000000000000005E-4</v>
      </c>
      <c r="S181" s="168">
        <v>0</v>
      </c>
      <c r="T181" s="169">
        <f t="shared" si="33"/>
        <v>0</v>
      </c>
      <c r="AR181" s="170" t="s">
        <v>219</v>
      </c>
      <c r="AT181" s="170" t="s">
        <v>152</v>
      </c>
      <c r="AU181" s="170" t="s">
        <v>157</v>
      </c>
      <c r="AY181" s="16" t="s">
        <v>150</v>
      </c>
      <c r="BE181" s="92">
        <f t="shared" si="34"/>
        <v>0</v>
      </c>
      <c r="BF181" s="92">
        <f t="shared" si="35"/>
        <v>0</v>
      </c>
      <c r="BG181" s="92">
        <f t="shared" si="36"/>
        <v>0</v>
      </c>
      <c r="BH181" s="92">
        <f t="shared" si="37"/>
        <v>0</v>
      </c>
      <c r="BI181" s="92">
        <f t="shared" si="38"/>
        <v>0</v>
      </c>
      <c r="BJ181" s="16" t="s">
        <v>157</v>
      </c>
      <c r="BK181" s="171">
        <f t="shared" si="39"/>
        <v>0</v>
      </c>
      <c r="BL181" s="16" t="s">
        <v>219</v>
      </c>
      <c r="BM181" s="170" t="s">
        <v>605</v>
      </c>
    </row>
    <row r="182" spans="2:65" s="1" customFormat="1" ht="16.5" customHeight="1" x14ac:dyDescent="0.2">
      <c r="B182" s="160"/>
      <c r="C182" s="197" t="s">
        <v>391</v>
      </c>
      <c r="D182" s="262" t="s">
        <v>911</v>
      </c>
      <c r="E182" s="263"/>
      <c r="F182" s="264"/>
      <c r="G182" s="199" t="s">
        <v>234</v>
      </c>
      <c r="H182" s="200">
        <v>2</v>
      </c>
      <c r="I182" s="201"/>
      <c r="J182" s="200">
        <f t="shared" si="30"/>
        <v>0</v>
      </c>
      <c r="K182" s="198" t="s">
        <v>1</v>
      </c>
      <c r="L182" s="202"/>
      <c r="M182" s="203" t="s">
        <v>1</v>
      </c>
      <c r="N182" s="204" t="s">
        <v>41</v>
      </c>
      <c r="O182" s="55"/>
      <c r="P182" s="168">
        <f t="shared" si="31"/>
        <v>0</v>
      </c>
      <c r="Q182" s="168">
        <v>1.4999999999999999E-2</v>
      </c>
      <c r="R182" s="168">
        <f t="shared" si="32"/>
        <v>0.03</v>
      </c>
      <c r="S182" s="168">
        <v>0</v>
      </c>
      <c r="T182" s="169">
        <f t="shared" si="33"/>
        <v>0</v>
      </c>
      <c r="AR182" s="170" t="s">
        <v>302</v>
      </c>
      <c r="AT182" s="170" t="s">
        <v>255</v>
      </c>
      <c r="AU182" s="170" t="s">
        <v>157</v>
      </c>
      <c r="AY182" s="16" t="s">
        <v>150</v>
      </c>
      <c r="BE182" s="92">
        <f t="shared" si="34"/>
        <v>0</v>
      </c>
      <c r="BF182" s="92">
        <f t="shared" si="35"/>
        <v>0</v>
      </c>
      <c r="BG182" s="92">
        <f t="shared" si="36"/>
        <v>0</v>
      </c>
      <c r="BH182" s="92">
        <f t="shared" si="37"/>
        <v>0</v>
      </c>
      <c r="BI182" s="92">
        <f t="shared" si="38"/>
        <v>0</v>
      </c>
      <c r="BJ182" s="16" t="s">
        <v>157</v>
      </c>
      <c r="BK182" s="171">
        <f t="shared" si="39"/>
        <v>0</v>
      </c>
      <c r="BL182" s="16" t="s">
        <v>219</v>
      </c>
      <c r="BM182" s="170" t="s">
        <v>613</v>
      </c>
    </row>
    <row r="183" spans="2:65" s="1" customFormat="1" ht="16.5" customHeight="1" x14ac:dyDescent="0.2">
      <c r="B183" s="160"/>
      <c r="C183" s="161" t="s">
        <v>394</v>
      </c>
      <c r="D183" s="259" t="s">
        <v>912</v>
      </c>
      <c r="E183" s="260"/>
      <c r="F183" s="261"/>
      <c r="G183" s="163" t="s">
        <v>903</v>
      </c>
      <c r="H183" s="164">
        <v>14</v>
      </c>
      <c r="I183" s="165"/>
      <c r="J183" s="164">
        <f t="shared" si="30"/>
        <v>0</v>
      </c>
      <c r="K183" s="162" t="s">
        <v>1</v>
      </c>
      <c r="L183" s="32"/>
      <c r="M183" s="166" t="s">
        <v>1</v>
      </c>
      <c r="N183" s="167" t="s">
        <v>41</v>
      </c>
      <c r="O183" s="55"/>
      <c r="P183" s="168">
        <f t="shared" si="31"/>
        <v>0</v>
      </c>
      <c r="Q183" s="168">
        <v>2.7999999999999998E-4</v>
      </c>
      <c r="R183" s="168">
        <f t="shared" si="32"/>
        <v>3.9199999999999999E-3</v>
      </c>
      <c r="S183" s="168">
        <v>0</v>
      </c>
      <c r="T183" s="169">
        <f t="shared" si="33"/>
        <v>0</v>
      </c>
      <c r="AR183" s="170" t="s">
        <v>219</v>
      </c>
      <c r="AT183" s="170" t="s">
        <v>152</v>
      </c>
      <c r="AU183" s="170" t="s">
        <v>157</v>
      </c>
      <c r="AY183" s="16" t="s">
        <v>150</v>
      </c>
      <c r="BE183" s="92">
        <f t="shared" si="34"/>
        <v>0</v>
      </c>
      <c r="BF183" s="92">
        <f t="shared" si="35"/>
        <v>0</v>
      </c>
      <c r="BG183" s="92">
        <f t="shared" si="36"/>
        <v>0</v>
      </c>
      <c r="BH183" s="92">
        <f t="shared" si="37"/>
        <v>0</v>
      </c>
      <c r="BI183" s="92">
        <f t="shared" si="38"/>
        <v>0</v>
      </c>
      <c r="BJ183" s="16" t="s">
        <v>157</v>
      </c>
      <c r="BK183" s="171">
        <f t="shared" si="39"/>
        <v>0</v>
      </c>
      <c r="BL183" s="16" t="s">
        <v>219</v>
      </c>
      <c r="BM183" s="170" t="s">
        <v>623</v>
      </c>
    </row>
    <row r="184" spans="2:65" s="1" customFormat="1" ht="24" customHeight="1" x14ac:dyDescent="0.2">
      <c r="B184" s="160"/>
      <c r="C184" s="197" t="s">
        <v>398</v>
      </c>
      <c r="D184" s="262" t="s">
        <v>913</v>
      </c>
      <c r="E184" s="263"/>
      <c r="F184" s="264"/>
      <c r="G184" s="199" t="s">
        <v>234</v>
      </c>
      <c r="H184" s="200">
        <v>14</v>
      </c>
      <c r="I184" s="201"/>
      <c r="J184" s="200">
        <f t="shared" si="30"/>
        <v>0</v>
      </c>
      <c r="K184" s="198" t="s">
        <v>1</v>
      </c>
      <c r="L184" s="202"/>
      <c r="M184" s="203" t="s">
        <v>1</v>
      </c>
      <c r="N184" s="204" t="s">
        <v>41</v>
      </c>
      <c r="O184" s="55"/>
      <c r="P184" s="168">
        <f t="shared" si="31"/>
        <v>0</v>
      </c>
      <c r="Q184" s="168">
        <v>1.6000000000000001E-4</v>
      </c>
      <c r="R184" s="168">
        <f t="shared" si="32"/>
        <v>2.2400000000000002E-3</v>
      </c>
      <c r="S184" s="168">
        <v>0</v>
      </c>
      <c r="T184" s="169">
        <f t="shared" si="33"/>
        <v>0</v>
      </c>
      <c r="AR184" s="170" t="s">
        <v>302</v>
      </c>
      <c r="AT184" s="170" t="s">
        <v>255</v>
      </c>
      <c r="AU184" s="170" t="s">
        <v>157</v>
      </c>
      <c r="AY184" s="16" t="s">
        <v>150</v>
      </c>
      <c r="BE184" s="92">
        <f t="shared" si="34"/>
        <v>0</v>
      </c>
      <c r="BF184" s="92">
        <f t="shared" si="35"/>
        <v>0</v>
      </c>
      <c r="BG184" s="92">
        <f t="shared" si="36"/>
        <v>0</v>
      </c>
      <c r="BH184" s="92">
        <f t="shared" si="37"/>
        <v>0</v>
      </c>
      <c r="BI184" s="92">
        <f t="shared" si="38"/>
        <v>0</v>
      </c>
      <c r="BJ184" s="16" t="s">
        <v>157</v>
      </c>
      <c r="BK184" s="171">
        <f t="shared" si="39"/>
        <v>0</v>
      </c>
      <c r="BL184" s="16" t="s">
        <v>219</v>
      </c>
      <c r="BM184" s="170" t="s">
        <v>628</v>
      </c>
    </row>
    <row r="185" spans="2:65" s="1" customFormat="1" ht="16.5" customHeight="1" x14ac:dyDescent="0.2">
      <c r="B185" s="160"/>
      <c r="C185" s="161" t="s">
        <v>403</v>
      </c>
      <c r="D185" s="259" t="s">
        <v>914</v>
      </c>
      <c r="E185" s="260"/>
      <c r="F185" s="261"/>
      <c r="G185" s="163" t="s">
        <v>903</v>
      </c>
      <c r="H185" s="164">
        <v>2</v>
      </c>
      <c r="I185" s="165"/>
      <c r="J185" s="164">
        <f t="shared" si="30"/>
        <v>0</v>
      </c>
      <c r="K185" s="162" t="s">
        <v>1</v>
      </c>
      <c r="L185" s="32"/>
      <c r="M185" s="166" t="s">
        <v>1</v>
      </c>
      <c r="N185" s="167" t="s">
        <v>41</v>
      </c>
      <c r="O185" s="55"/>
      <c r="P185" s="168">
        <f t="shared" si="31"/>
        <v>0</v>
      </c>
      <c r="Q185" s="168">
        <v>2.7999999999999998E-4</v>
      </c>
      <c r="R185" s="168">
        <f t="shared" si="32"/>
        <v>5.5999999999999995E-4</v>
      </c>
      <c r="S185" s="168">
        <v>0</v>
      </c>
      <c r="T185" s="169">
        <f t="shared" si="33"/>
        <v>0</v>
      </c>
      <c r="AR185" s="170" t="s">
        <v>219</v>
      </c>
      <c r="AT185" s="170" t="s">
        <v>152</v>
      </c>
      <c r="AU185" s="170" t="s">
        <v>157</v>
      </c>
      <c r="AY185" s="16" t="s">
        <v>150</v>
      </c>
      <c r="BE185" s="92">
        <f t="shared" si="34"/>
        <v>0</v>
      </c>
      <c r="BF185" s="92">
        <f t="shared" si="35"/>
        <v>0</v>
      </c>
      <c r="BG185" s="92">
        <f t="shared" si="36"/>
        <v>0</v>
      </c>
      <c r="BH185" s="92">
        <f t="shared" si="37"/>
        <v>0</v>
      </c>
      <c r="BI185" s="92">
        <f t="shared" si="38"/>
        <v>0</v>
      </c>
      <c r="BJ185" s="16" t="s">
        <v>157</v>
      </c>
      <c r="BK185" s="171">
        <f t="shared" si="39"/>
        <v>0</v>
      </c>
      <c r="BL185" s="16" t="s">
        <v>219</v>
      </c>
      <c r="BM185" s="170" t="s">
        <v>634</v>
      </c>
    </row>
    <row r="186" spans="2:65" s="1" customFormat="1" ht="24" customHeight="1" x14ac:dyDescent="0.2">
      <c r="B186" s="160"/>
      <c r="C186" s="161" t="s">
        <v>406</v>
      </c>
      <c r="D186" s="259" t="s">
        <v>915</v>
      </c>
      <c r="E186" s="260"/>
      <c r="F186" s="261"/>
      <c r="G186" s="163" t="s">
        <v>234</v>
      </c>
      <c r="H186" s="164">
        <v>6</v>
      </c>
      <c r="I186" s="165"/>
      <c r="J186" s="164">
        <f t="shared" si="30"/>
        <v>0</v>
      </c>
      <c r="K186" s="162" t="s">
        <v>1</v>
      </c>
      <c r="L186" s="32"/>
      <c r="M186" s="166" t="s">
        <v>1</v>
      </c>
      <c r="N186" s="167" t="s">
        <v>41</v>
      </c>
      <c r="O186" s="55"/>
      <c r="P186" s="168">
        <f t="shared" si="31"/>
        <v>0</v>
      </c>
      <c r="Q186" s="168">
        <v>1E-4</v>
      </c>
      <c r="R186" s="168">
        <f t="shared" si="32"/>
        <v>6.0000000000000006E-4</v>
      </c>
      <c r="S186" s="168">
        <v>0</v>
      </c>
      <c r="T186" s="169">
        <f t="shared" si="33"/>
        <v>0</v>
      </c>
      <c r="AR186" s="170" t="s">
        <v>219</v>
      </c>
      <c r="AT186" s="170" t="s">
        <v>152</v>
      </c>
      <c r="AU186" s="170" t="s">
        <v>157</v>
      </c>
      <c r="AY186" s="16" t="s">
        <v>150</v>
      </c>
      <c r="BE186" s="92">
        <f t="shared" si="34"/>
        <v>0</v>
      </c>
      <c r="BF186" s="92">
        <f t="shared" si="35"/>
        <v>0</v>
      </c>
      <c r="BG186" s="92">
        <f t="shared" si="36"/>
        <v>0</v>
      </c>
      <c r="BH186" s="92">
        <f t="shared" si="37"/>
        <v>0</v>
      </c>
      <c r="BI186" s="92">
        <f t="shared" si="38"/>
        <v>0</v>
      </c>
      <c r="BJ186" s="16" t="s">
        <v>157</v>
      </c>
      <c r="BK186" s="171">
        <f t="shared" si="39"/>
        <v>0</v>
      </c>
      <c r="BL186" s="16" t="s">
        <v>219</v>
      </c>
      <c r="BM186" s="170" t="s">
        <v>640</v>
      </c>
    </row>
    <row r="187" spans="2:65" s="1" customFormat="1" ht="16.5" customHeight="1" x14ac:dyDescent="0.2">
      <c r="B187" s="160"/>
      <c r="C187" s="197" t="s">
        <v>410</v>
      </c>
      <c r="D187" s="262" t="s">
        <v>916</v>
      </c>
      <c r="E187" s="263"/>
      <c r="F187" s="264"/>
      <c r="G187" s="199" t="s">
        <v>234</v>
      </c>
      <c r="H187" s="200">
        <v>6</v>
      </c>
      <c r="I187" s="201"/>
      <c r="J187" s="200">
        <f t="shared" si="30"/>
        <v>0</v>
      </c>
      <c r="K187" s="198" t="s">
        <v>1</v>
      </c>
      <c r="L187" s="202"/>
      <c r="M187" s="203" t="s">
        <v>1</v>
      </c>
      <c r="N187" s="204" t="s">
        <v>41</v>
      </c>
      <c r="O187" s="55"/>
      <c r="P187" s="168">
        <f t="shared" si="31"/>
        <v>0</v>
      </c>
      <c r="Q187" s="168">
        <v>1.24E-3</v>
      </c>
      <c r="R187" s="168">
        <f t="shared" si="32"/>
        <v>7.4400000000000004E-3</v>
      </c>
      <c r="S187" s="168">
        <v>0</v>
      </c>
      <c r="T187" s="169">
        <f t="shared" si="33"/>
        <v>0</v>
      </c>
      <c r="AR187" s="170" t="s">
        <v>302</v>
      </c>
      <c r="AT187" s="170" t="s">
        <v>255</v>
      </c>
      <c r="AU187" s="170" t="s">
        <v>157</v>
      </c>
      <c r="AY187" s="16" t="s">
        <v>150</v>
      </c>
      <c r="BE187" s="92">
        <f t="shared" si="34"/>
        <v>0</v>
      </c>
      <c r="BF187" s="92">
        <f t="shared" si="35"/>
        <v>0</v>
      </c>
      <c r="BG187" s="92">
        <f t="shared" si="36"/>
        <v>0</v>
      </c>
      <c r="BH187" s="92">
        <f t="shared" si="37"/>
        <v>0</v>
      </c>
      <c r="BI187" s="92">
        <f t="shared" si="38"/>
        <v>0</v>
      </c>
      <c r="BJ187" s="16" t="s">
        <v>157</v>
      </c>
      <c r="BK187" s="171">
        <f t="shared" si="39"/>
        <v>0</v>
      </c>
      <c r="BL187" s="16" t="s">
        <v>219</v>
      </c>
      <c r="BM187" s="170" t="s">
        <v>648</v>
      </c>
    </row>
    <row r="188" spans="2:65" s="1" customFormat="1" ht="16.5" customHeight="1" x14ac:dyDescent="0.2">
      <c r="B188" s="160"/>
      <c r="C188" s="161" t="s">
        <v>420</v>
      </c>
      <c r="D188" s="259" t="s">
        <v>917</v>
      </c>
      <c r="E188" s="260"/>
      <c r="F188" s="261"/>
      <c r="G188" s="163" t="s">
        <v>234</v>
      </c>
      <c r="H188" s="164">
        <v>1</v>
      </c>
      <c r="I188" s="165"/>
      <c r="J188" s="164">
        <f t="shared" si="30"/>
        <v>0</v>
      </c>
      <c r="K188" s="162" t="s">
        <v>1</v>
      </c>
      <c r="L188" s="32"/>
      <c r="M188" s="166" t="s">
        <v>1</v>
      </c>
      <c r="N188" s="167" t="s">
        <v>41</v>
      </c>
      <c r="O188" s="55"/>
      <c r="P188" s="168">
        <f t="shared" si="31"/>
        <v>0</v>
      </c>
      <c r="Q188" s="168">
        <v>1E-4</v>
      </c>
      <c r="R188" s="168">
        <f t="shared" si="32"/>
        <v>1E-4</v>
      </c>
      <c r="S188" s="168">
        <v>0</v>
      </c>
      <c r="T188" s="169">
        <f t="shared" si="33"/>
        <v>0</v>
      </c>
      <c r="AR188" s="170" t="s">
        <v>219</v>
      </c>
      <c r="AT188" s="170" t="s">
        <v>152</v>
      </c>
      <c r="AU188" s="170" t="s">
        <v>157</v>
      </c>
      <c r="AY188" s="16" t="s">
        <v>150</v>
      </c>
      <c r="BE188" s="92">
        <f t="shared" si="34"/>
        <v>0</v>
      </c>
      <c r="BF188" s="92">
        <f t="shared" si="35"/>
        <v>0</v>
      </c>
      <c r="BG188" s="92">
        <f t="shared" si="36"/>
        <v>0</v>
      </c>
      <c r="BH188" s="92">
        <f t="shared" si="37"/>
        <v>0</v>
      </c>
      <c r="BI188" s="92">
        <f t="shared" si="38"/>
        <v>0</v>
      </c>
      <c r="BJ188" s="16" t="s">
        <v>157</v>
      </c>
      <c r="BK188" s="171">
        <f t="shared" si="39"/>
        <v>0</v>
      </c>
      <c r="BL188" s="16" t="s">
        <v>219</v>
      </c>
      <c r="BM188" s="170" t="s">
        <v>654</v>
      </c>
    </row>
    <row r="189" spans="2:65" s="1" customFormat="1" ht="16.5" customHeight="1" x14ac:dyDescent="0.2">
      <c r="B189" s="160"/>
      <c r="C189" s="197" t="s">
        <v>424</v>
      </c>
      <c r="D189" s="262" t="s">
        <v>918</v>
      </c>
      <c r="E189" s="263"/>
      <c r="F189" s="264"/>
      <c r="G189" s="199" t="s">
        <v>234</v>
      </c>
      <c r="H189" s="200">
        <v>1</v>
      </c>
      <c r="I189" s="201"/>
      <c r="J189" s="200">
        <f t="shared" si="30"/>
        <v>0</v>
      </c>
      <c r="K189" s="198" t="s">
        <v>1</v>
      </c>
      <c r="L189" s="202"/>
      <c r="M189" s="203" t="s">
        <v>1</v>
      </c>
      <c r="N189" s="204" t="s">
        <v>41</v>
      </c>
      <c r="O189" s="55"/>
      <c r="P189" s="168">
        <f t="shared" si="31"/>
        <v>0</v>
      </c>
      <c r="Q189" s="168">
        <v>1.0200000000000001E-3</v>
      </c>
      <c r="R189" s="168">
        <f t="shared" si="32"/>
        <v>1.0200000000000001E-3</v>
      </c>
      <c r="S189" s="168">
        <v>0</v>
      </c>
      <c r="T189" s="169">
        <f t="shared" si="33"/>
        <v>0</v>
      </c>
      <c r="AR189" s="170" t="s">
        <v>302</v>
      </c>
      <c r="AT189" s="170" t="s">
        <v>255</v>
      </c>
      <c r="AU189" s="170" t="s">
        <v>157</v>
      </c>
      <c r="AY189" s="16" t="s">
        <v>150</v>
      </c>
      <c r="BE189" s="92">
        <f t="shared" si="34"/>
        <v>0</v>
      </c>
      <c r="BF189" s="92">
        <f t="shared" si="35"/>
        <v>0</v>
      </c>
      <c r="BG189" s="92">
        <f t="shared" si="36"/>
        <v>0</v>
      </c>
      <c r="BH189" s="92">
        <f t="shared" si="37"/>
        <v>0</v>
      </c>
      <c r="BI189" s="92">
        <f t="shared" si="38"/>
        <v>0</v>
      </c>
      <c r="BJ189" s="16" t="s">
        <v>157</v>
      </c>
      <c r="BK189" s="171">
        <f t="shared" si="39"/>
        <v>0</v>
      </c>
      <c r="BL189" s="16" t="s">
        <v>219</v>
      </c>
      <c r="BM189" s="170" t="s">
        <v>663</v>
      </c>
    </row>
    <row r="190" spans="2:65" s="1" customFormat="1" ht="16.5" customHeight="1" x14ac:dyDescent="0.2">
      <c r="B190" s="160"/>
      <c r="C190" s="161" t="s">
        <v>434</v>
      </c>
      <c r="D190" s="259" t="s">
        <v>919</v>
      </c>
      <c r="E190" s="260"/>
      <c r="F190" s="261"/>
      <c r="G190" s="163" t="s">
        <v>234</v>
      </c>
      <c r="H190" s="164">
        <v>2</v>
      </c>
      <c r="I190" s="165"/>
      <c r="J190" s="164">
        <f t="shared" si="30"/>
        <v>0</v>
      </c>
      <c r="K190" s="162" t="s">
        <v>1</v>
      </c>
      <c r="L190" s="32"/>
      <c r="M190" s="166" t="s">
        <v>1</v>
      </c>
      <c r="N190" s="167" t="s">
        <v>41</v>
      </c>
      <c r="O190" s="55"/>
      <c r="P190" s="168">
        <f t="shared" si="31"/>
        <v>0</v>
      </c>
      <c r="Q190" s="168">
        <v>6.0000000000000002E-5</v>
      </c>
      <c r="R190" s="168">
        <f t="shared" si="32"/>
        <v>1.2E-4</v>
      </c>
      <c r="S190" s="168">
        <v>0</v>
      </c>
      <c r="T190" s="169">
        <f t="shared" si="33"/>
        <v>0</v>
      </c>
      <c r="AR190" s="170" t="s">
        <v>219</v>
      </c>
      <c r="AT190" s="170" t="s">
        <v>152</v>
      </c>
      <c r="AU190" s="170" t="s">
        <v>157</v>
      </c>
      <c r="AY190" s="16" t="s">
        <v>150</v>
      </c>
      <c r="BE190" s="92">
        <f t="shared" si="34"/>
        <v>0</v>
      </c>
      <c r="BF190" s="92">
        <f t="shared" si="35"/>
        <v>0</v>
      </c>
      <c r="BG190" s="92">
        <f t="shared" si="36"/>
        <v>0</v>
      </c>
      <c r="BH190" s="92">
        <f t="shared" si="37"/>
        <v>0</v>
      </c>
      <c r="BI190" s="92">
        <f t="shared" si="38"/>
        <v>0</v>
      </c>
      <c r="BJ190" s="16" t="s">
        <v>157</v>
      </c>
      <c r="BK190" s="171">
        <f t="shared" si="39"/>
        <v>0</v>
      </c>
      <c r="BL190" s="16" t="s">
        <v>219</v>
      </c>
      <c r="BM190" s="170" t="s">
        <v>669</v>
      </c>
    </row>
    <row r="191" spans="2:65" s="1" customFormat="1" ht="24" customHeight="1" x14ac:dyDescent="0.2">
      <c r="B191" s="160"/>
      <c r="C191" s="197" t="s">
        <v>440</v>
      </c>
      <c r="D191" s="262" t="s">
        <v>920</v>
      </c>
      <c r="E191" s="263"/>
      <c r="F191" s="264"/>
      <c r="G191" s="199" t="s">
        <v>234</v>
      </c>
      <c r="H191" s="200">
        <v>2</v>
      </c>
      <c r="I191" s="201"/>
      <c r="J191" s="200">
        <f t="shared" si="30"/>
        <v>0</v>
      </c>
      <c r="K191" s="198" t="s">
        <v>1</v>
      </c>
      <c r="L191" s="202"/>
      <c r="M191" s="203" t="s">
        <v>1</v>
      </c>
      <c r="N191" s="204" t="s">
        <v>41</v>
      </c>
      <c r="O191" s="55"/>
      <c r="P191" s="168">
        <f t="shared" si="31"/>
        <v>0</v>
      </c>
      <c r="Q191" s="168">
        <v>5.4000000000000001E-4</v>
      </c>
      <c r="R191" s="168">
        <f t="shared" si="32"/>
        <v>1.08E-3</v>
      </c>
      <c r="S191" s="168">
        <v>0</v>
      </c>
      <c r="T191" s="169">
        <f t="shared" si="33"/>
        <v>0</v>
      </c>
      <c r="AR191" s="170" t="s">
        <v>302</v>
      </c>
      <c r="AT191" s="170" t="s">
        <v>255</v>
      </c>
      <c r="AU191" s="170" t="s">
        <v>157</v>
      </c>
      <c r="AY191" s="16" t="s">
        <v>150</v>
      </c>
      <c r="BE191" s="92">
        <f t="shared" si="34"/>
        <v>0</v>
      </c>
      <c r="BF191" s="92">
        <f t="shared" si="35"/>
        <v>0</v>
      </c>
      <c r="BG191" s="92">
        <f t="shared" si="36"/>
        <v>0</v>
      </c>
      <c r="BH191" s="92">
        <f t="shared" si="37"/>
        <v>0</v>
      </c>
      <c r="BI191" s="92">
        <f t="shared" si="38"/>
        <v>0</v>
      </c>
      <c r="BJ191" s="16" t="s">
        <v>157</v>
      </c>
      <c r="BK191" s="171">
        <f t="shared" si="39"/>
        <v>0</v>
      </c>
      <c r="BL191" s="16" t="s">
        <v>219</v>
      </c>
      <c r="BM191" s="170" t="s">
        <v>675</v>
      </c>
    </row>
    <row r="192" spans="2:65" s="1" customFormat="1" ht="16.5" customHeight="1" x14ac:dyDescent="0.2">
      <c r="B192" s="160"/>
      <c r="C192" s="161" t="s">
        <v>445</v>
      </c>
      <c r="D192" s="259" t="s">
        <v>921</v>
      </c>
      <c r="E192" s="260"/>
      <c r="F192" s="261"/>
      <c r="G192" s="163" t="s">
        <v>234</v>
      </c>
      <c r="H192" s="164">
        <v>2</v>
      </c>
      <c r="I192" s="165"/>
      <c r="J192" s="164">
        <f t="shared" si="30"/>
        <v>0</v>
      </c>
      <c r="K192" s="162" t="s">
        <v>1</v>
      </c>
      <c r="L192" s="32"/>
      <c r="M192" s="166" t="s">
        <v>1</v>
      </c>
      <c r="N192" s="167" t="s">
        <v>41</v>
      </c>
      <c r="O192" s="55"/>
      <c r="P192" s="168">
        <f t="shared" si="31"/>
        <v>0</v>
      </c>
      <c r="Q192" s="168">
        <v>4.0000000000000003E-5</v>
      </c>
      <c r="R192" s="168">
        <f t="shared" si="32"/>
        <v>8.0000000000000007E-5</v>
      </c>
      <c r="S192" s="168">
        <v>0</v>
      </c>
      <c r="T192" s="169">
        <f t="shared" si="33"/>
        <v>0</v>
      </c>
      <c r="AR192" s="170" t="s">
        <v>219</v>
      </c>
      <c r="AT192" s="170" t="s">
        <v>152</v>
      </c>
      <c r="AU192" s="170" t="s">
        <v>157</v>
      </c>
      <c r="AY192" s="16" t="s">
        <v>150</v>
      </c>
      <c r="BE192" s="92">
        <f t="shared" si="34"/>
        <v>0</v>
      </c>
      <c r="BF192" s="92">
        <f t="shared" si="35"/>
        <v>0</v>
      </c>
      <c r="BG192" s="92">
        <f t="shared" si="36"/>
        <v>0</v>
      </c>
      <c r="BH192" s="92">
        <f t="shared" si="37"/>
        <v>0</v>
      </c>
      <c r="BI192" s="92">
        <f t="shared" si="38"/>
        <v>0</v>
      </c>
      <c r="BJ192" s="16" t="s">
        <v>157</v>
      </c>
      <c r="BK192" s="171">
        <f t="shared" si="39"/>
        <v>0</v>
      </c>
      <c r="BL192" s="16" t="s">
        <v>219</v>
      </c>
      <c r="BM192" s="170" t="s">
        <v>681</v>
      </c>
    </row>
    <row r="193" spans="2:65" s="1" customFormat="1" ht="16.5" customHeight="1" x14ac:dyDescent="0.2">
      <c r="B193" s="160"/>
      <c r="C193" s="197" t="s">
        <v>453</v>
      </c>
      <c r="D193" s="262" t="s">
        <v>922</v>
      </c>
      <c r="E193" s="263"/>
      <c r="F193" s="264"/>
      <c r="G193" s="199" t="s">
        <v>234</v>
      </c>
      <c r="H193" s="200">
        <v>2</v>
      </c>
      <c r="I193" s="201"/>
      <c r="J193" s="200">
        <f t="shared" si="30"/>
        <v>0</v>
      </c>
      <c r="K193" s="198" t="s">
        <v>1</v>
      </c>
      <c r="L193" s="202"/>
      <c r="M193" s="203" t="s">
        <v>1</v>
      </c>
      <c r="N193" s="204" t="s">
        <v>41</v>
      </c>
      <c r="O193" s="55"/>
      <c r="P193" s="168">
        <f t="shared" si="31"/>
        <v>0</v>
      </c>
      <c r="Q193" s="168">
        <v>1.4400000000000001E-3</v>
      </c>
      <c r="R193" s="168">
        <f t="shared" si="32"/>
        <v>2.8800000000000002E-3</v>
      </c>
      <c r="S193" s="168">
        <v>0</v>
      </c>
      <c r="T193" s="169">
        <f t="shared" si="33"/>
        <v>0</v>
      </c>
      <c r="AR193" s="170" t="s">
        <v>302</v>
      </c>
      <c r="AT193" s="170" t="s">
        <v>255</v>
      </c>
      <c r="AU193" s="170" t="s">
        <v>157</v>
      </c>
      <c r="AY193" s="16" t="s">
        <v>150</v>
      </c>
      <c r="BE193" s="92">
        <f t="shared" si="34"/>
        <v>0</v>
      </c>
      <c r="BF193" s="92">
        <f t="shared" si="35"/>
        <v>0</v>
      </c>
      <c r="BG193" s="92">
        <f t="shared" si="36"/>
        <v>0</v>
      </c>
      <c r="BH193" s="92">
        <f t="shared" si="37"/>
        <v>0</v>
      </c>
      <c r="BI193" s="92">
        <f t="shared" si="38"/>
        <v>0</v>
      </c>
      <c r="BJ193" s="16" t="s">
        <v>157</v>
      </c>
      <c r="BK193" s="171">
        <f t="shared" si="39"/>
        <v>0</v>
      </c>
      <c r="BL193" s="16" t="s">
        <v>219</v>
      </c>
      <c r="BM193" s="170" t="s">
        <v>687</v>
      </c>
    </row>
    <row r="194" spans="2:65" s="1" customFormat="1" ht="24" customHeight="1" x14ac:dyDescent="0.2">
      <c r="B194" s="160"/>
      <c r="C194" s="161" t="s">
        <v>461</v>
      </c>
      <c r="D194" s="259" t="s">
        <v>923</v>
      </c>
      <c r="E194" s="260"/>
      <c r="F194" s="261"/>
      <c r="G194" s="163" t="s">
        <v>234</v>
      </c>
      <c r="H194" s="164">
        <v>7</v>
      </c>
      <c r="I194" s="165"/>
      <c r="J194" s="164">
        <f t="shared" si="30"/>
        <v>0</v>
      </c>
      <c r="K194" s="162" t="s">
        <v>1</v>
      </c>
      <c r="L194" s="32"/>
      <c r="M194" s="166" t="s">
        <v>1</v>
      </c>
      <c r="N194" s="167" t="s">
        <v>41</v>
      </c>
      <c r="O194" s="55"/>
      <c r="P194" s="168">
        <f t="shared" si="31"/>
        <v>0</v>
      </c>
      <c r="Q194" s="168">
        <v>1.0000000000000001E-5</v>
      </c>
      <c r="R194" s="168">
        <f t="shared" si="32"/>
        <v>7.0000000000000007E-5</v>
      </c>
      <c r="S194" s="168">
        <v>0</v>
      </c>
      <c r="T194" s="169">
        <f t="shared" si="33"/>
        <v>0</v>
      </c>
      <c r="AR194" s="170" t="s">
        <v>219</v>
      </c>
      <c r="AT194" s="170" t="s">
        <v>152</v>
      </c>
      <c r="AU194" s="170" t="s">
        <v>157</v>
      </c>
      <c r="AY194" s="16" t="s">
        <v>150</v>
      </c>
      <c r="BE194" s="92">
        <f t="shared" si="34"/>
        <v>0</v>
      </c>
      <c r="BF194" s="92">
        <f t="shared" si="35"/>
        <v>0</v>
      </c>
      <c r="BG194" s="92">
        <f t="shared" si="36"/>
        <v>0</v>
      </c>
      <c r="BH194" s="92">
        <f t="shared" si="37"/>
        <v>0</v>
      </c>
      <c r="BI194" s="92">
        <f t="shared" si="38"/>
        <v>0</v>
      </c>
      <c r="BJ194" s="16" t="s">
        <v>157</v>
      </c>
      <c r="BK194" s="171">
        <f t="shared" si="39"/>
        <v>0</v>
      </c>
      <c r="BL194" s="16" t="s">
        <v>219</v>
      </c>
      <c r="BM194" s="170" t="s">
        <v>693</v>
      </c>
    </row>
    <row r="195" spans="2:65" s="1" customFormat="1" ht="16.5" customHeight="1" x14ac:dyDescent="0.2">
      <c r="B195" s="160"/>
      <c r="C195" s="197" t="s">
        <v>465</v>
      </c>
      <c r="D195" s="262" t="s">
        <v>924</v>
      </c>
      <c r="E195" s="263"/>
      <c r="F195" s="264"/>
      <c r="G195" s="199" t="s">
        <v>234</v>
      </c>
      <c r="H195" s="200">
        <v>7</v>
      </c>
      <c r="I195" s="201"/>
      <c r="J195" s="200">
        <f t="shared" si="30"/>
        <v>0</v>
      </c>
      <c r="K195" s="198" t="s">
        <v>1</v>
      </c>
      <c r="L195" s="202"/>
      <c r="M195" s="203" t="s">
        <v>1</v>
      </c>
      <c r="N195" s="204" t="s">
        <v>41</v>
      </c>
      <c r="O195" s="55"/>
      <c r="P195" s="168">
        <f t="shared" si="31"/>
        <v>0</v>
      </c>
      <c r="Q195" s="168">
        <v>3.3E-4</v>
      </c>
      <c r="R195" s="168">
        <f t="shared" si="32"/>
        <v>2.31E-3</v>
      </c>
      <c r="S195" s="168">
        <v>0</v>
      </c>
      <c r="T195" s="169">
        <f t="shared" si="33"/>
        <v>0</v>
      </c>
      <c r="AR195" s="170" t="s">
        <v>302</v>
      </c>
      <c r="AT195" s="170" t="s">
        <v>255</v>
      </c>
      <c r="AU195" s="170" t="s">
        <v>157</v>
      </c>
      <c r="AY195" s="16" t="s">
        <v>150</v>
      </c>
      <c r="BE195" s="92">
        <f t="shared" si="34"/>
        <v>0</v>
      </c>
      <c r="BF195" s="92">
        <f t="shared" si="35"/>
        <v>0</v>
      </c>
      <c r="BG195" s="92">
        <f t="shared" si="36"/>
        <v>0</v>
      </c>
      <c r="BH195" s="92">
        <f t="shared" si="37"/>
        <v>0</v>
      </c>
      <c r="BI195" s="92">
        <f t="shared" si="38"/>
        <v>0</v>
      </c>
      <c r="BJ195" s="16" t="s">
        <v>157</v>
      </c>
      <c r="BK195" s="171">
        <f t="shared" si="39"/>
        <v>0</v>
      </c>
      <c r="BL195" s="16" t="s">
        <v>219</v>
      </c>
      <c r="BM195" s="170" t="s">
        <v>699</v>
      </c>
    </row>
    <row r="196" spans="2:65" s="1" customFormat="1" ht="24" customHeight="1" x14ac:dyDescent="0.2">
      <c r="B196" s="160"/>
      <c r="C196" s="161" t="s">
        <v>472</v>
      </c>
      <c r="D196" s="259" t="s">
        <v>925</v>
      </c>
      <c r="E196" s="260"/>
      <c r="F196" s="261"/>
      <c r="G196" s="163" t="s">
        <v>234</v>
      </c>
      <c r="H196" s="164">
        <v>2</v>
      </c>
      <c r="I196" s="165"/>
      <c r="J196" s="164">
        <f t="shared" si="30"/>
        <v>0</v>
      </c>
      <c r="K196" s="162" t="s">
        <v>1</v>
      </c>
      <c r="L196" s="32"/>
      <c r="M196" s="166" t="s">
        <v>1</v>
      </c>
      <c r="N196" s="167" t="s">
        <v>41</v>
      </c>
      <c r="O196" s="55"/>
      <c r="P196" s="168">
        <f t="shared" si="31"/>
        <v>0</v>
      </c>
      <c r="Q196" s="168">
        <v>1.0000000000000001E-5</v>
      </c>
      <c r="R196" s="168">
        <f t="shared" si="32"/>
        <v>2.0000000000000002E-5</v>
      </c>
      <c r="S196" s="168">
        <v>0</v>
      </c>
      <c r="T196" s="169">
        <f t="shared" si="33"/>
        <v>0</v>
      </c>
      <c r="AR196" s="170" t="s">
        <v>219</v>
      </c>
      <c r="AT196" s="170" t="s">
        <v>152</v>
      </c>
      <c r="AU196" s="170" t="s">
        <v>157</v>
      </c>
      <c r="AY196" s="16" t="s">
        <v>150</v>
      </c>
      <c r="BE196" s="92">
        <f t="shared" si="34"/>
        <v>0</v>
      </c>
      <c r="BF196" s="92">
        <f t="shared" si="35"/>
        <v>0</v>
      </c>
      <c r="BG196" s="92">
        <f t="shared" si="36"/>
        <v>0</v>
      </c>
      <c r="BH196" s="92">
        <f t="shared" si="37"/>
        <v>0</v>
      </c>
      <c r="BI196" s="92">
        <f t="shared" si="38"/>
        <v>0</v>
      </c>
      <c r="BJ196" s="16" t="s">
        <v>157</v>
      </c>
      <c r="BK196" s="171">
        <f t="shared" si="39"/>
        <v>0</v>
      </c>
      <c r="BL196" s="16" t="s">
        <v>219</v>
      </c>
      <c r="BM196" s="170" t="s">
        <v>705</v>
      </c>
    </row>
    <row r="197" spans="2:65" s="1" customFormat="1" ht="36" customHeight="1" x14ac:dyDescent="0.2">
      <c r="B197" s="160"/>
      <c r="C197" s="197" t="s">
        <v>479</v>
      </c>
      <c r="D197" s="262" t="s">
        <v>1222</v>
      </c>
      <c r="E197" s="263"/>
      <c r="F197" s="264"/>
      <c r="G197" s="199" t="s">
        <v>234</v>
      </c>
      <c r="H197" s="200">
        <v>2</v>
      </c>
      <c r="I197" s="201"/>
      <c r="J197" s="200">
        <f t="shared" si="30"/>
        <v>0</v>
      </c>
      <c r="K197" s="198" t="s">
        <v>1</v>
      </c>
      <c r="L197" s="202"/>
      <c r="M197" s="203" t="s">
        <v>1</v>
      </c>
      <c r="N197" s="204" t="s">
        <v>41</v>
      </c>
      <c r="O197" s="55"/>
      <c r="P197" s="168">
        <f t="shared" si="31"/>
        <v>0</v>
      </c>
      <c r="Q197" s="168">
        <v>3.3E-4</v>
      </c>
      <c r="R197" s="168">
        <f t="shared" si="32"/>
        <v>6.6E-4</v>
      </c>
      <c r="S197" s="168">
        <v>0</v>
      </c>
      <c r="T197" s="169">
        <f t="shared" si="33"/>
        <v>0</v>
      </c>
      <c r="AR197" s="170" t="s">
        <v>302</v>
      </c>
      <c r="AT197" s="170" t="s">
        <v>255</v>
      </c>
      <c r="AU197" s="170" t="s">
        <v>157</v>
      </c>
      <c r="AY197" s="16" t="s">
        <v>150</v>
      </c>
      <c r="BE197" s="92">
        <f t="shared" si="34"/>
        <v>0</v>
      </c>
      <c r="BF197" s="92">
        <f t="shared" si="35"/>
        <v>0</v>
      </c>
      <c r="BG197" s="92">
        <f t="shared" si="36"/>
        <v>0</v>
      </c>
      <c r="BH197" s="92">
        <f t="shared" si="37"/>
        <v>0</v>
      </c>
      <c r="BI197" s="92">
        <f t="shared" si="38"/>
        <v>0</v>
      </c>
      <c r="BJ197" s="16" t="s">
        <v>157</v>
      </c>
      <c r="BK197" s="171">
        <f t="shared" si="39"/>
        <v>0</v>
      </c>
      <c r="BL197" s="16" t="s">
        <v>219</v>
      </c>
      <c r="BM197" s="170" t="s">
        <v>714</v>
      </c>
    </row>
    <row r="198" spans="2:65" s="1" customFormat="1" ht="24" customHeight="1" x14ac:dyDescent="0.2">
      <c r="B198" s="160"/>
      <c r="C198" s="161" t="s">
        <v>482</v>
      </c>
      <c r="D198" s="259" t="s">
        <v>926</v>
      </c>
      <c r="E198" s="260"/>
      <c r="F198" s="261"/>
      <c r="G198" s="163" t="s">
        <v>876</v>
      </c>
      <c r="H198" s="165"/>
      <c r="I198" s="165"/>
      <c r="J198" s="164">
        <f t="shared" si="30"/>
        <v>0</v>
      </c>
      <c r="K198" s="162" t="s">
        <v>1</v>
      </c>
      <c r="L198" s="32"/>
      <c r="M198" s="166" t="s">
        <v>1</v>
      </c>
      <c r="N198" s="167" t="s">
        <v>41</v>
      </c>
      <c r="O198" s="55"/>
      <c r="P198" s="168">
        <f t="shared" si="31"/>
        <v>0</v>
      </c>
      <c r="Q198" s="168">
        <v>0</v>
      </c>
      <c r="R198" s="168">
        <f t="shared" si="32"/>
        <v>0</v>
      </c>
      <c r="S198" s="168">
        <v>0</v>
      </c>
      <c r="T198" s="169">
        <f t="shared" si="33"/>
        <v>0</v>
      </c>
      <c r="AR198" s="170" t="s">
        <v>219</v>
      </c>
      <c r="AT198" s="170" t="s">
        <v>152</v>
      </c>
      <c r="AU198" s="170" t="s">
        <v>157</v>
      </c>
      <c r="AY198" s="16" t="s">
        <v>150</v>
      </c>
      <c r="BE198" s="92">
        <f t="shared" si="34"/>
        <v>0</v>
      </c>
      <c r="BF198" s="92">
        <f t="shared" si="35"/>
        <v>0</v>
      </c>
      <c r="BG198" s="92">
        <f t="shared" si="36"/>
        <v>0</v>
      </c>
      <c r="BH198" s="92">
        <f t="shared" si="37"/>
        <v>0</v>
      </c>
      <c r="BI198" s="92">
        <f t="shared" si="38"/>
        <v>0</v>
      </c>
      <c r="BJ198" s="16" t="s">
        <v>157</v>
      </c>
      <c r="BK198" s="171">
        <f t="shared" si="39"/>
        <v>0</v>
      </c>
      <c r="BL198" s="16" t="s">
        <v>219</v>
      </c>
      <c r="BM198" s="170" t="s">
        <v>720</v>
      </c>
    </row>
    <row r="199" spans="2:65" s="11" customFormat="1" ht="22.9" customHeight="1" x14ac:dyDescent="0.2">
      <c r="B199" s="147"/>
      <c r="D199" s="148" t="s">
        <v>74</v>
      </c>
      <c r="E199" s="158" t="s">
        <v>927</v>
      </c>
      <c r="F199" s="158" t="s">
        <v>928</v>
      </c>
      <c r="I199" s="150"/>
      <c r="J199" s="159">
        <f>BK199</f>
        <v>0</v>
      </c>
      <c r="L199" s="147"/>
      <c r="M199" s="152"/>
      <c r="N199" s="153"/>
      <c r="O199" s="153"/>
      <c r="P199" s="154">
        <f>SUM(P200:P213)</f>
        <v>0</v>
      </c>
      <c r="Q199" s="153"/>
      <c r="R199" s="154">
        <f>SUM(R200:R213)</f>
        <v>0</v>
      </c>
      <c r="S199" s="153"/>
      <c r="T199" s="155">
        <f>SUM(T200:T213)</f>
        <v>0</v>
      </c>
      <c r="AR199" s="148" t="s">
        <v>157</v>
      </c>
      <c r="AT199" s="156" t="s">
        <v>74</v>
      </c>
      <c r="AU199" s="156" t="s">
        <v>83</v>
      </c>
      <c r="AY199" s="148" t="s">
        <v>150</v>
      </c>
      <c r="BK199" s="157">
        <f>SUM(BK200:BK213)</f>
        <v>0</v>
      </c>
    </row>
    <row r="200" spans="2:65" s="1" customFormat="1" ht="24" customHeight="1" x14ac:dyDescent="0.2">
      <c r="B200" s="160"/>
      <c r="C200" s="161" t="s">
        <v>486</v>
      </c>
      <c r="D200" s="259" t="s">
        <v>929</v>
      </c>
      <c r="E200" s="260"/>
      <c r="F200" s="261"/>
      <c r="G200" s="163" t="s">
        <v>400</v>
      </c>
      <c r="H200" s="164">
        <v>58</v>
      </c>
      <c r="I200" s="165"/>
      <c r="J200" s="164">
        <f t="shared" ref="J200:J213" si="40">ROUND(I200*H200,3)</f>
        <v>0</v>
      </c>
      <c r="K200" s="162" t="s">
        <v>1</v>
      </c>
      <c r="L200" s="32"/>
      <c r="M200" s="166" t="s">
        <v>1</v>
      </c>
      <c r="N200" s="167" t="s">
        <v>41</v>
      </c>
      <c r="O200" s="55"/>
      <c r="P200" s="168">
        <f t="shared" ref="P200:P213" si="41">O200*H200</f>
        <v>0</v>
      </c>
      <c r="Q200" s="168">
        <v>0</v>
      </c>
      <c r="R200" s="168">
        <f t="shared" ref="R200:R213" si="42">Q200*H200</f>
        <v>0</v>
      </c>
      <c r="S200" s="168">
        <v>0</v>
      </c>
      <c r="T200" s="169">
        <f t="shared" ref="T200:T213" si="43">S200*H200</f>
        <v>0</v>
      </c>
      <c r="AR200" s="170" t="s">
        <v>219</v>
      </c>
      <c r="AT200" s="170" t="s">
        <v>152</v>
      </c>
      <c r="AU200" s="170" t="s">
        <v>157</v>
      </c>
      <c r="AY200" s="16" t="s">
        <v>150</v>
      </c>
      <c r="BE200" s="92">
        <f t="shared" ref="BE200:BE213" si="44">IF(N200="základná",J200,0)</f>
        <v>0</v>
      </c>
      <c r="BF200" s="92">
        <f t="shared" ref="BF200:BF213" si="45">IF(N200="znížená",J200,0)</f>
        <v>0</v>
      </c>
      <c r="BG200" s="92">
        <f t="shared" ref="BG200:BG213" si="46">IF(N200="zákl. prenesená",J200,0)</f>
        <v>0</v>
      </c>
      <c r="BH200" s="92">
        <f t="shared" ref="BH200:BH213" si="47">IF(N200="zníž. prenesená",J200,0)</f>
        <v>0</v>
      </c>
      <c r="BI200" s="92">
        <f t="shared" ref="BI200:BI213" si="48">IF(N200="nulová",J200,0)</f>
        <v>0</v>
      </c>
      <c r="BJ200" s="16" t="s">
        <v>157</v>
      </c>
      <c r="BK200" s="171">
        <f t="shared" ref="BK200:BK213" si="49">ROUND(I200*H200,3)</f>
        <v>0</v>
      </c>
      <c r="BL200" s="16" t="s">
        <v>219</v>
      </c>
      <c r="BM200" s="170" t="s">
        <v>728</v>
      </c>
    </row>
    <row r="201" spans="2:65" s="1" customFormat="1" ht="24" customHeight="1" x14ac:dyDescent="0.2">
      <c r="B201" s="160"/>
      <c r="C201" s="161" t="s">
        <v>491</v>
      </c>
      <c r="D201" s="259" t="s">
        <v>930</v>
      </c>
      <c r="E201" s="260"/>
      <c r="F201" s="261"/>
      <c r="G201" s="163" t="s">
        <v>191</v>
      </c>
      <c r="H201" s="164">
        <v>0.86499999999999999</v>
      </c>
      <c r="I201" s="165"/>
      <c r="J201" s="164">
        <f t="shared" si="40"/>
        <v>0</v>
      </c>
      <c r="K201" s="162" t="s">
        <v>1</v>
      </c>
      <c r="L201" s="32"/>
      <c r="M201" s="166" t="s">
        <v>1</v>
      </c>
      <c r="N201" s="167" t="s">
        <v>41</v>
      </c>
      <c r="O201" s="55"/>
      <c r="P201" s="168">
        <f t="shared" si="41"/>
        <v>0</v>
      </c>
      <c r="Q201" s="168">
        <v>0</v>
      </c>
      <c r="R201" s="168">
        <f t="shared" si="42"/>
        <v>0</v>
      </c>
      <c r="S201" s="168">
        <v>0</v>
      </c>
      <c r="T201" s="169">
        <f t="shared" si="43"/>
        <v>0</v>
      </c>
      <c r="AR201" s="170" t="s">
        <v>219</v>
      </c>
      <c r="AT201" s="170" t="s">
        <v>152</v>
      </c>
      <c r="AU201" s="170" t="s">
        <v>157</v>
      </c>
      <c r="AY201" s="16" t="s">
        <v>150</v>
      </c>
      <c r="BE201" s="92">
        <f t="shared" si="44"/>
        <v>0</v>
      </c>
      <c r="BF201" s="92">
        <f t="shared" si="45"/>
        <v>0</v>
      </c>
      <c r="BG201" s="92">
        <f t="shared" si="46"/>
        <v>0</v>
      </c>
      <c r="BH201" s="92">
        <f t="shared" si="47"/>
        <v>0</v>
      </c>
      <c r="BI201" s="92">
        <f t="shared" si="48"/>
        <v>0</v>
      </c>
      <c r="BJ201" s="16" t="s">
        <v>157</v>
      </c>
      <c r="BK201" s="171">
        <f t="shared" si="49"/>
        <v>0</v>
      </c>
      <c r="BL201" s="16" t="s">
        <v>219</v>
      </c>
      <c r="BM201" s="170" t="s">
        <v>734</v>
      </c>
    </row>
    <row r="202" spans="2:65" s="1" customFormat="1" ht="24" customHeight="1" x14ac:dyDescent="0.2">
      <c r="B202" s="160"/>
      <c r="C202" s="161" t="s">
        <v>494</v>
      </c>
      <c r="D202" s="259" t="s">
        <v>931</v>
      </c>
      <c r="E202" s="260"/>
      <c r="F202" s="261"/>
      <c r="G202" s="163" t="s">
        <v>400</v>
      </c>
      <c r="H202" s="164">
        <v>30</v>
      </c>
      <c r="I202" s="165"/>
      <c r="J202" s="164">
        <f t="shared" si="40"/>
        <v>0</v>
      </c>
      <c r="K202" s="162" t="s">
        <v>1</v>
      </c>
      <c r="L202" s="32"/>
      <c r="M202" s="166" t="s">
        <v>1</v>
      </c>
      <c r="N202" s="167" t="s">
        <v>41</v>
      </c>
      <c r="O202" s="55"/>
      <c r="P202" s="168">
        <f t="shared" si="41"/>
        <v>0</v>
      </c>
      <c r="Q202" s="168">
        <v>0</v>
      </c>
      <c r="R202" s="168">
        <f t="shared" si="42"/>
        <v>0</v>
      </c>
      <c r="S202" s="168">
        <v>0</v>
      </c>
      <c r="T202" s="169">
        <f t="shared" si="43"/>
        <v>0</v>
      </c>
      <c r="AR202" s="170" t="s">
        <v>219</v>
      </c>
      <c r="AT202" s="170" t="s">
        <v>152</v>
      </c>
      <c r="AU202" s="170" t="s">
        <v>157</v>
      </c>
      <c r="AY202" s="16" t="s">
        <v>150</v>
      </c>
      <c r="BE202" s="92">
        <f t="shared" si="44"/>
        <v>0</v>
      </c>
      <c r="BF202" s="92">
        <f t="shared" si="45"/>
        <v>0</v>
      </c>
      <c r="BG202" s="92">
        <f t="shared" si="46"/>
        <v>0</v>
      </c>
      <c r="BH202" s="92">
        <f t="shared" si="47"/>
        <v>0</v>
      </c>
      <c r="BI202" s="92">
        <f t="shared" si="48"/>
        <v>0</v>
      </c>
      <c r="BJ202" s="16" t="s">
        <v>157</v>
      </c>
      <c r="BK202" s="171">
        <f t="shared" si="49"/>
        <v>0</v>
      </c>
      <c r="BL202" s="16" t="s">
        <v>219</v>
      </c>
      <c r="BM202" s="170" t="s">
        <v>740</v>
      </c>
    </row>
    <row r="203" spans="2:65" s="1" customFormat="1" ht="24" customHeight="1" x14ac:dyDescent="0.2">
      <c r="B203" s="160"/>
      <c r="C203" s="161" t="s">
        <v>498</v>
      </c>
      <c r="D203" s="259" t="s">
        <v>932</v>
      </c>
      <c r="E203" s="260"/>
      <c r="F203" s="261"/>
      <c r="G203" s="163" t="s">
        <v>191</v>
      </c>
      <c r="H203" s="164">
        <v>6.4000000000000001E-2</v>
      </c>
      <c r="I203" s="165"/>
      <c r="J203" s="164">
        <f t="shared" si="40"/>
        <v>0</v>
      </c>
      <c r="K203" s="162" t="s">
        <v>1</v>
      </c>
      <c r="L203" s="32"/>
      <c r="M203" s="166" t="s">
        <v>1</v>
      </c>
      <c r="N203" s="167" t="s">
        <v>41</v>
      </c>
      <c r="O203" s="55"/>
      <c r="P203" s="168">
        <f t="shared" si="41"/>
        <v>0</v>
      </c>
      <c r="Q203" s="168">
        <v>0</v>
      </c>
      <c r="R203" s="168">
        <f t="shared" si="42"/>
        <v>0</v>
      </c>
      <c r="S203" s="168">
        <v>0</v>
      </c>
      <c r="T203" s="169">
        <f t="shared" si="43"/>
        <v>0</v>
      </c>
      <c r="AR203" s="170" t="s">
        <v>219</v>
      </c>
      <c r="AT203" s="170" t="s">
        <v>152</v>
      </c>
      <c r="AU203" s="170" t="s">
        <v>157</v>
      </c>
      <c r="AY203" s="16" t="s">
        <v>150</v>
      </c>
      <c r="BE203" s="92">
        <f t="shared" si="44"/>
        <v>0</v>
      </c>
      <c r="BF203" s="92">
        <f t="shared" si="45"/>
        <v>0</v>
      </c>
      <c r="BG203" s="92">
        <f t="shared" si="46"/>
        <v>0</v>
      </c>
      <c r="BH203" s="92">
        <f t="shared" si="47"/>
        <v>0</v>
      </c>
      <c r="BI203" s="92">
        <f t="shared" si="48"/>
        <v>0</v>
      </c>
      <c r="BJ203" s="16" t="s">
        <v>157</v>
      </c>
      <c r="BK203" s="171">
        <f t="shared" si="49"/>
        <v>0</v>
      </c>
      <c r="BL203" s="16" t="s">
        <v>219</v>
      </c>
      <c r="BM203" s="170" t="s">
        <v>750</v>
      </c>
    </row>
    <row r="204" spans="2:65" s="1" customFormat="1" ht="24" customHeight="1" x14ac:dyDescent="0.2">
      <c r="B204" s="160"/>
      <c r="C204" s="161" t="s">
        <v>501</v>
      </c>
      <c r="D204" s="259" t="s">
        <v>933</v>
      </c>
      <c r="E204" s="260"/>
      <c r="F204" s="261"/>
      <c r="G204" s="163" t="s">
        <v>903</v>
      </c>
      <c r="H204" s="164">
        <v>3</v>
      </c>
      <c r="I204" s="165"/>
      <c r="J204" s="164">
        <f t="shared" si="40"/>
        <v>0</v>
      </c>
      <c r="K204" s="162" t="s">
        <v>1</v>
      </c>
      <c r="L204" s="32"/>
      <c r="M204" s="166" t="s">
        <v>1</v>
      </c>
      <c r="N204" s="167" t="s">
        <v>41</v>
      </c>
      <c r="O204" s="55"/>
      <c r="P204" s="168">
        <f t="shared" si="41"/>
        <v>0</v>
      </c>
      <c r="Q204" s="168">
        <v>0</v>
      </c>
      <c r="R204" s="168">
        <f t="shared" si="42"/>
        <v>0</v>
      </c>
      <c r="S204" s="168">
        <v>0</v>
      </c>
      <c r="T204" s="169">
        <f t="shared" si="43"/>
        <v>0</v>
      </c>
      <c r="AR204" s="170" t="s">
        <v>219</v>
      </c>
      <c r="AT204" s="170" t="s">
        <v>152</v>
      </c>
      <c r="AU204" s="170" t="s">
        <v>157</v>
      </c>
      <c r="AY204" s="16" t="s">
        <v>150</v>
      </c>
      <c r="BE204" s="92">
        <f t="shared" si="44"/>
        <v>0</v>
      </c>
      <c r="BF204" s="92">
        <f t="shared" si="45"/>
        <v>0</v>
      </c>
      <c r="BG204" s="92">
        <f t="shared" si="46"/>
        <v>0</v>
      </c>
      <c r="BH204" s="92">
        <f t="shared" si="47"/>
        <v>0</v>
      </c>
      <c r="BI204" s="92">
        <f t="shared" si="48"/>
        <v>0</v>
      </c>
      <c r="BJ204" s="16" t="s">
        <v>157</v>
      </c>
      <c r="BK204" s="171">
        <f t="shared" si="49"/>
        <v>0</v>
      </c>
      <c r="BL204" s="16" t="s">
        <v>219</v>
      </c>
      <c r="BM204" s="170" t="s">
        <v>757</v>
      </c>
    </row>
    <row r="205" spans="2:65" s="1" customFormat="1" ht="24" customHeight="1" x14ac:dyDescent="0.2">
      <c r="B205" s="160"/>
      <c r="C205" s="161" t="s">
        <v>504</v>
      </c>
      <c r="D205" s="259" t="s">
        <v>934</v>
      </c>
      <c r="E205" s="260"/>
      <c r="F205" s="261"/>
      <c r="G205" s="163" t="s">
        <v>903</v>
      </c>
      <c r="H205" s="164">
        <v>2</v>
      </c>
      <c r="I205" s="165"/>
      <c r="J205" s="164">
        <f t="shared" si="40"/>
        <v>0</v>
      </c>
      <c r="K205" s="162" t="s">
        <v>1</v>
      </c>
      <c r="L205" s="32"/>
      <c r="M205" s="166" t="s">
        <v>1</v>
      </c>
      <c r="N205" s="167" t="s">
        <v>41</v>
      </c>
      <c r="O205" s="55"/>
      <c r="P205" s="168">
        <f t="shared" si="41"/>
        <v>0</v>
      </c>
      <c r="Q205" s="168">
        <v>0</v>
      </c>
      <c r="R205" s="168">
        <f t="shared" si="42"/>
        <v>0</v>
      </c>
      <c r="S205" s="168">
        <v>0</v>
      </c>
      <c r="T205" s="169">
        <f t="shared" si="43"/>
        <v>0</v>
      </c>
      <c r="AR205" s="170" t="s">
        <v>219</v>
      </c>
      <c r="AT205" s="170" t="s">
        <v>152</v>
      </c>
      <c r="AU205" s="170" t="s">
        <v>157</v>
      </c>
      <c r="AY205" s="16" t="s">
        <v>150</v>
      </c>
      <c r="BE205" s="92">
        <f t="shared" si="44"/>
        <v>0</v>
      </c>
      <c r="BF205" s="92">
        <f t="shared" si="45"/>
        <v>0</v>
      </c>
      <c r="BG205" s="92">
        <f t="shared" si="46"/>
        <v>0</v>
      </c>
      <c r="BH205" s="92">
        <f t="shared" si="47"/>
        <v>0</v>
      </c>
      <c r="BI205" s="92">
        <f t="shared" si="48"/>
        <v>0</v>
      </c>
      <c r="BJ205" s="16" t="s">
        <v>157</v>
      </c>
      <c r="BK205" s="171">
        <f t="shared" si="49"/>
        <v>0</v>
      </c>
      <c r="BL205" s="16" t="s">
        <v>219</v>
      </c>
      <c r="BM205" s="170" t="s">
        <v>767</v>
      </c>
    </row>
    <row r="206" spans="2:65" s="1" customFormat="1" ht="16.5" customHeight="1" x14ac:dyDescent="0.2">
      <c r="B206" s="160"/>
      <c r="C206" s="161" t="s">
        <v>509</v>
      </c>
      <c r="D206" s="259" t="s">
        <v>935</v>
      </c>
      <c r="E206" s="260"/>
      <c r="F206" s="261"/>
      <c r="G206" s="163" t="s">
        <v>903</v>
      </c>
      <c r="H206" s="164">
        <v>2</v>
      </c>
      <c r="I206" s="165"/>
      <c r="J206" s="164">
        <f t="shared" si="40"/>
        <v>0</v>
      </c>
      <c r="K206" s="162" t="s">
        <v>1</v>
      </c>
      <c r="L206" s="32"/>
      <c r="M206" s="166" t="s">
        <v>1</v>
      </c>
      <c r="N206" s="167" t="s">
        <v>41</v>
      </c>
      <c r="O206" s="55"/>
      <c r="P206" s="168">
        <f t="shared" si="41"/>
        <v>0</v>
      </c>
      <c r="Q206" s="168">
        <v>0</v>
      </c>
      <c r="R206" s="168">
        <f t="shared" si="42"/>
        <v>0</v>
      </c>
      <c r="S206" s="168">
        <v>0</v>
      </c>
      <c r="T206" s="169">
        <f t="shared" si="43"/>
        <v>0</v>
      </c>
      <c r="AR206" s="170" t="s">
        <v>219</v>
      </c>
      <c r="AT206" s="170" t="s">
        <v>152</v>
      </c>
      <c r="AU206" s="170" t="s">
        <v>157</v>
      </c>
      <c r="AY206" s="16" t="s">
        <v>150</v>
      </c>
      <c r="BE206" s="92">
        <f t="shared" si="44"/>
        <v>0</v>
      </c>
      <c r="BF206" s="92">
        <f t="shared" si="45"/>
        <v>0</v>
      </c>
      <c r="BG206" s="92">
        <f t="shared" si="46"/>
        <v>0</v>
      </c>
      <c r="BH206" s="92">
        <f t="shared" si="47"/>
        <v>0</v>
      </c>
      <c r="BI206" s="92">
        <f t="shared" si="48"/>
        <v>0</v>
      </c>
      <c r="BJ206" s="16" t="s">
        <v>157</v>
      </c>
      <c r="BK206" s="171">
        <f t="shared" si="49"/>
        <v>0</v>
      </c>
      <c r="BL206" s="16" t="s">
        <v>219</v>
      </c>
      <c r="BM206" s="170" t="s">
        <v>776</v>
      </c>
    </row>
    <row r="207" spans="2:65" s="1" customFormat="1" ht="16.5" customHeight="1" x14ac:dyDescent="0.2">
      <c r="B207" s="160"/>
      <c r="C207" s="161" t="s">
        <v>516</v>
      </c>
      <c r="D207" s="259" t="s">
        <v>936</v>
      </c>
      <c r="E207" s="260"/>
      <c r="F207" s="261"/>
      <c r="G207" s="163" t="s">
        <v>234</v>
      </c>
      <c r="H207" s="164">
        <v>3</v>
      </c>
      <c r="I207" s="165"/>
      <c r="J207" s="164">
        <f t="shared" si="40"/>
        <v>0</v>
      </c>
      <c r="K207" s="162" t="s">
        <v>1</v>
      </c>
      <c r="L207" s="32"/>
      <c r="M207" s="166" t="s">
        <v>1</v>
      </c>
      <c r="N207" s="167" t="s">
        <v>41</v>
      </c>
      <c r="O207" s="55"/>
      <c r="P207" s="168">
        <f t="shared" si="41"/>
        <v>0</v>
      </c>
      <c r="Q207" s="168">
        <v>0</v>
      </c>
      <c r="R207" s="168">
        <f t="shared" si="42"/>
        <v>0</v>
      </c>
      <c r="S207" s="168">
        <v>0</v>
      </c>
      <c r="T207" s="169">
        <f t="shared" si="43"/>
        <v>0</v>
      </c>
      <c r="AR207" s="170" t="s">
        <v>219</v>
      </c>
      <c r="AT207" s="170" t="s">
        <v>152</v>
      </c>
      <c r="AU207" s="170" t="s">
        <v>157</v>
      </c>
      <c r="AY207" s="16" t="s">
        <v>150</v>
      </c>
      <c r="BE207" s="92">
        <f t="shared" si="44"/>
        <v>0</v>
      </c>
      <c r="BF207" s="92">
        <f t="shared" si="45"/>
        <v>0</v>
      </c>
      <c r="BG207" s="92">
        <f t="shared" si="46"/>
        <v>0</v>
      </c>
      <c r="BH207" s="92">
        <f t="shared" si="47"/>
        <v>0</v>
      </c>
      <c r="BI207" s="92">
        <f t="shared" si="48"/>
        <v>0</v>
      </c>
      <c r="BJ207" s="16" t="s">
        <v>157</v>
      </c>
      <c r="BK207" s="171">
        <f t="shared" si="49"/>
        <v>0</v>
      </c>
      <c r="BL207" s="16" t="s">
        <v>219</v>
      </c>
      <c r="BM207" s="170" t="s">
        <v>791</v>
      </c>
    </row>
    <row r="208" spans="2:65" s="1" customFormat="1" ht="24" customHeight="1" x14ac:dyDescent="0.2">
      <c r="B208" s="160"/>
      <c r="C208" s="161" t="s">
        <v>520</v>
      </c>
      <c r="D208" s="259" t="s">
        <v>937</v>
      </c>
      <c r="E208" s="260"/>
      <c r="F208" s="261"/>
      <c r="G208" s="163" t="s">
        <v>903</v>
      </c>
      <c r="H208" s="164">
        <v>2</v>
      </c>
      <c r="I208" s="165"/>
      <c r="J208" s="164">
        <f t="shared" si="40"/>
        <v>0</v>
      </c>
      <c r="K208" s="162" t="s">
        <v>1</v>
      </c>
      <c r="L208" s="32"/>
      <c r="M208" s="166" t="s">
        <v>1</v>
      </c>
      <c r="N208" s="167" t="s">
        <v>41</v>
      </c>
      <c r="O208" s="55"/>
      <c r="P208" s="168">
        <f t="shared" si="41"/>
        <v>0</v>
      </c>
      <c r="Q208" s="168">
        <v>0</v>
      </c>
      <c r="R208" s="168">
        <f t="shared" si="42"/>
        <v>0</v>
      </c>
      <c r="S208" s="168">
        <v>0</v>
      </c>
      <c r="T208" s="169">
        <f t="shared" si="43"/>
        <v>0</v>
      </c>
      <c r="AR208" s="170" t="s">
        <v>219</v>
      </c>
      <c r="AT208" s="170" t="s">
        <v>152</v>
      </c>
      <c r="AU208" s="170" t="s">
        <v>157</v>
      </c>
      <c r="AY208" s="16" t="s">
        <v>150</v>
      </c>
      <c r="BE208" s="92">
        <f t="shared" si="44"/>
        <v>0</v>
      </c>
      <c r="BF208" s="92">
        <f t="shared" si="45"/>
        <v>0</v>
      </c>
      <c r="BG208" s="92">
        <f t="shared" si="46"/>
        <v>0</v>
      </c>
      <c r="BH208" s="92">
        <f t="shared" si="47"/>
        <v>0</v>
      </c>
      <c r="BI208" s="92">
        <f t="shared" si="48"/>
        <v>0</v>
      </c>
      <c r="BJ208" s="16" t="s">
        <v>157</v>
      </c>
      <c r="BK208" s="171">
        <f t="shared" si="49"/>
        <v>0</v>
      </c>
      <c r="BL208" s="16" t="s">
        <v>219</v>
      </c>
      <c r="BM208" s="170" t="s">
        <v>801</v>
      </c>
    </row>
    <row r="209" spans="2:65" s="1" customFormat="1" ht="24" customHeight="1" x14ac:dyDescent="0.2">
      <c r="B209" s="160"/>
      <c r="C209" s="161" t="s">
        <v>524</v>
      </c>
      <c r="D209" s="259" t="s">
        <v>938</v>
      </c>
      <c r="E209" s="260"/>
      <c r="F209" s="261"/>
      <c r="G209" s="163" t="s">
        <v>234</v>
      </c>
      <c r="H209" s="164">
        <v>2</v>
      </c>
      <c r="I209" s="165"/>
      <c r="J209" s="164">
        <f t="shared" si="40"/>
        <v>0</v>
      </c>
      <c r="K209" s="162" t="s">
        <v>1</v>
      </c>
      <c r="L209" s="32"/>
      <c r="M209" s="166" t="s">
        <v>1</v>
      </c>
      <c r="N209" s="167" t="s">
        <v>41</v>
      </c>
      <c r="O209" s="55"/>
      <c r="P209" s="168">
        <f t="shared" si="41"/>
        <v>0</v>
      </c>
      <c r="Q209" s="168">
        <v>0</v>
      </c>
      <c r="R209" s="168">
        <f t="shared" si="42"/>
        <v>0</v>
      </c>
      <c r="S209" s="168">
        <v>0</v>
      </c>
      <c r="T209" s="169">
        <f t="shared" si="43"/>
        <v>0</v>
      </c>
      <c r="AR209" s="170" t="s">
        <v>219</v>
      </c>
      <c r="AT209" s="170" t="s">
        <v>152</v>
      </c>
      <c r="AU209" s="170" t="s">
        <v>157</v>
      </c>
      <c r="AY209" s="16" t="s">
        <v>150</v>
      </c>
      <c r="BE209" s="92">
        <f t="shared" si="44"/>
        <v>0</v>
      </c>
      <c r="BF209" s="92">
        <f t="shared" si="45"/>
        <v>0</v>
      </c>
      <c r="BG209" s="92">
        <f t="shared" si="46"/>
        <v>0</v>
      </c>
      <c r="BH209" s="92">
        <f t="shared" si="47"/>
        <v>0</v>
      </c>
      <c r="BI209" s="92">
        <f t="shared" si="48"/>
        <v>0</v>
      </c>
      <c r="BJ209" s="16" t="s">
        <v>157</v>
      </c>
      <c r="BK209" s="171">
        <f t="shared" si="49"/>
        <v>0</v>
      </c>
      <c r="BL209" s="16" t="s">
        <v>219</v>
      </c>
      <c r="BM209" s="170" t="s">
        <v>807</v>
      </c>
    </row>
    <row r="210" spans="2:65" s="1" customFormat="1" ht="24" customHeight="1" x14ac:dyDescent="0.2">
      <c r="B210" s="160"/>
      <c r="C210" s="161" t="s">
        <v>526</v>
      </c>
      <c r="D210" s="259" t="s">
        <v>939</v>
      </c>
      <c r="E210" s="260"/>
      <c r="F210" s="261"/>
      <c r="G210" s="163" t="s">
        <v>234</v>
      </c>
      <c r="H210" s="164">
        <v>2</v>
      </c>
      <c r="I210" s="165"/>
      <c r="J210" s="164">
        <f t="shared" si="40"/>
        <v>0</v>
      </c>
      <c r="K210" s="162" t="s">
        <v>1</v>
      </c>
      <c r="L210" s="32"/>
      <c r="M210" s="166" t="s">
        <v>1</v>
      </c>
      <c r="N210" s="167" t="s">
        <v>41</v>
      </c>
      <c r="O210" s="55"/>
      <c r="P210" s="168">
        <f t="shared" si="41"/>
        <v>0</v>
      </c>
      <c r="Q210" s="168">
        <v>0</v>
      </c>
      <c r="R210" s="168">
        <f t="shared" si="42"/>
        <v>0</v>
      </c>
      <c r="S210" s="168">
        <v>0</v>
      </c>
      <c r="T210" s="169">
        <f t="shared" si="43"/>
        <v>0</v>
      </c>
      <c r="AR210" s="170" t="s">
        <v>219</v>
      </c>
      <c r="AT210" s="170" t="s">
        <v>152</v>
      </c>
      <c r="AU210" s="170" t="s">
        <v>157</v>
      </c>
      <c r="AY210" s="16" t="s">
        <v>150</v>
      </c>
      <c r="BE210" s="92">
        <f t="shared" si="44"/>
        <v>0</v>
      </c>
      <c r="BF210" s="92">
        <f t="shared" si="45"/>
        <v>0</v>
      </c>
      <c r="BG210" s="92">
        <f t="shared" si="46"/>
        <v>0</v>
      </c>
      <c r="BH210" s="92">
        <f t="shared" si="47"/>
        <v>0</v>
      </c>
      <c r="BI210" s="92">
        <f t="shared" si="48"/>
        <v>0</v>
      </c>
      <c r="BJ210" s="16" t="s">
        <v>157</v>
      </c>
      <c r="BK210" s="171">
        <f t="shared" si="49"/>
        <v>0</v>
      </c>
      <c r="BL210" s="16" t="s">
        <v>219</v>
      </c>
      <c r="BM210" s="170" t="s">
        <v>820</v>
      </c>
    </row>
    <row r="211" spans="2:65" s="1" customFormat="1" ht="36" customHeight="1" x14ac:dyDescent="0.2">
      <c r="B211" s="160"/>
      <c r="C211" s="161" t="s">
        <v>528</v>
      </c>
      <c r="D211" s="259" t="s">
        <v>940</v>
      </c>
      <c r="E211" s="260"/>
      <c r="F211" s="261"/>
      <c r="G211" s="163" t="s">
        <v>234</v>
      </c>
      <c r="H211" s="164">
        <v>2</v>
      </c>
      <c r="I211" s="165"/>
      <c r="J211" s="164">
        <f t="shared" si="40"/>
        <v>0</v>
      </c>
      <c r="K211" s="162" t="s">
        <v>1</v>
      </c>
      <c r="L211" s="32"/>
      <c r="M211" s="166" t="s">
        <v>1</v>
      </c>
      <c r="N211" s="167" t="s">
        <v>41</v>
      </c>
      <c r="O211" s="55"/>
      <c r="P211" s="168">
        <f t="shared" si="41"/>
        <v>0</v>
      </c>
      <c r="Q211" s="168">
        <v>0</v>
      </c>
      <c r="R211" s="168">
        <f t="shared" si="42"/>
        <v>0</v>
      </c>
      <c r="S211" s="168">
        <v>0</v>
      </c>
      <c r="T211" s="169">
        <f t="shared" si="43"/>
        <v>0</v>
      </c>
      <c r="AR211" s="170" t="s">
        <v>219</v>
      </c>
      <c r="AT211" s="170" t="s">
        <v>152</v>
      </c>
      <c r="AU211" s="170" t="s">
        <v>157</v>
      </c>
      <c r="AY211" s="16" t="s">
        <v>150</v>
      </c>
      <c r="BE211" s="92">
        <f t="shared" si="44"/>
        <v>0</v>
      </c>
      <c r="BF211" s="92">
        <f t="shared" si="45"/>
        <v>0</v>
      </c>
      <c r="BG211" s="92">
        <f t="shared" si="46"/>
        <v>0</v>
      </c>
      <c r="BH211" s="92">
        <f t="shared" si="47"/>
        <v>0</v>
      </c>
      <c r="BI211" s="92">
        <f t="shared" si="48"/>
        <v>0</v>
      </c>
      <c r="BJ211" s="16" t="s">
        <v>157</v>
      </c>
      <c r="BK211" s="171">
        <f t="shared" si="49"/>
        <v>0</v>
      </c>
      <c r="BL211" s="16" t="s">
        <v>219</v>
      </c>
      <c r="BM211" s="170" t="s">
        <v>832</v>
      </c>
    </row>
    <row r="212" spans="2:65" s="1" customFormat="1" ht="24" customHeight="1" x14ac:dyDescent="0.2">
      <c r="B212" s="160"/>
      <c r="C212" s="161" t="s">
        <v>533</v>
      </c>
      <c r="D212" s="259" t="s">
        <v>941</v>
      </c>
      <c r="E212" s="260"/>
      <c r="F212" s="261"/>
      <c r="G212" s="163" t="s">
        <v>191</v>
      </c>
      <c r="H212" s="164">
        <v>0.28199999999999997</v>
      </c>
      <c r="I212" s="165"/>
      <c r="J212" s="164">
        <f t="shared" si="40"/>
        <v>0</v>
      </c>
      <c r="K212" s="162" t="s">
        <v>1</v>
      </c>
      <c r="L212" s="32"/>
      <c r="M212" s="166" t="s">
        <v>1</v>
      </c>
      <c r="N212" s="167" t="s">
        <v>41</v>
      </c>
      <c r="O212" s="55"/>
      <c r="P212" s="168">
        <f t="shared" si="41"/>
        <v>0</v>
      </c>
      <c r="Q212" s="168">
        <v>0</v>
      </c>
      <c r="R212" s="168">
        <f t="shared" si="42"/>
        <v>0</v>
      </c>
      <c r="S212" s="168">
        <v>0</v>
      </c>
      <c r="T212" s="169">
        <f t="shared" si="43"/>
        <v>0</v>
      </c>
      <c r="AR212" s="170" t="s">
        <v>219</v>
      </c>
      <c r="AT212" s="170" t="s">
        <v>152</v>
      </c>
      <c r="AU212" s="170" t="s">
        <v>157</v>
      </c>
      <c r="AY212" s="16" t="s">
        <v>150</v>
      </c>
      <c r="BE212" s="92">
        <f t="shared" si="44"/>
        <v>0</v>
      </c>
      <c r="BF212" s="92">
        <f t="shared" si="45"/>
        <v>0</v>
      </c>
      <c r="BG212" s="92">
        <f t="shared" si="46"/>
        <v>0</v>
      </c>
      <c r="BH212" s="92">
        <f t="shared" si="47"/>
        <v>0</v>
      </c>
      <c r="BI212" s="92">
        <f t="shared" si="48"/>
        <v>0</v>
      </c>
      <c r="BJ212" s="16" t="s">
        <v>157</v>
      </c>
      <c r="BK212" s="171">
        <f t="shared" si="49"/>
        <v>0</v>
      </c>
      <c r="BL212" s="16" t="s">
        <v>219</v>
      </c>
      <c r="BM212" s="170" t="s">
        <v>841</v>
      </c>
    </row>
    <row r="213" spans="2:65" s="1" customFormat="1" ht="24" customHeight="1" x14ac:dyDescent="0.2">
      <c r="B213" s="160"/>
      <c r="C213" s="161" t="s">
        <v>536</v>
      </c>
      <c r="D213" s="259" t="s">
        <v>942</v>
      </c>
      <c r="E213" s="260"/>
      <c r="F213" s="261"/>
      <c r="G213" s="163" t="s">
        <v>943</v>
      </c>
      <c r="H213" s="164">
        <v>8</v>
      </c>
      <c r="I213" s="165"/>
      <c r="J213" s="164">
        <f t="shared" si="40"/>
        <v>0</v>
      </c>
      <c r="K213" s="162" t="s">
        <v>1</v>
      </c>
      <c r="L213" s="32"/>
      <c r="M213" s="166" t="s">
        <v>1</v>
      </c>
      <c r="N213" s="167" t="s">
        <v>41</v>
      </c>
      <c r="O213" s="55"/>
      <c r="P213" s="168">
        <f t="shared" si="41"/>
        <v>0</v>
      </c>
      <c r="Q213" s="168">
        <v>0</v>
      </c>
      <c r="R213" s="168">
        <f t="shared" si="42"/>
        <v>0</v>
      </c>
      <c r="S213" s="168">
        <v>0</v>
      </c>
      <c r="T213" s="169">
        <f t="shared" si="43"/>
        <v>0</v>
      </c>
      <c r="AR213" s="170" t="s">
        <v>219</v>
      </c>
      <c r="AT213" s="170" t="s">
        <v>152</v>
      </c>
      <c r="AU213" s="170" t="s">
        <v>157</v>
      </c>
      <c r="AY213" s="16" t="s">
        <v>150</v>
      </c>
      <c r="BE213" s="92">
        <f t="shared" si="44"/>
        <v>0</v>
      </c>
      <c r="BF213" s="92">
        <f t="shared" si="45"/>
        <v>0</v>
      </c>
      <c r="BG213" s="92">
        <f t="shared" si="46"/>
        <v>0</v>
      </c>
      <c r="BH213" s="92">
        <f t="shared" si="47"/>
        <v>0</v>
      </c>
      <c r="BI213" s="92">
        <f t="shared" si="48"/>
        <v>0</v>
      </c>
      <c r="BJ213" s="16" t="s">
        <v>157</v>
      </c>
      <c r="BK213" s="171">
        <f t="shared" si="49"/>
        <v>0</v>
      </c>
      <c r="BL213" s="16" t="s">
        <v>219</v>
      </c>
      <c r="BM213" s="170" t="s">
        <v>846</v>
      </c>
    </row>
    <row r="214" spans="2:65" s="11" customFormat="1" ht="22.9" customHeight="1" x14ac:dyDescent="0.2">
      <c r="B214" s="147"/>
      <c r="D214" s="148" t="s">
        <v>74</v>
      </c>
      <c r="E214" s="158" t="s">
        <v>944</v>
      </c>
      <c r="F214" s="158" t="s">
        <v>945</v>
      </c>
      <c r="I214" s="150"/>
      <c r="J214" s="159">
        <f>BK214</f>
        <v>0</v>
      </c>
      <c r="L214" s="147"/>
      <c r="M214" s="152"/>
      <c r="N214" s="153"/>
      <c r="O214" s="153"/>
      <c r="P214" s="154">
        <f>SUM(P215:P216)</f>
        <v>0</v>
      </c>
      <c r="Q214" s="153"/>
      <c r="R214" s="154">
        <f>SUM(R215:R216)</f>
        <v>0</v>
      </c>
      <c r="S214" s="153"/>
      <c r="T214" s="155">
        <f>SUM(T215:T216)</f>
        <v>0</v>
      </c>
      <c r="AR214" s="148" t="s">
        <v>157</v>
      </c>
      <c r="AT214" s="156" t="s">
        <v>74</v>
      </c>
      <c r="AU214" s="156" t="s">
        <v>83</v>
      </c>
      <c r="AY214" s="148" t="s">
        <v>150</v>
      </c>
      <c r="BK214" s="157">
        <f>SUM(BK215:BK216)</f>
        <v>0</v>
      </c>
    </row>
    <row r="215" spans="2:65" s="1" customFormat="1" ht="16.5" customHeight="1" x14ac:dyDescent="0.2">
      <c r="B215" s="160"/>
      <c r="C215" s="161" t="s">
        <v>540</v>
      </c>
      <c r="D215" s="259" t="s">
        <v>1223</v>
      </c>
      <c r="E215" s="260"/>
      <c r="F215" s="261"/>
      <c r="G215" s="163" t="s">
        <v>946</v>
      </c>
      <c r="H215" s="164">
        <v>1</v>
      </c>
      <c r="I215" s="165"/>
      <c r="J215" s="164">
        <f>ROUND(I215*H215,3)</f>
        <v>0</v>
      </c>
      <c r="K215" s="162" t="s">
        <v>1</v>
      </c>
      <c r="L215" s="32"/>
      <c r="M215" s="166" t="s">
        <v>1</v>
      </c>
      <c r="N215" s="167" t="s">
        <v>41</v>
      </c>
      <c r="O215" s="55"/>
      <c r="P215" s="168">
        <f>O215*H215</f>
        <v>0</v>
      </c>
      <c r="Q215" s="168">
        <v>0</v>
      </c>
      <c r="R215" s="168">
        <f>Q215*H215</f>
        <v>0</v>
      </c>
      <c r="S215" s="168">
        <v>0</v>
      </c>
      <c r="T215" s="169">
        <f>S215*H215</f>
        <v>0</v>
      </c>
      <c r="AR215" s="170" t="s">
        <v>219</v>
      </c>
      <c r="AT215" s="170" t="s">
        <v>152</v>
      </c>
      <c r="AU215" s="170" t="s">
        <v>157</v>
      </c>
      <c r="AY215" s="16" t="s">
        <v>150</v>
      </c>
      <c r="BE215" s="92">
        <f>IF(N215="základná",J215,0)</f>
        <v>0</v>
      </c>
      <c r="BF215" s="92">
        <f>IF(N215="znížená",J215,0)</f>
        <v>0</v>
      </c>
      <c r="BG215" s="92">
        <f>IF(N215="zákl. prenesená",J215,0)</f>
        <v>0</v>
      </c>
      <c r="BH215" s="92">
        <f>IF(N215="zníž. prenesená",J215,0)</f>
        <v>0</v>
      </c>
      <c r="BI215" s="92">
        <f>IF(N215="nulová",J215,0)</f>
        <v>0</v>
      </c>
      <c r="BJ215" s="16" t="s">
        <v>157</v>
      </c>
      <c r="BK215" s="171">
        <f>ROUND(I215*H215,3)</f>
        <v>0</v>
      </c>
      <c r="BL215" s="16" t="s">
        <v>219</v>
      </c>
      <c r="BM215" s="170" t="s">
        <v>858</v>
      </c>
    </row>
    <row r="216" spans="2:65" s="1" customFormat="1" ht="16.5" customHeight="1" x14ac:dyDescent="0.2">
      <c r="B216" s="160"/>
      <c r="C216" s="197" t="s">
        <v>543</v>
      </c>
      <c r="D216" s="262" t="s">
        <v>947</v>
      </c>
      <c r="E216" s="263"/>
      <c r="F216" s="264"/>
      <c r="G216" s="199" t="s">
        <v>234</v>
      </c>
      <c r="H216" s="200">
        <v>11</v>
      </c>
      <c r="I216" s="201"/>
      <c r="J216" s="200">
        <f>ROUND(I216*H216,3)</f>
        <v>0</v>
      </c>
      <c r="K216" s="198" t="s">
        <v>1</v>
      </c>
      <c r="L216" s="202"/>
      <c r="M216" s="203" t="s">
        <v>1</v>
      </c>
      <c r="N216" s="204" t="s">
        <v>41</v>
      </c>
      <c r="O216" s="55"/>
      <c r="P216" s="168">
        <f>O216*H216</f>
        <v>0</v>
      </c>
      <c r="Q216" s="168">
        <v>0</v>
      </c>
      <c r="R216" s="168">
        <f>Q216*H216</f>
        <v>0</v>
      </c>
      <c r="S216" s="168">
        <v>0</v>
      </c>
      <c r="T216" s="169">
        <f>S216*H216</f>
        <v>0</v>
      </c>
      <c r="AR216" s="170" t="s">
        <v>302</v>
      </c>
      <c r="AT216" s="170" t="s">
        <v>255</v>
      </c>
      <c r="AU216" s="170" t="s">
        <v>157</v>
      </c>
      <c r="AY216" s="16" t="s">
        <v>150</v>
      </c>
      <c r="BE216" s="92">
        <f>IF(N216="základná",J216,0)</f>
        <v>0</v>
      </c>
      <c r="BF216" s="92">
        <f>IF(N216="znížená",J216,0)</f>
        <v>0</v>
      </c>
      <c r="BG216" s="92">
        <f>IF(N216="zákl. prenesená",J216,0)</f>
        <v>0</v>
      </c>
      <c r="BH216" s="92">
        <f>IF(N216="zníž. prenesená",J216,0)</f>
        <v>0</v>
      </c>
      <c r="BI216" s="92">
        <f>IF(N216="nulová",J216,0)</f>
        <v>0</v>
      </c>
      <c r="BJ216" s="16" t="s">
        <v>157</v>
      </c>
      <c r="BK216" s="171">
        <f>ROUND(I216*H216,3)</f>
        <v>0</v>
      </c>
      <c r="BL216" s="16" t="s">
        <v>219</v>
      </c>
      <c r="BM216" s="170" t="s">
        <v>948</v>
      </c>
    </row>
    <row r="217" spans="2:65" s="11" customFormat="1" ht="25.9" customHeight="1" x14ac:dyDescent="0.2">
      <c r="B217" s="147"/>
      <c r="D217" s="148" t="s">
        <v>74</v>
      </c>
      <c r="E217" s="149" t="s">
        <v>949</v>
      </c>
      <c r="F217" s="149" t="s">
        <v>950</v>
      </c>
      <c r="I217" s="150"/>
      <c r="J217" s="151">
        <f>BK217</f>
        <v>0</v>
      </c>
      <c r="L217" s="147"/>
      <c r="M217" s="152"/>
      <c r="N217" s="153"/>
      <c r="O217" s="153"/>
      <c r="P217" s="154">
        <f>P218</f>
        <v>0</v>
      </c>
      <c r="Q217" s="153"/>
      <c r="R217" s="154">
        <f>R218</f>
        <v>0</v>
      </c>
      <c r="S217" s="153"/>
      <c r="T217" s="155">
        <f>T218</f>
        <v>0</v>
      </c>
      <c r="AR217" s="148" t="s">
        <v>156</v>
      </c>
      <c r="AT217" s="156" t="s">
        <v>74</v>
      </c>
      <c r="AU217" s="156" t="s">
        <v>75</v>
      </c>
      <c r="AY217" s="148" t="s">
        <v>150</v>
      </c>
      <c r="BK217" s="157">
        <f>BK218</f>
        <v>0</v>
      </c>
    </row>
    <row r="218" spans="2:65" s="1" customFormat="1" ht="24" customHeight="1" x14ac:dyDescent="0.2">
      <c r="B218" s="160"/>
      <c r="C218" s="161" t="s">
        <v>547</v>
      </c>
      <c r="D218" s="259" t="s">
        <v>951</v>
      </c>
      <c r="E218" s="260"/>
      <c r="F218" s="261"/>
      <c r="G218" s="163" t="s">
        <v>952</v>
      </c>
      <c r="H218" s="164">
        <v>16</v>
      </c>
      <c r="I218" s="165"/>
      <c r="J218" s="164">
        <f>ROUND(I218*H218,3)</f>
        <v>0</v>
      </c>
      <c r="K218" s="162" t="s">
        <v>1</v>
      </c>
      <c r="L218" s="32"/>
      <c r="M218" s="166" t="s">
        <v>1</v>
      </c>
      <c r="N218" s="167" t="s">
        <v>41</v>
      </c>
      <c r="O218" s="55"/>
      <c r="P218" s="168">
        <f>O218*H218</f>
        <v>0</v>
      </c>
      <c r="Q218" s="168">
        <v>0</v>
      </c>
      <c r="R218" s="168">
        <f>Q218*H218</f>
        <v>0</v>
      </c>
      <c r="S218" s="168">
        <v>0</v>
      </c>
      <c r="T218" s="169">
        <f>S218*H218</f>
        <v>0</v>
      </c>
      <c r="AR218" s="170" t="s">
        <v>953</v>
      </c>
      <c r="AT218" s="170" t="s">
        <v>152</v>
      </c>
      <c r="AU218" s="170" t="s">
        <v>83</v>
      </c>
      <c r="AY218" s="16" t="s">
        <v>150</v>
      </c>
      <c r="BE218" s="92">
        <f>IF(N218="základná",J218,0)</f>
        <v>0</v>
      </c>
      <c r="BF218" s="92">
        <f>IF(N218="znížená",J218,0)</f>
        <v>0</v>
      </c>
      <c r="BG218" s="92">
        <f>IF(N218="zákl. prenesená",J218,0)</f>
        <v>0</v>
      </c>
      <c r="BH218" s="92">
        <f>IF(N218="zníž. prenesená",J218,0)</f>
        <v>0</v>
      </c>
      <c r="BI218" s="92">
        <f>IF(N218="nulová",J218,0)</f>
        <v>0</v>
      </c>
      <c r="BJ218" s="16" t="s">
        <v>157</v>
      </c>
      <c r="BK218" s="171">
        <f>ROUND(I218*H218,3)</f>
        <v>0</v>
      </c>
      <c r="BL218" s="16" t="s">
        <v>953</v>
      </c>
      <c r="BM218" s="170" t="s">
        <v>954</v>
      </c>
    </row>
    <row r="219" spans="2:65" s="11" customFormat="1" ht="25.9" customHeight="1" x14ac:dyDescent="0.2">
      <c r="B219" s="147"/>
      <c r="D219" s="148" t="s">
        <v>74</v>
      </c>
      <c r="E219" s="149" t="s">
        <v>955</v>
      </c>
      <c r="F219" s="149" t="s">
        <v>956</v>
      </c>
      <c r="I219" s="150"/>
      <c r="J219" s="151">
        <f>BK219</f>
        <v>0</v>
      </c>
      <c r="L219" s="147"/>
      <c r="M219" s="152"/>
      <c r="N219" s="153"/>
      <c r="O219" s="153"/>
      <c r="P219" s="154">
        <f>P220</f>
        <v>0</v>
      </c>
      <c r="Q219" s="153"/>
      <c r="R219" s="154">
        <f>R220</f>
        <v>0</v>
      </c>
      <c r="S219" s="153"/>
      <c r="T219" s="155">
        <f>T220</f>
        <v>0</v>
      </c>
      <c r="AR219" s="148" t="s">
        <v>156</v>
      </c>
      <c r="AT219" s="156" t="s">
        <v>74</v>
      </c>
      <c r="AU219" s="156" t="s">
        <v>75</v>
      </c>
      <c r="AY219" s="148" t="s">
        <v>150</v>
      </c>
      <c r="BK219" s="157">
        <f>BK220</f>
        <v>0</v>
      </c>
    </row>
    <row r="220" spans="2:65" s="1" customFormat="1" ht="36" customHeight="1" x14ac:dyDescent="0.2">
      <c r="B220" s="160"/>
      <c r="C220" s="161" t="s">
        <v>550</v>
      </c>
      <c r="D220" s="259" t="s">
        <v>957</v>
      </c>
      <c r="E220" s="260"/>
      <c r="F220" s="261"/>
      <c r="G220" s="163" t="s">
        <v>952</v>
      </c>
      <c r="H220" s="164">
        <v>32</v>
      </c>
      <c r="I220" s="165"/>
      <c r="J220" s="164">
        <f>ROUND(I220*H220,3)</f>
        <v>0</v>
      </c>
      <c r="K220" s="162" t="s">
        <v>1</v>
      </c>
      <c r="L220" s="32"/>
      <c r="M220" s="208" t="s">
        <v>1</v>
      </c>
      <c r="N220" s="209" t="s">
        <v>41</v>
      </c>
      <c r="O220" s="210"/>
      <c r="P220" s="211">
        <f>O220*H220</f>
        <v>0</v>
      </c>
      <c r="Q220" s="211">
        <v>0</v>
      </c>
      <c r="R220" s="211">
        <f>Q220*H220</f>
        <v>0</v>
      </c>
      <c r="S220" s="211">
        <v>0</v>
      </c>
      <c r="T220" s="212">
        <f>S220*H220</f>
        <v>0</v>
      </c>
      <c r="AR220" s="170" t="s">
        <v>953</v>
      </c>
      <c r="AT220" s="170" t="s">
        <v>152</v>
      </c>
      <c r="AU220" s="170" t="s">
        <v>83</v>
      </c>
      <c r="AY220" s="16" t="s">
        <v>150</v>
      </c>
      <c r="BE220" s="92">
        <f>IF(N220="základná",J220,0)</f>
        <v>0</v>
      </c>
      <c r="BF220" s="92">
        <f>IF(N220="znížená",J220,0)</f>
        <v>0</v>
      </c>
      <c r="BG220" s="92">
        <f>IF(N220="zákl. prenesená",J220,0)</f>
        <v>0</v>
      </c>
      <c r="BH220" s="92">
        <f>IF(N220="zníž. prenesená",J220,0)</f>
        <v>0</v>
      </c>
      <c r="BI220" s="92">
        <f>IF(N220="nulová",J220,0)</f>
        <v>0</v>
      </c>
      <c r="BJ220" s="16" t="s">
        <v>157</v>
      </c>
      <c r="BK220" s="171">
        <f>ROUND(I220*H220,3)</f>
        <v>0</v>
      </c>
      <c r="BL220" s="16" t="s">
        <v>953</v>
      </c>
      <c r="BM220" s="170" t="s">
        <v>958</v>
      </c>
    </row>
    <row r="221" spans="2:65" s="1" customFormat="1" ht="6.95" customHeight="1" x14ac:dyDescent="0.2">
      <c r="B221" s="44"/>
      <c r="C221" s="45"/>
      <c r="D221" s="45"/>
      <c r="E221" s="45"/>
      <c r="F221" s="45"/>
      <c r="G221" s="45"/>
      <c r="H221" s="45"/>
      <c r="I221" s="121"/>
      <c r="J221" s="45"/>
      <c r="K221" s="45"/>
      <c r="L221" s="32"/>
    </row>
  </sheetData>
  <mergeCells count="92">
    <mergeCell ref="D216:F216"/>
    <mergeCell ref="D218:F218"/>
    <mergeCell ref="D220:F220"/>
    <mergeCell ref="D210:F210"/>
    <mergeCell ref="D211:F211"/>
    <mergeCell ref="D212:F212"/>
    <mergeCell ref="D213:F213"/>
    <mergeCell ref="D215:F215"/>
    <mergeCell ref="D205:F205"/>
    <mergeCell ref="D206:F206"/>
    <mergeCell ref="D207:F207"/>
    <mergeCell ref="D208:F208"/>
    <mergeCell ref="D209:F209"/>
    <mergeCell ref="D200:F200"/>
    <mergeCell ref="D201:F201"/>
    <mergeCell ref="D202:F202"/>
    <mergeCell ref="D203:F203"/>
    <mergeCell ref="D204:F204"/>
    <mergeCell ref="D194:F194"/>
    <mergeCell ref="D195:F195"/>
    <mergeCell ref="D196:F196"/>
    <mergeCell ref="D197:F197"/>
    <mergeCell ref="D198:F198"/>
    <mergeCell ref="D189:F189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8:F188"/>
    <mergeCell ref="D179:F179"/>
    <mergeCell ref="D180:F180"/>
    <mergeCell ref="D181:F181"/>
    <mergeCell ref="D182:F182"/>
    <mergeCell ref="D183:F183"/>
    <mergeCell ref="D174:F174"/>
    <mergeCell ref="D175:F175"/>
    <mergeCell ref="D176:F176"/>
    <mergeCell ref="D177:F177"/>
    <mergeCell ref="D178:F178"/>
    <mergeCell ref="D169:F169"/>
    <mergeCell ref="D170:F170"/>
    <mergeCell ref="D171:F171"/>
    <mergeCell ref="D172:F172"/>
    <mergeCell ref="D173:F173"/>
    <mergeCell ref="D163:F163"/>
    <mergeCell ref="D164:F164"/>
    <mergeCell ref="D165:F165"/>
    <mergeCell ref="D167:F167"/>
    <mergeCell ref="D168:F168"/>
    <mergeCell ref="D158:F158"/>
    <mergeCell ref="D159:F159"/>
    <mergeCell ref="D160:F160"/>
    <mergeCell ref="D161:F161"/>
    <mergeCell ref="D162:F162"/>
    <mergeCell ref="D152:F152"/>
    <mergeCell ref="D153:F153"/>
    <mergeCell ref="D154:F154"/>
    <mergeCell ref="D155:F155"/>
    <mergeCell ref="D156:F156"/>
    <mergeCell ref="D147:F147"/>
    <mergeCell ref="D148:F148"/>
    <mergeCell ref="D149:F149"/>
    <mergeCell ref="D150:F150"/>
    <mergeCell ref="D151:F151"/>
    <mergeCell ref="D141:F141"/>
    <mergeCell ref="D143:F143"/>
    <mergeCell ref="D144:F144"/>
    <mergeCell ref="D145:F145"/>
    <mergeCell ref="D146:F146"/>
    <mergeCell ref="D134:F134"/>
    <mergeCell ref="D135:F135"/>
    <mergeCell ref="D138:F138"/>
    <mergeCell ref="D139:F139"/>
    <mergeCell ref="D140:F140"/>
    <mergeCell ref="D126:F126"/>
    <mergeCell ref="D130:F130"/>
    <mergeCell ref="D131:F131"/>
    <mergeCell ref="D132:F132"/>
    <mergeCell ref="D133:F133"/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8"/>
  <sheetViews>
    <sheetView showGridLines="0" workbookViewId="0">
      <selection activeCell="X12" sqref="X12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8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6" t="s">
        <v>90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99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106</v>
      </c>
      <c r="L4" s="19"/>
      <c r="M4" s="10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13</v>
      </c>
      <c r="L6" s="19"/>
    </row>
    <row r="7" spans="2:46" ht="16.5" customHeight="1" x14ac:dyDescent="0.2">
      <c r="B7" s="19"/>
      <c r="E7" s="267" t="str">
        <f>'Rekapitulácia stavby'!K6</f>
        <v>Rekonštrukcia školskej jedálne Prievidza</v>
      </c>
      <c r="F7" s="268"/>
      <c r="G7" s="268"/>
      <c r="H7" s="268"/>
      <c r="L7" s="19"/>
    </row>
    <row r="8" spans="2:46" s="1" customFormat="1" ht="12" customHeight="1" x14ac:dyDescent="0.2">
      <c r="B8" s="32"/>
      <c r="D8" s="26" t="s">
        <v>107</v>
      </c>
      <c r="I8" s="101"/>
      <c r="L8" s="32"/>
    </row>
    <row r="9" spans="2:46" s="1" customFormat="1" ht="36.950000000000003" customHeight="1" x14ac:dyDescent="0.2">
      <c r="B9" s="32"/>
      <c r="E9" s="248" t="s">
        <v>959</v>
      </c>
      <c r="F9" s="266"/>
      <c r="G9" s="266"/>
      <c r="H9" s="266"/>
      <c r="I9" s="101"/>
      <c r="L9" s="32"/>
    </row>
    <row r="10" spans="2:46" s="1" customFormat="1" x14ac:dyDescent="0.2">
      <c r="B10" s="32"/>
      <c r="I10" s="101"/>
      <c r="L10" s="32"/>
    </row>
    <row r="11" spans="2:46" s="1" customFormat="1" ht="12" customHeight="1" x14ac:dyDescent="0.2">
      <c r="B11" s="32"/>
      <c r="D11" s="26" t="s">
        <v>15</v>
      </c>
      <c r="F11" s="24" t="s">
        <v>1</v>
      </c>
      <c r="I11" s="102" t="s">
        <v>16</v>
      </c>
      <c r="J11" s="24" t="s">
        <v>1</v>
      </c>
      <c r="L11" s="32"/>
    </row>
    <row r="12" spans="2:46" s="1" customFormat="1" ht="12" customHeight="1" x14ac:dyDescent="0.2">
      <c r="B12" s="32"/>
      <c r="D12" s="26" t="s">
        <v>17</v>
      </c>
      <c r="F12" s="24" t="s">
        <v>18</v>
      </c>
      <c r="I12" s="102" t="s">
        <v>19</v>
      </c>
      <c r="J12" s="52">
        <f>'Rekapitulácia stavby'!AN8</f>
        <v>0</v>
      </c>
      <c r="L12" s="32"/>
    </row>
    <row r="13" spans="2:46" s="1" customFormat="1" ht="10.9" customHeight="1" x14ac:dyDescent="0.2">
      <c r="B13" s="32"/>
      <c r="I13" s="101"/>
      <c r="L13" s="32"/>
    </row>
    <row r="14" spans="2:46" s="1" customFormat="1" ht="12" customHeight="1" x14ac:dyDescent="0.2">
      <c r="B14" s="32"/>
      <c r="D14" s="26" t="s">
        <v>20</v>
      </c>
      <c r="I14" s="102" t="s">
        <v>21</v>
      </c>
      <c r="J14" s="24" t="s">
        <v>1</v>
      </c>
      <c r="L14" s="32"/>
    </row>
    <row r="15" spans="2:46" s="1" customFormat="1" ht="18" customHeight="1" x14ac:dyDescent="0.2">
      <c r="B15" s="32"/>
      <c r="E15" s="24" t="s">
        <v>22</v>
      </c>
      <c r="I15" s="102" t="s">
        <v>23</v>
      </c>
      <c r="J15" s="24" t="s">
        <v>1</v>
      </c>
      <c r="L15" s="32"/>
    </row>
    <row r="16" spans="2:46" s="1" customFormat="1" ht="6.95" customHeight="1" x14ac:dyDescent="0.2">
      <c r="B16" s="32"/>
      <c r="I16" s="101"/>
      <c r="L16" s="32"/>
    </row>
    <row r="17" spans="2:12" s="1" customFormat="1" ht="12" customHeight="1" x14ac:dyDescent="0.2">
      <c r="B17" s="32"/>
      <c r="D17" s="26" t="s">
        <v>24</v>
      </c>
      <c r="I17" s="102" t="s">
        <v>21</v>
      </c>
      <c r="J17" s="27" t="str">
        <f>'Rekapitulácia stavby'!AN13</f>
        <v>Vyplň údaj</v>
      </c>
      <c r="L17" s="32"/>
    </row>
    <row r="18" spans="2:12" s="1" customFormat="1" ht="18" customHeight="1" x14ac:dyDescent="0.2">
      <c r="B18" s="32"/>
      <c r="E18" s="269" t="str">
        <f>'Rekapitulácia stavby'!E14</f>
        <v>Vyplň údaj</v>
      </c>
      <c r="F18" s="270"/>
      <c r="G18" s="270"/>
      <c r="H18" s="270"/>
      <c r="I18" s="102" t="s">
        <v>23</v>
      </c>
      <c r="J18" s="27" t="str">
        <f>'Rekapitulácia stavby'!AN14</f>
        <v>Vyplň údaj</v>
      </c>
      <c r="L18" s="32"/>
    </row>
    <row r="19" spans="2:12" s="1" customFormat="1" ht="6.95" customHeight="1" x14ac:dyDescent="0.2">
      <c r="B19" s="32"/>
      <c r="I19" s="101"/>
      <c r="L19" s="32"/>
    </row>
    <row r="20" spans="2:12" s="1" customFormat="1" ht="12" customHeight="1" x14ac:dyDescent="0.2">
      <c r="B20" s="32"/>
      <c r="D20" s="26" t="s">
        <v>26</v>
      </c>
      <c r="I20" s="102" t="s">
        <v>21</v>
      </c>
      <c r="J20" s="24" t="s">
        <v>1</v>
      </c>
      <c r="L20" s="32"/>
    </row>
    <row r="21" spans="2:12" s="1" customFormat="1" ht="18" customHeight="1" x14ac:dyDescent="0.2">
      <c r="B21" s="32"/>
      <c r="E21" s="24" t="s">
        <v>27</v>
      </c>
      <c r="I21" s="102" t="s">
        <v>23</v>
      </c>
      <c r="J21" s="24" t="s">
        <v>1</v>
      </c>
      <c r="L21" s="32"/>
    </row>
    <row r="22" spans="2:12" s="1" customFormat="1" ht="6.95" customHeight="1" x14ac:dyDescent="0.2">
      <c r="B22" s="32"/>
      <c r="I22" s="101"/>
      <c r="L22" s="32"/>
    </row>
    <row r="23" spans="2:12" s="1" customFormat="1" ht="12" customHeight="1" x14ac:dyDescent="0.2">
      <c r="B23" s="32"/>
      <c r="D23" s="26" t="s">
        <v>30</v>
      </c>
      <c r="I23" s="102" t="s">
        <v>21</v>
      </c>
      <c r="J23" s="24" t="s">
        <v>1</v>
      </c>
      <c r="L23" s="32"/>
    </row>
    <row r="24" spans="2:12" s="1" customFormat="1" ht="18" customHeight="1" x14ac:dyDescent="0.2">
      <c r="B24" s="32"/>
      <c r="E24" s="24" t="s">
        <v>31</v>
      </c>
      <c r="I24" s="102" t="s">
        <v>23</v>
      </c>
      <c r="J24" s="24" t="s">
        <v>1</v>
      </c>
      <c r="L24" s="32"/>
    </row>
    <row r="25" spans="2:12" s="1" customFormat="1" ht="6.95" customHeight="1" x14ac:dyDescent="0.2">
      <c r="B25" s="32"/>
      <c r="I25" s="101"/>
      <c r="L25" s="32"/>
    </row>
    <row r="26" spans="2:12" s="1" customFormat="1" ht="12" customHeight="1" x14ac:dyDescent="0.2">
      <c r="B26" s="32"/>
      <c r="D26" s="26" t="s">
        <v>32</v>
      </c>
      <c r="I26" s="101"/>
      <c r="L26" s="32"/>
    </row>
    <row r="27" spans="2:12" s="7" customFormat="1" ht="16.5" customHeight="1" x14ac:dyDescent="0.2">
      <c r="B27" s="103"/>
      <c r="E27" s="240" t="s">
        <v>1</v>
      </c>
      <c r="F27" s="240"/>
      <c r="G27" s="240"/>
      <c r="H27" s="240"/>
      <c r="I27" s="104"/>
      <c r="L27" s="103"/>
    </row>
    <row r="28" spans="2:12" s="1" customFormat="1" ht="6.95" customHeight="1" x14ac:dyDescent="0.2">
      <c r="B28" s="32"/>
      <c r="I28" s="101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105"/>
      <c r="J29" s="53"/>
      <c r="K29" s="53"/>
      <c r="L29" s="32"/>
    </row>
    <row r="30" spans="2:12" s="1" customFormat="1" ht="25.35" customHeight="1" x14ac:dyDescent="0.2">
      <c r="B30" s="32"/>
      <c r="D30" s="106" t="s">
        <v>35</v>
      </c>
      <c r="I30" s="101"/>
      <c r="J30" s="66">
        <f>ROUND(J127,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105"/>
      <c r="J31" s="53"/>
      <c r="K31" s="53"/>
      <c r="L31" s="32"/>
    </row>
    <row r="32" spans="2:12" s="1" customFormat="1" ht="14.45" customHeight="1" x14ac:dyDescent="0.2">
      <c r="B32" s="32"/>
      <c r="F32" s="35" t="s">
        <v>37</v>
      </c>
      <c r="I32" s="107" t="s">
        <v>36</v>
      </c>
      <c r="J32" s="35" t="s">
        <v>38</v>
      </c>
      <c r="L32" s="32"/>
    </row>
    <row r="33" spans="2:12" s="1" customFormat="1" ht="14.45" customHeight="1" x14ac:dyDescent="0.2">
      <c r="B33" s="32"/>
      <c r="D33" s="108" t="s">
        <v>39</v>
      </c>
      <c r="E33" s="26" t="s">
        <v>40</v>
      </c>
      <c r="F33" s="109">
        <f>ROUND((SUM(BE127:BE187)),  2)</f>
        <v>0</v>
      </c>
      <c r="I33" s="110">
        <v>0.2</v>
      </c>
      <c r="J33" s="109">
        <f>ROUND(((SUM(BE127:BE187))*I33),  2)</f>
        <v>0</v>
      </c>
      <c r="L33" s="32"/>
    </row>
    <row r="34" spans="2:12" s="1" customFormat="1" ht="14.45" customHeight="1" x14ac:dyDescent="0.2">
      <c r="B34" s="32"/>
      <c r="E34" s="26" t="s">
        <v>41</v>
      </c>
      <c r="F34" s="109">
        <f>ROUND((SUM(BF127:BF187)),  2)</f>
        <v>0</v>
      </c>
      <c r="I34" s="110">
        <v>0.2</v>
      </c>
      <c r="J34" s="109">
        <f>ROUND(((SUM(BF127:BF187))*I34),  2)</f>
        <v>0</v>
      </c>
      <c r="L34" s="32"/>
    </row>
    <row r="35" spans="2:12" s="1" customFormat="1" ht="14.45" hidden="1" customHeight="1" x14ac:dyDescent="0.2">
      <c r="B35" s="32"/>
      <c r="E35" s="26" t="s">
        <v>42</v>
      </c>
      <c r="F35" s="109">
        <f>ROUND((SUM(BG127:BG187)),  2)</f>
        <v>0</v>
      </c>
      <c r="I35" s="110">
        <v>0.2</v>
      </c>
      <c r="J35" s="109">
        <f>0</f>
        <v>0</v>
      </c>
      <c r="L35" s="32"/>
    </row>
    <row r="36" spans="2:12" s="1" customFormat="1" ht="14.45" hidden="1" customHeight="1" x14ac:dyDescent="0.2">
      <c r="B36" s="32"/>
      <c r="E36" s="26" t="s">
        <v>43</v>
      </c>
      <c r="F36" s="109">
        <f>ROUND((SUM(BH127:BH187)),  2)</f>
        <v>0</v>
      </c>
      <c r="I36" s="110">
        <v>0.2</v>
      </c>
      <c r="J36" s="109">
        <f>0</f>
        <v>0</v>
      </c>
      <c r="L36" s="32"/>
    </row>
    <row r="37" spans="2:12" s="1" customFormat="1" ht="14.45" hidden="1" customHeight="1" x14ac:dyDescent="0.2">
      <c r="B37" s="32"/>
      <c r="E37" s="26" t="s">
        <v>44</v>
      </c>
      <c r="F37" s="109">
        <f>ROUND((SUM(BI127:BI187)),  2)</f>
        <v>0</v>
      </c>
      <c r="I37" s="110">
        <v>0</v>
      </c>
      <c r="J37" s="109">
        <f>0</f>
        <v>0</v>
      </c>
      <c r="L37" s="32"/>
    </row>
    <row r="38" spans="2:12" s="1" customFormat="1" ht="6.95" customHeight="1" x14ac:dyDescent="0.2">
      <c r="B38" s="32"/>
      <c r="I38" s="101"/>
      <c r="L38" s="32"/>
    </row>
    <row r="39" spans="2:12" s="1" customFormat="1" ht="25.35" customHeight="1" x14ac:dyDescent="0.2">
      <c r="B39" s="32"/>
      <c r="C39" s="97"/>
      <c r="D39" s="111" t="s">
        <v>45</v>
      </c>
      <c r="E39" s="57"/>
      <c r="F39" s="57"/>
      <c r="G39" s="112" t="s">
        <v>46</v>
      </c>
      <c r="H39" s="113" t="s">
        <v>47</v>
      </c>
      <c r="I39" s="114"/>
      <c r="J39" s="115">
        <f>SUM(J30:J37)</f>
        <v>0</v>
      </c>
      <c r="K39" s="116"/>
      <c r="L39" s="32"/>
    </row>
    <row r="40" spans="2:12" s="1" customFormat="1" ht="14.45" customHeight="1" x14ac:dyDescent="0.2">
      <c r="B40" s="32"/>
      <c r="I40" s="101"/>
      <c r="L40" s="32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2"/>
      <c r="D50" s="41" t="s">
        <v>48</v>
      </c>
      <c r="E50" s="42"/>
      <c r="F50" s="42"/>
      <c r="G50" s="41" t="s">
        <v>49</v>
      </c>
      <c r="H50" s="42"/>
      <c r="I50" s="117"/>
      <c r="J50" s="42"/>
      <c r="K50" s="42"/>
      <c r="L50" s="32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2"/>
      <c r="D61" s="43" t="s">
        <v>50</v>
      </c>
      <c r="E61" s="34"/>
      <c r="F61" s="118" t="s">
        <v>51</v>
      </c>
      <c r="G61" s="43" t="s">
        <v>50</v>
      </c>
      <c r="H61" s="34"/>
      <c r="I61" s="119"/>
      <c r="J61" s="120" t="s">
        <v>51</v>
      </c>
      <c r="K61" s="34"/>
      <c r="L61" s="32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2"/>
      <c r="D65" s="41" t="s">
        <v>52</v>
      </c>
      <c r="E65" s="42"/>
      <c r="F65" s="42"/>
      <c r="G65" s="41" t="s">
        <v>53</v>
      </c>
      <c r="H65" s="42"/>
      <c r="I65" s="117"/>
      <c r="J65" s="42"/>
      <c r="K65" s="42"/>
      <c r="L65" s="32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2"/>
      <c r="D76" s="43" t="s">
        <v>50</v>
      </c>
      <c r="E76" s="34"/>
      <c r="F76" s="118" t="s">
        <v>51</v>
      </c>
      <c r="G76" s="43" t="s">
        <v>50</v>
      </c>
      <c r="H76" s="34"/>
      <c r="I76" s="119"/>
      <c r="J76" s="120" t="s">
        <v>51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121"/>
      <c r="J77" s="45"/>
      <c r="K77" s="45"/>
      <c r="L77" s="32"/>
    </row>
    <row r="81" spans="2:47" s="1" customFormat="1" ht="6.95" hidden="1" customHeight="1" x14ac:dyDescent="0.2">
      <c r="B81" s="46"/>
      <c r="C81" s="47"/>
      <c r="D81" s="47"/>
      <c r="E81" s="47"/>
      <c r="F81" s="47"/>
      <c r="G81" s="47"/>
      <c r="H81" s="47"/>
      <c r="I81" s="122"/>
      <c r="J81" s="47"/>
      <c r="K81" s="47"/>
      <c r="L81" s="32"/>
    </row>
    <row r="82" spans="2:47" s="1" customFormat="1" ht="24.95" hidden="1" customHeight="1" x14ac:dyDescent="0.2">
      <c r="B82" s="32"/>
      <c r="C82" s="20" t="s">
        <v>109</v>
      </c>
      <c r="I82" s="101"/>
      <c r="L82" s="32"/>
    </row>
    <row r="83" spans="2:47" s="1" customFormat="1" ht="6.95" hidden="1" customHeight="1" x14ac:dyDescent="0.2">
      <c r="B83" s="32"/>
      <c r="I83" s="101"/>
      <c r="L83" s="32"/>
    </row>
    <row r="84" spans="2:47" s="1" customFormat="1" ht="12" hidden="1" customHeight="1" x14ac:dyDescent="0.2">
      <c r="B84" s="32"/>
      <c r="C84" s="26" t="s">
        <v>13</v>
      </c>
      <c r="I84" s="101"/>
      <c r="L84" s="32"/>
    </row>
    <row r="85" spans="2:47" s="1" customFormat="1" ht="16.5" hidden="1" customHeight="1" x14ac:dyDescent="0.2">
      <c r="B85" s="32"/>
      <c r="E85" s="267" t="str">
        <f>E7</f>
        <v>Rekonštrukcia školskej jedálne Prievidza</v>
      </c>
      <c r="F85" s="268"/>
      <c r="G85" s="268"/>
      <c r="H85" s="268"/>
      <c r="I85" s="101"/>
      <c r="L85" s="32"/>
    </row>
    <row r="86" spans="2:47" s="1" customFormat="1" ht="12" hidden="1" customHeight="1" x14ac:dyDescent="0.2">
      <c r="B86" s="32"/>
      <c r="C86" s="26" t="s">
        <v>107</v>
      </c>
      <c r="I86" s="101"/>
      <c r="L86" s="32"/>
    </row>
    <row r="87" spans="2:47" s="1" customFormat="1" ht="16.5" hidden="1" customHeight="1" x14ac:dyDescent="0.2">
      <c r="B87" s="32"/>
      <c r="E87" s="248" t="str">
        <f>E9</f>
        <v>03 - Vykurovanie</v>
      </c>
      <c r="F87" s="266"/>
      <c r="G87" s="266"/>
      <c r="H87" s="266"/>
      <c r="I87" s="101"/>
      <c r="L87" s="32"/>
    </row>
    <row r="88" spans="2:47" s="1" customFormat="1" ht="6.95" hidden="1" customHeight="1" x14ac:dyDescent="0.2">
      <c r="B88" s="32"/>
      <c r="I88" s="101"/>
      <c r="L88" s="32"/>
    </row>
    <row r="89" spans="2:47" s="1" customFormat="1" ht="12" hidden="1" customHeight="1" x14ac:dyDescent="0.2">
      <c r="B89" s="32"/>
      <c r="C89" s="26" t="s">
        <v>17</v>
      </c>
      <c r="F89" s="24" t="str">
        <f>F12</f>
        <v>Prievidza</v>
      </c>
      <c r="I89" s="102" t="s">
        <v>19</v>
      </c>
      <c r="J89" s="52">
        <f>IF(J12="","",J12)</f>
        <v>0</v>
      </c>
      <c r="L89" s="32"/>
    </row>
    <row r="90" spans="2:47" s="1" customFormat="1" ht="6.95" hidden="1" customHeight="1" x14ac:dyDescent="0.2">
      <c r="B90" s="32"/>
      <c r="I90" s="101"/>
      <c r="L90" s="32"/>
    </row>
    <row r="91" spans="2:47" s="1" customFormat="1" ht="15.2" hidden="1" customHeight="1" x14ac:dyDescent="0.2">
      <c r="B91" s="32"/>
      <c r="C91" s="26" t="s">
        <v>20</v>
      </c>
      <c r="F91" s="24" t="str">
        <f>E15</f>
        <v>Stredná odborná škola Prievidza, T. Vansovej 32,PD</v>
      </c>
      <c r="I91" s="102" t="s">
        <v>26</v>
      </c>
      <c r="J91" s="29" t="str">
        <f>E21</f>
        <v>Ing. Ingrid Blahová</v>
      </c>
      <c r="L91" s="32"/>
    </row>
    <row r="92" spans="2:47" s="1" customFormat="1" ht="43.15" hidden="1" customHeight="1" x14ac:dyDescent="0.2">
      <c r="B92" s="32"/>
      <c r="C92" s="26" t="s">
        <v>24</v>
      </c>
      <c r="F92" s="24" t="str">
        <f>IF(E18="","",E18)</f>
        <v>Vyplň údaj</v>
      </c>
      <c r="I92" s="102" t="s">
        <v>30</v>
      </c>
      <c r="J92" s="29" t="str">
        <f>E24</f>
        <v>*Marek Franc*ASC*504*2009*</v>
      </c>
      <c r="L92" s="32"/>
    </row>
    <row r="93" spans="2:47" s="1" customFormat="1" ht="10.35" hidden="1" customHeight="1" x14ac:dyDescent="0.2">
      <c r="B93" s="32"/>
      <c r="I93" s="101"/>
      <c r="L93" s="32"/>
    </row>
    <row r="94" spans="2:47" s="1" customFormat="1" ht="29.25" hidden="1" customHeight="1" x14ac:dyDescent="0.2">
      <c r="B94" s="32"/>
      <c r="C94" s="123" t="s">
        <v>110</v>
      </c>
      <c r="D94" s="97"/>
      <c r="E94" s="97"/>
      <c r="F94" s="97"/>
      <c r="G94" s="97"/>
      <c r="H94" s="97"/>
      <c r="I94" s="124"/>
      <c r="J94" s="125" t="s">
        <v>111</v>
      </c>
      <c r="K94" s="97"/>
      <c r="L94" s="32"/>
    </row>
    <row r="95" spans="2:47" s="1" customFormat="1" ht="10.35" hidden="1" customHeight="1" x14ac:dyDescent="0.2">
      <c r="B95" s="32"/>
      <c r="I95" s="101"/>
      <c r="L95" s="32"/>
    </row>
    <row r="96" spans="2:47" s="1" customFormat="1" ht="22.9" hidden="1" customHeight="1" x14ac:dyDescent="0.2">
      <c r="B96" s="32"/>
      <c r="C96" s="126" t="s">
        <v>112</v>
      </c>
      <c r="I96" s="101"/>
      <c r="J96" s="66">
        <f>J127</f>
        <v>0</v>
      </c>
      <c r="L96" s="32"/>
      <c r="AU96" s="16" t="s">
        <v>113</v>
      </c>
    </row>
    <row r="97" spans="2:12" s="8" customFormat="1" ht="24.95" hidden="1" customHeight="1" x14ac:dyDescent="0.2">
      <c r="B97" s="127"/>
      <c r="D97" s="128" t="s">
        <v>114</v>
      </c>
      <c r="E97" s="129"/>
      <c r="F97" s="129"/>
      <c r="G97" s="129"/>
      <c r="H97" s="129"/>
      <c r="I97" s="130"/>
      <c r="J97" s="131">
        <f>J128</f>
        <v>0</v>
      </c>
      <c r="L97" s="127"/>
    </row>
    <row r="98" spans="2:12" s="9" customFormat="1" ht="19.899999999999999" hidden="1" customHeight="1" x14ac:dyDescent="0.2">
      <c r="B98" s="132"/>
      <c r="D98" s="133" t="s">
        <v>121</v>
      </c>
      <c r="E98" s="134"/>
      <c r="F98" s="134"/>
      <c r="G98" s="134"/>
      <c r="H98" s="134"/>
      <c r="I98" s="135"/>
      <c r="J98" s="136">
        <f>J129</f>
        <v>0</v>
      </c>
      <c r="L98" s="132"/>
    </row>
    <row r="99" spans="2:12" s="8" customFormat="1" ht="24.95" hidden="1" customHeight="1" x14ac:dyDescent="0.2">
      <c r="B99" s="127"/>
      <c r="D99" s="128" t="s">
        <v>123</v>
      </c>
      <c r="E99" s="129"/>
      <c r="F99" s="129"/>
      <c r="G99" s="129"/>
      <c r="H99" s="129"/>
      <c r="I99" s="130"/>
      <c r="J99" s="131">
        <f>J136</f>
        <v>0</v>
      </c>
      <c r="L99" s="127"/>
    </row>
    <row r="100" spans="2:12" s="9" customFormat="1" ht="19.899999999999999" hidden="1" customHeight="1" x14ac:dyDescent="0.2">
      <c r="B100" s="132"/>
      <c r="D100" s="133" t="s">
        <v>960</v>
      </c>
      <c r="E100" s="134"/>
      <c r="F100" s="134"/>
      <c r="G100" s="134"/>
      <c r="H100" s="134"/>
      <c r="I100" s="135"/>
      <c r="J100" s="136">
        <f>J137</f>
        <v>0</v>
      </c>
      <c r="L100" s="132"/>
    </row>
    <row r="101" spans="2:12" s="9" customFormat="1" ht="19.899999999999999" hidden="1" customHeight="1" x14ac:dyDescent="0.2">
      <c r="B101" s="132"/>
      <c r="D101" s="133" t="s">
        <v>961</v>
      </c>
      <c r="E101" s="134"/>
      <c r="F101" s="134"/>
      <c r="G101" s="134"/>
      <c r="H101" s="134"/>
      <c r="I101" s="135"/>
      <c r="J101" s="136">
        <f>J143</f>
        <v>0</v>
      </c>
      <c r="L101" s="132"/>
    </row>
    <row r="102" spans="2:12" s="9" customFormat="1" ht="19.899999999999999" hidden="1" customHeight="1" x14ac:dyDescent="0.2">
      <c r="B102" s="132"/>
      <c r="D102" s="133" t="s">
        <v>962</v>
      </c>
      <c r="E102" s="134"/>
      <c r="F102" s="134"/>
      <c r="G102" s="134"/>
      <c r="H102" s="134"/>
      <c r="I102" s="135"/>
      <c r="J102" s="136">
        <f>J155</f>
        <v>0</v>
      </c>
      <c r="L102" s="132"/>
    </row>
    <row r="103" spans="2:12" s="9" customFormat="1" ht="19.899999999999999" hidden="1" customHeight="1" x14ac:dyDescent="0.2">
      <c r="B103" s="132"/>
      <c r="D103" s="133" t="s">
        <v>963</v>
      </c>
      <c r="E103" s="134"/>
      <c r="F103" s="134"/>
      <c r="G103" s="134"/>
      <c r="H103" s="134"/>
      <c r="I103" s="135"/>
      <c r="J103" s="136">
        <f>J169</f>
        <v>0</v>
      </c>
      <c r="L103" s="132"/>
    </row>
    <row r="104" spans="2:12" s="9" customFormat="1" ht="19.899999999999999" hidden="1" customHeight="1" x14ac:dyDescent="0.2">
      <c r="B104" s="132"/>
      <c r="D104" s="133" t="s">
        <v>964</v>
      </c>
      <c r="E104" s="134"/>
      <c r="F104" s="134"/>
      <c r="G104" s="134"/>
      <c r="H104" s="134"/>
      <c r="I104" s="135"/>
      <c r="J104" s="136">
        <f>J178</f>
        <v>0</v>
      </c>
      <c r="L104" s="132"/>
    </row>
    <row r="105" spans="2:12" s="9" customFormat="1" ht="19.899999999999999" hidden="1" customHeight="1" x14ac:dyDescent="0.2">
      <c r="B105" s="132"/>
      <c r="D105" s="133" t="s">
        <v>965</v>
      </c>
      <c r="E105" s="134"/>
      <c r="F105" s="134"/>
      <c r="G105" s="134"/>
      <c r="H105" s="134"/>
      <c r="I105" s="135"/>
      <c r="J105" s="136">
        <f>J181</f>
        <v>0</v>
      </c>
      <c r="L105" s="132"/>
    </row>
    <row r="106" spans="2:12" s="8" customFormat="1" ht="24.95" hidden="1" customHeight="1" x14ac:dyDescent="0.2">
      <c r="B106" s="127"/>
      <c r="D106" s="128" t="s">
        <v>870</v>
      </c>
      <c r="E106" s="129"/>
      <c r="F106" s="129"/>
      <c r="G106" s="129"/>
      <c r="H106" s="129"/>
      <c r="I106" s="130"/>
      <c r="J106" s="131">
        <f>J184</f>
        <v>0</v>
      </c>
      <c r="L106" s="127"/>
    </row>
    <row r="107" spans="2:12" s="8" customFormat="1" ht="24.95" hidden="1" customHeight="1" x14ac:dyDescent="0.2">
      <c r="B107" s="127"/>
      <c r="D107" s="128" t="s">
        <v>871</v>
      </c>
      <c r="E107" s="129"/>
      <c r="F107" s="129"/>
      <c r="G107" s="129"/>
      <c r="H107" s="129"/>
      <c r="I107" s="130"/>
      <c r="J107" s="131">
        <f>J186</f>
        <v>0</v>
      </c>
      <c r="L107" s="127"/>
    </row>
    <row r="108" spans="2:12" s="1" customFormat="1" ht="21.75" hidden="1" customHeight="1" x14ac:dyDescent="0.2">
      <c r="B108" s="32"/>
      <c r="I108" s="101"/>
      <c r="L108" s="32"/>
    </row>
    <row r="109" spans="2:12" s="1" customFormat="1" ht="6.95" hidden="1" customHeight="1" x14ac:dyDescent="0.2">
      <c r="B109" s="44"/>
      <c r="C109" s="45"/>
      <c r="D109" s="45"/>
      <c r="E109" s="45"/>
      <c r="F109" s="45"/>
      <c r="G109" s="45"/>
      <c r="H109" s="45"/>
      <c r="I109" s="121"/>
      <c r="J109" s="45"/>
      <c r="K109" s="45"/>
      <c r="L109" s="32"/>
    </row>
    <row r="110" spans="2:12" hidden="1" x14ac:dyDescent="0.2"/>
    <row r="111" spans="2:12" hidden="1" x14ac:dyDescent="0.2"/>
    <row r="112" spans="2:12" hidden="1" x14ac:dyDescent="0.2"/>
    <row r="113" spans="2:63" s="1" customFormat="1" ht="6.95" customHeight="1" x14ac:dyDescent="0.2">
      <c r="B113" s="46"/>
      <c r="C113" s="47"/>
      <c r="D113" s="47"/>
      <c r="E113" s="47"/>
      <c r="F113" s="47"/>
      <c r="G113" s="47"/>
      <c r="H113" s="47"/>
      <c r="I113" s="122"/>
      <c r="J113" s="47"/>
      <c r="K113" s="47"/>
      <c r="L113" s="32"/>
    </row>
    <row r="114" spans="2:63" s="1" customFormat="1" ht="24.95" customHeight="1" x14ac:dyDescent="0.2">
      <c r="B114" s="32"/>
      <c r="C114" s="20" t="s">
        <v>136</v>
      </c>
      <c r="I114" s="101"/>
      <c r="L114" s="32"/>
    </row>
    <row r="115" spans="2:63" s="1" customFormat="1" ht="6.95" customHeight="1" x14ac:dyDescent="0.2">
      <c r="B115" s="32"/>
      <c r="I115" s="101"/>
      <c r="L115" s="32"/>
    </row>
    <row r="116" spans="2:63" s="1" customFormat="1" ht="12" customHeight="1" x14ac:dyDescent="0.2">
      <c r="B116" s="32"/>
      <c r="C116" s="26" t="s">
        <v>13</v>
      </c>
      <c r="I116" s="101"/>
      <c r="L116" s="32"/>
    </row>
    <row r="117" spans="2:63" s="1" customFormat="1" ht="16.5" customHeight="1" x14ac:dyDescent="0.2">
      <c r="B117" s="32"/>
      <c r="E117" s="267" t="str">
        <f>E7</f>
        <v>Rekonštrukcia školskej jedálne Prievidza</v>
      </c>
      <c r="F117" s="268"/>
      <c r="G117" s="268"/>
      <c r="H117" s="268"/>
      <c r="I117" s="101"/>
      <c r="L117" s="32"/>
    </row>
    <row r="118" spans="2:63" s="1" customFormat="1" ht="12" customHeight="1" x14ac:dyDescent="0.2">
      <c r="B118" s="32"/>
      <c r="C118" s="26" t="s">
        <v>107</v>
      </c>
      <c r="I118" s="101"/>
      <c r="L118" s="32"/>
    </row>
    <row r="119" spans="2:63" s="1" customFormat="1" ht="16.5" customHeight="1" x14ac:dyDescent="0.2">
      <c r="B119" s="32"/>
      <c r="E119" s="248" t="str">
        <f>E9</f>
        <v>03 - Vykurovanie</v>
      </c>
      <c r="F119" s="266"/>
      <c r="G119" s="266"/>
      <c r="H119" s="266"/>
      <c r="I119" s="101"/>
      <c r="L119" s="32"/>
    </row>
    <row r="120" spans="2:63" s="1" customFormat="1" ht="6.95" customHeight="1" x14ac:dyDescent="0.2">
      <c r="B120" s="32"/>
      <c r="I120" s="101"/>
      <c r="L120" s="32"/>
    </row>
    <row r="121" spans="2:63" s="1" customFormat="1" ht="12" customHeight="1" x14ac:dyDescent="0.2">
      <c r="B121" s="32"/>
      <c r="C121" s="26" t="s">
        <v>17</v>
      </c>
      <c r="F121" s="24" t="str">
        <f>F12</f>
        <v>Prievidza</v>
      </c>
      <c r="I121" s="102" t="s">
        <v>19</v>
      </c>
      <c r="J121" s="52">
        <f>IF(J12="","",J12)</f>
        <v>0</v>
      </c>
      <c r="L121" s="32"/>
    </row>
    <row r="122" spans="2:63" s="1" customFormat="1" ht="6.95" customHeight="1" x14ac:dyDescent="0.2">
      <c r="B122" s="32"/>
      <c r="I122" s="101"/>
      <c r="L122" s="32"/>
    </row>
    <row r="123" spans="2:63" s="1" customFormat="1" ht="15.2" customHeight="1" x14ac:dyDescent="0.2">
      <c r="B123" s="32"/>
      <c r="C123" s="26" t="s">
        <v>20</v>
      </c>
      <c r="F123" s="24" t="str">
        <f>E15</f>
        <v>Stredná odborná škola Prievidza, T. Vansovej 32,PD</v>
      </c>
      <c r="I123" s="102" t="s">
        <v>26</v>
      </c>
      <c r="J123" s="29" t="str">
        <f>E21</f>
        <v>Ing. Ingrid Blahová</v>
      </c>
      <c r="L123" s="32"/>
    </row>
    <row r="124" spans="2:63" s="1" customFormat="1" ht="43.15" customHeight="1" x14ac:dyDescent="0.2">
      <c r="B124" s="32"/>
      <c r="C124" s="26" t="s">
        <v>24</v>
      </c>
      <c r="F124" s="24" t="str">
        <f>IF(E18="","",E18)</f>
        <v>Vyplň údaj</v>
      </c>
      <c r="I124" s="102" t="s">
        <v>30</v>
      </c>
      <c r="J124" s="29" t="str">
        <f>E24</f>
        <v>*Marek Franc*ASC*504*2009*</v>
      </c>
      <c r="L124" s="32"/>
    </row>
    <row r="125" spans="2:63" s="1" customFormat="1" ht="10.35" customHeight="1" x14ac:dyDescent="0.2">
      <c r="B125" s="32"/>
      <c r="I125" s="101"/>
      <c r="L125" s="32"/>
    </row>
    <row r="126" spans="2:63" s="10" customFormat="1" ht="29.25" customHeight="1" x14ac:dyDescent="0.2">
      <c r="B126" s="137"/>
      <c r="C126" s="138" t="s">
        <v>137</v>
      </c>
      <c r="D126" s="265" t="s">
        <v>57</v>
      </c>
      <c r="E126" s="265"/>
      <c r="F126" s="265"/>
      <c r="G126" s="139" t="s">
        <v>138</v>
      </c>
      <c r="H126" s="139" t="s">
        <v>139</v>
      </c>
      <c r="I126" s="140" t="s">
        <v>140</v>
      </c>
      <c r="J126" s="141" t="s">
        <v>111</v>
      </c>
      <c r="K126" s="142" t="s">
        <v>141</v>
      </c>
      <c r="L126" s="137"/>
      <c r="M126" s="59" t="s">
        <v>1</v>
      </c>
      <c r="N126" s="60" t="s">
        <v>39</v>
      </c>
      <c r="O126" s="60" t="s">
        <v>142</v>
      </c>
      <c r="P126" s="60" t="s">
        <v>143</v>
      </c>
      <c r="Q126" s="60" t="s">
        <v>144</v>
      </c>
      <c r="R126" s="60" t="s">
        <v>145</v>
      </c>
      <c r="S126" s="60" t="s">
        <v>146</v>
      </c>
      <c r="T126" s="61" t="s">
        <v>147</v>
      </c>
    </row>
    <row r="127" spans="2:63" s="1" customFormat="1" ht="22.9" customHeight="1" x14ac:dyDescent="0.25">
      <c r="B127" s="32"/>
      <c r="C127" s="64" t="s">
        <v>112</v>
      </c>
      <c r="I127" s="101"/>
      <c r="J127" s="143">
        <f>BK127</f>
        <v>0</v>
      </c>
      <c r="L127" s="32"/>
      <c r="M127" s="62"/>
      <c r="N127" s="53"/>
      <c r="O127" s="53"/>
      <c r="P127" s="144">
        <f>P128+P136+P184+P186</f>
        <v>0</v>
      </c>
      <c r="Q127" s="53"/>
      <c r="R127" s="144">
        <f>R128+R136+R184+R186</f>
        <v>0.76121000000000005</v>
      </c>
      <c r="S127" s="53"/>
      <c r="T127" s="145">
        <f>T128+T136+T184+T186</f>
        <v>0</v>
      </c>
      <c r="AT127" s="16" t="s">
        <v>74</v>
      </c>
      <c r="AU127" s="16" t="s">
        <v>113</v>
      </c>
      <c r="BK127" s="146">
        <f>BK128+BK136+BK184+BK186</f>
        <v>0</v>
      </c>
    </row>
    <row r="128" spans="2:63" s="11" customFormat="1" ht="25.9" customHeight="1" x14ac:dyDescent="0.2">
      <c r="B128" s="147"/>
      <c r="D128" s="148" t="s">
        <v>74</v>
      </c>
      <c r="E128" s="149" t="s">
        <v>148</v>
      </c>
      <c r="F128" s="149" t="s">
        <v>149</v>
      </c>
      <c r="I128" s="150"/>
      <c r="J128" s="151">
        <f>BK128</f>
        <v>0</v>
      </c>
      <c r="L128" s="147"/>
      <c r="M128" s="152"/>
      <c r="N128" s="153"/>
      <c r="O128" s="153"/>
      <c r="P128" s="154">
        <f>P129</f>
        <v>0</v>
      </c>
      <c r="Q128" s="153"/>
      <c r="R128" s="154">
        <f>R129</f>
        <v>0</v>
      </c>
      <c r="S128" s="153"/>
      <c r="T128" s="155">
        <f>T129</f>
        <v>0</v>
      </c>
      <c r="AR128" s="148" t="s">
        <v>83</v>
      </c>
      <c r="AT128" s="156" t="s">
        <v>74</v>
      </c>
      <c r="AU128" s="156" t="s">
        <v>75</v>
      </c>
      <c r="AY128" s="148" t="s">
        <v>150</v>
      </c>
      <c r="BK128" s="157">
        <f>BK129</f>
        <v>0</v>
      </c>
    </row>
    <row r="129" spans="2:65" s="11" customFormat="1" ht="22.9" customHeight="1" x14ac:dyDescent="0.2">
      <c r="B129" s="147"/>
      <c r="D129" s="148" t="s">
        <v>74</v>
      </c>
      <c r="E129" s="158" t="s">
        <v>186</v>
      </c>
      <c r="F129" s="158" t="s">
        <v>397</v>
      </c>
      <c r="I129" s="150"/>
      <c r="J129" s="159">
        <f>BK129</f>
        <v>0</v>
      </c>
      <c r="L129" s="147"/>
      <c r="M129" s="152"/>
      <c r="N129" s="153"/>
      <c r="O129" s="153"/>
      <c r="P129" s="154">
        <f>SUM(P130:P135)</f>
        <v>0</v>
      </c>
      <c r="Q129" s="153"/>
      <c r="R129" s="154">
        <f>SUM(R130:R135)</f>
        <v>0</v>
      </c>
      <c r="S129" s="153"/>
      <c r="T129" s="155">
        <f>SUM(T130:T135)</f>
        <v>0</v>
      </c>
      <c r="AR129" s="148" t="s">
        <v>83</v>
      </c>
      <c r="AT129" s="156" t="s">
        <v>74</v>
      </c>
      <c r="AU129" s="156" t="s">
        <v>83</v>
      </c>
      <c r="AY129" s="148" t="s">
        <v>150</v>
      </c>
      <c r="BK129" s="157">
        <f>SUM(BK130:BK135)</f>
        <v>0</v>
      </c>
    </row>
    <row r="130" spans="2:65" s="1" customFormat="1" ht="24" customHeight="1" x14ac:dyDescent="0.2">
      <c r="B130" s="160"/>
      <c r="C130" s="161" t="s">
        <v>83</v>
      </c>
      <c r="D130" s="259" t="s">
        <v>872</v>
      </c>
      <c r="E130" s="260"/>
      <c r="F130" s="261"/>
      <c r="G130" s="163" t="s">
        <v>234</v>
      </c>
      <c r="H130" s="164">
        <v>5</v>
      </c>
      <c r="I130" s="165"/>
      <c r="J130" s="164">
        <f t="shared" ref="J130:J135" si="0">ROUND(I130*H130,3)</f>
        <v>0</v>
      </c>
      <c r="K130" s="162" t="s">
        <v>1</v>
      </c>
      <c r="L130" s="32"/>
      <c r="M130" s="166" t="s">
        <v>1</v>
      </c>
      <c r="N130" s="167" t="s">
        <v>41</v>
      </c>
      <c r="O130" s="55"/>
      <c r="P130" s="168">
        <f t="shared" ref="P130:P135" si="1">O130*H130</f>
        <v>0</v>
      </c>
      <c r="Q130" s="168">
        <v>0</v>
      </c>
      <c r="R130" s="168">
        <f t="shared" ref="R130:R135" si="2">Q130*H130</f>
        <v>0</v>
      </c>
      <c r="S130" s="168">
        <v>0</v>
      </c>
      <c r="T130" s="169">
        <f t="shared" ref="T130:T135" si="3">S130*H130</f>
        <v>0</v>
      </c>
      <c r="AR130" s="170" t="s">
        <v>156</v>
      </c>
      <c r="AT130" s="170" t="s">
        <v>152</v>
      </c>
      <c r="AU130" s="170" t="s">
        <v>157</v>
      </c>
      <c r="AY130" s="16" t="s">
        <v>150</v>
      </c>
      <c r="BE130" s="92">
        <f t="shared" ref="BE130:BE135" si="4">IF(N130="základná",J130,0)</f>
        <v>0</v>
      </c>
      <c r="BF130" s="92">
        <f t="shared" ref="BF130:BF135" si="5">IF(N130="znížená",J130,0)</f>
        <v>0</v>
      </c>
      <c r="BG130" s="92">
        <f t="shared" ref="BG130:BG135" si="6">IF(N130="zákl. prenesená",J130,0)</f>
        <v>0</v>
      </c>
      <c r="BH130" s="92">
        <f t="shared" ref="BH130:BH135" si="7">IF(N130="zníž. prenesená",J130,0)</f>
        <v>0</v>
      </c>
      <c r="BI130" s="92">
        <f t="shared" ref="BI130:BI135" si="8">IF(N130="nulová",J130,0)</f>
        <v>0</v>
      </c>
      <c r="BJ130" s="16" t="s">
        <v>157</v>
      </c>
      <c r="BK130" s="171">
        <f t="shared" ref="BK130:BK135" si="9">ROUND(I130*H130,3)</f>
        <v>0</v>
      </c>
      <c r="BL130" s="16" t="s">
        <v>156</v>
      </c>
      <c r="BM130" s="170" t="s">
        <v>157</v>
      </c>
    </row>
    <row r="131" spans="2:65" s="1" customFormat="1" ht="24" customHeight="1" x14ac:dyDescent="0.2">
      <c r="B131" s="160"/>
      <c r="C131" s="161" t="s">
        <v>157</v>
      </c>
      <c r="D131" s="259" t="s">
        <v>873</v>
      </c>
      <c r="E131" s="260"/>
      <c r="F131" s="261"/>
      <c r="G131" s="163" t="s">
        <v>191</v>
      </c>
      <c r="H131" s="164">
        <v>0.42399999999999999</v>
      </c>
      <c r="I131" s="165"/>
      <c r="J131" s="164">
        <f t="shared" si="0"/>
        <v>0</v>
      </c>
      <c r="K131" s="162" t="s">
        <v>1</v>
      </c>
      <c r="L131" s="32"/>
      <c r="M131" s="166" t="s">
        <v>1</v>
      </c>
      <c r="N131" s="167" t="s">
        <v>41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AR131" s="170" t="s">
        <v>156</v>
      </c>
      <c r="AT131" s="170" t="s">
        <v>152</v>
      </c>
      <c r="AU131" s="170" t="s">
        <v>157</v>
      </c>
      <c r="AY131" s="16" t="s">
        <v>150</v>
      </c>
      <c r="BE131" s="92">
        <f t="shared" si="4"/>
        <v>0</v>
      </c>
      <c r="BF131" s="92">
        <f t="shared" si="5"/>
        <v>0</v>
      </c>
      <c r="BG131" s="92">
        <f t="shared" si="6"/>
        <v>0</v>
      </c>
      <c r="BH131" s="92">
        <f t="shared" si="7"/>
        <v>0</v>
      </c>
      <c r="BI131" s="92">
        <f t="shared" si="8"/>
        <v>0</v>
      </c>
      <c r="BJ131" s="16" t="s">
        <v>157</v>
      </c>
      <c r="BK131" s="171">
        <f t="shared" si="9"/>
        <v>0</v>
      </c>
      <c r="BL131" s="16" t="s">
        <v>156</v>
      </c>
      <c r="BM131" s="170" t="s">
        <v>156</v>
      </c>
    </row>
    <row r="132" spans="2:65" s="1" customFormat="1" ht="16.5" customHeight="1" x14ac:dyDescent="0.2">
      <c r="B132" s="160"/>
      <c r="C132" s="161" t="s">
        <v>165</v>
      </c>
      <c r="D132" s="259" t="s">
        <v>492</v>
      </c>
      <c r="E132" s="260"/>
      <c r="F132" s="261"/>
      <c r="G132" s="163" t="s">
        <v>191</v>
      </c>
      <c r="H132" s="164">
        <v>0.42399999999999999</v>
      </c>
      <c r="I132" s="165"/>
      <c r="J132" s="164">
        <f t="shared" si="0"/>
        <v>0</v>
      </c>
      <c r="K132" s="162" t="s">
        <v>1</v>
      </c>
      <c r="L132" s="32"/>
      <c r="M132" s="166" t="s">
        <v>1</v>
      </c>
      <c r="N132" s="167" t="s">
        <v>41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AR132" s="170" t="s">
        <v>156</v>
      </c>
      <c r="AT132" s="170" t="s">
        <v>152</v>
      </c>
      <c r="AU132" s="170" t="s">
        <v>157</v>
      </c>
      <c r="AY132" s="16" t="s">
        <v>150</v>
      </c>
      <c r="BE132" s="92">
        <f t="shared" si="4"/>
        <v>0</v>
      </c>
      <c r="BF132" s="92">
        <f t="shared" si="5"/>
        <v>0</v>
      </c>
      <c r="BG132" s="92">
        <f t="shared" si="6"/>
        <v>0</v>
      </c>
      <c r="BH132" s="92">
        <f t="shared" si="7"/>
        <v>0</v>
      </c>
      <c r="BI132" s="92">
        <f t="shared" si="8"/>
        <v>0</v>
      </c>
      <c r="BJ132" s="16" t="s">
        <v>157</v>
      </c>
      <c r="BK132" s="171">
        <f t="shared" si="9"/>
        <v>0</v>
      </c>
      <c r="BL132" s="16" t="s">
        <v>156</v>
      </c>
      <c r="BM132" s="170" t="s">
        <v>176</v>
      </c>
    </row>
    <row r="133" spans="2:65" s="1" customFormat="1" ht="24" customHeight="1" x14ac:dyDescent="0.2">
      <c r="B133" s="160"/>
      <c r="C133" s="161" t="s">
        <v>156</v>
      </c>
      <c r="D133" s="259" t="s">
        <v>495</v>
      </c>
      <c r="E133" s="260"/>
      <c r="F133" s="261"/>
      <c r="G133" s="163" t="s">
        <v>191</v>
      </c>
      <c r="H133" s="164">
        <v>3.8159999999999998</v>
      </c>
      <c r="I133" s="165"/>
      <c r="J133" s="164">
        <f t="shared" si="0"/>
        <v>0</v>
      </c>
      <c r="K133" s="162" t="s">
        <v>1</v>
      </c>
      <c r="L133" s="32"/>
      <c r="M133" s="166" t="s">
        <v>1</v>
      </c>
      <c r="N133" s="167" t="s">
        <v>41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AR133" s="170" t="s">
        <v>156</v>
      </c>
      <c r="AT133" s="170" t="s">
        <v>152</v>
      </c>
      <c r="AU133" s="170" t="s">
        <v>157</v>
      </c>
      <c r="AY133" s="16" t="s">
        <v>150</v>
      </c>
      <c r="BE133" s="92">
        <f t="shared" si="4"/>
        <v>0</v>
      </c>
      <c r="BF133" s="92">
        <f t="shared" si="5"/>
        <v>0</v>
      </c>
      <c r="BG133" s="92">
        <f t="shared" si="6"/>
        <v>0</v>
      </c>
      <c r="BH133" s="92">
        <f t="shared" si="7"/>
        <v>0</v>
      </c>
      <c r="BI133" s="92">
        <f t="shared" si="8"/>
        <v>0</v>
      </c>
      <c r="BJ133" s="16" t="s">
        <v>157</v>
      </c>
      <c r="BK133" s="171">
        <f t="shared" si="9"/>
        <v>0</v>
      </c>
      <c r="BL133" s="16" t="s">
        <v>156</v>
      </c>
      <c r="BM133" s="170" t="s">
        <v>183</v>
      </c>
    </row>
    <row r="134" spans="2:65" s="1" customFormat="1" ht="24" customHeight="1" x14ac:dyDescent="0.2">
      <c r="B134" s="160"/>
      <c r="C134" s="161" t="s">
        <v>172</v>
      </c>
      <c r="D134" s="259" t="s">
        <v>499</v>
      </c>
      <c r="E134" s="260"/>
      <c r="F134" s="261"/>
      <c r="G134" s="163" t="s">
        <v>191</v>
      </c>
      <c r="H134" s="164">
        <v>0.42399999999999999</v>
      </c>
      <c r="I134" s="165"/>
      <c r="J134" s="164">
        <f t="shared" si="0"/>
        <v>0</v>
      </c>
      <c r="K134" s="162" t="s">
        <v>1</v>
      </c>
      <c r="L134" s="32"/>
      <c r="M134" s="166" t="s">
        <v>1</v>
      </c>
      <c r="N134" s="167" t="s">
        <v>41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AR134" s="170" t="s">
        <v>156</v>
      </c>
      <c r="AT134" s="170" t="s">
        <v>152</v>
      </c>
      <c r="AU134" s="170" t="s">
        <v>157</v>
      </c>
      <c r="AY134" s="16" t="s">
        <v>150</v>
      </c>
      <c r="BE134" s="92">
        <f t="shared" si="4"/>
        <v>0</v>
      </c>
      <c r="BF134" s="92">
        <f t="shared" si="5"/>
        <v>0</v>
      </c>
      <c r="BG134" s="92">
        <f t="shared" si="6"/>
        <v>0</v>
      </c>
      <c r="BH134" s="92">
        <f t="shared" si="7"/>
        <v>0</v>
      </c>
      <c r="BI134" s="92">
        <f t="shared" si="8"/>
        <v>0</v>
      </c>
      <c r="BJ134" s="16" t="s">
        <v>157</v>
      </c>
      <c r="BK134" s="171">
        <f t="shared" si="9"/>
        <v>0</v>
      </c>
      <c r="BL134" s="16" t="s">
        <v>156</v>
      </c>
      <c r="BM134" s="170" t="s">
        <v>189</v>
      </c>
    </row>
    <row r="135" spans="2:65" s="1" customFormat="1" ht="24" customHeight="1" x14ac:dyDescent="0.2">
      <c r="B135" s="160"/>
      <c r="C135" s="161" t="s">
        <v>176</v>
      </c>
      <c r="D135" s="259" t="s">
        <v>505</v>
      </c>
      <c r="E135" s="260"/>
      <c r="F135" s="261"/>
      <c r="G135" s="163" t="s">
        <v>191</v>
      </c>
      <c r="H135" s="164">
        <v>0.42399999999999999</v>
      </c>
      <c r="I135" s="165"/>
      <c r="J135" s="164">
        <f t="shared" si="0"/>
        <v>0</v>
      </c>
      <c r="K135" s="162" t="s">
        <v>1</v>
      </c>
      <c r="L135" s="32"/>
      <c r="M135" s="166" t="s">
        <v>1</v>
      </c>
      <c r="N135" s="167" t="s">
        <v>41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AR135" s="170" t="s">
        <v>156</v>
      </c>
      <c r="AT135" s="170" t="s">
        <v>152</v>
      </c>
      <c r="AU135" s="170" t="s">
        <v>157</v>
      </c>
      <c r="AY135" s="16" t="s">
        <v>150</v>
      </c>
      <c r="BE135" s="92">
        <f t="shared" si="4"/>
        <v>0</v>
      </c>
      <c r="BF135" s="92">
        <f t="shared" si="5"/>
        <v>0</v>
      </c>
      <c r="BG135" s="92">
        <f t="shared" si="6"/>
        <v>0</v>
      </c>
      <c r="BH135" s="92">
        <f t="shared" si="7"/>
        <v>0</v>
      </c>
      <c r="BI135" s="92">
        <f t="shared" si="8"/>
        <v>0</v>
      </c>
      <c r="BJ135" s="16" t="s">
        <v>157</v>
      </c>
      <c r="BK135" s="171">
        <f t="shared" si="9"/>
        <v>0</v>
      </c>
      <c r="BL135" s="16" t="s">
        <v>156</v>
      </c>
      <c r="BM135" s="170" t="s">
        <v>202</v>
      </c>
    </row>
    <row r="136" spans="2:65" s="11" customFormat="1" ht="25.9" customHeight="1" x14ac:dyDescent="0.2">
      <c r="B136" s="147"/>
      <c r="D136" s="148" t="s">
        <v>74</v>
      </c>
      <c r="E136" s="149" t="s">
        <v>512</v>
      </c>
      <c r="F136" s="149" t="s">
        <v>513</v>
      </c>
      <c r="I136" s="150"/>
      <c r="J136" s="151">
        <f>BK136</f>
        <v>0</v>
      </c>
      <c r="L136" s="147"/>
      <c r="M136" s="152"/>
      <c r="N136" s="153"/>
      <c r="O136" s="153"/>
      <c r="P136" s="154">
        <f>P137+P143+P155+P169+P178+P181</f>
        <v>0</v>
      </c>
      <c r="Q136" s="153"/>
      <c r="R136" s="154">
        <f>R137+R143+R155+R169+R178+R181</f>
        <v>0.76121000000000005</v>
      </c>
      <c r="S136" s="153"/>
      <c r="T136" s="155">
        <f>T137+T143+T155+T169+T178+T181</f>
        <v>0</v>
      </c>
      <c r="AR136" s="148" t="s">
        <v>157</v>
      </c>
      <c r="AT136" s="156" t="s">
        <v>74</v>
      </c>
      <c r="AU136" s="156" t="s">
        <v>75</v>
      </c>
      <c r="AY136" s="148" t="s">
        <v>150</v>
      </c>
      <c r="BK136" s="157">
        <f>BK137+BK143+BK155+BK169+BK178+BK181</f>
        <v>0</v>
      </c>
    </row>
    <row r="137" spans="2:65" s="11" customFormat="1" ht="22.9" customHeight="1" x14ac:dyDescent="0.2">
      <c r="B137" s="147"/>
      <c r="D137" s="148" t="s">
        <v>74</v>
      </c>
      <c r="E137" s="158" t="s">
        <v>966</v>
      </c>
      <c r="F137" s="158" t="s">
        <v>967</v>
      </c>
      <c r="I137" s="150"/>
      <c r="J137" s="159">
        <f>BK137</f>
        <v>0</v>
      </c>
      <c r="L137" s="147"/>
      <c r="M137" s="152"/>
      <c r="N137" s="153"/>
      <c r="O137" s="153"/>
      <c r="P137" s="154">
        <f>SUM(P138:P142)</f>
        <v>0</v>
      </c>
      <c r="Q137" s="153"/>
      <c r="R137" s="154">
        <f>SUM(R138:R142)</f>
        <v>0.25059999999999999</v>
      </c>
      <c r="S137" s="153"/>
      <c r="T137" s="155">
        <f>SUM(T138:T142)</f>
        <v>0</v>
      </c>
      <c r="AR137" s="148" t="s">
        <v>157</v>
      </c>
      <c r="AT137" s="156" t="s">
        <v>74</v>
      </c>
      <c r="AU137" s="156" t="s">
        <v>83</v>
      </c>
      <c r="AY137" s="148" t="s">
        <v>150</v>
      </c>
      <c r="BK137" s="157">
        <f>SUM(BK138:BK142)</f>
        <v>0</v>
      </c>
    </row>
    <row r="138" spans="2:65" s="1" customFormat="1" ht="16.5" customHeight="1" x14ac:dyDescent="0.2">
      <c r="B138" s="160"/>
      <c r="C138" s="161" t="s">
        <v>179</v>
      </c>
      <c r="D138" s="259" t="s">
        <v>968</v>
      </c>
      <c r="E138" s="260"/>
      <c r="F138" s="261"/>
      <c r="G138" s="163" t="s">
        <v>234</v>
      </c>
      <c r="H138" s="164">
        <v>16</v>
      </c>
      <c r="I138" s="165"/>
      <c r="J138" s="164">
        <f>ROUND(I138*H138,3)</f>
        <v>0</v>
      </c>
      <c r="K138" s="162" t="s">
        <v>1</v>
      </c>
      <c r="L138" s="32"/>
      <c r="M138" s="166" t="s">
        <v>1</v>
      </c>
      <c r="N138" s="167" t="s">
        <v>41</v>
      </c>
      <c r="O138" s="55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AR138" s="170" t="s">
        <v>219</v>
      </c>
      <c r="AT138" s="170" t="s">
        <v>152</v>
      </c>
      <c r="AU138" s="170" t="s">
        <v>157</v>
      </c>
      <c r="AY138" s="16" t="s">
        <v>150</v>
      </c>
      <c r="BE138" s="92">
        <f>IF(N138="základná",J138,0)</f>
        <v>0</v>
      </c>
      <c r="BF138" s="92">
        <f>IF(N138="znížená",J138,0)</f>
        <v>0</v>
      </c>
      <c r="BG138" s="92">
        <f>IF(N138="zákl. prenesená",J138,0)</f>
        <v>0</v>
      </c>
      <c r="BH138" s="92">
        <f>IF(N138="zníž. prenesená",J138,0)</f>
        <v>0</v>
      </c>
      <c r="BI138" s="92">
        <f>IF(N138="nulová",J138,0)</f>
        <v>0</v>
      </c>
      <c r="BJ138" s="16" t="s">
        <v>157</v>
      </c>
      <c r="BK138" s="171">
        <f>ROUND(I138*H138,3)</f>
        <v>0</v>
      </c>
      <c r="BL138" s="16" t="s">
        <v>219</v>
      </c>
      <c r="BM138" s="170" t="s">
        <v>211</v>
      </c>
    </row>
    <row r="139" spans="2:65" s="1" customFormat="1" ht="24" customHeight="1" x14ac:dyDescent="0.2">
      <c r="B139" s="160"/>
      <c r="C139" s="161" t="s">
        <v>183</v>
      </c>
      <c r="D139" s="259" t="s">
        <v>1225</v>
      </c>
      <c r="E139" s="260"/>
      <c r="F139" s="261"/>
      <c r="G139" s="163" t="s">
        <v>400</v>
      </c>
      <c r="H139" s="164">
        <v>65</v>
      </c>
      <c r="I139" s="165"/>
      <c r="J139" s="164">
        <f>ROUND(I139*H139,3)</f>
        <v>0</v>
      </c>
      <c r="K139" s="162" t="s">
        <v>1</v>
      </c>
      <c r="L139" s="32"/>
      <c r="M139" s="166" t="s">
        <v>1</v>
      </c>
      <c r="N139" s="167" t="s">
        <v>41</v>
      </c>
      <c r="O139" s="55"/>
      <c r="P139" s="168">
        <f>O139*H139</f>
        <v>0</v>
      </c>
      <c r="Q139" s="168">
        <v>1.3600000000000001E-3</v>
      </c>
      <c r="R139" s="168">
        <f>Q139*H139</f>
        <v>8.8400000000000006E-2</v>
      </c>
      <c r="S139" s="168">
        <v>0</v>
      </c>
      <c r="T139" s="169">
        <f>S139*H139</f>
        <v>0</v>
      </c>
      <c r="AR139" s="170" t="s">
        <v>219</v>
      </c>
      <c r="AT139" s="170" t="s">
        <v>152</v>
      </c>
      <c r="AU139" s="170" t="s">
        <v>157</v>
      </c>
      <c r="AY139" s="16" t="s">
        <v>150</v>
      </c>
      <c r="BE139" s="92">
        <f>IF(N139="základná",J139,0)</f>
        <v>0</v>
      </c>
      <c r="BF139" s="92">
        <f>IF(N139="znížená",J139,0)</f>
        <v>0</v>
      </c>
      <c r="BG139" s="92">
        <f>IF(N139="zákl. prenesená",J139,0)</f>
        <v>0</v>
      </c>
      <c r="BH139" s="92">
        <f>IF(N139="zníž. prenesená",J139,0)</f>
        <v>0</v>
      </c>
      <c r="BI139" s="92">
        <f>IF(N139="nulová",J139,0)</f>
        <v>0</v>
      </c>
      <c r="BJ139" s="16" t="s">
        <v>157</v>
      </c>
      <c r="BK139" s="171">
        <f>ROUND(I139*H139,3)</f>
        <v>0</v>
      </c>
      <c r="BL139" s="16" t="s">
        <v>219</v>
      </c>
      <c r="BM139" s="170" t="s">
        <v>219</v>
      </c>
    </row>
    <row r="140" spans="2:65" s="1" customFormat="1" ht="24" customHeight="1" x14ac:dyDescent="0.2">
      <c r="B140" s="160"/>
      <c r="C140" s="161" t="s">
        <v>186</v>
      </c>
      <c r="D140" s="259" t="s">
        <v>1226</v>
      </c>
      <c r="E140" s="260"/>
      <c r="F140" s="261"/>
      <c r="G140" s="163" t="s">
        <v>400</v>
      </c>
      <c r="H140" s="164">
        <v>11</v>
      </c>
      <c r="I140" s="165"/>
      <c r="J140" s="164">
        <f>ROUND(I140*H140,3)</f>
        <v>0</v>
      </c>
      <c r="K140" s="162" t="s">
        <v>1</v>
      </c>
      <c r="L140" s="32"/>
      <c r="M140" s="166" t="s">
        <v>1</v>
      </c>
      <c r="N140" s="167" t="s">
        <v>41</v>
      </c>
      <c r="O140" s="55"/>
      <c r="P140" s="168">
        <f>O140*H140</f>
        <v>0</v>
      </c>
      <c r="Q140" s="168">
        <v>1.48E-3</v>
      </c>
      <c r="R140" s="168">
        <f>Q140*H140</f>
        <v>1.6279999999999999E-2</v>
      </c>
      <c r="S140" s="168">
        <v>0</v>
      </c>
      <c r="T140" s="169">
        <f>S140*H140</f>
        <v>0</v>
      </c>
      <c r="AR140" s="170" t="s">
        <v>219</v>
      </c>
      <c r="AT140" s="170" t="s">
        <v>152</v>
      </c>
      <c r="AU140" s="170" t="s">
        <v>157</v>
      </c>
      <c r="AY140" s="16" t="s">
        <v>150</v>
      </c>
      <c r="BE140" s="92">
        <f>IF(N140="základná",J140,0)</f>
        <v>0</v>
      </c>
      <c r="BF140" s="92">
        <f>IF(N140="znížená",J140,0)</f>
        <v>0</v>
      </c>
      <c r="BG140" s="92">
        <f>IF(N140="zákl. prenesená",J140,0)</f>
        <v>0</v>
      </c>
      <c r="BH140" s="92">
        <f>IF(N140="zníž. prenesená",J140,0)</f>
        <v>0</v>
      </c>
      <c r="BI140" s="92">
        <f>IF(N140="nulová",J140,0)</f>
        <v>0</v>
      </c>
      <c r="BJ140" s="16" t="s">
        <v>157</v>
      </c>
      <c r="BK140" s="171">
        <f>ROUND(I140*H140,3)</f>
        <v>0</v>
      </c>
      <c r="BL140" s="16" t="s">
        <v>219</v>
      </c>
      <c r="BM140" s="170" t="s">
        <v>232</v>
      </c>
    </row>
    <row r="141" spans="2:65" s="1" customFormat="1" ht="16.5" customHeight="1" x14ac:dyDescent="0.2">
      <c r="B141" s="160"/>
      <c r="C141" s="161" t="s">
        <v>189</v>
      </c>
      <c r="D141" s="259" t="s">
        <v>969</v>
      </c>
      <c r="E141" s="260"/>
      <c r="F141" s="261"/>
      <c r="G141" s="163" t="s">
        <v>400</v>
      </c>
      <c r="H141" s="164">
        <v>76</v>
      </c>
      <c r="I141" s="165"/>
      <c r="J141" s="164">
        <f>ROUND(I141*H141,3)</f>
        <v>0</v>
      </c>
      <c r="K141" s="162" t="s">
        <v>1</v>
      </c>
      <c r="L141" s="32"/>
      <c r="M141" s="166" t="s">
        <v>1</v>
      </c>
      <c r="N141" s="167" t="s">
        <v>41</v>
      </c>
      <c r="O141" s="55"/>
      <c r="P141" s="168">
        <f>O141*H141</f>
        <v>0</v>
      </c>
      <c r="Q141" s="168">
        <v>1.92E-3</v>
      </c>
      <c r="R141" s="168">
        <f>Q141*H141</f>
        <v>0.14591999999999999</v>
      </c>
      <c r="S141" s="168">
        <v>0</v>
      </c>
      <c r="T141" s="169">
        <f>S141*H141</f>
        <v>0</v>
      </c>
      <c r="AR141" s="170" t="s">
        <v>219</v>
      </c>
      <c r="AT141" s="170" t="s">
        <v>152</v>
      </c>
      <c r="AU141" s="170" t="s">
        <v>157</v>
      </c>
      <c r="AY141" s="16" t="s">
        <v>150</v>
      </c>
      <c r="BE141" s="92">
        <f>IF(N141="základná",J141,0)</f>
        <v>0</v>
      </c>
      <c r="BF141" s="92">
        <f>IF(N141="znížená",J141,0)</f>
        <v>0</v>
      </c>
      <c r="BG141" s="92">
        <f>IF(N141="zákl. prenesená",J141,0)</f>
        <v>0</v>
      </c>
      <c r="BH141" s="92">
        <f>IF(N141="zníž. prenesená",J141,0)</f>
        <v>0</v>
      </c>
      <c r="BI141" s="92">
        <f>IF(N141="nulová",J141,0)</f>
        <v>0</v>
      </c>
      <c r="BJ141" s="16" t="s">
        <v>157</v>
      </c>
      <c r="BK141" s="171">
        <f>ROUND(I141*H141,3)</f>
        <v>0</v>
      </c>
      <c r="BL141" s="16" t="s">
        <v>219</v>
      </c>
      <c r="BM141" s="170" t="s">
        <v>7</v>
      </c>
    </row>
    <row r="142" spans="2:65" s="1" customFormat="1" ht="24" customHeight="1" x14ac:dyDescent="0.2">
      <c r="B142" s="160"/>
      <c r="C142" s="161" t="s">
        <v>196</v>
      </c>
      <c r="D142" s="259" t="s">
        <v>970</v>
      </c>
      <c r="E142" s="260"/>
      <c r="F142" s="261"/>
      <c r="G142" s="163" t="s">
        <v>876</v>
      </c>
      <c r="H142" s="165"/>
      <c r="I142" s="165"/>
      <c r="J142" s="164">
        <f>ROUND(I142*H142,3)</f>
        <v>0</v>
      </c>
      <c r="K142" s="162" t="s">
        <v>1</v>
      </c>
      <c r="L142" s="32"/>
      <c r="M142" s="166" t="s">
        <v>1</v>
      </c>
      <c r="N142" s="167" t="s">
        <v>41</v>
      </c>
      <c r="O142" s="55"/>
      <c r="P142" s="168">
        <f>O142*H142</f>
        <v>0</v>
      </c>
      <c r="Q142" s="168">
        <v>0</v>
      </c>
      <c r="R142" s="168">
        <f>Q142*H142</f>
        <v>0</v>
      </c>
      <c r="S142" s="168">
        <v>0</v>
      </c>
      <c r="T142" s="169">
        <f>S142*H142</f>
        <v>0</v>
      </c>
      <c r="AR142" s="170" t="s">
        <v>219</v>
      </c>
      <c r="AT142" s="170" t="s">
        <v>152</v>
      </c>
      <c r="AU142" s="170" t="s">
        <v>157</v>
      </c>
      <c r="AY142" s="16" t="s">
        <v>150</v>
      </c>
      <c r="BE142" s="92">
        <f>IF(N142="základná",J142,0)</f>
        <v>0</v>
      </c>
      <c r="BF142" s="92">
        <f>IF(N142="znížená",J142,0)</f>
        <v>0</v>
      </c>
      <c r="BG142" s="92">
        <f>IF(N142="zákl. prenesená",J142,0)</f>
        <v>0</v>
      </c>
      <c r="BH142" s="92">
        <f>IF(N142="zníž. prenesená",J142,0)</f>
        <v>0</v>
      </c>
      <c r="BI142" s="92">
        <f>IF(N142="nulová",J142,0)</f>
        <v>0</v>
      </c>
      <c r="BJ142" s="16" t="s">
        <v>157</v>
      </c>
      <c r="BK142" s="171">
        <f>ROUND(I142*H142,3)</f>
        <v>0</v>
      </c>
      <c r="BL142" s="16" t="s">
        <v>219</v>
      </c>
      <c r="BM142" s="170" t="s">
        <v>254</v>
      </c>
    </row>
    <row r="143" spans="2:65" s="11" customFormat="1" ht="22.9" customHeight="1" x14ac:dyDescent="0.2">
      <c r="B143" s="147"/>
      <c r="D143" s="148" t="s">
        <v>74</v>
      </c>
      <c r="E143" s="158" t="s">
        <v>971</v>
      </c>
      <c r="F143" s="158" t="s">
        <v>972</v>
      </c>
      <c r="I143" s="150"/>
      <c r="J143" s="159">
        <f>BK143</f>
        <v>0</v>
      </c>
      <c r="L143" s="147"/>
      <c r="M143" s="152"/>
      <c r="N143" s="153"/>
      <c r="O143" s="153"/>
      <c r="P143" s="154">
        <f>SUM(P144:P154)</f>
        <v>0</v>
      </c>
      <c r="Q143" s="153"/>
      <c r="R143" s="154">
        <f>SUM(R144:R154)</f>
        <v>3.0400000000000002E-3</v>
      </c>
      <c r="S143" s="153"/>
      <c r="T143" s="155">
        <f>SUM(T144:T154)</f>
        <v>0</v>
      </c>
      <c r="AR143" s="148" t="s">
        <v>157</v>
      </c>
      <c r="AT143" s="156" t="s">
        <v>74</v>
      </c>
      <c r="AU143" s="156" t="s">
        <v>83</v>
      </c>
      <c r="AY143" s="148" t="s">
        <v>150</v>
      </c>
      <c r="BK143" s="157">
        <f>SUM(BK144:BK154)</f>
        <v>0</v>
      </c>
    </row>
    <row r="144" spans="2:65" s="1" customFormat="1" ht="24" customHeight="1" x14ac:dyDescent="0.2">
      <c r="B144" s="160"/>
      <c r="C144" s="161" t="s">
        <v>202</v>
      </c>
      <c r="D144" s="259" t="s">
        <v>973</v>
      </c>
      <c r="E144" s="260"/>
      <c r="F144" s="261"/>
      <c r="G144" s="163" t="s">
        <v>234</v>
      </c>
      <c r="H144" s="164">
        <v>16</v>
      </c>
      <c r="I144" s="165"/>
      <c r="J144" s="164">
        <f t="shared" ref="J144:J154" si="10">ROUND(I144*H144,3)</f>
        <v>0</v>
      </c>
      <c r="K144" s="162" t="s">
        <v>1</v>
      </c>
      <c r="L144" s="32"/>
      <c r="M144" s="166" t="s">
        <v>1</v>
      </c>
      <c r="N144" s="167" t="s">
        <v>41</v>
      </c>
      <c r="O144" s="55"/>
      <c r="P144" s="168">
        <f t="shared" ref="P144:P154" si="11">O144*H144</f>
        <v>0</v>
      </c>
      <c r="Q144" s="168">
        <v>2.0000000000000002E-5</v>
      </c>
      <c r="R144" s="168">
        <f t="shared" ref="R144:R154" si="12">Q144*H144</f>
        <v>3.2000000000000003E-4</v>
      </c>
      <c r="S144" s="168">
        <v>0</v>
      </c>
      <c r="T144" s="169">
        <f t="shared" ref="T144:T154" si="13">S144*H144</f>
        <v>0</v>
      </c>
      <c r="AR144" s="170" t="s">
        <v>219</v>
      </c>
      <c r="AT144" s="170" t="s">
        <v>152</v>
      </c>
      <c r="AU144" s="170" t="s">
        <v>157</v>
      </c>
      <c r="AY144" s="16" t="s">
        <v>150</v>
      </c>
      <c r="BE144" s="92">
        <f t="shared" ref="BE144:BE154" si="14">IF(N144="základná",J144,0)</f>
        <v>0</v>
      </c>
      <c r="BF144" s="92">
        <f t="shared" ref="BF144:BF154" si="15">IF(N144="znížená",J144,0)</f>
        <v>0</v>
      </c>
      <c r="BG144" s="92">
        <f t="shared" ref="BG144:BG154" si="16">IF(N144="zákl. prenesená",J144,0)</f>
        <v>0</v>
      </c>
      <c r="BH144" s="92">
        <f t="shared" ref="BH144:BH154" si="17">IF(N144="zníž. prenesená",J144,0)</f>
        <v>0</v>
      </c>
      <c r="BI144" s="92">
        <f t="shared" ref="BI144:BI154" si="18">IF(N144="nulová",J144,0)</f>
        <v>0</v>
      </c>
      <c r="BJ144" s="16" t="s">
        <v>157</v>
      </c>
      <c r="BK144" s="171">
        <f t="shared" ref="BK144:BK154" si="19">ROUND(I144*H144,3)</f>
        <v>0</v>
      </c>
      <c r="BL144" s="16" t="s">
        <v>219</v>
      </c>
      <c r="BM144" s="170" t="s">
        <v>264</v>
      </c>
    </row>
    <row r="145" spans="2:65" s="1" customFormat="1" ht="29.25" customHeight="1" x14ac:dyDescent="0.2">
      <c r="B145" s="160"/>
      <c r="C145" s="197" t="s">
        <v>207</v>
      </c>
      <c r="D145" s="262" t="s">
        <v>1229</v>
      </c>
      <c r="E145" s="263"/>
      <c r="F145" s="264"/>
      <c r="G145" s="199" t="s">
        <v>234</v>
      </c>
      <c r="H145" s="200">
        <v>8</v>
      </c>
      <c r="I145" s="201"/>
      <c r="J145" s="200">
        <f t="shared" si="10"/>
        <v>0</v>
      </c>
      <c r="K145" s="198" t="s">
        <v>1</v>
      </c>
      <c r="L145" s="202"/>
      <c r="M145" s="203" t="s">
        <v>1</v>
      </c>
      <c r="N145" s="204" t="s">
        <v>41</v>
      </c>
      <c r="O145" s="55"/>
      <c r="P145" s="168">
        <f t="shared" si="11"/>
        <v>0</v>
      </c>
      <c r="Q145" s="168">
        <v>0</v>
      </c>
      <c r="R145" s="168">
        <f t="shared" si="12"/>
        <v>0</v>
      </c>
      <c r="S145" s="168">
        <v>0</v>
      </c>
      <c r="T145" s="169">
        <f t="shared" si="13"/>
        <v>0</v>
      </c>
      <c r="AR145" s="170" t="s">
        <v>302</v>
      </c>
      <c r="AT145" s="170" t="s">
        <v>255</v>
      </c>
      <c r="AU145" s="170" t="s">
        <v>157</v>
      </c>
      <c r="AY145" s="16" t="s">
        <v>150</v>
      </c>
      <c r="BE145" s="92">
        <f t="shared" si="14"/>
        <v>0</v>
      </c>
      <c r="BF145" s="92">
        <f t="shared" si="15"/>
        <v>0</v>
      </c>
      <c r="BG145" s="92">
        <f t="shared" si="16"/>
        <v>0</v>
      </c>
      <c r="BH145" s="92">
        <f t="shared" si="17"/>
        <v>0</v>
      </c>
      <c r="BI145" s="92">
        <f t="shared" si="18"/>
        <v>0</v>
      </c>
      <c r="BJ145" s="16" t="s">
        <v>157</v>
      </c>
      <c r="BK145" s="171">
        <f t="shared" si="19"/>
        <v>0</v>
      </c>
      <c r="BL145" s="16" t="s">
        <v>219</v>
      </c>
      <c r="BM145" s="170" t="s">
        <v>280</v>
      </c>
    </row>
    <row r="146" spans="2:65" s="1" customFormat="1" ht="16.5" customHeight="1" x14ac:dyDescent="0.2">
      <c r="B146" s="160"/>
      <c r="C146" s="197" t="s">
        <v>211</v>
      </c>
      <c r="D146" s="262" t="s">
        <v>1227</v>
      </c>
      <c r="E146" s="263"/>
      <c r="F146" s="264"/>
      <c r="G146" s="199" t="s">
        <v>234</v>
      </c>
      <c r="H146" s="200">
        <v>8</v>
      </c>
      <c r="I146" s="201"/>
      <c r="J146" s="200">
        <f t="shared" si="10"/>
        <v>0</v>
      </c>
      <c r="K146" s="198" t="s">
        <v>1</v>
      </c>
      <c r="L146" s="202"/>
      <c r="M146" s="203" t="s">
        <v>1</v>
      </c>
      <c r="N146" s="204" t="s">
        <v>41</v>
      </c>
      <c r="O146" s="55"/>
      <c r="P146" s="168">
        <f t="shared" si="11"/>
        <v>0</v>
      </c>
      <c r="Q146" s="168">
        <v>0</v>
      </c>
      <c r="R146" s="168">
        <f t="shared" si="12"/>
        <v>0</v>
      </c>
      <c r="S146" s="168">
        <v>0</v>
      </c>
      <c r="T146" s="169">
        <f t="shared" si="13"/>
        <v>0</v>
      </c>
      <c r="AR146" s="170" t="s">
        <v>302</v>
      </c>
      <c r="AT146" s="170" t="s">
        <v>255</v>
      </c>
      <c r="AU146" s="170" t="s">
        <v>157</v>
      </c>
      <c r="AY146" s="16" t="s">
        <v>150</v>
      </c>
      <c r="BE146" s="92">
        <f t="shared" si="14"/>
        <v>0</v>
      </c>
      <c r="BF146" s="92">
        <f t="shared" si="15"/>
        <v>0</v>
      </c>
      <c r="BG146" s="92">
        <f t="shared" si="16"/>
        <v>0</v>
      </c>
      <c r="BH146" s="92">
        <f t="shared" si="17"/>
        <v>0</v>
      </c>
      <c r="BI146" s="92">
        <f t="shared" si="18"/>
        <v>0</v>
      </c>
      <c r="BJ146" s="16" t="s">
        <v>157</v>
      </c>
      <c r="BK146" s="171">
        <f t="shared" si="19"/>
        <v>0</v>
      </c>
      <c r="BL146" s="16" t="s">
        <v>219</v>
      </c>
      <c r="BM146" s="170" t="s">
        <v>288</v>
      </c>
    </row>
    <row r="147" spans="2:65" s="1" customFormat="1" ht="16.5" customHeight="1" x14ac:dyDescent="0.2">
      <c r="B147" s="160"/>
      <c r="C147" s="161" t="s">
        <v>215</v>
      </c>
      <c r="D147" s="259" t="s">
        <v>974</v>
      </c>
      <c r="E147" s="260"/>
      <c r="F147" s="261"/>
      <c r="G147" s="163" t="s">
        <v>234</v>
      </c>
      <c r="H147" s="164">
        <v>1</v>
      </c>
      <c r="I147" s="165"/>
      <c r="J147" s="164">
        <f t="shared" si="10"/>
        <v>0</v>
      </c>
      <c r="K147" s="162" t="s">
        <v>1</v>
      </c>
      <c r="L147" s="32"/>
      <c r="M147" s="166" t="s">
        <v>1</v>
      </c>
      <c r="N147" s="167" t="s">
        <v>41</v>
      </c>
      <c r="O147" s="55"/>
      <c r="P147" s="168">
        <f t="shared" si="11"/>
        <v>0</v>
      </c>
      <c r="Q147" s="168">
        <v>4.0000000000000003E-5</v>
      </c>
      <c r="R147" s="168">
        <f t="shared" si="12"/>
        <v>4.0000000000000003E-5</v>
      </c>
      <c r="S147" s="168">
        <v>0</v>
      </c>
      <c r="T147" s="169">
        <f t="shared" si="13"/>
        <v>0</v>
      </c>
      <c r="AR147" s="170" t="s">
        <v>219</v>
      </c>
      <c r="AT147" s="170" t="s">
        <v>152</v>
      </c>
      <c r="AU147" s="170" t="s">
        <v>157</v>
      </c>
      <c r="AY147" s="16" t="s">
        <v>150</v>
      </c>
      <c r="BE147" s="92">
        <f t="shared" si="14"/>
        <v>0</v>
      </c>
      <c r="BF147" s="92">
        <f t="shared" si="15"/>
        <v>0</v>
      </c>
      <c r="BG147" s="92">
        <f t="shared" si="16"/>
        <v>0</v>
      </c>
      <c r="BH147" s="92">
        <f t="shared" si="17"/>
        <v>0</v>
      </c>
      <c r="BI147" s="92">
        <f t="shared" si="18"/>
        <v>0</v>
      </c>
      <c r="BJ147" s="16" t="s">
        <v>157</v>
      </c>
      <c r="BK147" s="171">
        <f t="shared" si="19"/>
        <v>0</v>
      </c>
      <c r="BL147" s="16" t="s">
        <v>219</v>
      </c>
      <c r="BM147" s="170" t="s">
        <v>295</v>
      </c>
    </row>
    <row r="148" spans="2:65" s="1" customFormat="1" ht="39" customHeight="1" x14ac:dyDescent="0.2">
      <c r="B148" s="160"/>
      <c r="C148" s="197" t="s">
        <v>219</v>
      </c>
      <c r="D148" s="262" t="s">
        <v>1230</v>
      </c>
      <c r="E148" s="263"/>
      <c r="F148" s="264"/>
      <c r="G148" s="199" t="s">
        <v>234</v>
      </c>
      <c r="H148" s="200">
        <v>1</v>
      </c>
      <c r="I148" s="201"/>
      <c r="J148" s="200">
        <f t="shared" si="10"/>
        <v>0</v>
      </c>
      <c r="K148" s="198" t="s">
        <v>1</v>
      </c>
      <c r="L148" s="202"/>
      <c r="M148" s="203" t="s">
        <v>1</v>
      </c>
      <c r="N148" s="204" t="s">
        <v>41</v>
      </c>
      <c r="O148" s="55"/>
      <c r="P148" s="168">
        <f t="shared" si="11"/>
        <v>0</v>
      </c>
      <c r="Q148" s="168">
        <v>2.9999999999999997E-4</v>
      </c>
      <c r="R148" s="168">
        <f t="shared" si="12"/>
        <v>2.9999999999999997E-4</v>
      </c>
      <c r="S148" s="168">
        <v>0</v>
      </c>
      <c r="T148" s="169">
        <f t="shared" si="13"/>
        <v>0</v>
      </c>
      <c r="AR148" s="170" t="s">
        <v>302</v>
      </c>
      <c r="AT148" s="170" t="s">
        <v>255</v>
      </c>
      <c r="AU148" s="170" t="s">
        <v>157</v>
      </c>
      <c r="AY148" s="16" t="s">
        <v>150</v>
      </c>
      <c r="BE148" s="92">
        <f t="shared" si="14"/>
        <v>0</v>
      </c>
      <c r="BF148" s="92">
        <f t="shared" si="15"/>
        <v>0</v>
      </c>
      <c r="BG148" s="92">
        <f t="shared" si="16"/>
        <v>0</v>
      </c>
      <c r="BH148" s="92">
        <f t="shared" si="17"/>
        <v>0</v>
      </c>
      <c r="BI148" s="92">
        <f t="shared" si="18"/>
        <v>0</v>
      </c>
      <c r="BJ148" s="16" t="s">
        <v>157</v>
      </c>
      <c r="BK148" s="171">
        <f t="shared" si="19"/>
        <v>0</v>
      </c>
      <c r="BL148" s="16" t="s">
        <v>219</v>
      </c>
      <c r="BM148" s="170" t="s">
        <v>302</v>
      </c>
    </row>
    <row r="149" spans="2:65" s="1" customFormat="1" ht="16.5" customHeight="1" x14ac:dyDescent="0.2">
      <c r="B149" s="160"/>
      <c r="C149" s="161" t="s">
        <v>225</v>
      </c>
      <c r="D149" s="259" t="s">
        <v>975</v>
      </c>
      <c r="E149" s="260"/>
      <c r="F149" s="261"/>
      <c r="G149" s="163" t="s">
        <v>234</v>
      </c>
      <c r="H149" s="164">
        <v>8</v>
      </c>
      <c r="I149" s="165"/>
      <c r="J149" s="164">
        <f t="shared" si="10"/>
        <v>0</v>
      </c>
      <c r="K149" s="162" t="s">
        <v>1</v>
      </c>
      <c r="L149" s="32"/>
      <c r="M149" s="166" t="s">
        <v>1</v>
      </c>
      <c r="N149" s="167" t="s">
        <v>41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AR149" s="170" t="s">
        <v>219</v>
      </c>
      <c r="AT149" s="170" t="s">
        <v>152</v>
      </c>
      <c r="AU149" s="170" t="s">
        <v>157</v>
      </c>
      <c r="AY149" s="16" t="s">
        <v>150</v>
      </c>
      <c r="BE149" s="92">
        <f t="shared" si="14"/>
        <v>0</v>
      </c>
      <c r="BF149" s="92">
        <f t="shared" si="15"/>
        <v>0</v>
      </c>
      <c r="BG149" s="92">
        <f t="shared" si="16"/>
        <v>0</v>
      </c>
      <c r="BH149" s="92">
        <f t="shared" si="17"/>
        <v>0</v>
      </c>
      <c r="BI149" s="92">
        <f t="shared" si="18"/>
        <v>0</v>
      </c>
      <c r="BJ149" s="16" t="s">
        <v>157</v>
      </c>
      <c r="BK149" s="171">
        <f t="shared" si="19"/>
        <v>0</v>
      </c>
      <c r="BL149" s="16" t="s">
        <v>219</v>
      </c>
      <c r="BM149" s="170" t="s">
        <v>310</v>
      </c>
    </row>
    <row r="150" spans="2:65" s="1" customFormat="1" ht="24" customHeight="1" x14ac:dyDescent="0.2">
      <c r="B150" s="160"/>
      <c r="C150" s="197" t="s">
        <v>232</v>
      </c>
      <c r="D150" s="262" t="s">
        <v>1228</v>
      </c>
      <c r="E150" s="263"/>
      <c r="F150" s="264"/>
      <c r="G150" s="199" t="s">
        <v>234</v>
      </c>
      <c r="H150" s="200">
        <v>8</v>
      </c>
      <c r="I150" s="201"/>
      <c r="J150" s="200">
        <f t="shared" si="10"/>
        <v>0</v>
      </c>
      <c r="K150" s="198" t="s">
        <v>1</v>
      </c>
      <c r="L150" s="202"/>
      <c r="M150" s="203" t="s">
        <v>1</v>
      </c>
      <c r="N150" s="204" t="s">
        <v>41</v>
      </c>
      <c r="O150" s="55"/>
      <c r="P150" s="168">
        <f t="shared" si="11"/>
        <v>0</v>
      </c>
      <c r="Q150" s="168">
        <v>1E-4</v>
      </c>
      <c r="R150" s="168">
        <f t="shared" si="12"/>
        <v>8.0000000000000004E-4</v>
      </c>
      <c r="S150" s="168">
        <v>0</v>
      </c>
      <c r="T150" s="169">
        <f t="shared" si="13"/>
        <v>0</v>
      </c>
      <c r="AR150" s="170" t="s">
        <v>302</v>
      </c>
      <c r="AT150" s="170" t="s">
        <v>255</v>
      </c>
      <c r="AU150" s="170" t="s">
        <v>157</v>
      </c>
      <c r="AY150" s="16" t="s">
        <v>150</v>
      </c>
      <c r="BE150" s="92">
        <f t="shared" si="14"/>
        <v>0</v>
      </c>
      <c r="BF150" s="92">
        <f t="shared" si="15"/>
        <v>0</v>
      </c>
      <c r="BG150" s="92">
        <f t="shared" si="16"/>
        <v>0</v>
      </c>
      <c r="BH150" s="92">
        <f t="shared" si="17"/>
        <v>0</v>
      </c>
      <c r="BI150" s="92">
        <f t="shared" si="18"/>
        <v>0</v>
      </c>
      <c r="BJ150" s="16" t="s">
        <v>157</v>
      </c>
      <c r="BK150" s="171">
        <f t="shared" si="19"/>
        <v>0</v>
      </c>
      <c r="BL150" s="16" t="s">
        <v>219</v>
      </c>
      <c r="BM150" s="170" t="s">
        <v>321</v>
      </c>
    </row>
    <row r="151" spans="2:65" s="1" customFormat="1" ht="16.5" customHeight="1" x14ac:dyDescent="0.2">
      <c r="B151" s="160"/>
      <c r="C151" s="161" t="s">
        <v>237</v>
      </c>
      <c r="D151" s="259" t="s">
        <v>976</v>
      </c>
      <c r="E151" s="260"/>
      <c r="F151" s="261"/>
      <c r="G151" s="163" t="s">
        <v>234</v>
      </c>
      <c r="H151" s="164">
        <v>2</v>
      </c>
      <c r="I151" s="165"/>
      <c r="J151" s="164">
        <f t="shared" si="10"/>
        <v>0</v>
      </c>
      <c r="K151" s="162" t="s">
        <v>1</v>
      </c>
      <c r="L151" s="32"/>
      <c r="M151" s="166" t="s">
        <v>1</v>
      </c>
      <c r="N151" s="167" t="s">
        <v>41</v>
      </c>
      <c r="O151" s="55"/>
      <c r="P151" s="168">
        <f t="shared" si="11"/>
        <v>0</v>
      </c>
      <c r="Q151" s="168">
        <v>1.0000000000000001E-5</v>
      </c>
      <c r="R151" s="168">
        <f t="shared" si="12"/>
        <v>2.0000000000000002E-5</v>
      </c>
      <c r="S151" s="168">
        <v>0</v>
      </c>
      <c r="T151" s="169">
        <f t="shared" si="13"/>
        <v>0</v>
      </c>
      <c r="AR151" s="170" t="s">
        <v>219</v>
      </c>
      <c r="AT151" s="170" t="s">
        <v>152</v>
      </c>
      <c r="AU151" s="170" t="s">
        <v>157</v>
      </c>
      <c r="AY151" s="16" t="s">
        <v>150</v>
      </c>
      <c r="BE151" s="92">
        <f t="shared" si="14"/>
        <v>0</v>
      </c>
      <c r="BF151" s="92">
        <f t="shared" si="15"/>
        <v>0</v>
      </c>
      <c r="BG151" s="92">
        <f t="shared" si="16"/>
        <v>0</v>
      </c>
      <c r="BH151" s="92">
        <f t="shared" si="17"/>
        <v>0</v>
      </c>
      <c r="BI151" s="92">
        <f t="shared" si="18"/>
        <v>0</v>
      </c>
      <c r="BJ151" s="16" t="s">
        <v>157</v>
      </c>
      <c r="BK151" s="171">
        <f t="shared" si="19"/>
        <v>0</v>
      </c>
      <c r="BL151" s="16" t="s">
        <v>219</v>
      </c>
      <c r="BM151" s="170" t="s">
        <v>348</v>
      </c>
    </row>
    <row r="152" spans="2:65" s="1" customFormat="1" ht="16.5" customHeight="1" x14ac:dyDescent="0.2">
      <c r="B152" s="160"/>
      <c r="C152" s="197" t="s">
        <v>7</v>
      </c>
      <c r="D152" s="262" t="s">
        <v>977</v>
      </c>
      <c r="E152" s="263"/>
      <c r="F152" s="264"/>
      <c r="G152" s="199" t="s">
        <v>234</v>
      </c>
      <c r="H152" s="200">
        <v>2</v>
      </c>
      <c r="I152" s="201"/>
      <c r="J152" s="200">
        <f t="shared" si="10"/>
        <v>0</v>
      </c>
      <c r="K152" s="198" t="s">
        <v>1</v>
      </c>
      <c r="L152" s="202"/>
      <c r="M152" s="203" t="s">
        <v>1</v>
      </c>
      <c r="N152" s="204" t="s">
        <v>41</v>
      </c>
      <c r="O152" s="55"/>
      <c r="P152" s="168">
        <f t="shared" si="11"/>
        <v>0</v>
      </c>
      <c r="Q152" s="168">
        <v>2.9E-4</v>
      </c>
      <c r="R152" s="168">
        <f t="shared" si="12"/>
        <v>5.8E-4</v>
      </c>
      <c r="S152" s="168">
        <v>0</v>
      </c>
      <c r="T152" s="169">
        <f t="shared" si="13"/>
        <v>0</v>
      </c>
      <c r="AR152" s="170" t="s">
        <v>302</v>
      </c>
      <c r="AT152" s="170" t="s">
        <v>255</v>
      </c>
      <c r="AU152" s="170" t="s">
        <v>157</v>
      </c>
      <c r="AY152" s="16" t="s">
        <v>150</v>
      </c>
      <c r="BE152" s="92">
        <f t="shared" si="14"/>
        <v>0</v>
      </c>
      <c r="BF152" s="92">
        <f t="shared" si="15"/>
        <v>0</v>
      </c>
      <c r="BG152" s="92">
        <f t="shared" si="16"/>
        <v>0</v>
      </c>
      <c r="BH152" s="92">
        <f t="shared" si="17"/>
        <v>0</v>
      </c>
      <c r="BI152" s="92">
        <f t="shared" si="18"/>
        <v>0</v>
      </c>
      <c r="BJ152" s="16" t="s">
        <v>157</v>
      </c>
      <c r="BK152" s="171">
        <f t="shared" si="19"/>
        <v>0</v>
      </c>
      <c r="BL152" s="16" t="s">
        <v>219</v>
      </c>
      <c r="BM152" s="170" t="s">
        <v>356</v>
      </c>
    </row>
    <row r="153" spans="2:65" s="1" customFormat="1" ht="24" customHeight="1" x14ac:dyDescent="0.2">
      <c r="B153" s="160"/>
      <c r="C153" s="161" t="s">
        <v>250</v>
      </c>
      <c r="D153" s="259" t="s">
        <v>978</v>
      </c>
      <c r="E153" s="260"/>
      <c r="F153" s="261"/>
      <c r="G153" s="163" t="s">
        <v>234</v>
      </c>
      <c r="H153" s="164">
        <v>2</v>
      </c>
      <c r="I153" s="165"/>
      <c r="J153" s="164">
        <f t="shared" si="10"/>
        <v>0</v>
      </c>
      <c r="K153" s="162" t="s">
        <v>1</v>
      </c>
      <c r="L153" s="32"/>
      <c r="M153" s="166" t="s">
        <v>1</v>
      </c>
      <c r="N153" s="167" t="s">
        <v>41</v>
      </c>
      <c r="O153" s="55"/>
      <c r="P153" s="168">
        <f t="shared" si="11"/>
        <v>0</v>
      </c>
      <c r="Q153" s="168">
        <v>4.8999999999999998E-4</v>
      </c>
      <c r="R153" s="168">
        <f t="shared" si="12"/>
        <v>9.7999999999999997E-4</v>
      </c>
      <c r="S153" s="168">
        <v>0</v>
      </c>
      <c r="T153" s="169">
        <f t="shared" si="13"/>
        <v>0</v>
      </c>
      <c r="AR153" s="170" t="s">
        <v>219</v>
      </c>
      <c r="AT153" s="170" t="s">
        <v>152</v>
      </c>
      <c r="AU153" s="170" t="s">
        <v>157</v>
      </c>
      <c r="AY153" s="16" t="s">
        <v>150</v>
      </c>
      <c r="BE153" s="92">
        <f t="shared" si="14"/>
        <v>0</v>
      </c>
      <c r="BF153" s="92">
        <f t="shared" si="15"/>
        <v>0</v>
      </c>
      <c r="BG153" s="92">
        <f t="shared" si="16"/>
        <v>0</v>
      </c>
      <c r="BH153" s="92">
        <f t="shared" si="17"/>
        <v>0</v>
      </c>
      <c r="BI153" s="92">
        <f t="shared" si="18"/>
        <v>0</v>
      </c>
      <c r="BJ153" s="16" t="s">
        <v>157</v>
      </c>
      <c r="BK153" s="171">
        <f t="shared" si="19"/>
        <v>0</v>
      </c>
      <c r="BL153" s="16" t="s">
        <v>219</v>
      </c>
      <c r="BM153" s="170" t="s">
        <v>369</v>
      </c>
    </row>
    <row r="154" spans="2:65" s="1" customFormat="1" ht="24" customHeight="1" x14ac:dyDescent="0.2">
      <c r="B154" s="160"/>
      <c r="C154" s="161" t="s">
        <v>254</v>
      </c>
      <c r="D154" s="259" t="s">
        <v>979</v>
      </c>
      <c r="E154" s="260"/>
      <c r="F154" s="261"/>
      <c r="G154" s="163" t="s">
        <v>876</v>
      </c>
      <c r="H154" s="165"/>
      <c r="I154" s="165"/>
      <c r="J154" s="164">
        <f t="shared" si="10"/>
        <v>0</v>
      </c>
      <c r="K154" s="162" t="s">
        <v>1</v>
      </c>
      <c r="L154" s="32"/>
      <c r="M154" s="166" t="s">
        <v>1</v>
      </c>
      <c r="N154" s="167" t="s">
        <v>41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AR154" s="170" t="s">
        <v>219</v>
      </c>
      <c r="AT154" s="170" t="s">
        <v>152</v>
      </c>
      <c r="AU154" s="170" t="s">
        <v>157</v>
      </c>
      <c r="AY154" s="16" t="s">
        <v>150</v>
      </c>
      <c r="BE154" s="92">
        <f t="shared" si="14"/>
        <v>0</v>
      </c>
      <c r="BF154" s="92">
        <f t="shared" si="15"/>
        <v>0</v>
      </c>
      <c r="BG154" s="92">
        <f t="shared" si="16"/>
        <v>0</v>
      </c>
      <c r="BH154" s="92">
        <f t="shared" si="17"/>
        <v>0</v>
      </c>
      <c r="BI154" s="92">
        <f t="shared" si="18"/>
        <v>0</v>
      </c>
      <c r="BJ154" s="16" t="s">
        <v>157</v>
      </c>
      <c r="BK154" s="171">
        <f t="shared" si="19"/>
        <v>0</v>
      </c>
      <c r="BL154" s="16" t="s">
        <v>219</v>
      </c>
      <c r="BM154" s="170" t="s">
        <v>379</v>
      </c>
    </row>
    <row r="155" spans="2:65" s="11" customFormat="1" ht="22.9" customHeight="1" x14ac:dyDescent="0.2">
      <c r="B155" s="147"/>
      <c r="D155" s="148" t="s">
        <v>74</v>
      </c>
      <c r="E155" s="158" t="s">
        <v>980</v>
      </c>
      <c r="F155" s="158" t="s">
        <v>981</v>
      </c>
      <c r="I155" s="150"/>
      <c r="J155" s="159">
        <f>BK155</f>
        <v>0</v>
      </c>
      <c r="L155" s="147"/>
      <c r="M155" s="152"/>
      <c r="N155" s="153"/>
      <c r="O155" s="153"/>
      <c r="P155" s="154">
        <f>SUM(P156:P168)</f>
        <v>0</v>
      </c>
      <c r="Q155" s="153"/>
      <c r="R155" s="154">
        <f>SUM(R156:R168)</f>
        <v>0.50565000000000004</v>
      </c>
      <c r="S155" s="153"/>
      <c r="T155" s="155">
        <f>SUM(T156:T168)</f>
        <v>0</v>
      </c>
      <c r="AR155" s="148" t="s">
        <v>157</v>
      </c>
      <c r="AT155" s="156" t="s">
        <v>74</v>
      </c>
      <c r="AU155" s="156" t="s">
        <v>83</v>
      </c>
      <c r="AY155" s="148" t="s">
        <v>150</v>
      </c>
      <c r="BK155" s="157">
        <f>SUM(BK156:BK168)</f>
        <v>0</v>
      </c>
    </row>
    <row r="156" spans="2:65" s="1" customFormat="1" ht="24" customHeight="1" x14ac:dyDescent="0.2">
      <c r="B156" s="160"/>
      <c r="C156" s="161" t="s">
        <v>258</v>
      </c>
      <c r="D156" s="259" t="s">
        <v>982</v>
      </c>
      <c r="E156" s="260"/>
      <c r="F156" s="261"/>
      <c r="G156" s="163" t="s">
        <v>234</v>
      </c>
      <c r="H156" s="164">
        <v>8</v>
      </c>
      <c r="I156" s="165"/>
      <c r="J156" s="164">
        <f t="shared" ref="J156:J168" si="20">ROUND(I156*H156,3)</f>
        <v>0</v>
      </c>
      <c r="K156" s="162" t="s">
        <v>1</v>
      </c>
      <c r="L156" s="32"/>
      <c r="M156" s="166" t="s">
        <v>1</v>
      </c>
      <c r="N156" s="167" t="s">
        <v>41</v>
      </c>
      <c r="O156" s="55"/>
      <c r="P156" s="168">
        <f t="shared" ref="P156:P168" si="21">O156*H156</f>
        <v>0</v>
      </c>
      <c r="Q156" s="168">
        <v>0</v>
      </c>
      <c r="R156" s="168">
        <f t="shared" ref="R156:R168" si="22">Q156*H156</f>
        <v>0</v>
      </c>
      <c r="S156" s="168">
        <v>0</v>
      </c>
      <c r="T156" s="169">
        <f t="shared" ref="T156:T168" si="23">S156*H156</f>
        <v>0</v>
      </c>
      <c r="AR156" s="170" t="s">
        <v>219</v>
      </c>
      <c r="AT156" s="170" t="s">
        <v>152</v>
      </c>
      <c r="AU156" s="170" t="s">
        <v>157</v>
      </c>
      <c r="AY156" s="16" t="s">
        <v>150</v>
      </c>
      <c r="BE156" s="92">
        <f t="shared" ref="BE156:BE168" si="24">IF(N156="základná",J156,0)</f>
        <v>0</v>
      </c>
      <c r="BF156" s="92">
        <f t="shared" ref="BF156:BF168" si="25">IF(N156="znížená",J156,0)</f>
        <v>0</v>
      </c>
      <c r="BG156" s="92">
        <f t="shared" ref="BG156:BG168" si="26">IF(N156="zákl. prenesená",J156,0)</f>
        <v>0</v>
      </c>
      <c r="BH156" s="92">
        <f t="shared" ref="BH156:BH168" si="27">IF(N156="zníž. prenesená",J156,0)</f>
        <v>0</v>
      </c>
      <c r="BI156" s="92">
        <f t="shared" ref="BI156:BI168" si="28">IF(N156="nulová",J156,0)</f>
        <v>0</v>
      </c>
      <c r="BJ156" s="16" t="s">
        <v>157</v>
      </c>
      <c r="BK156" s="171">
        <f t="shared" ref="BK156:BK168" si="29">ROUND(I156*H156,3)</f>
        <v>0</v>
      </c>
      <c r="BL156" s="16" t="s">
        <v>219</v>
      </c>
      <c r="BM156" s="170" t="s">
        <v>385</v>
      </c>
    </row>
    <row r="157" spans="2:65" s="1" customFormat="1" ht="24" customHeight="1" x14ac:dyDescent="0.2">
      <c r="B157" s="160"/>
      <c r="C157" s="161" t="s">
        <v>264</v>
      </c>
      <c r="D157" s="259" t="s">
        <v>1280</v>
      </c>
      <c r="E157" s="260"/>
      <c r="F157" s="261"/>
      <c r="G157" s="163" t="s">
        <v>234</v>
      </c>
      <c r="H157" s="164">
        <v>8</v>
      </c>
      <c r="I157" s="165"/>
      <c r="J157" s="164">
        <f t="shared" si="20"/>
        <v>0</v>
      </c>
      <c r="K157" s="162" t="s">
        <v>1</v>
      </c>
      <c r="L157" s="32"/>
      <c r="M157" s="166" t="s">
        <v>1</v>
      </c>
      <c r="N157" s="167" t="s">
        <v>41</v>
      </c>
      <c r="O157" s="55"/>
      <c r="P157" s="168">
        <f t="shared" si="21"/>
        <v>0</v>
      </c>
      <c r="Q157" s="168">
        <v>5.0000000000000002E-5</v>
      </c>
      <c r="R157" s="168">
        <f t="shared" si="22"/>
        <v>4.0000000000000002E-4</v>
      </c>
      <c r="S157" s="168">
        <v>0</v>
      </c>
      <c r="T157" s="169">
        <f t="shared" si="23"/>
        <v>0</v>
      </c>
      <c r="AR157" s="170" t="s">
        <v>219</v>
      </c>
      <c r="AT157" s="170" t="s">
        <v>152</v>
      </c>
      <c r="AU157" s="170" t="s">
        <v>157</v>
      </c>
      <c r="AY157" s="16" t="s">
        <v>150</v>
      </c>
      <c r="BE157" s="92">
        <f t="shared" si="24"/>
        <v>0</v>
      </c>
      <c r="BF157" s="92">
        <f t="shared" si="25"/>
        <v>0</v>
      </c>
      <c r="BG157" s="92">
        <f t="shared" si="26"/>
        <v>0</v>
      </c>
      <c r="BH157" s="92">
        <f t="shared" si="27"/>
        <v>0</v>
      </c>
      <c r="BI157" s="92">
        <f t="shared" si="28"/>
        <v>0</v>
      </c>
      <c r="BJ157" s="16" t="s">
        <v>157</v>
      </c>
      <c r="BK157" s="171">
        <f t="shared" si="29"/>
        <v>0</v>
      </c>
      <c r="BL157" s="16" t="s">
        <v>219</v>
      </c>
      <c r="BM157" s="170" t="s">
        <v>391</v>
      </c>
    </row>
    <row r="158" spans="2:65" s="1" customFormat="1" ht="24" customHeight="1" x14ac:dyDescent="0.2">
      <c r="B158" s="160"/>
      <c r="C158" s="161" t="s">
        <v>276</v>
      </c>
      <c r="D158" s="259" t="s">
        <v>983</v>
      </c>
      <c r="E158" s="260"/>
      <c r="F158" s="261"/>
      <c r="G158" s="163" t="s">
        <v>234</v>
      </c>
      <c r="H158" s="164">
        <v>1</v>
      </c>
      <c r="I158" s="165"/>
      <c r="J158" s="164">
        <f t="shared" si="20"/>
        <v>0</v>
      </c>
      <c r="K158" s="162" t="s">
        <v>1</v>
      </c>
      <c r="L158" s="32"/>
      <c r="M158" s="166" t="s">
        <v>1</v>
      </c>
      <c r="N158" s="167" t="s">
        <v>41</v>
      </c>
      <c r="O158" s="55"/>
      <c r="P158" s="168">
        <f t="shared" si="21"/>
        <v>0</v>
      </c>
      <c r="Q158" s="168">
        <v>2.0000000000000002E-5</v>
      </c>
      <c r="R158" s="168">
        <f t="shared" si="22"/>
        <v>2.0000000000000002E-5</v>
      </c>
      <c r="S158" s="168">
        <v>0</v>
      </c>
      <c r="T158" s="169">
        <f t="shared" si="23"/>
        <v>0</v>
      </c>
      <c r="AR158" s="170" t="s">
        <v>219</v>
      </c>
      <c r="AT158" s="170" t="s">
        <v>152</v>
      </c>
      <c r="AU158" s="170" t="s">
        <v>157</v>
      </c>
      <c r="AY158" s="16" t="s">
        <v>150</v>
      </c>
      <c r="BE158" s="92">
        <f t="shared" si="24"/>
        <v>0</v>
      </c>
      <c r="BF158" s="92">
        <f t="shared" si="25"/>
        <v>0</v>
      </c>
      <c r="BG158" s="92">
        <f t="shared" si="26"/>
        <v>0</v>
      </c>
      <c r="BH158" s="92">
        <f t="shared" si="27"/>
        <v>0</v>
      </c>
      <c r="BI158" s="92">
        <f t="shared" si="28"/>
        <v>0</v>
      </c>
      <c r="BJ158" s="16" t="s">
        <v>157</v>
      </c>
      <c r="BK158" s="171">
        <f t="shared" si="29"/>
        <v>0</v>
      </c>
      <c r="BL158" s="16" t="s">
        <v>219</v>
      </c>
      <c r="BM158" s="170" t="s">
        <v>398</v>
      </c>
    </row>
    <row r="159" spans="2:65" s="1" customFormat="1" ht="24" customHeight="1" x14ac:dyDescent="0.2">
      <c r="B159" s="160"/>
      <c r="C159" s="197" t="s">
        <v>280</v>
      </c>
      <c r="D159" s="262" t="s">
        <v>1231</v>
      </c>
      <c r="E159" s="263"/>
      <c r="F159" s="264"/>
      <c r="G159" s="199" t="s">
        <v>234</v>
      </c>
      <c r="H159" s="200">
        <v>1</v>
      </c>
      <c r="I159" s="201"/>
      <c r="J159" s="200">
        <f t="shared" si="20"/>
        <v>0</v>
      </c>
      <c r="K159" s="198" t="s">
        <v>1</v>
      </c>
      <c r="L159" s="202"/>
      <c r="M159" s="203" t="s">
        <v>1</v>
      </c>
      <c r="N159" s="204" t="s">
        <v>41</v>
      </c>
      <c r="O159" s="55"/>
      <c r="P159" s="168">
        <f t="shared" si="21"/>
        <v>0</v>
      </c>
      <c r="Q159" s="168">
        <v>8.9999999999999993E-3</v>
      </c>
      <c r="R159" s="168">
        <f t="shared" si="22"/>
        <v>8.9999999999999993E-3</v>
      </c>
      <c r="S159" s="168">
        <v>0</v>
      </c>
      <c r="T159" s="169">
        <f t="shared" si="23"/>
        <v>0</v>
      </c>
      <c r="AR159" s="170" t="s">
        <v>302</v>
      </c>
      <c r="AT159" s="170" t="s">
        <v>255</v>
      </c>
      <c r="AU159" s="170" t="s">
        <v>157</v>
      </c>
      <c r="AY159" s="16" t="s">
        <v>150</v>
      </c>
      <c r="BE159" s="92">
        <f t="shared" si="24"/>
        <v>0</v>
      </c>
      <c r="BF159" s="92">
        <f t="shared" si="25"/>
        <v>0</v>
      </c>
      <c r="BG159" s="92">
        <f t="shared" si="26"/>
        <v>0</v>
      </c>
      <c r="BH159" s="92">
        <f t="shared" si="27"/>
        <v>0</v>
      </c>
      <c r="BI159" s="92">
        <f t="shared" si="28"/>
        <v>0</v>
      </c>
      <c r="BJ159" s="16" t="s">
        <v>157</v>
      </c>
      <c r="BK159" s="171">
        <f t="shared" si="29"/>
        <v>0</v>
      </c>
      <c r="BL159" s="16" t="s">
        <v>219</v>
      </c>
      <c r="BM159" s="170" t="s">
        <v>406</v>
      </c>
    </row>
    <row r="160" spans="2:65" s="1" customFormat="1" ht="24" customHeight="1" x14ac:dyDescent="0.2">
      <c r="B160" s="160"/>
      <c r="C160" s="161" t="s">
        <v>284</v>
      </c>
      <c r="D160" s="259" t="s">
        <v>984</v>
      </c>
      <c r="E160" s="260"/>
      <c r="F160" s="261"/>
      <c r="G160" s="163" t="s">
        <v>234</v>
      </c>
      <c r="H160" s="164">
        <v>4</v>
      </c>
      <c r="I160" s="165"/>
      <c r="J160" s="164">
        <f t="shared" si="20"/>
        <v>0</v>
      </c>
      <c r="K160" s="162" t="s">
        <v>1</v>
      </c>
      <c r="L160" s="32"/>
      <c r="M160" s="166" t="s">
        <v>1</v>
      </c>
      <c r="N160" s="167" t="s">
        <v>41</v>
      </c>
      <c r="O160" s="55"/>
      <c r="P160" s="168">
        <f t="shared" si="21"/>
        <v>0</v>
      </c>
      <c r="Q160" s="168">
        <v>2.0000000000000002E-5</v>
      </c>
      <c r="R160" s="168">
        <f t="shared" si="22"/>
        <v>8.0000000000000007E-5</v>
      </c>
      <c r="S160" s="168">
        <v>0</v>
      </c>
      <c r="T160" s="169">
        <f t="shared" si="23"/>
        <v>0</v>
      </c>
      <c r="AR160" s="170" t="s">
        <v>219</v>
      </c>
      <c r="AT160" s="170" t="s">
        <v>152</v>
      </c>
      <c r="AU160" s="170" t="s">
        <v>157</v>
      </c>
      <c r="AY160" s="16" t="s">
        <v>150</v>
      </c>
      <c r="BE160" s="92">
        <f t="shared" si="24"/>
        <v>0</v>
      </c>
      <c r="BF160" s="92">
        <f t="shared" si="25"/>
        <v>0</v>
      </c>
      <c r="BG160" s="92">
        <f t="shared" si="26"/>
        <v>0</v>
      </c>
      <c r="BH160" s="92">
        <f t="shared" si="27"/>
        <v>0</v>
      </c>
      <c r="BI160" s="92">
        <f t="shared" si="28"/>
        <v>0</v>
      </c>
      <c r="BJ160" s="16" t="s">
        <v>157</v>
      </c>
      <c r="BK160" s="171">
        <f t="shared" si="29"/>
        <v>0</v>
      </c>
      <c r="BL160" s="16" t="s">
        <v>219</v>
      </c>
      <c r="BM160" s="170" t="s">
        <v>420</v>
      </c>
    </row>
    <row r="161" spans="2:65" s="1" customFormat="1" ht="24" customHeight="1" x14ac:dyDescent="0.2">
      <c r="B161" s="160"/>
      <c r="C161" s="197" t="s">
        <v>288</v>
      </c>
      <c r="D161" s="262" t="s">
        <v>1232</v>
      </c>
      <c r="E161" s="263"/>
      <c r="F161" s="264"/>
      <c r="G161" s="199" t="s">
        <v>234</v>
      </c>
      <c r="H161" s="200">
        <v>3</v>
      </c>
      <c r="I161" s="201"/>
      <c r="J161" s="200">
        <f t="shared" si="20"/>
        <v>0</v>
      </c>
      <c r="K161" s="198" t="s">
        <v>1</v>
      </c>
      <c r="L161" s="202"/>
      <c r="M161" s="203" t="s">
        <v>1</v>
      </c>
      <c r="N161" s="204" t="s">
        <v>41</v>
      </c>
      <c r="O161" s="55"/>
      <c r="P161" s="168">
        <f t="shared" si="21"/>
        <v>0</v>
      </c>
      <c r="Q161" s="168">
        <v>1.5769999999999999E-2</v>
      </c>
      <c r="R161" s="168">
        <f t="shared" si="22"/>
        <v>4.7309999999999998E-2</v>
      </c>
      <c r="S161" s="168">
        <v>0</v>
      </c>
      <c r="T161" s="169">
        <f t="shared" si="23"/>
        <v>0</v>
      </c>
      <c r="AR161" s="170" t="s">
        <v>302</v>
      </c>
      <c r="AT161" s="170" t="s">
        <v>255</v>
      </c>
      <c r="AU161" s="170" t="s">
        <v>157</v>
      </c>
      <c r="AY161" s="16" t="s">
        <v>150</v>
      </c>
      <c r="BE161" s="92">
        <f t="shared" si="24"/>
        <v>0</v>
      </c>
      <c r="BF161" s="92">
        <f t="shared" si="25"/>
        <v>0</v>
      </c>
      <c r="BG161" s="92">
        <f t="shared" si="26"/>
        <v>0</v>
      </c>
      <c r="BH161" s="92">
        <f t="shared" si="27"/>
        <v>0</v>
      </c>
      <c r="BI161" s="92">
        <f t="shared" si="28"/>
        <v>0</v>
      </c>
      <c r="BJ161" s="16" t="s">
        <v>157</v>
      </c>
      <c r="BK161" s="171">
        <f t="shared" si="29"/>
        <v>0</v>
      </c>
      <c r="BL161" s="16" t="s">
        <v>219</v>
      </c>
      <c r="BM161" s="170" t="s">
        <v>434</v>
      </c>
    </row>
    <row r="162" spans="2:65" s="1" customFormat="1" ht="24" customHeight="1" x14ac:dyDescent="0.2">
      <c r="B162" s="160"/>
      <c r="C162" s="197" t="s">
        <v>292</v>
      </c>
      <c r="D162" s="262" t="s">
        <v>1233</v>
      </c>
      <c r="E162" s="263"/>
      <c r="F162" s="264"/>
      <c r="G162" s="199" t="s">
        <v>234</v>
      </c>
      <c r="H162" s="200">
        <v>1</v>
      </c>
      <c r="I162" s="201"/>
      <c r="J162" s="200">
        <f t="shared" si="20"/>
        <v>0</v>
      </c>
      <c r="K162" s="198" t="s">
        <v>1</v>
      </c>
      <c r="L162" s="202"/>
      <c r="M162" s="203" t="s">
        <v>1</v>
      </c>
      <c r="N162" s="204" t="s">
        <v>41</v>
      </c>
      <c r="O162" s="55"/>
      <c r="P162" s="168">
        <f t="shared" si="21"/>
        <v>0</v>
      </c>
      <c r="Q162" s="168">
        <v>1.7000000000000001E-2</v>
      </c>
      <c r="R162" s="168">
        <f t="shared" si="22"/>
        <v>1.7000000000000001E-2</v>
      </c>
      <c r="S162" s="168">
        <v>0</v>
      </c>
      <c r="T162" s="169">
        <f t="shared" si="23"/>
        <v>0</v>
      </c>
      <c r="AR162" s="170" t="s">
        <v>302</v>
      </c>
      <c r="AT162" s="170" t="s">
        <v>255</v>
      </c>
      <c r="AU162" s="170" t="s">
        <v>157</v>
      </c>
      <c r="AY162" s="16" t="s">
        <v>150</v>
      </c>
      <c r="BE162" s="92">
        <f t="shared" si="24"/>
        <v>0</v>
      </c>
      <c r="BF162" s="92">
        <f t="shared" si="25"/>
        <v>0</v>
      </c>
      <c r="BG162" s="92">
        <f t="shared" si="26"/>
        <v>0</v>
      </c>
      <c r="BH162" s="92">
        <f t="shared" si="27"/>
        <v>0</v>
      </c>
      <c r="BI162" s="92">
        <f t="shared" si="28"/>
        <v>0</v>
      </c>
      <c r="BJ162" s="16" t="s">
        <v>157</v>
      </c>
      <c r="BK162" s="171">
        <f t="shared" si="29"/>
        <v>0</v>
      </c>
      <c r="BL162" s="16" t="s">
        <v>219</v>
      </c>
      <c r="BM162" s="170" t="s">
        <v>445</v>
      </c>
    </row>
    <row r="163" spans="2:65" s="1" customFormat="1" ht="24" customHeight="1" x14ac:dyDescent="0.2">
      <c r="B163" s="160"/>
      <c r="C163" s="161" t="s">
        <v>295</v>
      </c>
      <c r="D163" s="259" t="s">
        <v>985</v>
      </c>
      <c r="E163" s="260"/>
      <c r="F163" s="261"/>
      <c r="G163" s="163" t="s">
        <v>234</v>
      </c>
      <c r="H163" s="164">
        <v>2</v>
      </c>
      <c r="I163" s="165"/>
      <c r="J163" s="164">
        <f t="shared" si="20"/>
        <v>0</v>
      </c>
      <c r="K163" s="162" t="s">
        <v>1</v>
      </c>
      <c r="L163" s="32"/>
      <c r="M163" s="166" t="s">
        <v>1</v>
      </c>
      <c r="N163" s="167" t="s">
        <v>41</v>
      </c>
      <c r="O163" s="55"/>
      <c r="P163" s="168">
        <f t="shared" si="21"/>
        <v>0</v>
      </c>
      <c r="Q163" s="168">
        <v>2.0000000000000002E-5</v>
      </c>
      <c r="R163" s="168">
        <f t="shared" si="22"/>
        <v>4.0000000000000003E-5</v>
      </c>
      <c r="S163" s="168">
        <v>0</v>
      </c>
      <c r="T163" s="169">
        <f t="shared" si="23"/>
        <v>0</v>
      </c>
      <c r="AR163" s="170" t="s">
        <v>219</v>
      </c>
      <c r="AT163" s="170" t="s">
        <v>152</v>
      </c>
      <c r="AU163" s="170" t="s">
        <v>157</v>
      </c>
      <c r="AY163" s="16" t="s">
        <v>150</v>
      </c>
      <c r="BE163" s="92">
        <f t="shared" si="24"/>
        <v>0</v>
      </c>
      <c r="BF163" s="92">
        <f t="shared" si="25"/>
        <v>0</v>
      </c>
      <c r="BG163" s="92">
        <f t="shared" si="26"/>
        <v>0</v>
      </c>
      <c r="BH163" s="92">
        <f t="shared" si="27"/>
        <v>0</v>
      </c>
      <c r="BI163" s="92">
        <f t="shared" si="28"/>
        <v>0</v>
      </c>
      <c r="BJ163" s="16" t="s">
        <v>157</v>
      </c>
      <c r="BK163" s="171">
        <f t="shared" si="29"/>
        <v>0</v>
      </c>
      <c r="BL163" s="16" t="s">
        <v>219</v>
      </c>
      <c r="BM163" s="170" t="s">
        <v>461</v>
      </c>
    </row>
    <row r="164" spans="2:65" s="1" customFormat="1" ht="24" customHeight="1" x14ac:dyDescent="0.2">
      <c r="B164" s="160"/>
      <c r="C164" s="197" t="s">
        <v>298</v>
      </c>
      <c r="D164" s="262" t="s">
        <v>1234</v>
      </c>
      <c r="E164" s="263"/>
      <c r="F164" s="264"/>
      <c r="G164" s="199" t="s">
        <v>234</v>
      </c>
      <c r="H164" s="200">
        <v>2</v>
      </c>
      <c r="I164" s="201"/>
      <c r="J164" s="200">
        <f t="shared" si="20"/>
        <v>0</v>
      </c>
      <c r="K164" s="198" t="s">
        <v>1</v>
      </c>
      <c r="L164" s="202"/>
      <c r="M164" s="203" t="s">
        <v>1</v>
      </c>
      <c r="N164" s="204" t="s">
        <v>41</v>
      </c>
      <c r="O164" s="55"/>
      <c r="P164" s="168">
        <f t="shared" si="21"/>
        <v>0</v>
      </c>
      <c r="Q164" s="168">
        <v>2.1000000000000001E-2</v>
      </c>
      <c r="R164" s="168">
        <f t="shared" si="22"/>
        <v>4.2000000000000003E-2</v>
      </c>
      <c r="S164" s="168">
        <v>0</v>
      </c>
      <c r="T164" s="169">
        <f t="shared" si="23"/>
        <v>0</v>
      </c>
      <c r="AR164" s="170" t="s">
        <v>302</v>
      </c>
      <c r="AT164" s="170" t="s">
        <v>255</v>
      </c>
      <c r="AU164" s="170" t="s">
        <v>157</v>
      </c>
      <c r="AY164" s="16" t="s">
        <v>150</v>
      </c>
      <c r="BE164" s="92">
        <f t="shared" si="24"/>
        <v>0</v>
      </c>
      <c r="BF164" s="92">
        <f t="shared" si="25"/>
        <v>0</v>
      </c>
      <c r="BG164" s="92">
        <f t="shared" si="26"/>
        <v>0</v>
      </c>
      <c r="BH164" s="92">
        <f t="shared" si="27"/>
        <v>0</v>
      </c>
      <c r="BI164" s="92">
        <f t="shared" si="28"/>
        <v>0</v>
      </c>
      <c r="BJ164" s="16" t="s">
        <v>157</v>
      </c>
      <c r="BK164" s="171">
        <f t="shared" si="29"/>
        <v>0</v>
      </c>
      <c r="BL164" s="16" t="s">
        <v>219</v>
      </c>
      <c r="BM164" s="170" t="s">
        <v>472</v>
      </c>
    </row>
    <row r="165" spans="2:65" s="1" customFormat="1" ht="24" customHeight="1" x14ac:dyDescent="0.2">
      <c r="B165" s="160"/>
      <c r="C165" s="161" t="s">
        <v>302</v>
      </c>
      <c r="D165" s="259" t="s">
        <v>986</v>
      </c>
      <c r="E165" s="260"/>
      <c r="F165" s="261"/>
      <c r="G165" s="163" t="s">
        <v>234</v>
      </c>
      <c r="H165" s="164">
        <v>1</v>
      </c>
      <c r="I165" s="165"/>
      <c r="J165" s="164">
        <f t="shared" si="20"/>
        <v>0</v>
      </c>
      <c r="K165" s="162" t="s">
        <v>1</v>
      </c>
      <c r="L165" s="32"/>
      <c r="M165" s="166" t="s">
        <v>1</v>
      </c>
      <c r="N165" s="167" t="s">
        <v>41</v>
      </c>
      <c r="O165" s="55"/>
      <c r="P165" s="168">
        <f t="shared" si="21"/>
        <v>0</v>
      </c>
      <c r="Q165" s="168">
        <v>2.0000000000000002E-5</v>
      </c>
      <c r="R165" s="168">
        <f t="shared" si="22"/>
        <v>2.0000000000000002E-5</v>
      </c>
      <c r="S165" s="168">
        <v>0</v>
      </c>
      <c r="T165" s="169">
        <f t="shared" si="23"/>
        <v>0</v>
      </c>
      <c r="AR165" s="170" t="s">
        <v>219</v>
      </c>
      <c r="AT165" s="170" t="s">
        <v>152</v>
      </c>
      <c r="AU165" s="170" t="s">
        <v>157</v>
      </c>
      <c r="AY165" s="16" t="s">
        <v>150</v>
      </c>
      <c r="BE165" s="92">
        <f t="shared" si="24"/>
        <v>0</v>
      </c>
      <c r="BF165" s="92">
        <f t="shared" si="25"/>
        <v>0</v>
      </c>
      <c r="BG165" s="92">
        <f t="shared" si="26"/>
        <v>0</v>
      </c>
      <c r="BH165" s="92">
        <f t="shared" si="27"/>
        <v>0</v>
      </c>
      <c r="BI165" s="92">
        <f t="shared" si="28"/>
        <v>0</v>
      </c>
      <c r="BJ165" s="16" t="s">
        <v>157</v>
      </c>
      <c r="BK165" s="171">
        <f t="shared" si="29"/>
        <v>0</v>
      </c>
      <c r="BL165" s="16" t="s">
        <v>219</v>
      </c>
      <c r="BM165" s="170" t="s">
        <v>482</v>
      </c>
    </row>
    <row r="166" spans="2:65" s="1" customFormat="1" ht="24" customHeight="1" x14ac:dyDescent="0.2">
      <c r="B166" s="160"/>
      <c r="C166" s="197" t="s">
        <v>306</v>
      </c>
      <c r="D166" s="262" t="s">
        <v>1235</v>
      </c>
      <c r="E166" s="263"/>
      <c r="F166" s="264"/>
      <c r="G166" s="199" t="s">
        <v>234</v>
      </c>
      <c r="H166" s="200">
        <v>1</v>
      </c>
      <c r="I166" s="201"/>
      <c r="J166" s="200">
        <f t="shared" si="20"/>
        <v>0</v>
      </c>
      <c r="K166" s="198" t="s">
        <v>1</v>
      </c>
      <c r="L166" s="202"/>
      <c r="M166" s="203" t="s">
        <v>1</v>
      </c>
      <c r="N166" s="204" t="s">
        <v>41</v>
      </c>
      <c r="O166" s="55"/>
      <c r="P166" s="168">
        <f t="shared" si="21"/>
        <v>0</v>
      </c>
      <c r="Q166" s="168">
        <v>2.8000000000000001E-2</v>
      </c>
      <c r="R166" s="168">
        <f t="shared" si="22"/>
        <v>2.8000000000000001E-2</v>
      </c>
      <c r="S166" s="168">
        <v>0</v>
      </c>
      <c r="T166" s="169">
        <f t="shared" si="23"/>
        <v>0</v>
      </c>
      <c r="AR166" s="170" t="s">
        <v>302</v>
      </c>
      <c r="AT166" s="170" t="s">
        <v>255</v>
      </c>
      <c r="AU166" s="170" t="s">
        <v>157</v>
      </c>
      <c r="AY166" s="16" t="s">
        <v>150</v>
      </c>
      <c r="BE166" s="92">
        <f t="shared" si="24"/>
        <v>0</v>
      </c>
      <c r="BF166" s="92">
        <f t="shared" si="25"/>
        <v>0</v>
      </c>
      <c r="BG166" s="92">
        <f t="shared" si="26"/>
        <v>0</v>
      </c>
      <c r="BH166" s="92">
        <f t="shared" si="27"/>
        <v>0</v>
      </c>
      <c r="BI166" s="92">
        <f t="shared" si="28"/>
        <v>0</v>
      </c>
      <c r="BJ166" s="16" t="s">
        <v>157</v>
      </c>
      <c r="BK166" s="171">
        <f t="shared" si="29"/>
        <v>0</v>
      </c>
      <c r="BL166" s="16" t="s">
        <v>219</v>
      </c>
      <c r="BM166" s="170" t="s">
        <v>491</v>
      </c>
    </row>
    <row r="167" spans="2:65" s="1" customFormat="1" ht="24" customHeight="1" x14ac:dyDescent="0.2">
      <c r="B167" s="160"/>
      <c r="C167" s="161" t="s">
        <v>310</v>
      </c>
      <c r="D167" s="259" t="s">
        <v>1236</v>
      </c>
      <c r="E167" s="260"/>
      <c r="F167" s="261"/>
      <c r="G167" s="163" t="s">
        <v>234</v>
      </c>
      <c r="H167" s="164">
        <v>1</v>
      </c>
      <c r="I167" s="165"/>
      <c r="J167" s="164">
        <f t="shared" si="20"/>
        <v>0</v>
      </c>
      <c r="K167" s="162" t="s">
        <v>1</v>
      </c>
      <c r="L167" s="32"/>
      <c r="M167" s="166" t="s">
        <v>1</v>
      </c>
      <c r="N167" s="167" t="s">
        <v>41</v>
      </c>
      <c r="O167" s="55"/>
      <c r="P167" s="168">
        <f t="shared" si="21"/>
        <v>0</v>
      </c>
      <c r="Q167" s="168">
        <v>2.41E-2</v>
      </c>
      <c r="R167" s="168">
        <f t="shared" si="22"/>
        <v>2.41E-2</v>
      </c>
      <c r="S167" s="168">
        <v>0</v>
      </c>
      <c r="T167" s="169">
        <f t="shared" si="23"/>
        <v>0</v>
      </c>
      <c r="AR167" s="170" t="s">
        <v>219</v>
      </c>
      <c r="AT167" s="170" t="s">
        <v>152</v>
      </c>
      <c r="AU167" s="170" t="s">
        <v>157</v>
      </c>
      <c r="AY167" s="16" t="s">
        <v>150</v>
      </c>
      <c r="BE167" s="92">
        <f t="shared" si="24"/>
        <v>0</v>
      </c>
      <c r="BF167" s="92">
        <f t="shared" si="25"/>
        <v>0</v>
      </c>
      <c r="BG167" s="92">
        <f t="shared" si="26"/>
        <v>0</v>
      </c>
      <c r="BH167" s="92">
        <f t="shared" si="27"/>
        <v>0</v>
      </c>
      <c r="BI167" s="92">
        <f t="shared" si="28"/>
        <v>0</v>
      </c>
      <c r="BJ167" s="16" t="s">
        <v>157</v>
      </c>
      <c r="BK167" s="171">
        <f t="shared" si="29"/>
        <v>0</v>
      </c>
      <c r="BL167" s="16" t="s">
        <v>219</v>
      </c>
      <c r="BM167" s="170" t="s">
        <v>498</v>
      </c>
    </row>
    <row r="168" spans="2:65" s="1" customFormat="1" ht="24" customHeight="1" x14ac:dyDescent="0.2">
      <c r="B168" s="160"/>
      <c r="C168" s="161" t="s">
        <v>313</v>
      </c>
      <c r="D168" s="259" t="s">
        <v>1237</v>
      </c>
      <c r="E168" s="260"/>
      <c r="F168" s="261"/>
      <c r="G168" s="163" t="s">
        <v>234</v>
      </c>
      <c r="H168" s="164">
        <v>7</v>
      </c>
      <c r="I168" s="165"/>
      <c r="J168" s="164">
        <f t="shared" si="20"/>
        <v>0</v>
      </c>
      <c r="K168" s="162" t="s">
        <v>1</v>
      </c>
      <c r="L168" s="32"/>
      <c r="M168" s="166" t="s">
        <v>1</v>
      </c>
      <c r="N168" s="167" t="s">
        <v>41</v>
      </c>
      <c r="O168" s="55"/>
      <c r="P168" s="168">
        <f t="shared" si="21"/>
        <v>0</v>
      </c>
      <c r="Q168" s="168">
        <v>4.8239999999999998E-2</v>
      </c>
      <c r="R168" s="168">
        <f t="shared" si="22"/>
        <v>0.33767999999999998</v>
      </c>
      <c r="S168" s="168">
        <v>0</v>
      </c>
      <c r="T168" s="169">
        <f t="shared" si="23"/>
        <v>0</v>
      </c>
      <c r="AR168" s="170" t="s">
        <v>219</v>
      </c>
      <c r="AT168" s="170" t="s">
        <v>152</v>
      </c>
      <c r="AU168" s="170" t="s">
        <v>157</v>
      </c>
      <c r="AY168" s="16" t="s">
        <v>150</v>
      </c>
      <c r="BE168" s="92">
        <f t="shared" si="24"/>
        <v>0</v>
      </c>
      <c r="BF168" s="92">
        <f t="shared" si="25"/>
        <v>0</v>
      </c>
      <c r="BG168" s="92">
        <f t="shared" si="26"/>
        <v>0</v>
      </c>
      <c r="BH168" s="92">
        <f t="shared" si="27"/>
        <v>0</v>
      </c>
      <c r="BI168" s="92">
        <f t="shared" si="28"/>
        <v>0</v>
      </c>
      <c r="BJ168" s="16" t="s">
        <v>157</v>
      </c>
      <c r="BK168" s="171">
        <f t="shared" si="29"/>
        <v>0</v>
      </c>
      <c r="BL168" s="16" t="s">
        <v>219</v>
      </c>
      <c r="BM168" s="170" t="s">
        <v>504</v>
      </c>
    </row>
    <row r="169" spans="2:65" s="11" customFormat="1" ht="22.9" customHeight="1" x14ac:dyDescent="0.2">
      <c r="B169" s="147"/>
      <c r="D169" s="148" t="s">
        <v>74</v>
      </c>
      <c r="E169" s="158" t="s">
        <v>927</v>
      </c>
      <c r="F169" s="158" t="s">
        <v>987</v>
      </c>
      <c r="I169" s="150"/>
      <c r="J169" s="159">
        <f>BK169</f>
        <v>0</v>
      </c>
      <c r="L169" s="147"/>
      <c r="M169" s="152"/>
      <c r="N169" s="153"/>
      <c r="O169" s="153"/>
      <c r="P169" s="154">
        <f>SUM(P170:P177)</f>
        <v>0</v>
      </c>
      <c r="Q169" s="153"/>
      <c r="R169" s="154">
        <f>SUM(R170:R177)</f>
        <v>1.92E-3</v>
      </c>
      <c r="S169" s="153"/>
      <c r="T169" s="155">
        <f>SUM(T170:T177)</f>
        <v>0</v>
      </c>
      <c r="AR169" s="148" t="s">
        <v>157</v>
      </c>
      <c r="AT169" s="156" t="s">
        <v>74</v>
      </c>
      <c r="AU169" s="156" t="s">
        <v>83</v>
      </c>
      <c r="AY169" s="148" t="s">
        <v>150</v>
      </c>
      <c r="BK169" s="157">
        <f>SUM(BK170:BK177)</f>
        <v>0</v>
      </c>
    </row>
    <row r="170" spans="2:65" s="1" customFormat="1" ht="24" customHeight="1" x14ac:dyDescent="0.2">
      <c r="B170" s="160"/>
      <c r="C170" s="161" t="s">
        <v>321</v>
      </c>
      <c r="D170" s="259" t="s">
        <v>988</v>
      </c>
      <c r="E170" s="260"/>
      <c r="F170" s="261"/>
      <c r="G170" s="163" t="s">
        <v>400</v>
      </c>
      <c r="H170" s="164">
        <v>50</v>
      </c>
      <c r="I170" s="165"/>
      <c r="J170" s="164">
        <f t="shared" ref="J170:J177" si="30">ROUND(I170*H170,3)</f>
        <v>0</v>
      </c>
      <c r="K170" s="162" t="s">
        <v>1</v>
      </c>
      <c r="L170" s="32"/>
      <c r="M170" s="166" t="s">
        <v>1</v>
      </c>
      <c r="N170" s="167" t="s">
        <v>41</v>
      </c>
      <c r="O170" s="55"/>
      <c r="P170" s="168">
        <f t="shared" ref="P170:P177" si="31">O170*H170</f>
        <v>0</v>
      </c>
      <c r="Q170" s="168">
        <v>1.0000000000000001E-5</v>
      </c>
      <c r="R170" s="168">
        <f t="shared" ref="R170:R177" si="32">Q170*H170</f>
        <v>5.0000000000000001E-4</v>
      </c>
      <c r="S170" s="168">
        <v>0</v>
      </c>
      <c r="T170" s="169">
        <f t="shared" ref="T170:T177" si="33">S170*H170</f>
        <v>0</v>
      </c>
      <c r="AR170" s="170" t="s">
        <v>219</v>
      </c>
      <c r="AT170" s="170" t="s">
        <v>152</v>
      </c>
      <c r="AU170" s="170" t="s">
        <v>157</v>
      </c>
      <c r="AY170" s="16" t="s">
        <v>150</v>
      </c>
      <c r="BE170" s="92">
        <f t="shared" ref="BE170:BE177" si="34">IF(N170="základná",J170,0)</f>
        <v>0</v>
      </c>
      <c r="BF170" s="92">
        <f t="shared" ref="BF170:BF177" si="35">IF(N170="znížená",J170,0)</f>
        <v>0</v>
      </c>
      <c r="BG170" s="92">
        <f t="shared" ref="BG170:BG177" si="36">IF(N170="zákl. prenesená",J170,0)</f>
        <v>0</v>
      </c>
      <c r="BH170" s="92">
        <f t="shared" ref="BH170:BH177" si="37">IF(N170="zníž. prenesená",J170,0)</f>
        <v>0</v>
      </c>
      <c r="BI170" s="92">
        <f t="shared" ref="BI170:BI177" si="38">IF(N170="nulová",J170,0)</f>
        <v>0</v>
      </c>
      <c r="BJ170" s="16" t="s">
        <v>157</v>
      </c>
      <c r="BK170" s="171">
        <f t="shared" ref="BK170:BK177" si="39">ROUND(I170*H170,3)</f>
        <v>0</v>
      </c>
      <c r="BL170" s="16" t="s">
        <v>219</v>
      </c>
      <c r="BM170" s="170" t="s">
        <v>516</v>
      </c>
    </row>
    <row r="171" spans="2:65" s="1" customFormat="1" ht="24" customHeight="1" x14ac:dyDescent="0.2">
      <c r="B171" s="160"/>
      <c r="C171" s="161" t="s">
        <v>328</v>
      </c>
      <c r="D171" s="259" t="s">
        <v>989</v>
      </c>
      <c r="E171" s="260"/>
      <c r="F171" s="261"/>
      <c r="G171" s="163" t="s">
        <v>400</v>
      </c>
      <c r="H171" s="164">
        <v>15</v>
      </c>
      <c r="I171" s="165"/>
      <c r="J171" s="164">
        <f t="shared" si="30"/>
        <v>0</v>
      </c>
      <c r="K171" s="162" t="s">
        <v>1</v>
      </c>
      <c r="L171" s="32"/>
      <c r="M171" s="166" t="s">
        <v>1</v>
      </c>
      <c r="N171" s="167" t="s">
        <v>41</v>
      </c>
      <c r="O171" s="55"/>
      <c r="P171" s="168">
        <f t="shared" si="31"/>
        <v>0</v>
      </c>
      <c r="Q171" s="168">
        <v>2.0000000000000002E-5</v>
      </c>
      <c r="R171" s="168">
        <f t="shared" si="32"/>
        <v>3.0000000000000003E-4</v>
      </c>
      <c r="S171" s="168">
        <v>0</v>
      </c>
      <c r="T171" s="169">
        <f t="shared" si="33"/>
        <v>0</v>
      </c>
      <c r="AR171" s="170" t="s">
        <v>219</v>
      </c>
      <c r="AT171" s="170" t="s">
        <v>152</v>
      </c>
      <c r="AU171" s="170" t="s">
        <v>157</v>
      </c>
      <c r="AY171" s="16" t="s">
        <v>150</v>
      </c>
      <c r="BE171" s="92">
        <f t="shared" si="34"/>
        <v>0</v>
      </c>
      <c r="BF171" s="92">
        <f t="shared" si="35"/>
        <v>0</v>
      </c>
      <c r="BG171" s="92">
        <f t="shared" si="36"/>
        <v>0</v>
      </c>
      <c r="BH171" s="92">
        <f t="shared" si="37"/>
        <v>0</v>
      </c>
      <c r="BI171" s="92">
        <f t="shared" si="38"/>
        <v>0</v>
      </c>
      <c r="BJ171" s="16" t="s">
        <v>157</v>
      </c>
      <c r="BK171" s="171">
        <f t="shared" si="39"/>
        <v>0</v>
      </c>
      <c r="BL171" s="16" t="s">
        <v>219</v>
      </c>
      <c r="BM171" s="170" t="s">
        <v>524</v>
      </c>
    </row>
    <row r="172" spans="2:65" s="1" customFormat="1" ht="24" customHeight="1" x14ac:dyDescent="0.2">
      <c r="B172" s="160"/>
      <c r="C172" s="161" t="s">
        <v>348</v>
      </c>
      <c r="D172" s="259" t="s">
        <v>990</v>
      </c>
      <c r="E172" s="260"/>
      <c r="F172" s="261"/>
      <c r="G172" s="163" t="s">
        <v>234</v>
      </c>
      <c r="H172" s="164">
        <v>8</v>
      </c>
      <c r="I172" s="165"/>
      <c r="J172" s="164">
        <f t="shared" si="30"/>
        <v>0</v>
      </c>
      <c r="K172" s="162" t="s">
        <v>1</v>
      </c>
      <c r="L172" s="32"/>
      <c r="M172" s="166" t="s">
        <v>1</v>
      </c>
      <c r="N172" s="167" t="s">
        <v>41</v>
      </c>
      <c r="O172" s="55"/>
      <c r="P172" s="168">
        <f t="shared" si="31"/>
        <v>0</v>
      </c>
      <c r="Q172" s="168">
        <v>9.0000000000000006E-5</v>
      </c>
      <c r="R172" s="168">
        <f t="shared" si="32"/>
        <v>7.2000000000000005E-4</v>
      </c>
      <c r="S172" s="168">
        <v>0</v>
      </c>
      <c r="T172" s="169">
        <f t="shared" si="33"/>
        <v>0</v>
      </c>
      <c r="AR172" s="170" t="s">
        <v>219</v>
      </c>
      <c r="AT172" s="170" t="s">
        <v>152</v>
      </c>
      <c r="AU172" s="170" t="s">
        <v>157</v>
      </c>
      <c r="AY172" s="16" t="s">
        <v>150</v>
      </c>
      <c r="BE172" s="92">
        <f t="shared" si="34"/>
        <v>0</v>
      </c>
      <c r="BF172" s="92">
        <f t="shared" si="35"/>
        <v>0</v>
      </c>
      <c r="BG172" s="92">
        <f t="shared" si="36"/>
        <v>0</v>
      </c>
      <c r="BH172" s="92">
        <f t="shared" si="37"/>
        <v>0</v>
      </c>
      <c r="BI172" s="92">
        <f t="shared" si="38"/>
        <v>0</v>
      </c>
      <c r="BJ172" s="16" t="s">
        <v>157</v>
      </c>
      <c r="BK172" s="171">
        <f t="shared" si="39"/>
        <v>0</v>
      </c>
      <c r="BL172" s="16" t="s">
        <v>219</v>
      </c>
      <c r="BM172" s="170" t="s">
        <v>528</v>
      </c>
    </row>
    <row r="173" spans="2:65" s="1" customFormat="1" ht="16.5" customHeight="1" x14ac:dyDescent="0.2">
      <c r="B173" s="160"/>
      <c r="C173" s="161" t="s">
        <v>352</v>
      </c>
      <c r="D173" s="259" t="s">
        <v>991</v>
      </c>
      <c r="E173" s="260"/>
      <c r="F173" s="261"/>
      <c r="G173" s="163" t="s">
        <v>260</v>
      </c>
      <c r="H173" s="164">
        <v>26.71</v>
      </c>
      <c r="I173" s="165"/>
      <c r="J173" s="164">
        <f t="shared" si="30"/>
        <v>0</v>
      </c>
      <c r="K173" s="162" t="s">
        <v>1</v>
      </c>
      <c r="L173" s="32"/>
      <c r="M173" s="166" t="s">
        <v>1</v>
      </c>
      <c r="N173" s="167" t="s">
        <v>41</v>
      </c>
      <c r="O173" s="55"/>
      <c r="P173" s="168">
        <f t="shared" si="31"/>
        <v>0</v>
      </c>
      <c r="Q173" s="168">
        <v>0</v>
      </c>
      <c r="R173" s="168">
        <f t="shared" si="32"/>
        <v>0</v>
      </c>
      <c r="S173" s="168">
        <v>0</v>
      </c>
      <c r="T173" s="169">
        <f t="shared" si="33"/>
        <v>0</v>
      </c>
      <c r="AR173" s="170" t="s">
        <v>219</v>
      </c>
      <c r="AT173" s="170" t="s">
        <v>152</v>
      </c>
      <c r="AU173" s="170" t="s">
        <v>157</v>
      </c>
      <c r="AY173" s="16" t="s">
        <v>150</v>
      </c>
      <c r="BE173" s="92">
        <f t="shared" si="34"/>
        <v>0</v>
      </c>
      <c r="BF173" s="92">
        <f t="shared" si="35"/>
        <v>0</v>
      </c>
      <c r="BG173" s="92">
        <f t="shared" si="36"/>
        <v>0</v>
      </c>
      <c r="BH173" s="92">
        <f t="shared" si="37"/>
        <v>0</v>
      </c>
      <c r="BI173" s="92">
        <f t="shared" si="38"/>
        <v>0</v>
      </c>
      <c r="BJ173" s="16" t="s">
        <v>157</v>
      </c>
      <c r="BK173" s="171">
        <f t="shared" si="39"/>
        <v>0</v>
      </c>
      <c r="BL173" s="16" t="s">
        <v>219</v>
      </c>
      <c r="BM173" s="170" t="s">
        <v>536</v>
      </c>
    </row>
    <row r="174" spans="2:65" s="1" customFormat="1" ht="24" customHeight="1" x14ac:dyDescent="0.2">
      <c r="B174" s="160"/>
      <c r="C174" s="161" t="s">
        <v>356</v>
      </c>
      <c r="D174" s="259" t="s">
        <v>992</v>
      </c>
      <c r="E174" s="260"/>
      <c r="F174" s="261"/>
      <c r="G174" s="163" t="s">
        <v>260</v>
      </c>
      <c r="H174" s="164">
        <v>26.71</v>
      </c>
      <c r="I174" s="165"/>
      <c r="J174" s="164">
        <f t="shared" si="30"/>
        <v>0</v>
      </c>
      <c r="K174" s="162" t="s">
        <v>1</v>
      </c>
      <c r="L174" s="32"/>
      <c r="M174" s="166" t="s">
        <v>1</v>
      </c>
      <c r="N174" s="167" t="s">
        <v>41</v>
      </c>
      <c r="O174" s="55"/>
      <c r="P174" s="168">
        <f t="shared" si="31"/>
        <v>0</v>
      </c>
      <c r="Q174" s="168">
        <v>0</v>
      </c>
      <c r="R174" s="168">
        <f t="shared" si="32"/>
        <v>0</v>
      </c>
      <c r="S174" s="168">
        <v>0</v>
      </c>
      <c r="T174" s="169">
        <f t="shared" si="33"/>
        <v>0</v>
      </c>
      <c r="AR174" s="170" t="s">
        <v>219</v>
      </c>
      <c r="AT174" s="170" t="s">
        <v>152</v>
      </c>
      <c r="AU174" s="170" t="s">
        <v>157</v>
      </c>
      <c r="AY174" s="16" t="s">
        <v>150</v>
      </c>
      <c r="BE174" s="92">
        <f t="shared" si="34"/>
        <v>0</v>
      </c>
      <c r="BF174" s="92">
        <f t="shared" si="35"/>
        <v>0</v>
      </c>
      <c r="BG174" s="92">
        <f t="shared" si="36"/>
        <v>0</v>
      </c>
      <c r="BH174" s="92">
        <f t="shared" si="37"/>
        <v>0</v>
      </c>
      <c r="BI174" s="92">
        <f t="shared" si="38"/>
        <v>0</v>
      </c>
      <c r="BJ174" s="16" t="s">
        <v>157</v>
      </c>
      <c r="BK174" s="171">
        <f t="shared" si="39"/>
        <v>0</v>
      </c>
      <c r="BL174" s="16" t="s">
        <v>219</v>
      </c>
      <c r="BM174" s="170" t="s">
        <v>543</v>
      </c>
    </row>
    <row r="175" spans="2:65" s="1" customFormat="1" ht="24" customHeight="1" x14ac:dyDescent="0.2">
      <c r="B175" s="160"/>
      <c r="C175" s="161" t="s">
        <v>365</v>
      </c>
      <c r="D175" s="259" t="s">
        <v>993</v>
      </c>
      <c r="E175" s="260"/>
      <c r="F175" s="261"/>
      <c r="G175" s="163" t="s">
        <v>191</v>
      </c>
      <c r="H175" s="164">
        <v>0.38400000000000001</v>
      </c>
      <c r="I175" s="165"/>
      <c r="J175" s="164">
        <f t="shared" si="30"/>
        <v>0</v>
      </c>
      <c r="K175" s="162" t="s">
        <v>1</v>
      </c>
      <c r="L175" s="32"/>
      <c r="M175" s="166" t="s">
        <v>1</v>
      </c>
      <c r="N175" s="167" t="s">
        <v>41</v>
      </c>
      <c r="O175" s="55"/>
      <c r="P175" s="168">
        <f t="shared" si="31"/>
        <v>0</v>
      </c>
      <c r="Q175" s="168">
        <v>0</v>
      </c>
      <c r="R175" s="168">
        <f t="shared" si="32"/>
        <v>0</v>
      </c>
      <c r="S175" s="168">
        <v>0</v>
      </c>
      <c r="T175" s="169">
        <f t="shared" si="33"/>
        <v>0</v>
      </c>
      <c r="AR175" s="170" t="s">
        <v>219</v>
      </c>
      <c r="AT175" s="170" t="s">
        <v>152</v>
      </c>
      <c r="AU175" s="170" t="s">
        <v>157</v>
      </c>
      <c r="AY175" s="16" t="s">
        <v>150</v>
      </c>
      <c r="BE175" s="92">
        <f t="shared" si="34"/>
        <v>0</v>
      </c>
      <c r="BF175" s="92">
        <f t="shared" si="35"/>
        <v>0</v>
      </c>
      <c r="BG175" s="92">
        <f t="shared" si="36"/>
        <v>0</v>
      </c>
      <c r="BH175" s="92">
        <f t="shared" si="37"/>
        <v>0</v>
      </c>
      <c r="BI175" s="92">
        <f t="shared" si="38"/>
        <v>0</v>
      </c>
      <c r="BJ175" s="16" t="s">
        <v>157</v>
      </c>
      <c r="BK175" s="171">
        <f t="shared" si="39"/>
        <v>0</v>
      </c>
      <c r="BL175" s="16" t="s">
        <v>219</v>
      </c>
      <c r="BM175" s="170" t="s">
        <v>550</v>
      </c>
    </row>
    <row r="176" spans="2:65" s="1" customFormat="1" ht="24" customHeight="1" x14ac:dyDescent="0.2">
      <c r="B176" s="160"/>
      <c r="C176" s="161" t="s">
        <v>369</v>
      </c>
      <c r="D176" s="259" t="s">
        <v>994</v>
      </c>
      <c r="E176" s="260"/>
      <c r="F176" s="261"/>
      <c r="G176" s="163" t="s">
        <v>234</v>
      </c>
      <c r="H176" s="164">
        <v>32</v>
      </c>
      <c r="I176" s="165"/>
      <c r="J176" s="164">
        <f t="shared" si="30"/>
        <v>0</v>
      </c>
      <c r="K176" s="162" t="s">
        <v>1</v>
      </c>
      <c r="L176" s="32"/>
      <c r="M176" s="166" t="s">
        <v>1</v>
      </c>
      <c r="N176" s="167" t="s">
        <v>41</v>
      </c>
      <c r="O176" s="55"/>
      <c r="P176" s="168">
        <f t="shared" si="31"/>
        <v>0</v>
      </c>
      <c r="Q176" s="168">
        <v>1.0000000000000001E-5</v>
      </c>
      <c r="R176" s="168">
        <f t="shared" si="32"/>
        <v>3.2000000000000003E-4</v>
      </c>
      <c r="S176" s="168">
        <v>0</v>
      </c>
      <c r="T176" s="169">
        <f t="shared" si="33"/>
        <v>0</v>
      </c>
      <c r="AR176" s="170" t="s">
        <v>219</v>
      </c>
      <c r="AT176" s="170" t="s">
        <v>152</v>
      </c>
      <c r="AU176" s="170" t="s">
        <v>157</v>
      </c>
      <c r="AY176" s="16" t="s">
        <v>150</v>
      </c>
      <c r="BE176" s="92">
        <f t="shared" si="34"/>
        <v>0</v>
      </c>
      <c r="BF176" s="92">
        <f t="shared" si="35"/>
        <v>0</v>
      </c>
      <c r="BG176" s="92">
        <f t="shared" si="36"/>
        <v>0</v>
      </c>
      <c r="BH176" s="92">
        <f t="shared" si="37"/>
        <v>0</v>
      </c>
      <c r="BI176" s="92">
        <f t="shared" si="38"/>
        <v>0</v>
      </c>
      <c r="BJ176" s="16" t="s">
        <v>157</v>
      </c>
      <c r="BK176" s="171">
        <f t="shared" si="39"/>
        <v>0</v>
      </c>
      <c r="BL176" s="16" t="s">
        <v>219</v>
      </c>
      <c r="BM176" s="170" t="s">
        <v>558</v>
      </c>
    </row>
    <row r="177" spans="2:65" s="1" customFormat="1" ht="24" customHeight="1" x14ac:dyDescent="0.2">
      <c r="B177" s="160"/>
      <c r="C177" s="161" t="s">
        <v>372</v>
      </c>
      <c r="D177" s="259" t="s">
        <v>995</v>
      </c>
      <c r="E177" s="260"/>
      <c r="F177" s="261"/>
      <c r="G177" s="163" t="s">
        <v>943</v>
      </c>
      <c r="H177" s="164">
        <v>8</v>
      </c>
      <c r="I177" s="165"/>
      <c r="J177" s="164">
        <f t="shared" si="30"/>
        <v>0</v>
      </c>
      <c r="K177" s="162" t="s">
        <v>1</v>
      </c>
      <c r="L177" s="32"/>
      <c r="M177" s="166" t="s">
        <v>1</v>
      </c>
      <c r="N177" s="167" t="s">
        <v>41</v>
      </c>
      <c r="O177" s="55"/>
      <c r="P177" s="168">
        <f t="shared" si="31"/>
        <v>0</v>
      </c>
      <c r="Q177" s="168">
        <v>1.0000000000000001E-5</v>
      </c>
      <c r="R177" s="168">
        <f t="shared" si="32"/>
        <v>8.0000000000000007E-5</v>
      </c>
      <c r="S177" s="168">
        <v>0</v>
      </c>
      <c r="T177" s="169">
        <f t="shared" si="33"/>
        <v>0</v>
      </c>
      <c r="AR177" s="170" t="s">
        <v>219</v>
      </c>
      <c r="AT177" s="170" t="s">
        <v>152</v>
      </c>
      <c r="AU177" s="170" t="s">
        <v>157</v>
      </c>
      <c r="AY177" s="16" t="s">
        <v>150</v>
      </c>
      <c r="BE177" s="92">
        <f t="shared" si="34"/>
        <v>0</v>
      </c>
      <c r="BF177" s="92">
        <f t="shared" si="35"/>
        <v>0</v>
      </c>
      <c r="BG177" s="92">
        <f t="shared" si="36"/>
        <v>0</v>
      </c>
      <c r="BH177" s="92">
        <f t="shared" si="37"/>
        <v>0</v>
      </c>
      <c r="BI177" s="92">
        <f t="shared" si="38"/>
        <v>0</v>
      </c>
      <c r="BJ177" s="16" t="s">
        <v>157</v>
      </c>
      <c r="BK177" s="171">
        <f t="shared" si="39"/>
        <v>0</v>
      </c>
      <c r="BL177" s="16" t="s">
        <v>219</v>
      </c>
      <c r="BM177" s="170" t="s">
        <v>567</v>
      </c>
    </row>
    <row r="178" spans="2:65" s="11" customFormat="1" ht="22.9" customHeight="1" x14ac:dyDescent="0.2">
      <c r="B178" s="147"/>
      <c r="D178" s="148" t="s">
        <v>74</v>
      </c>
      <c r="E178" s="158" t="s">
        <v>996</v>
      </c>
      <c r="F178" s="158" t="s">
        <v>997</v>
      </c>
      <c r="I178" s="150"/>
      <c r="J178" s="159">
        <f>BK178</f>
        <v>0</v>
      </c>
      <c r="L178" s="147"/>
      <c r="M178" s="152"/>
      <c r="N178" s="153"/>
      <c r="O178" s="153"/>
      <c r="P178" s="154">
        <f>SUM(P179:P180)</f>
        <v>0</v>
      </c>
      <c r="Q178" s="153"/>
      <c r="R178" s="154">
        <f>SUM(R179:R180)</f>
        <v>0</v>
      </c>
      <c r="S178" s="153"/>
      <c r="T178" s="155">
        <f>SUM(T179:T180)</f>
        <v>0</v>
      </c>
      <c r="AR178" s="148" t="s">
        <v>83</v>
      </c>
      <c r="AT178" s="156" t="s">
        <v>74</v>
      </c>
      <c r="AU178" s="156" t="s">
        <v>83</v>
      </c>
      <c r="AY178" s="148" t="s">
        <v>150</v>
      </c>
      <c r="BK178" s="157">
        <f>SUM(BK179:BK180)</f>
        <v>0</v>
      </c>
    </row>
    <row r="179" spans="2:65" s="1" customFormat="1" ht="24" customHeight="1" x14ac:dyDescent="0.2">
      <c r="B179" s="160"/>
      <c r="C179" s="161" t="s">
        <v>379</v>
      </c>
      <c r="D179" s="259" t="s">
        <v>998</v>
      </c>
      <c r="E179" s="260"/>
      <c r="F179" s="261"/>
      <c r="G179" s="163" t="s">
        <v>952</v>
      </c>
      <c r="H179" s="164">
        <v>72</v>
      </c>
      <c r="I179" s="165"/>
      <c r="J179" s="164">
        <f>ROUND(I179*H179,3)</f>
        <v>0</v>
      </c>
      <c r="K179" s="162" t="s">
        <v>1</v>
      </c>
      <c r="L179" s="32"/>
      <c r="M179" s="166" t="s">
        <v>1</v>
      </c>
      <c r="N179" s="167" t="s">
        <v>41</v>
      </c>
      <c r="O179" s="55"/>
      <c r="P179" s="168">
        <f>O179*H179</f>
        <v>0</v>
      </c>
      <c r="Q179" s="168">
        <v>0</v>
      </c>
      <c r="R179" s="168">
        <f>Q179*H179</f>
        <v>0</v>
      </c>
      <c r="S179" s="168">
        <v>0</v>
      </c>
      <c r="T179" s="169">
        <f>S179*H179</f>
        <v>0</v>
      </c>
      <c r="AR179" s="170" t="s">
        <v>156</v>
      </c>
      <c r="AT179" s="170" t="s">
        <v>152</v>
      </c>
      <c r="AU179" s="170" t="s">
        <v>157</v>
      </c>
      <c r="AY179" s="16" t="s">
        <v>150</v>
      </c>
      <c r="BE179" s="92">
        <f>IF(N179="základná",J179,0)</f>
        <v>0</v>
      </c>
      <c r="BF179" s="92">
        <f>IF(N179="znížená",J179,0)</f>
        <v>0</v>
      </c>
      <c r="BG179" s="92">
        <f>IF(N179="zákl. prenesená",J179,0)</f>
        <v>0</v>
      </c>
      <c r="BH179" s="92">
        <f>IF(N179="zníž. prenesená",J179,0)</f>
        <v>0</v>
      </c>
      <c r="BI179" s="92">
        <f>IF(N179="nulová",J179,0)</f>
        <v>0</v>
      </c>
      <c r="BJ179" s="16" t="s">
        <v>157</v>
      </c>
      <c r="BK179" s="171">
        <f>ROUND(I179*H179,3)</f>
        <v>0</v>
      </c>
      <c r="BL179" s="16" t="s">
        <v>156</v>
      </c>
      <c r="BM179" s="170" t="s">
        <v>576</v>
      </c>
    </row>
    <row r="180" spans="2:65" s="1" customFormat="1" ht="16.5" customHeight="1" x14ac:dyDescent="0.2">
      <c r="B180" s="160"/>
      <c r="C180" s="161" t="s">
        <v>382</v>
      </c>
      <c r="D180" s="259" t="s">
        <v>999</v>
      </c>
      <c r="E180" s="260"/>
      <c r="F180" s="261"/>
      <c r="G180" s="163" t="s">
        <v>952</v>
      </c>
      <c r="H180" s="164">
        <v>6</v>
      </c>
      <c r="I180" s="165"/>
      <c r="J180" s="164">
        <f>ROUND(I180*H180,3)</f>
        <v>0</v>
      </c>
      <c r="K180" s="162" t="s">
        <v>1</v>
      </c>
      <c r="L180" s="32"/>
      <c r="M180" s="166" t="s">
        <v>1</v>
      </c>
      <c r="N180" s="167" t="s">
        <v>41</v>
      </c>
      <c r="O180" s="55"/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AR180" s="170" t="s">
        <v>156</v>
      </c>
      <c r="AT180" s="170" t="s">
        <v>152</v>
      </c>
      <c r="AU180" s="170" t="s">
        <v>157</v>
      </c>
      <c r="AY180" s="16" t="s">
        <v>150</v>
      </c>
      <c r="BE180" s="92">
        <f>IF(N180="základná",J180,0)</f>
        <v>0</v>
      </c>
      <c r="BF180" s="92">
        <f>IF(N180="znížená",J180,0)</f>
        <v>0</v>
      </c>
      <c r="BG180" s="92">
        <f>IF(N180="zákl. prenesená",J180,0)</f>
        <v>0</v>
      </c>
      <c r="BH180" s="92">
        <f>IF(N180="zníž. prenesená",J180,0)</f>
        <v>0</v>
      </c>
      <c r="BI180" s="92">
        <f>IF(N180="nulová",J180,0)</f>
        <v>0</v>
      </c>
      <c r="BJ180" s="16" t="s">
        <v>157</v>
      </c>
      <c r="BK180" s="171">
        <f>ROUND(I180*H180,3)</f>
        <v>0</v>
      </c>
      <c r="BL180" s="16" t="s">
        <v>156</v>
      </c>
      <c r="BM180" s="170" t="s">
        <v>586</v>
      </c>
    </row>
    <row r="181" spans="2:65" s="11" customFormat="1" ht="22.9" customHeight="1" x14ac:dyDescent="0.2">
      <c r="B181" s="147"/>
      <c r="D181" s="148" t="s">
        <v>74</v>
      </c>
      <c r="E181" s="158" t="s">
        <v>1000</v>
      </c>
      <c r="F181" s="158" t="s">
        <v>1001</v>
      </c>
      <c r="I181" s="150"/>
      <c r="J181" s="159">
        <f>BK181</f>
        <v>0</v>
      </c>
      <c r="L181" s="147"/>
      <c r="M181" s="152"/>
      <c r="N181" s="153"/>
      <c r="O181" s="153"/>
      <c r="P181" s="154">
        <f>SUM(P182:P183)</f>
        <v>0</v>
      </c>
      <c r="Q181" s="153"/>
      <c r="R181" s="154">
        <f>SUM(R182:R183)</f>
        <v>0</v>
      </c>
      <c r="S181" s="153"/>
      <c r="T181" s="155">
        <f>SUM(T182:T183)</f>
        <v>0</v>
      </c>
      <c r="AR181" s="148" t="s">
        <v>83</v>
      </c>
      <c r="AT181" s="156" t="s">
        <v>74</v>
      </c>
      <c r="AU181" s="156" t="s">
        <v>83</v>
      </c>
      <c r="AY181" s="148" t="s">
        <v>150</v>
      </c>
      <c r="BK181" s="157">
        <f>SUM(BK182:BK183)</f>
        <v>0</v>
      </c>
    </row>
    <row r="182" spans="2:65" s="1" customFormat="1" ht="16.5" customHeight="1" x14ac:dyDescent="0.2">
      <c r="B182" s="160"/>
      <c r="C182" s="161" t="s">
        <v>385</v>
      </c>
      <c r="D182" s="259" t="s">
        <v>1223</v>
      </c>
      <c r="E182" s="260"/>
      <c r="F182" s="261"/>
      <c r="G182" s="163" t="s">
        <v>946</v>
      </c>
      <c r="H182" s="164">
        <v>1</v>
      </c>
      <c r="I182" s="165"/>
      <c r="J182" s="164">
        <f>ROUND(I182*H182,3)</f>
        <v>0</v>
      </c>
      <c r="K182" s="162" t="s">
        <v>1</v>
      </c>
      <c r="L182" s="32"/>
      <c r="M182" s="166" t="s">
        <v>1</v>
      </c>
      <c r="N182" s="167" t="s">
        <v>41</v>
      </c>
      <c r="O182" s="55"/>
      <c r="P182" s="168">
        <f>O182*H182</f>
        <v>0</v>
      </c>
      <c r="Q182" s="168">
        <v>0</v>
      </c>
      <c r="R182" s="168">
        <f>Q182*H182</f>
        <v>0</v>
      </c>
      <c r="S182" s="168">
        <v>0</v>
      </c>
      <c r="T182" s="169">
        <f>S182*H182</f>
        <v>0</v>
      </c>
      <c r="AR182" s="170" t="s">
        <v>156</v>
      </c>
      <c r="AT182" s="170" t="s">
        <v>152</v>
      </c>
      <c r="AU182" s="170" t="s">
        <v>157</v>
      </c>
      <c r="AY182" s="16" t="s">
        <v>150</v>
      </c>
      <c r="BE182" s="92">
        <f>IF(N182="základná",J182,0)</f>
        <v>0</v>
      </c>
      <c r="BF182" s="92">
        <f>IF(N182="znížená",J182,0)</f>
        <v>0</v>
      </c>
      <c r="BG182" s="92">
        <f>IF(N182="zákl. prenesená",J182,0)</f>
        <v>0</v>
      </c>
      <c r="BH182" s="92">
        <f>IF(N182="zníž. prenesená",J182,0)</f>
        <v>0</v>
      </c>
      <c r="BI182" s="92">
        <f>IF(N182="nulová",J182,0)</f>
        <v>0</v>
      </c>
      <c r="BJ182" s="16" t="s">
        <v>157</v>
      </c>
      <c r="BK182" s="171">
        <f>ROUND(I182*H182,3)</f>
        <v>0</v>
      </c>
      <c r="BL182" s="16" t="s">
        <v>156</v>
      </c>
      <c r="BM182" s="170" t="s">
        <v>598</v>
      </c>
    </row>
    <row r="183" spans="2:65" s="1" customFormat="1" ht="16.5" customHeight="1" x14ac:dyDescent="0.2">
      <c r="B183" s="160"/>
      <c r="C183" s="197" t="s">
        <v>388</v>
      </c>
      <c r="D183" s="262" t="s">
        <v>947</v>
      </c>
      <c r="E183" s="263"/>
      <c r="F183" s="264"/>
      <c r="G183" s="199" t="s">
        <v>234</v>
      </c>
      <c r="H183" s="200">
        <v>12</v>
      </c>
      <c r="I183" s="201"/>
      <c r="J183" s="200">
        <f>ROUND(I183*H183,3)</f>
        <v>0</v>
      </c>
      <c r="K183" s="198" t="s">
        <v>1</v>
      </c>
      <c r="L183" s="202"/>
      <c r="M183" s="203" t="s">
        <v>1</v>
      </c>
      <c r="N183" s="204" t="s">
        <v>41</v>
      </c>
      <c r="O183" s="55"/>
      <c r="P183" s="168">
        <f>O183*H183</f>
        <v>0</v>
      </c>
      <c r="Q183" s="168">
        <v>0</v>
      </c>
      <c r="R183" s="168">
        <f>Q183*H183</f>
        <v>0</v>
      </c>
      <c r="S183" s="168">
        <v>0</v>
      </c>
      <c r="T183" s="169">
        <f>S183*H183</f>
        <v>0</v>
      </c>
      <c r="AR183" s="170" t="s">
        <v>183</v>
      </c>
      <c r="AT183" s="170" t="s">
        <v>255</v>
      </c>
      <c r="AU183" s="170" t="s">
        <v>157</v>
      </c>
      <c r="AY183" s="16" t="s">
        <v>150</v>
      </c>
      <c r="BE183" s="92">
        <f>IF(N183="základná",J183,0)</f>
        <v>0</v>
      </c>
      <c r="BF183" s="92">
        <f>IF(N183="znížená",J183,0)</f>
        <v>0</v>
      </c>
      <c r="BG183" s="92">
        <f>IF(N183="zákl. prenesená",J183,0)</f>
        <v>0</v>
      </c>
      <c r="BH183" s="92">
        <f>IF(N183="zníž. prenesená",J183,0)</f>
        <v>0</v>
      </c>
      <c r="BI183" s="92">
        <f>IF(N183="nulová",J183,0)</f>
        <v>0</v>
      </c>
      <c r="BJ183" s="16" t="s">
        <v>157</v>
      </c>
      <c r="BK183" s="171">
        <f>ROUND(I183*H183,3)</f>
        <v>0</v>
      </c>
      <c r="BL183" s="16" t="s">
        <v>156</v>
      </c>
      <c r="BM183" s="170" t="s">
        <v>605</v>
      </c>
    </row>
    <row r="184" spans="2:65" s="11" customFormat="1" ht="25.9" customHeight="1" x14ac:dyDescent="0.2">
      <c r="B184" s="147"/>
      <c r="D184" s="148" t="s">
        <v>74</v>
      </c>
      <c r="E184" s="149" t="s">
        <v>949</v>
      </c>
      <c r="F184" s="149" t="s">
        <v>950</v>
      </c>
      <c r="I184" s="150"/>
      <c r="J184" s="151">
        <f>BK184</f>
        <v>0</v>
      </c>
      <c r="L184" s="147"/>
      <c r="M184" s="152"/>
      <c r="N184" s="153"/>
      <c r="O184" s="153"/>
      <c r="P184" s="154">
        <f>P185</f>
        <v>0</v>
      </c>
      <c r="Q184" s="153"/>
      <c r="R184" s="154">
        <f>R185</f>
        <v>0</v>
      </c>
      <c r="S184" s="153"/>
      <c r="T184" s="155">
        <f>T185</f>
        <v>0</v>
      </c>
      <c r="AR184" s="148" t="s">
        <v>156</v>
      </c>
      <c r="AT184" s="156" t="s">
        <v>74</v>
      </c>
      <c r="AU184" s="156" t="s">
        <v>75</v>
      </c>
      <c r="AY184" s="148" t="s">
        <v>150</v>
      </c>
      <c r="BK184" s="157">
        <f>BK185</f>
        <v>0</v>
      </c>
    </row>
    <row r="185" spans="2:65" s="1" customFormat="1" ht="24" customHeight="1" x14ac:dyDescent="0.2">
      <c r="B185" s="160"/>
      <c r="C185" s="161" t="s">
        <v>391</v>
      </c>
      <c r="D185" s="259" t="s">
        <v>1002</v>
      </c>
      <c r="E185" s="260"/>
      <c r="F185" s="261"/>
      <c r="G185" s="163" t="s">
        <v>952</v>
      </c>
      <c r="H185" s="164">
        <v>32</v>
      </c>
      <c r="I185" s="165"/>
      <c r="J185" s="164">
        <f>ROUND(I185*H185,3)</f>
        <v>0</v>
      </c>
      <c r="K185" s="162" t="s">
        <v>1</v>
      </c>
      <c r="L185" s="32"/>
      <c r="M185" s="166" t="s">
        <v>1</v>
      </c>
      <c r="N185" s="167" t="s">
        <v>41</v>
      </c>
      <c r="O185" s="55"/>
      <c r="P185" s="168">
        <f>O185*H185</f>
        <v>0</v>
      </c>
      <c r="Q185" s="168">
        <v>0</v>
      </c>
      <c r="R185" s="168">
        <f>Q185*H185</f>
        <v>0</v>
      </c>
      <c r="S185" s="168">
        <v>0</v>
      </c>
      <c r="T185" s="169">
        <f>S185*H185</f>
        <v>0</v>
      </c>
      <c r="AR185" s="170" t="s">
        <v>953</v>
      </c>
      <c r="AT185" s="170" t="s">
        <v>152</v>
      </c>
      <c r="AU185" s="170" t="s">
        <v>83</v>
      </c>
      <c r="AY185" s="16" t="s">
        <v>150</v>
      </c>
      <c r="BE185" s="92">
        <f>IF(N185="základná",J185,0)</f>
        <v>0</v>
      </c>
      <c r="BF185" s="92">
        <f>IF(N185="znížená",J185,0)</f>
        <v>0</v>
      </c>
      <c r="BG185" s="92">
        <f>IF(N185="zákl. prenesená",J185,0)</f>
        <v>0</v>
      </c>
      <c r="BH185" s="92">
        <f>IF(N185="zníž. prenesená",J185,0)</f>
        <v>0</v>
      </c>
      <c r="BI185" s="92">
        <f>IF(N185="nulová",J185,0)</f>
        <v>0</v>
      </c>
      <c r="BJ185" s="16" t="s">
        <v>157</v>
      </c>
      <c r="BK185" s="171">
        <f>ROUND(I185*H185,3)</f>
        <v>0</v>
      </c>
      <c r="BL185" s="16" t="s">
        <v>953</v>
      </c>
      <c r="BM185" s="170" t="s">
        <v>613</v>
      </c>
    </row>
    <row r="186" spans="2:65" s="11" customFormat="1" ht="25.9" customHeight="1" x14ac:dyDescent="0.2">
      <c r="B186" s="147"/>
      <c r="D186" s="148" t="s">
        <v>74</v>
      </c>
      <c r="E186" s="149" t="s">
        <v>955</v>
      </c>
      <c r="F186" s="149" t="s">
        <v>956</v>
      </c>
      <c r="I186" s="150"/>
      <c r="J186" s="151">
        <f>BK186</f>
        <v>0</v>
      </c>
      <c r="L186" s="147"/>
      <c r="M186" s="152"/>
      <c r="N186" s="153"/>
      <c r="O186" s="153"/>
      <c r="P186" s="154">
        <f>P187</f>
        <v>0</v>
      </c>
      <c r="Q186" s="153"/>
      <c r="R186" s="154">
        <f>R187</f>
        <v>0</v>
      </c>
      <c r="S186" s="153"/>
      <c r="T186" s="155">
        <f>T187</f>
        <v>0</v>
      </c>
      <c r="AR186" s="148" t="s">
        <v>156</v>
      </c>
      <c r="AT186" s="156" t="s">
        <v>74</v>
      </c>
      <c r="AU186" s="156" t="s">
        <v>75</v>
      </c>
      <c r="AY186" s="148" t="s">
        <v>150</v>
      </c>
      <c r="BK186" s="157">
        <f>BK187</f>
        <v>0</v>
      </c>
    </row>
    <row r="187" spans="2:65" s="1" customFormat="1" ht="24" customHeight="1" x14ac:dyDescent="0.2">
      <c r="B187" s="160"/>
      <c r="C187" s="161" t="s">
        <v>394</v>
      </c>
      <c r="D187" s="259" t="s">
        <v>1003</v>
      </c>
      <c r="E187" s="260"/>
      <c r="F187" s="261"/>
      <c r="G187" s="163" t="s">
        <v>952</v>
      </c>
      <c r="H187" s="164">
        <v>24</v>
      </c>
      <c r="I187" s="165"/>
      <c r="J187" s="164">
        <f>ROUND(I187*H187,3)</f>
        <v>0</v>
      </c>
      <c r="K187" s="162" t="s">
        <v>1</v>
      </c>
      <c r="L187" s="32"/>
      <c r="M187" s="208" t="s">
        <v>1</v>
      </c>
      <c r="N187" s="209" t="s">
        <v>41</v>
      </c>
      <c r="O187" s="210"/>
      <c r="P187" s="211">
        <f>O187*H187</f>
        <v>0</v>
      </c>
      <c r="Q187" s="211">
        <v>0</v>
      </c>
      <c r="R187" s="211">
        <f>Q187*H187</f>
        <v>0</v>
      </c>
      <c r="S187" s="211">
        <v>0</v>
      </c>
      <c r="T187" s="212">
        <f>S187*H187</f>
        <v>0</v>
      </c>
      <c r="AR187" s="170" t="s">
        <v>953</v>
      </c>
      <c r="AT187" s="170" t="s">
        <v>152</v>
      </c>
      <c r="AU187" s="170" t="s">
        <v>83</v>
      </c>
      <c r="AY187" s="16" t="s">
        <v>150</v>
      </c>
      <c r="BE187" s="92">
        <f>IF(N187="základná",J187,0)</f>
        <v>0</v>
      </c>
      <c r="BF187" s="92">
        <f>IF(N187="znížená",J187,0)</f>
        <v>0</v>
      </c>
      <c r="BG187" s="92">
        <f>IF(N187="zákl. prenesená",J187,0)</f>
        <v>0</v>
      </c>
      <c r="BH187" s="92">
        <f>IF(N187="zníž. prenesená",J187,0)</f>
        <v>0</v>
      </c>
      <c r="BI187" s="92">
        <f>IF(N187="nulová",J187,0)</f>
        <v>0</v>
      </c>
      <c r="BJ187" s="16" t="s">
        <v>157</v>
      </c>
      <c r="BK187" s="171">
        <f>ROUND(I187*H187,3)</f>
        <v>0</v>
      </c>
      <c r="BL187" s="16" t="s">
        <v>953</v>
      </c>
      <c r="BM187" s="170" t="s">
        <v>623</v>
      </c>
    </row>
    <row r="188" spans="2:65" s="1" customFormat="1" ht="6.95" customHeight="1" x14ac:dyDescent="0.2">
      <c r="B188" s="44"/>
      <c r="C188" s="45"/>
      <c r="D188" s="45"/>
      <c r="E188" s="45"/>
      <c r="F188" s="45"/>
      <c r="G188" s="45"/>
      <c r="H188" s="45"/>
      <c r="I188" s="121"/>
      <c r="J188" s="45"/>
      <c r="K188" s="45"/>
      <c r="L188" s="32"/>
    </row>
  </sheetData>
  <mergeCells count="59">
    <mergeCell ref="D180:F180"/>
    <mergeCell ref="D182:F182"/>
    <mergeCell ref="D183:F183"/>
    <mergeCell ref="D185:F185"/>
    <mergeCell ref="D187:F187"/>
    <mergeCell ref="D174:F174"/>
    <mergeCell ref="D175:F175"/>
    <mergeCell ref="D176:F176"/>
    <mergeCell ref="D177:F177"/>
    <mergeCell ref="D179:F179"/>
    <mergeCell ref="D168:F168"/>
    <mergeCell ref="D170:F170"/>
    <mergeCell ref="D171:F171"/>
    <mergeCell ref="D172:F172"/>
    <mergeCell ref="D173:F173"/>
    <mergeCell ref="D163:F163"/>
    <mergeCell ref="D164:F164"/>
    <mergeCell ref="D165:F165"/>
    <mergeCell ref="D166:F166"/>
    <mergeCell ref="D167:F167"/>
    <mergeCell ref="D158:F158"/>
    <mergeCell ref="D159:F159"/>
    <mergeCell ref="D160:F160"/>
    <mergeCell ref="D161:F161"/>
    <mergeCell ref="D162:F162"/>
    <mergeCell ref="D152:F152"/>
    <mergeCell ref="D153:F153"/>
    <mergeCell ref="D154:F154"/>
    <mergeCell ref="D156:F156"/>
    <mergeCell ref="D157:F157"/>
    <mergeCell ref="D147:F147"/>
    <mergeCell ref="D148:F148"/>
    <mergeCell ref="D149:F149"/>
    <mergeCell ref="D150:F150"/>
    <mergeCell ref="D151:F151"/>
    <mergeCell ref="D141:F141"/>
    <mergeCell ref="D142:F142"/>
    <mergeCell ref="D144:F144"/>
    <mergeCell ref="D145:F145"/>
    <mergeCell ref="D146:F146"/>
    <mergeCell ref="D134:F134"/>
    <mergeCell ref="D135:F135"/>
    <mergeCell ref="D138:F138"/>
    <mergeCell ref="D139:F139"/>
    <mergeCell ref="D140:F140"/>
    <mergeCell ref="D126:F126"/>
    <mergeCell ref="D130:F130"/>
    <mergeCell ref="D131:F131"/>
    <mergeCell ref="D132:F132"/>
    <mergeCell ref="D133:F133"/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0"/>
  <sheetViews>
    <sheetView showGridLines="0" workbookViewId="0">
      <selection activeCell="Y10" sqref="Y1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8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6" t="s">
        <v>93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99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106</v>
      </c>
      <c r="L4" s="19"/>
      <c r="M4" s="10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13</v>
      </c>
      <c r="L6" s="19"/>
    </row>
    <row r="7" spans="2:46" ht="16.5" customHeight="1" x14ac:dyDescent="0.2">
      <c r="B7" s="19"/>
      <c r="E7" s="267" t="str">
        <f>'Rekapitulácia stavby'!K6</f>
        <v>Rekonštrukcia školskej jedálne Prievidza</v>
      </c>
      <c r="F7" s="268"/>
      <c r="G7" s="268"/>
      <c r="H7" s="268"/>
      <c r="L7" s="19"/>
    </row>
    <row r="8" spans="2:46" s="1" customFormat="1" ht="12" customHeight="1" x14ac:dyDescent="0.2">
      <c r="B8" s="32"/>
      <c r="D8" s="26" t="s">
        <v>107</v>
      </c>
      <c r="I8" s="101"/>
      <c r="L8" s="32"/>
    </row>
    <row r="9" spans="2:46" s="1" customFormat="1" ht="36.950000000000003" customHeight="1" x14ac:dyDescent="0.2">
      <c r="B9" s="32"/>
      <c r="E9" s="248" t="s">
        <v>1004</v>
      </c>
      <c r="F9" s="266"/>
      <c r="G9" s="266"/>
      <c r="H9" s="266"/>
      <c r="I9" s="101"/>
      <c r="L9" s="32"/>
    </row>
    <row r="10" spans="2:46" s="1" customFormat="1" x14ac:dyDescent="0.2">
      <c r="B10" s="32"/>
      <c r="I10" s="101"/>
      <c r="L10" s="32"/>
    </row>
    <row r="11" spans="2:46" s="1" customFormat="1" ht="12" customHeight="1" x14ac:dyDescent="0.2">
      <c r="B11" s="32"/>
      <c r="D11" s="26" t="s">
        <v>15</v>
      </c>
      <c r="F11" s="24" t="s">
        <v>1</v>
      </c>
      <c r="I11" s="102" t="s">
        <v>16</v>
      </c>
      <c r="J11" s="24" t="s">
        <v>1</v>
      </c>
      <c r="L11" s="32"/>
    </row>
    <row r="12" spans="2:46" s="1" customFormat="1" ht="12" customHeight="1" x14ac:dyDescent="0.2">
      <c r="B12" s="32"/>
      <c r="D12" s="26" t="s">
        <v>17</v>
      </c>
      <c r="F12" s="24" t="s">
        <v>18</v>
      </c>
      <c r="I12" s="102" t="s">
        <v>19</v>
      </c>
      <c r="J12" s="52">
        <f>'Rekapitulácia stavby'!AN8</f>
        <v>0</v>
      </c>
      <c r="L12" s="32"/>
    </row>
    <row r="13" spans="2:46" s="1" customFormat="1" ht="10.9" customHeight="1" x14ac:dyDescent="0.2">
      <c r="B13" s="32"/>
      <c r="I13" s="101"/>
      <c r="L13" s="32"/>
    </row>
    <row r="14" spans="2:46" s="1" customFormat="1" ht="12" customHeight="1" x14ac:dyDescent="0.2">
      <c r="B14" s="32"/>
      <c r="D14" s="26" t="s">
        <v>20</v>
      </c>
      <c r="I14" s="102" t="s">
        <v>21</v>
      </c>
      <c r="J14" s="24" t="s">
        <v>1</v>
      </c>
      <c r="L14" s="32"/>
    </row>
    <row r="15" spans="2:46" s="1" customFormat="1" ht="18" customHeight="1" x14ac:dyDescent="0.2">
      <c r="B15" s="32"/>
      <c r="E15" s="24" t="s">
        <v>22</v>
      </c>
      <c r="I15" s="102" t="s">
        <v>23</v>
      </c>
      <c r="J15" s="24" t="s">
        <v>1</v>
      </c>
      <c r="L15" s="32"/>
    </row>
    <row r="16" spans="2:46" s="1" customFormat="1" ht="6.95" customHeight="1" x14ac:dyDescent="0.2">
      <c r="B16" s="32"/>
      <c r="I16" s="101"/>
      <c r="L16" s="32"/>
    </row>
    <row r="17" spans="2:12" s="1" customFormat="1" ht="12" customHeight="1" x14ac:dyDescent="0.2">
      <c r="B17" s="32"/>
      <c r="D17" s="26" t="s">
        <v>24</v>
      </c>
      <c r="I17" s="102" t="s">
        <v>21</v>
      </c>
      <c r="J17" s="27" t="str">
        <f>'Rekapitulácia stavby'!AN13</f>
        <v>Vyplň údaj</v>
      </c>
      <c r="L17" s="32"/>
    </row>
    <row r="18" spans="2:12" s="1" customFormat="1" ht="18" customHeight="1" x14ac:dyDescent="0.2">
      <c r="B18" s="32"/>
      <c r="E18" s="269" t="str">
        <f>'Rekapitulácia stavby'!E14</f>
        <v>Vyplň údaj</v>
      </c>
      <c r="F18" s="270"/>
      <c r="G18" s="270"/>
      <c r="H18" s="270"/>
      <c r="I18" s="102" t="s">
        <v>23</v>
      </c>
      <c r="J18" s="27" t="str">
        <f>'Rekapitulácia stavby'!AN14</f>
        <v>Vyplň údaj</v>
      </c>
      <c r="L18" s="32"/>
    </row>
    <row r="19" spans="2:12" s="1" customFormat="1" ht="6.95" customHeight="1" x14ac:dyDescent="0.2">
      <c r="B19" s="32"/>
      <c r="I19" s="101"/>
      <c r="L19" s="32"/>
    </row>
    <row r="20" spans="2:12" s="1" customFormat="1" ht="12" customHeight="1" x14ac:dyDescent="0.2">
      <c r="B20" s="32"/>
      <c r="D20" s="26" t="s">
        <v>26</v>
      </c>
      <c r="I20" s="102" t="s">
        <v>21</v>
      </c>
      <c r="J20" s="24" t="s">
        <v>1</v>
      </c>
      <c r="L20" s="32"/>
    </row>
    <row r="21" spans="2:12" s="1" customFormat="1" ht="18" customHeight="1" x14ac:dyDescent="0.2">
      <c r="B21" s="32"/>
      <c r="E21" s="24" t="s">
        <v>27</v>
      </c>
      <c r="I21" s="102" t="s">
        <v>23</v>
      </c>
      <c r="J21" s="24" t="s">
        <v>1</v>
      </c>
      <c r="L21" s="32"/>
    </row>
    <row r="22" spans="2:12" s="1" customFormat="1" ht="6.95" customHeight="1" x14ac:dyDescent="0.2">
      <c r="B22" s="32"/>
      <c r="I22" s="101"/>
      <c r="L22" s="32"/>
    </row>
    <row r="23" spans="2:12" s="1" customFormat="1" ht="12" customHeight="1" x14ac:dyDescent="0.2">
      <c r="B23" s="32"/>
      <c r="D23" s="26" t="s">
        <v>30</v>
      </c>
      <c r="I23" s="102" t="s">
        <v>21</v>
      </c>
      <c r="J23" s="24" t="s">
        <v>1</v>
      </c>
      <c r="L23" s="32"/>
    </row>
    <row r="24" spans="2:12" s="1" customFormat="1" ht="18" customHeight="1" x14ac:dyDescent="0.2">
      <c r="B24" s="32"/>
      <c r="E24" s="24" t="s">
        <v>31</v>
      </c>
      <c r="I24" s="102" t="s">
        <v>23</v>
      </c>
      <c r="J24" s="24" t="s">
        <v>1</v>
      </c>
      <c r="L24" s="32"/>
    </row>
    <row r="25" spans="2:12" s="1" customFormat="1" ht="6.95" customHeight="1" x14ac:dyDescent="0.2">
      <c r="B25" s="32"/>
      <c r="I25" s="101"/>
      <c r="L25" s="32"/>
    </row>
    <row r="26" spans="2:12" s="1" customFormat="1" ht="12" customHeight="1" x14ac:dyDescent="0.2">
      <c r="B26" s="32"/>
      <c r="D26" s="26" t="s">
        <v>32</v>
      </c>
      <c r="I26" s="101"/>
      <c r="L26" s="32"/>
    </row>
    <row r="27" spans="2:12" s="7" customFormat="1" ht="16.5" customHeight="1" x14ac:dyDescent="0.2">
      <c r="B27" s="103"/>
      <c r="E27" s="240" t="s">
        <v>1</v>
      </c>
      <c r="F27" s="240"/>
      <c r="G27" s="240"/>
      <c r="H27" s="240"/>
      <c r="I27" s="104"/>
      <c r="L27" s="103"/>
    </row>
    <row r="28" spans="2:12" s="1" customFormat="1" ht="6.95" customHeight="1" x14ac:dyDescent="0.2">
      <c r="B28" s="32"/>
      <c r="I28" s="101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105"/>
      <c r="J29" s="53"/>
      <c r="K29" s="53"/>
      <c r="L29" s="32"/>
    </row>
    <row r="30" spans="2:12" s="1" customFormat="1" ht="25.35" customHeight="1" x14ac:dyDescent="0.2">
      <c r="B30" s="32"/>
      <c r="D30" s="106" t="s">
        <v>35</v>
      </c>
      <c r="I30" s="101"/>
      <c r="J30" s="66">
        <f>ROUND(J125,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105"/>
      <c r="J31" s="53"/>
      <c r="K31" s="53"/>
      <c r="L31" s="32"/>
    </row>
    <row r="32" spans="2:12" s="1" customFormat="1" ht="14.45" customHeight="1" x14ac:dyDescent="0.2">
      <c r="B32" s="32"/>
      <c r="F32" s="35" t="s">
        <v>37</v>
      </c>
      <c r="I32" s="107" t="s">
        <v>36</v>
      </c>
      <c r="J32" s="35" t="s">
        <v>38</v>
      </c>
      <c r="L32" s="32"/>
    </row>
    <row r="33" spans="2:12" s="1" customFormat="1" ht="14.45" customHeight="1" x14ac:dyDescent="0.2">
      <c r="B33" s="32"/>
      <c r="D33" s="108" t="s">
        <v>39</v>
      </c>
      <c r="E33" s="26" t="s">
        <v>40</v>
      </c>
      <c r="F33" s="109">
        <f>ROUND((SUM(BE125:BE169)),  2)</f>
        <v>0</v>
      </c>
      <c r="I33" s="110">
        <v>0.2</v>
      </c>
      <c r="J33" s="109">
        <f>ROUND(((SUM(BE125:BE169))*I33),  2)</f>
        <v>0</v>
      </c>
      <c r="L33" s="32"/>
    </row>
    <row r="34" spans="2:12" s="1" customFormat="1" ht="14.45" customHeight="1" x14ac:dyDescent="0.2">
      <c r="B34" s="32"/>
      <c r="E34" s="26" t="s">
        <v>41</v>
      </c>
      <c r="F34" s="109">
        <f>ROUND((SUM(BF125:BF169)),  2)</f>
        <v>0</v>
      </c>
      <c r="I34" s="110">
        <v>0.2</v>
      </c>
      <c r="J34" s="109">
        <f>ROUND(((SUM(BF125:BF169))*I34),  2)</f>
        <v>0</v>
      </c>
      <c r="L34" s="32"/>
    </row>
    <row r="35" spans="2:12" s="1" customFormat="1" ht="14.45" hidden="1" customHeight="1" x14ac:dyDescent="0.2">
      <c r="B35" s="32"/>
      <c r="E35" s="26" t="s">
        <v>42</v>
      </c>
      <c r="F35" s="109">
        <f>ROUND((SUM(BG125:BG169)),  2)</f>
        <v>0</v>
      </c>
      <c r="I35" s="110">
        <v>0.2</v>
      </c>
      <c r="J35" s="109">
        <f>0</f>
        <v>0</v>
      </c>
      <c r="L35" s="32"/>
    </row>
    <row r="36" spans="2:12" s="1" customFormat="1" ht="14.45" hidden="1" customHeight="1" x14ac:dyDescent="0.2">
      <c r="B36" s="32"/>
      <c r="E36" s="26" t="s">
        <v>43</v>
      </c>
      <c r="F36" s="109">
        <f>ROUND((SUM(BH125:BH169)),  2)</f>
        <v>0</v>
      </c>
      <c r="I36" s="110">
        <v>0.2</v>
      </c>
      <c r="J36" s="109">
        <f>0</f>
        <v>0</v>
      </c>
      <c r="L36" s="32"/>
    </row>
    <row r="37" spans="2:12" s="1" customFormat="1" ht="14.45" hidden="1" customHeight="1" x14ac:dyDescent="0.2">
      <c r="B37" s="32"/>
      <c r="E37" s="26" t="s">
        <v>44</v>
      </c>
      <c r="F37" s="109">
        <f>ROUND((SUM(BI125:BI169)),  2)</f>
        <v>0</v>
      </c>
      <c r="I37" s="110">
        <v>0</v>
      </c>
      <c r="J37" s="109">
        <f>0</f>
        <v>0</v>
      </c>
      <c r="L37" s="32"/>
    </row>
    <row r="38" spans="2:12" s="1" customFormat="1" ht="6.95" customHeight="1" x14ac:dyDescent="0.2">
      <c r="B38" s="32"/>
      <c r="I38" s="101"/>
      <c r="L38" s="32"/>
    </row>
    <row r="39" spans="2:12" s="1" customFormat="1" ht="25.35" customHeight="1" x14ac:dyDescent="0.2">
      <c r="B39" s="32"/>
      <c r="C39" s="97"/>
      <c r="D39" s="111" t="s">
        <v>45</v>
      </c>
      <c r="E39" s="57"/>
      <c r="F39" s="57"/>
      <c r="G39" s="112" t="s">
        <v>46</v>
      </c>
      <c r="H39" s="113" t="s">
        <v>47</v>
      </c>
      <c r="I39" s="114"/>
      <c r="J39" s="115">
        <f>SUM(J30:J37)</f>
        <v>0</v>
      </c>
      <c r="K39" s="116"/>
      <c r="L39" s="32"/>
    </row>
    <row r="40" spans="2:12" s="1" customFormat="1" ht="14.45" customHeight="1" x14ac:dyDescent="0.2">
      <c r="B40" s="32"/>
      <c r="I40" s="101"/>
      <c r="L40" s="32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2"/>
      <c r="D50" s="41" t="s">
        <v>48</v>
      </c>
      <c r="E50" s="42"/>
      <c r="F50" s="42"/>
      <c r="G50" s="41" t="s">
        <v>49</v>
      </c>
      <c r="H50" s="42"/>
      <c r="I50" s="117"/>
      <c r="J50" s="42"/>
      <c r="K50" s="42"/>
      <c r="L50" s="32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2"/>
      <c r="D61" s="43" t="s">
        <v>50</v>
      </c>
      <c r="E61" s="34"/>
      <c r="F61" s="118" t="s">
        <v>51</v>
      </c>
      <c r="G61" s="43" t="s">
        <v>50</v>
      </c>
      <c r="H61" s="34"/>
      <c r="I61" s="119"/>
      <c r="J61" s="120" t="s">
        <v>51</v>
      </c>
      <c r="K61" s="34"/>
      <c r="L61" s="32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2"/>
      <c r="D65" s="41" t="s">
        <v>52</v>
      </c>
      <c r="E65" s="42"/>
      <c r="F65" s="42"/>
      <c r="G65" s="41" t="s">
        <v>53</v>
      </c>
      <c r="H65" s="42"/>
      <c r="I65" s="117"/>
      <c r="J65" s="42"/>
      <c r="K65" s="42"/>
      <c r="L65" s="32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2"/>
      <c r="D76" s="43" t="s">
        <v>50</v>
      </c>
      <c r="E76" s="34"/>
      <c r="F76" s="118" t="s">
        <v>51</v>
      </c>
      <c r="G76" s="43" t="s">
        <v>50</v>
      </c>
      <c r="H76" s="34"/>
      <c r="I76" s="119"/>
      <c r="J76" s="120" t="s">
        <v>51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121"/>
      <c r="J77" s="45"/>
      <c r="K77" s="45"/>
      <c r="L77" s="32"/>
    </row>
    <row r="81" spans="2:47" s="1" customFormat="1" ht="6.95" hidden="1" customHeight="1" x14ac:dyDescent="0.2">
      <c r="B81" s="46"/>
      <c r="C81" s="47"/>
      <c r="D81" s="47"/>
      <c r="E81" s="47"/>
      <c r="F81" s="47"/>
      <c r="G81" s="47"/>
      <c r="H81" s="47"/>
      <c r="I81" s="122"/>
      <c r="J81" s="47"/>
      <c r="K81" s="47"/>
      <c r="L81" s="32"/>
    </row>
    <row r="82" spans="2:47" s="1" customFormat="1" ht="24.95" hidden="1" customHeight="1" x14ac:dyDescent="0.2">
      <c r="B82" s="32"/>
      <c r="C82" s="20" t="s">
        <v>109</v>
      </c>
      <c r="I82" s="101"/>
      <c r="L82" s="32"/>
    </row>
    <row r="83" spans="2:47" s="1" customFormat="1" ht="6.95" hidden="1" customHeight="1" x14ac:dyDescent="0.2">
      <c r="B83" s="32"/>
      <c r="I83" s="101"/>
      <c r="L83" s="32"/>
    </row>
    <row r="84" spans="2:47" s="1" customFormat="1" ht="12" hidden="1" customHeight="1" x14ac:dyDescent="0.2">
      <c r="B84" s="32"/>
      <c r="C84" s="26" t="s">
        <v>13</v>
      </c>
      <c r="I84" s="101"/>
      <c r="L84" s="32"/>
    </row>
    <row r="85" spans="2:47" s="1" customFormat="1" ht="16.5" hidden="1" customHeight="1" x14ac:dyDescent="0.2">
      <c r="B85" s="32"/>
      <c r="E85" s="267" t="str">
        <f>E7</f>
        <v>Rekonštrukcia školskej jedálne Prievidza</v>
      </c>
      <c r="F85" s="268"/>
      <c r="G85" s="268"/>
      <c r="H85" s="268"/>
      <c r="I85" s="101"/>
      <c r="L85" s="32"/>
    </row>
    <row r="86" spans="2:47" s="1" customFormat="1" ht="12" hidden="1" customHeight="1" x14ac:dyDescent="0.2">
      <c r="B86" s="32"/>
      <c r="C86" s="26" t="s">
        <v>107</v>
      </c>
      <c r="I86" s="101"/>
      <c r="L86" s="32"/>
    </row>
    <row r="87" spans="2:47" s="1" customFormat="1" ht="16.5" hidden="1" customHeight="1" x14ac:dyDescent="0.2">
      <c r="B87" s="32"/>
      <c r="E87" s="248" t="str">
        <f>E9</f>
        <v>04 - Vetranie</v>
      </c>
      <c r="F87" s="266"/>
      <c r="G87" s="266"/>
      <c r="H87" s="266"/>
      <c r="I87" s="101"/>
      <c r="L87" s="32"/>
    </row>
    <row r="88" spans="2:47" s="1" customFormat="1" ht="6.95" hidden="1" customHeight="1" x14ac:dyDescent="0.2">
      <c r="B88" s="32"/>
      <c r="I88" s="101"/>
      <c r="L88" s="32"/>
    </row>
    <row r="89" spans="2:47" s="1" customFormat="1" ht="12" hidden="1" customHeight="1" x14ac:dyDescent="0.2">
      <c r="B89" s="32"/>
      <c r="C89" s="26" t="s">
        <v>17</v>
      </c>
      <c r="F89" s="24" t="str">
        <f>F12</f>
        <v>Prievidza</v>
      </c>
      <c r="I89" s="102" t="s">
        <v>19</v>
      </c>
      <c r="J89" s="52">
        <f>IF(J12="","",J12)</f>
        <v>0</v>
      </c>
      <c r="L89" s="32"/>
    </row>
    <row r="90" spans="2:47" s="1" customFormat="1" ht="6.95" hidden="1" customHeight="1" x14ac:dyDescent="0.2">
      <c r="B90" s="32"/>
      <c r="I90" s="101"/>
      <c r="L90" s="32"/>
    </row>
    <row r="91" spans="2:47" s="1" customFormat="1" ht="15.2" hidden="1" customHeight="1" x14ac:dyDescent="0.2">
      <c r="B91" s="32"/>
      <c r="C91" s="26" t="s">
        <v>20</v>
      </c>
      <c r="F91" s="24" t="str">
        <f>E15</f>
        <v>Stredná odborná škola Prievidza, T. Vansovej 32,PD</v>
      </c>
      <c r="I91" s="102" t="s">
        <v>26</v>
      </c>
      <c r="J91" s="29" t="str">
        <f>E21</f>
        <v>Ing. Ingrid Blahová</v>
      </c>
      <c r="L91" s="32"/>
    </row>
    <row r="92" spans="2:47" s="1" customFormat="1" ht="43.15" hidden="1" customHeight="1" x14ac:dyDescent="0.2">
      <c r="B92" s="32"/>
      <c r="C92" s="26" t="s">
        <v>24</v>
      </c>
      <c r="F92" s="24" t="str">
        <f>IF(E18="","",E18)</f>
        <v>Vyplň údaj</v>
      </c>
      <c r="I92" s="102" t="s">
        <v>30</v>
      </c>
      <c r="J92" s="29" t="str">
        <f>E24</f>
        <v>*Marek Franc*ASC*504*2009*</v>
      </c>
      <c r="L92" s="32"/>
    </row>
    <row r="93" spans="2:47" s="1" customFormat="1" ht="10.35" hidden="1" customHeight="1" x14ac:dyDescent="0.2">
      <c r="B93" s="32"/>
      <c r="I93" s="101"/>
      <c r="L93" s="32"/>
    </row>
    <row r="94" spans="2:47" s="1" customFormat="1" ht="29.25" hidden="1" customHeight="1" x14ac:dyDescent="0.2">
      <c r="B94" s="32"/>
      <c r="C94" s="123" t="s">
        <v>110</v>
      </c>
      <c r="D94" s="97"/>
      <c r="E94" s="97"/>
      <c r="F94" s="97"/>
      <c r="G94" s="97"/>
      <c r="H94" s="97"/>
      <c r="I94" s="124"/>
      <c r="J94" s="125" t="s">
        <v>111</v>
      </c>
      <c r="K94" s="97"/>
      <c r="L94" s="32"/>
    </row>
    <row r="95" spans="2:47" s="1" customFormat="1" ht="10.35" hidden="1" customHeight="1" x14ac:dyDescent="0.2">
      <c r="B95" s="32"/>
      <c r="I95" s="101"/>
      <c r="L95" s="32"/>
    </row>
    <row r="96" spans="2:47" s="1" customFormat="1" ht="22.9" hidden="1" customHeight="1" x14ac:dyDescent="0.2">
      <c r="B96" s="32"/>
      <c r="C96" s="126" t="s">
        <v>112</v>
      </c>
      <c r="I96" s="101"/>
      <c r="J96" s="66">
        <f>J125</f>
        <v>0</v>
      </c>
      <c r="L96" s="32"/>
      <c r="AU96" s="16" t="s">
        <v>113</v>
      </c>
    </row>
    <row r="97" spans="2:12" s="8" customFormat="1" ht="24.95" hidden="1" customHeight="1" x14ac:dyDescent="0.2">
      <c r="B97" s="127"/>
      <c r="D97" s="128" t="s">
        <v>114</v>
      </c>
      <c r="E97" s="129"/>
      <c r="F97" s="129"/>
      <c r="G97" s="129"/>
      <c r="H97" s="129"/>
      <c r="I97" s="130"/>
      <c r="J97" s="131">
        <f>J126</f>
        <v>0</v>
      </c>
      <c r="L97" s="127"/>
    </row>
    <row r="98" spans="2:12" s="9" customFormat="1" ht="19.899999999999999" hidden="1" customHeight="1" x14ac:dyDescent="0.2">
      <c r="B98" s="132"/>
      <c r="D98" s="133" t="s">
        <v>121</v>
      </c>
      <c r="E98" s="134"/>
      <c r="F98" s="134"/>
      <c r="G98" s="134"/>
      <c r="H98" s="134"/>
      <c r="I98" s="135"/>
      <c r="J98" s="136">
        <f>J127</f>
        <v>0</v>
      </c>
      <c r="L98" s="132"/>
    </row>
    <row r="99" spans="2:12" s="8" customFormat="1" ht="24.95" hidden="1" customHeight="1" x14ac:dyDescent="0.2">
      <c r="B99" s="127"/>
      <c r="D99" s="128" t="s">
        <v>123</v>
      </c>
      <c r="E99" s="129"/>
      <c r="F99" s="129"/>
      <c r="G99" s="129"/>
      <c r="H99" s="129"/>
      <c r="I99" s="130"/>
      <c r="J99" s="131">
        <f>J135</f>
        <v>0</v>
      </c>
      <c r="L99" s="127"/>
    </row>
    <row r="100" spans="2:12" s="9" customFormat="1" ht="19.899999999999999" hidden="1" customHeight="1" x14ac:dyDescent="0.2">
      <c r="B100" s="132"/>
      <c r="D100" s="133" t="s">
        <v>125</v>
      </c>
      <c r="E100" s="134"/>
      <c r="F100" s="134"/>
      <c r="G100" s="134"/>
      <c r="H100" s="134"/>
      <c r="I100" s="135"/>
      <c r="J100" s="136">
        <f>J136</f>
        <v>0</v>
      </c>
      <c r="L100" s="132"/>
    </row>
    <row r="101" spans="2:12" s="9" customFormat="1" ht="19.899999999999999" hidden="1" customHeight="1" x14ac:dyDescent="0.2">
      <c r="B101" s="132"/>
      <c r="D101" s="133" t="s">
        <v>1005</v>
      </c>
      <c r="E101" s="134"/>
      <c r="F101" s="134"/>
      <c r="G101" s="134"/>
      <c r="H101" s="134"/>
      <c r="I101" s="135"/>
      <c r="J101" s="136">
        <f>J140</f>
        <v>0</v>
      </c>
      <c r="L101" s="132"/>
    </row>
    <row r="102" spans="2:12" s="9" customFormat="1" ht="19.899999999999999" hidden="1" customHeight="1" x14ac:dyDescent="0.2">
      <c r="B102" s="132"/>
      <c r="D102" s="133" t="s">
        <v>127</v>
      </c>
      <c r="E102" s="134"/>
      <c r="F102" s="134"/>
      <c r="G102" s="134"/>
      <c r="H102" s="134"/>
      <c r="I102" s="135"/>
      <c r="J102" s="136">
        <f>J144</f>
        <v>0</v>
      </c>
      <c r="L102" s="132"/>
    </row>
    <row r="103" spans="2:12" s="9" customFormat="1" ht="19.899999999999999" hidden="1" customHeight="1" x14ac:dyDescent="0.2">
      <c r="B103" s="132"/>
      <c r="D103" s="133" t="s">
        <v>1006</v>
      </c>
      <c r="E103" s="134"/>
      <c r="F103" s="134"/>
      <c r="G103" s="134"/>
      <c r="H103" s="134"/>
      <c r="I103" s="135"/>
      <c r="J103" s="136">
        <f>J147</f>
        <v>0</v>
      </c>
      <c r="L103" s="132"/>
    </row>
    <row r="104" spans="2:12" s="8" customFormat="1" ht="24.95" hidden="1" customHeight="1" x14ac:dyDescent="0.2">
      <c r="B104" s="127"/>
      <c r="D104" s="128" t="s">
        <v>870</v>
      </c>
      <c r="E104" s="129"/>
      <c r="F104" s="129"/>
      <c r="G104" s="129"/>
      <c r="H104" s="129"/>
      <c r="I104" s="130"/>
      <c r="J104" s="131">
        <f>J166</f>
        <v>0</v>
      </c>
      <c r="L104" s="127"/>
    </row>
    <row r="105" spans="2:12" s="8" customFormat="1" ht="24.95" hidden="1" customHeight="1" x14ac:dyDescent="0.2">
      <c r="B105" s="127"/>
      <c r="D105" s="128" t="s">
        <v>871</v>
      </c>
      <c r="E105" s="129"/>
      <c r="F105" s="129"/>
      <c r="G105" s="129"/>
      <c r="H105" s="129"/>
      <c r="I105" s="130"/>
      <c r="J105" s="131">
        <f>J168</f>
        <v>0</v>
      </c>
      <c r="L105" s="127"/>
    </row>
    <row r="106" spans="2:12" s="1" customFormat="1" ht="21.75" hidden="1" customHeight="1" x14ac:dyDescent="0.2">
      <c r="B106" s="32"/>
      <c r="I106" s="101"/>
      <c r="L106" s="32"/>
    </row>
    <row r="107" spans="2:12" s="1" customFormat="1" ht="6.95" hidden="1" customHeight="1" x14ac:dyDescent="0.2">
      <c r="B107" s="44"/>
      <c r="C107" s="45"/>
      <c r="D107" s="45"/>
      <c r="E107" s="45"/>
      <c r="F107" s="45"/>
      <c r="G107" s="45"/>
      <c r="H107" s="45"/>
      <c r="I107" s="121"/>
      <c r="J107" s="45"/>
      <c r="K107" s="45"/>
      <c r="L107" s="32"/>
    </row>
    <row r="108" spans="2:12" hidden="1" x14ac:dyDescent="0.2"/>
    <row r="109" spans="2:12" hidden="1" x14ac:dyDescent="0.2"/>
    <row r="110" spans="2:12" hidden="1" x14ac:dyDescent="0.2"/>
    <row r="111" spans="2:12" s="1" customFormat="1" ht="6.95" customHeight="1" x14ac:dyDescent="0.2">
      <c r="B111" s="46"/>
      <c r="C111" s="47"/>
      <c r="D111" s="47"/>
      <c r="E111" s="47"/>
      <c r="F111" s="47"/>
      <c r="G111" s="47"/>
      <c r="H111" s="47"/>
      <c r="I111" s="122"/>
      <c r="J111" s="47"/>
      <c r="K111" s="47"/>
      <c r="L111" s="32"/>
    </row>
    <row r="112" spans="2:12" s="1" customFormat="1" ht="24.95" customHeight="1" x14ac:dyDescent="0.2">
      <c r="B112" s="32"/>
      <c r="C112" s="20" t="s">
        <v>136</v>
      </c>
      <c r="I112" s="101"/>
      <c r="L112" s="32"/>
    </row>
    <row r="113" spans="2:65" s="1" customFormat="1" ht="6.95" customHeight="1" x14ac:dyDescent="0.2">
      <c r="B113" s="32"/>
      <c r="I113" s="101"/>
      <c r="L113" s="32"/>
    </row>
    <row r="114" spans="2:65" s="1" customFormat="1" ht="12" customHeight="1" x14ac:dyDescent="0.2">
      <c r="B114" s="32"/>
      <c r="C114" s="26" t="s">
        <v>13</v>
      </c>
      <c r="I114" s="101"/>
      <c r="L114" s="32"/>
    </row>
    <row r="115" spans="2:65" s="1" customFormat="1" ht="16.5" customHeight="1" x14ac:dyDescent="0.2">
      <c r="B115" s="32"/>
      <c r="E115" s="267" t="str">
        <f>E7</f>
        <v>Rekonštrukcia školskej jedálne Prievidza</v>
      </c>
      <c r="F115" s="268"/>
      <c r="G115" s="268"/>
      <c r="H115" s="268"/>
      <c r="I115" s="101"/>
      <c r="L115" s="32"/>
    </row>
    <row r="116" spans="2:65" s="1" customFormat="1" ht="12" customHeight="1" x14ac:dyDescent="0.2">
      <c r="B116" s="32"/>
      <c r="C116" s="26" t="s">
        <v>107</v>
      </c>
      <c r="I116" s="101"/>
      <c r="L116" s="32"/>
    </row>
    <row r="117" spans="2:65" s="1" customFormat="1" ht="16.5" customHeight="1" x14ac:dyDescent="0.2">
      <c r="B117" s="32"/>
      <c r="E117" s="248" t="str">
        <f>E9</f>
        <v>04 - Vetranie</v>
      </c>
      <c r="F117" s="266"/>
      <c r="G117" s="266"/>
      <c r="H117" s="266"/>
      <c r="I117" s="101"/>
      <c r="L117" s="32"/>
    </row>
    <row r="118" spans="2:65" s="1" customFormat="1" ht="6.95" customHeight="1" x14ac:dyDescent="0.2">
      <c r="B118" s="32"/>
      <c r="I118" s="101"/>
      <c r="L118" s="32"/>
    </row>
    <row r="119" spans="2:65" s="1" customFormat="1" ht="12" customHeight="1" x14ac:dyDescent="0.2">
      <c r="B119" s="32"/>
      <c r="C119" s="26" t="s">
        <v>17</v>
      </c>
      <c r="F119" s="24" t="str">
        <f>F12</f>
        <v>Prievidza</v>
      </c>
      <c r="I119" s="102" t="s">
        <v>19</v>
      </c>
      <c r="J119" s="52">
        <f>IF(J12="","",J12)</f>
        <v>0</v>
      </c>
      <c r="L119" s="32"/>
    </row>
    <row r="120" spans="2:65" s="1" customFormat="1" ht="6.95" customHeight="1" x14ac:dyDescent="0.2">
      <c r="B120" s="32"/>
      <c r="I120" s="101"/>
      <c r="L120" s="32"/>
    </row>
    <row r="121" spans="2:65" s="1" customFormat="1" ht="15.2" customHeight="1" x14ac:dyDescent="0.2">
      <c r="B121" s="32"/>
      <c r="C121" s="26" t="s">
        <v>20</v>
      </c>
      <c r="F121" s="24" t="str">
        <f>E15</f>
        <v>Stredná odborná škola Prievidza, T. Vansovej 32,PD</v>
      </c>
      <c r="I121" s="102" t="s">
        <v>26</v>
      </c>
      <c r="J121" s="29" t="str">
        <f>E21</f>
        <v>Ing. Ingrid Blahová</v>
      </c>
      <c r="L121" s="32"/>
    </row>
    <row r="122" spans="2:65" s="1" customFormat="1" ht="43.15" customHeight="1" x14ac:dyDescent="0.2">
      <c r="B122" s="32"/>
      <c r="C122" s="26" t="s">
        <v>24</v>
      </c>
      <c r="F122" s="24" t="str">
        <f>IF(E18="","",E18)</f>
        <v>Vyplň údaj</v>
      </c>
      <c r="I122" s="102" t="s">
        <v>30</v>
      </c>
      <c r="J122" s="29" t="str">
        <f>E24</f>
        <v>*Marek Franc*ASC*504*2009*</v>
      </c>
      <c r="L122" s="32"/>
    </row>
    <row r="123" spans="2:65" s="1" customFormat="1" ht="10.35" customHeight="1" x14ac:dyDescent="0.2">
      <c r="B123" s="32"/>
      <c r="I123" s="101"/>
      <c r="L123" s="32"/>
    </row>
    <row r="124" spans="2:65" s="10" customFormat="1" ht="29.25" customHeight="1" x14ac:dyDescent="0.2">
      <c r="B124" s="137"/>
      <c r="C124" s="138" t="s">
        <v>137</v>
      </c>
      <c r="D124" s="265" t="s">
        <v>57</v>
      </c>
      <c r="E124" s="265"/>
      <c r="F124" s="265"/>
      <c r="G124" s="139" t="s">
        <v>138</v>
      </c>
      <c r="H124" s="139" t="s">
        <v>139</v>
      </c>
      <c r="I124" s="140" t="s">
        <v>140</v>
      </c>
      <c r="J124" s="141" t="s">
        <v>111</v>
      </c>
      <c r="K124" s="142" t="s">
        <v>141</v>
      </c>
      <c r="L124" s="137"/>
      <c r="M124" s="59" t="s">
        <v>1</v>
      </c>
      <c r="N124" s="60" t="s">
        <v>39</v>
      </c>
      <c r="O124" s="60" t="s">
        <v>142</v>
      </c>
      <c r="P124" s="60" t="s">
        <v>143</v>
      </c>
      <c r="Q124" s="60" t="s">
        <v>144</v>
      </c>
      <c r="R124" s="60" t="s">
        <v>145</v>
      </c>
      <c r="S124" s="60" t="s">
        <v>146</v>
      </c>
      <c r="T124" s="61" t="s">
        <v>147</v>
      </c>
    </row>
    <row r="125" spans="2:65" s="1" customFormat="1" ht="22.9" customHeight="1" x14ac:dyDescent="0.25">
      <c r="B125" s="32"/>
      <c r="C125" s="64" t="s">
        <v>112</v>
      </c>
      <c r="I125" s="101"/>
      <c r="J125" s="143">
        <f>BK125</f>
        <v>0</v>
      </c>
      <c r="L125" s="32"/>
      <c r="M125" s="62"/>
      <c r="N125" s="53"/>
      <c r="O125" s="53"/>
      <c r="P125" s="144">
        <f>P126+P135+P166+P168</f>
        <v>0</v>
      </c>
      <c r="Q125" s="53"/>
      <c r="R125" s="144">
        <f>R126+R135+R166+R168</f>
        <v>0.14194000000000001</v>
      </c>
      <c r="S125" s="53"/>
      <c r="T125" s="145">
        <f>T126+T135+T166+T168</f>
        <v>0</v>
      </c>
      <c r="AT125" s="16" t="s">
        <v>74</v>
      </c>
      <c r="AU125" s="16" t="s">
        <v>113</v>
      </c>
      <c r="BK125" s="146">
        <f>BK126+BK135+BK166+BK168</f>
        <v>0</v>
      </c>
    </row>
    <row r="126" spans="2:65" s="11" customFormat="1" ht="25.9" customHeight="1" x14ac:dyDescent="0.2">
      <c r="B126" s="147"/>
      <c r="D126" s="148" t="s">
        <v>74</v>
      </c>
      <c r="E126" s="149" t="s">
        <v>148</v>
      </c>
      <c r="F126" s="149" t="s">
        <v>149</v>
      </c>
      <c r="I126" s="150"/>
      <c r="J126" s="151">
        <f>BK126</f>
        <v>0</v>
      </c>
      <c r="L126" s="147"/>
      <c r="M126" s="152"/>
      <c r="N126" s="153"/>
      <c r="O126" s="153"/>
      <c r="P126" s="154">
        <f>P127</f>
        <v>0</v>
      </c>
      <c r="Q126" s="153"/>
      <c r="R126" s="154">
        <f>R127</f>
        <v>0</v>
      </c>
      <c r="S126" s="153"/>
      <c r="T126" s="155">
        <f>T127</f>
        <v>0</v>
      </c>
      <c r="AR126" s="148" t="s">
        <v>83</v>
      </c>
      <c r="AT126" s="156" t="s">
        <v>74</v>
      </c>
      <c r="AU126" s="156" t="s">
        <v>75</v>
      </c>
      <c r="AY126" s="148" t="s">
        <v>150</v>
      </c>
      <c r="BK126" s="157">
        <f>BK127</f>
        <v>0</v>
      </c>
    </row>
    <row r="127" spans="2:65" s="11" customFormat="1" ht="22.9" customHeight="1" x14ac:dyDescent="0.2">
      <c r="B127" s="147"/>
      <c r="D127" s="148" t="s">
        <v>74</v>
      </c>
      <c r="E127" s="158" t="s">
        <v>186</v>
      </c>
      <c r="F127" s="158" t="s">
        <v>397</v>
      </c>
      <c r="I127" s="150"/>
      <c r="J127" s="159">
        <f>BK127</f>
        <v>0</v>
      </c>
      <c r="L127" s="147"/>
      <c r="M127" s="152"/>
      <c r="N127" s="153"/>
      <c r="O127" s="153"/>
      <c r="P127" s="154">
        <f>SUM(P128:P134)</f>
        <v>0</v>
      </c>
      <c r="Q127" s="153"/>
      <c r="R127" s="154">
        <f>SUM(R128:R134)</f>
        <v>0</v>
      </c>
      <c r="S127" s="153"/>
      <c r="T127" s="155">
        <f>SUM(T128:T134)</f>
        <v>0</v>
      </c>
      <c r="AR127" s="148" t="s">
        <v>83</v>
      </c>
      <c r="AT127" s="156" t="s">
        <v>74</v>
      </c>
      <c r="AU127" s="156" t="s">
        <v>83</v>
      </c>
      <c r="AY127" s="148" t="s">
        <v>150</v>
      </c>
      <c r="BK127" s="157">
        <f>SUM(BK128:BK134)</f>
        <v>0</v>
      </c>
    </row>
    <row r="128" spans="2:65" s="1" customFormat="1" ht="24" customHeight="1" x14ac:dyDescent="0.2">
      <c r="B128" s="160"/>
      <c r="C128" s="161" t="s">
        <v>83</v>
      </c>
      <c r="D128" s="259" t="s">
        <v>1007</v>
      </c>
      <c r="E128" s="260"/>
      <c r="F128" s="261"/>
      <c r="G128" s="163" t="s">
        <v>234</v>
      </c>
      <c r="H128" s="164">
        <v>2</v>
      </c>
      <c r="I128" s="165"/>
      <c r="J128" s="164">
        <f t="shared" ref="J128:J134" si="0">ROUND(I128*H128,3)</f>
        <v>0</v>
      </c>
      <c r="K128" s="162" t="s">
        <v>1</v>
      </c>
      <c r="L128" s="32"/>
      <c r="M128" s="166" t="s">
        <v>1</v>
      </c>
      <c r="N128" s="167" t="s">
        <v>41</v>
      </c>
      <c r="O128" s="55"/>
      <c r="P128" s="168">
        <f t="shared" ref="P128:P134" si="1">O128*H128</f>
        <v>0</v>
      </c>
      <c r="Q128" s="168">
        <v>0</v>
      </c>
      <c r="R128" s="168">
        <f t="shared" ref="R128:R134" si="2">Q128*H128</f>
        <v>0</v>
      </c>
      <c r="S128" s="168">
        <v>0</v>
      </c>
      <c r="T128" s="169">
        <f t="shared" ref="T128:T134" si="3">S128*H128</f>
        <v>0</v>
      </c>
      <c r="AR128" s="170" t="s">
        <v>156</v>
      </c>
      <c r="AT128" s="170" t="s">
        <v>152</v>
      </c>
      <c r="AU128" s="170" t="s">
        <v>157</v>
      </c>
      <c r="AY128" s="16" t="s">
        <v>150</v>
      </c>
      <c r="BE128" s="92">
        <f t="shared" ref="BE128:BE134" si="4">IF(N128="základná",J128,0)</f>
        <v>0</v>
      </c>
      <c r="BF128" s="92">
        <f t="shared" ref="BF128:BF134" si="5">IF(N128="znížená",J128,0)</f>
        <v>0</v>
      </c>
      <c r="BG128" s="92">
        <f t="shared" ref="BG128:BG134" si="6">IF(N128="zákl. prenesená",J128,0)</f>
        <v>0</v>
      </c>
      <c r="BH128" s="92">
        <f t="shared" ref="BH128:BH134" si="7">IF(N128="zníž. prenesená",J128,0)</f>
        <v>0</v>
      </c>
      <c r="BI128" s="92">
        <f t="shared" ref="BI128:BI134" si="8">IF(N128="nulová",J128,0)</f>
        <v>0</v>
      </c>
      <c r="BJ128" s="16" t="s">
        <v>157</v>
      </c>
      <c r="BK128" s="171">
        <f t="shared" ref="BK128:BK134" si="9">ROUND(I128*H128,3)</f>
        <v>0</v>
      </c>
      <c r="BL128" s="16" t="s">
        <v>156</v>
      </c>
      <c r="BM128" s="170" t="s">
        <v>157</v>
      </c>
    </row>
    <row r="129" spans="2:65" s="1" customFormat="1" ht="24" customHeight="1" x14ac:dyDescent="0.2">
      <c r="B129" s="160"/>
      <c r="C129" s="161" t="s">
        <v>157</v>
      </c>
      <c r="D129" s="259" t="s">
        <v>873</v>
      </c>
      <c r="E129" s="260"/>
      <c r="F129" s="261"/>
      <c r="G129" s="163" t="s">
        <v>191</v>
      </c>
      <c r="H129" s="164">
        <v>0.114</v>
      </c>
      <c r="I129" s="165"/>
      <c r="J129" s="164">
        <f t="shared" si="0"/>
        <v>0</v>
      </c>
      <c r="K129" s="162" t="s">
        <v>1</v>
      </c>
      <c r="L129" s="32"/>
      <c r="M129" s="166" t="s">
        <v>1</v>
      </c>
      <c r="N129" s="167" t="s">
        <v>41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AR129" s="170" t="s">
        <v>156</v>
      </c>
      <c r="AT129" s="170" t="s">
        <v>152</v>
      </c>
      <c r="AU129" s="170" t="s">
        <v>157</v>
      </c>
      <c r="AY129" s="16" t="s">
        <v>150</v>
      </c>
      <c r="BE129" s="92">
        <f t="shared" si="4"/>
        <v>0</v>
      </c>
      <c r="BF129" s="92">
        <f t="shared" si="5"/>
        <v>0</v>
      </c>
      <c r="BG129" s="92">
        <f t="shared" si="6"/>
        <v>0</v>
      </c>
      <c r="BH129" s="92">
        <f t="shared" si="7"/>
        <v>0</v>
      </c>
      <c r="BI129" s="92">
        <f t="shared" si="8"/>
        <v>0</v>
      </c>
      <c r="BJ129" s="16" t="s">
        <v>157</v>
      </c>
      <c r="BK129" s="171">
        <f t="shared" si="9"/>
        <v>0</v>
      </c>
      <c r="BL129" s="16" t="s">
        <v>156</v>
      </c>
      <c r="BM129" s="170" t="s">
        <v>156</v>
      </c>
    </row>
    <row r="130" spans="2:65" s="1" customFormat="1" ht="16.5" customHeight="1" x14ac:dyDescent="0.2">
      <c r="B130" s="160"/>
      <c r="C130" s="161" t="s">
        <v>165</v>
      </c>
      <c r="D130" s="259" t="s">
        <v>492</v>
      </c>
      <c r="E130" s="260"/>
      <c r="F130" s="261"/>
      <c r="G130" s="163" t="s">
        <v>191</v>
      </c>
      <c r="H130" s="164">
        <v>0.114</v>
      </c>
      <c r="I130" s="165"/>
      <c r="J130" s="164">
        <f t="shared" si="0"/>
        <v>0</v>
      </c>
      <c r="K130" s="162" t="s">
        <v>1</v>
      </c>
      <c r="L130" s="32"/>
      <c r="M130" s="166" t="s">
        <v>1</v>
      </c>
      <c r="N130" s="167" t="s">
        <v>41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AR130" s="170" t="s">
        <v>156</v>
      </c>
      <c r="AT130" s="170" t="s">
        <v>152</v>
      </c>
      <c r="AU130" s="170" t="s">
        <v>157</v>
      </c>
      <c r="AY130" s="16" t="s">
        <v>150</v>
      </c>
      <c r="BE130" s="92">
        <f t="shared" si="4"/>
        <v>0</v>
      </c>
      <c r="BF130" s="92">
        <f t="shared" si="5"/>
        <v>0</v>
      </c>
      <c r="BG130" s="92">
        <f t="shared" si="6"/>
        <v>0</v>
      </c>
      <c r="BH130" s="92">
        <f t="shared" si="7"/>
        <v>0</v>
      </c>
      <c r="BI130" s="92">
        <f t="shared" si="8"/>
        <v>0</v>
      </c>
      <c r="BJ130" s="16" t="s">
        <v>157</v>
      </c>
      <c r="BK130" s="171">
        <f t="shared" si="9"/>
        <v>0</v>
      </c>
      <c r="BL130" s="16" t="s">
        <v>156</v>
      </c>
      <c r="BM130" s="170" t="s">
        <v>176</v>
      </c>
    </row>
    <row r="131" spans="2:65" s="1" customFormat="1" ht="24" customHeight="1" x14ac:dyDescent="0.2">
      <c r="B131" s="160"/>
      <c r="C131" s="161" t="s">
        <v>156</v>
      </c>
      <c r="D131" s="259" t="s">
        <v>495</v>
      </c>
      <c r="E131" s="260"/>
      <c r="F131" s="261"/>
      <c r="G131" s="163" t="s">
        <v>191</v>
      </c>
      <c r="H131" s="164">
        <v>0.45600000000000002</v>
      </c>
      <c r="I131" s="165"/>
      <c r="J131" s="164">
        <f t="shared" si="0"/>
        <v>0</v>
      </c>
      <c r="K131" s="162" t="s">
        <v>1</v>
      </c>
      <c r="L131" s="32"/>
      <c r="M131" s="166" t="s">
        <v>1</v>
      </c>
      <c r="N131" s="167" t="s">
        <v>41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AR131" s="170" t="s">
        <v>156</v>
      </c>
      <c r="AT131" s="170" t="s">
        <v>152</v>
      </c>
      <c r="AU131" s="170" t="s">
        <v>157</v>
      </c>
      <c r="AY131" s="16" t="s">
        <v>150</v>
      </c>
      <c r="BE131" s="92">
        <f t="shared" si="4"/>
        <v>0</v>
      </c>
      <c r="BF131" s="92">
        <f t="shared" si="5"/>
        <v>0</v>
      </c>
      <c r="BG131" s="92">
        <f t="shared" si="6"/>
        <v>0</v>
      </c>
      <c r="BH131" s="92">
        <f t="shared" si="7"/>
        <v>0</v>
      </c>
      <c r="BI131" s="92">
        <f t="shared" si="8"/>
        <v>0</v>
      </c>
      <c r="BJ131" s="16" t="s">
        <v>157</v>
      </c>
      <c r="BK131" s="171">
        <f t="shared" si="9"/>
        <v>0</v>
      </c>
      <c r="BL131" s="16" t="s">
        <v>156</v>
      </c>
      <c r="BM131" s="170" t="s">
        <v>183</v>
      </c>
    </row>
    <row r="132" spans="2:65" s="1" customFormat="1" ht="24" customHeight="1" x14ac:dyDescent="0.2">
      <c r="B132" s="160"/>
      <c r="C132" s="161" t="s">
        <v>172</v>
      </c>
      <c r="D132" s="259" t="s">
        <v>499</v>
      </c>
      <c r="E132" s="260"/>
      <c r="F132" s="261"/>
      <c r="G132" s="163" t="s">
        <v>191</v>
      </c>
      <c r="H132" s="164">
        <v>0.114</v>
      </c>
      <c r="I132" s="165"/>
      <c r="J132" s="164">
        <f t="shared" si="0"/>
        <v>0</v>
      </c>
      <c r="K132" s="162" t="s">
        <v>1</v>
      </c>
      <c r="L132" s="32"/>
      <c r="M132" s="166" t="s">
        <v>1</v>
      </c>
      <c r="N132" s="167" t="s">
        <v>41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AR132" s="170" t="s">
        <v>156</v>
      </c>
      <c r="AT132" s="170" t="s">
        <v>152</v>
      </c>
      <c r="AU132" s="170" t="s">
        <v>157</v>
      </c>
      <c r="AY132" s="16" t="s">
        <v>150</v>
      </c>
      <c r="BE132" s="92">
        <f t="shared" si="4"/>
        <v>0</v>
      </c>
      <c r="BF132" s="92">
        <f t="shared" si="5"/>
        <v>0</v>
      </c>
      <c r="BG132" s="92">
        <f t="shared" si="6"/>
        <v>0</v>
      </c>
      <c r="BH132" s="92">
        <f t="shared" si="7"/>
        <v>0</v>
      </c>
      <c r="BI132" s="92">
        <f t="shared" si="8"/>
        <v>0</v>
      </c>
      <c r="BJ132" s="16" t="s">
        <v>157</v>
      </c>
      <c r="BK132" s="171">
        <f t="shared" si="9"/>
        <v>0</v>
      </c>
      <c r="BL132" s="16" t="s">
        <v>156</v>
      </c>
      <c r="BM132" s="170" t="s">
        <v>189</v>
      </c>
    </row>
    <row r="133" spans="2:65" s="1" customFormat="1" ht="24" customHeight="1" x14ac:dyDescent="0.2">
      <c r="B133" s="160"/>
      <c r="C133" s="161" t="s">
        <v>176</v>
      </c>
      <c r="D133" s="259" t="s">
        <v>502</v>
      </c>
      <c r="E133" s="260"/>
      <c r="F133" s="261"/>
      <c r="G133" s="163" t="s">
        <v>191</v>
      </c>
      <c r="H133" s="164">
        <v>0.114</v>
      </c>
      <c r="I133" s="165"/>
      <c r="J133" s="164">
        <f t="shared" si="0"/>
        <v>0</v>
      </c>
      <c r="K133" s="162" t="s">
        <v>1</v>
      </c>
      <c r="L133" s="32"/>
      <c r="M133" s="166" t="s">
        <v>1</v>
      </c>
      <c r="N133" s="167" t="s">
        <v>41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AR133" s="170" t="s">
        <v>156</v>
      </c>
      <c r="AT133" s="170" t="s">
        <v>152</v>
      </c>
      <c r="AU133" s="170" t="s">
        <v>157</v>
      </c>
      <c r="AY133" s="16" t="s">
        <v>150</v>
      </c>
      <c r="BE133" s="92">
        <f t="shared" si="4"/>
        <v>0</v>
      </c>
      <c r="BF133" s="92">
        <f t="shared" si="5"/>
        <v>0</v>
      </c>
      <c r="BG133" s="92">
        <f t="shared" si="6"/>
        <v>0</v>
      </c>
      <c r="BH133" s="92">
        <f t="shared" si="7"/>
        <v>0</v>
      </c>
      <c r="BI133" s="92">
        <f t="shared" si="8"/>
        <v>0</v>
      </c>
      <c r="BJ133" s="16" t="s">
        <v>157</v>
      </c>
      <c r="BK133" s="171">
        <f t="shared" si="9"/>
        <v>0</v>
      </c>
      <c r="BL133" s="16" t="s">
        <v>156</v>
      </c>
      <c r="BM133" s="170" t="s">
        <v>202</v>
      </c>
    </row>
    <row r="134" spans="2:65" s="1" customFormat="1" ht="24" customHeight="1" x14ac:dyDescent="0.2">
      <c r="B134" s="160"/>
      <c r="C134" s="161" t="s">
        <v>179</v>
      </c>
      <c r="D134" s="259" t="s">
        <v>1008</v>
      </c>
      <c r="E134" s="260"/>
      <c r="F134" s="261"/>
      <c r="G134" s="163" t="s">
        <v>191</v>
      </c>
      <c r="H134" s="164">
        <v>0.114</v>
      </c>
      <c r="I134" s="165"/>
      <c r="J134" s="164">
        <f t="shared" si="0"/>
        <v>0</v>
      </c>
      <c r="K134" s="162" t="s">
        <v>1</v>
      </c>
      <c r="L134" s="32"/>
      <c r="M134" s="166" t="s">
        <v>1</v>
      </c>
      <c r="N134" s="167" t="s">
        <v>41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AR134" s="170" t="s">
        <v>156</v>
      </c>
      <c r="AT134" s="170" t="s">
        <v>152</v>
      </c>
      <c r="AU134" s="170" t="s">
        <v>157</v>
      </c>
      <c r="AY134" s="16" t="s">
        <v>150</v>
      </c>
      <c r="BE134" s="92">
        <f t="shared" si="4"/>
        <v>0</v>
      </c>
      <c r="BF134" s="92">
        <f t="shared" si="5"/>
        <v>0</v>
      </c>
      <c r="BG134" s="92">
        <f t="shared" si="6"/>
        <v>0</v>
      </c>
      <c r="BH134" s="92">
        <f t="shared" si="7"/>
        <v>0</v>
      </c>
      <c r="BI134" s="92">
        <f t="shared" si="8"/>
        <v>0</v>
      </c>
      <c r="BJ134" s="16" t="s">
        <v>157</v>
      </c>
      <c r="BK134" s="171">
        <f t="shared" si="9"/>
        <v>0</v>
      </c>
      <c r="BL134" s="16" t="s">
        <v>156</v>
      </c>
      <c r="BM134" s="170" t="s">
        <v>211</v>
      </c>
    </row>
    <row r="135" spans="2:65" s="11" customFormat="1" ht="25.9" customHeight="1" x14ac:dyDescent="0.2">
      <c r="B135" s="147"/>
      <c r="D135" s="148" t="s">
        <v>74</v>
      </c>
      <c r="E135" s="149" t="s">
        <v>512</v>
      </c>
      <c r="F135" s="149" t="s">
        <v>513</v>
      </c>
      <c r="I135" s="150"/>
      <c r="J135" s="151">
        <f>BK135</f>
        <v>0</v>
      </c>
      <c r="L135" s="147"/>
      <c r="M135" s="152"/>
      <c r="N135" s="153"/>
      <c r="O135" s="153"/>
      <c r="P135" s="154">
        <f>P136+P140+P144+P147</f>
        <v>0</v>
      </c>
      <c r="Q135" s="153"/>
      <c r="R135" s="154">
        <f>R136+R140+R144+R147</f>
        <v>0.14194000000000001</v>
      </c>
      <c r="S135" s="153"/>
      <c r="T135" s="155">
        <f>T136+T140+T144+T147</f>
        <v>0</v>
      </c>
      <c r="AR135" s="148" t="s">
        <v>157</v>
      </c>
      <c r="AT135" s="156" t="s">
        <v>74</v>
      </c>
      <c r="AU135" s="156" t="s">
        <v>75</v>
      </c>
      <c r="AY135" s="148" t="s">
        <v>150</v>
      </c>
      <c r="BK135" s="157">
        <f>BK136+BK140+BK144+BK147</f>
        <v>0</v>
      </c>
    </row>
    <row r="136" spans="2:65" s="11" customFormat="1" ht="22.9" customHeight="1" x14ac:dyDescent="0.2">
      <c r="B136" s="147"/>
      <c r="D136" s="148" t="s">
        <v>74</v>
      </c>
      <c r="E136" s="158" t="s">
        <v>531</v>
      </c>
      <c r="F136" s="158" t="s">
        <v>532</v>
      </c>
      <c r="I136" s="150"/>
      <c r="J136" s="159">
        <f>BK136</f>
        <v>0</v>
      </c>
      <c r="L136" s="147"/>
      <c r="M136" s="152"/>
      <c r="N136" s="153"/>
      <c r="O136" s="153"/>
      <c r="P136" s="154">
        <f>SUM(P137:P139)</f>
        <v>0</v>
      </c>
      <c r="Q136" s="153"/>
      <c r="R136" s="154">
        <f>SUM(R137:R139)</f>
        <v>3.49E-3</v>
      </c>
      <c r="S136" s="153"/>
      <c r="T136" s="155">
        <f>SUM(T137:T139)</f>
        <v>0</v>
      </c>
      <c r="AR136" s="148" t="s">
        <v>157</v>
      </c>
      <c r="AT136" s="156" t="s">
        <v>74</v>
      </c>
      <c r="AU136" s="156" t="s">
        <v>83</v>
      </c>
      <c r="AY136" s="148" t="s">
        <v>150</v>
      </c>
      <c r="BK136" s="157">
        <f>SUM(BK137:BK139)</f>
        <v>0</v>
      </c>
    </row>
    <row r="137" spans="2:65" s="1" customFormat="1" ht="36" customHeight="1" x14ac:dyDescent="0.2">
      <c r="B137" s="160"/>
      <c r="C137" s="161" t="s">
        <v>183</v>
      </c>
      <c r="D137" s="259" t="s">
        <v>1009</v>
      </c>
      <c r="E137" s="260"/>
      <c r="F137" s="261"/>
      <c r="G137" s="163" t="s">
        <v>260</v>
      </c>
      <c r="H137" s="164">
        <v>1</v>
      </c>
      <c r="I137" s="165"/>
      <c r="J137" s="164">
        <f>ROUND(I137*H137,3)</f>
        <v>0</v>
      </c>
      <c r="K137" s="162" t="s">
        <v>1</v>
      </c>
      <c r="L137" s="32"/>
      <c r="M137" s="166" t="s">
        <v>1</v>
      </c>
      <c r="N137" s="167" t="s">
        <v>41</v>
      </c>
      <c r="O137" s="55"/>
      <c r="P137" s="168">
        <f>O137*H137</f>
        <v>0</v>
      </c>
      <c r="Q137" s="168">
        <v>1.49E-3</v>
      </c>
      <c r="R137" s="168">
        <f>Q137*H137</f>
        <v>1.49E-3</v>
      </c>
      <c r="S137" s="168">
        <v>0</v>
      </c>
      <c r="T137" s="169">
        <f>S137*H137</f>
        <v>0</v>
      </c>
      <c r="AR137" s="170" t="s">
        <v>219</v>
      </c>
      <c r="AT137" s="170" t="s">
        <v>152</v>
      </c>
      <c r="AU137" s="170" t="s">
        <v>157</v>
      </c>
      <c r="AY137" s="16" t="s">
        <v>150</v>
      </c>
      <c r="BE137" s="92">
        <f>IF(N137="základná",J137,0)</f>
        <v>0</v>
      </c>
      <c r="BF137" s="92">
        <f>IF(N137="znížená",J137,0)</f>
        <v>0</v>
      </c>
      <c r="BG137" s="92">
        <f>IF(N137="zákl. prenesená",J137,0)</f>
        <v>0</v>
      </c>
      <c r="BH137" s="92">
        <f>IF(N137="zníž. prenesená",J137,0)</f>
        <v>0</v>
      </c>
      <c r="BI137" s="92">
        <f>IF(N137="nulová",J137,0)</f>
        <v>0</v>
      </c>
      <c r="BJ137" s="16" t="s">
        <v>157</v>
      </c>
      <c r="BK137" s="171">
        <f>ROUND(I137*H137,3)</f>
        <v>0</v>
      </c>
      <c r="BL137" s="16" t="s">
        <v>219</v>
      </c>
      <c r="BM137" s="170" t="s">
        <v>219</v>
      </c>
    </row>
    <row r="138" spans="2:65" s="1" customFormat="1" ht="26.25" customHeight="1" x14ac:dyDescent="0.2">
      <c r="B138" s="160"/>
      <c r="C138" s="197" t="s">
        <v>186</v>
      </c>
      <c r="D138" s="262" t="s">
        <v>1276</v>
      </c>
      <c r="E138" s="263"/>
      <c r="F138" s="264"/>
      <c r="G138" s="199" t="s">
        <v>260</v>
      </c>
      <c r="H138" s="200">
        <v>1</v>
      </c>
      <c r="I138" s="201"/>
      <c r="J138" s="200">
        <f>ROUND(I138*H138,3)</f>
        <v>0</v>
      </c>
      <c r="K138" s="198" t="s">
        <v>1</v>
      </c>
      <c r="L138" s="202"/>
      <c r="M138" s="203" t="s">
        <v>1</v>
      </c>
      <c r="N138" s="204" t="s">
        <v>41</v>
      </c>
      <c r="O138" s="55"/>
      <c r="P138" s="168">
        <f>O138*H138</f>
        <v>0</v>
      </c>
      <c r="Q138" s="168">
        <v>2E-3</v>
      </c>
      <c r="R138" s="168">
        <f>Q138*H138</f>
        <v>2E-3</v>
      </c>
      <c r="S138" s="168">
        <v>0</v>
      </c>
      <c r="T138" s="169">
        <f>S138*H138</f>
        <v>0</v>
      </c>
      <c r="AR138" s="170" t="s">
        <v>302</v>
      </c>
      <c r="AT138" s="170" t="s">
        <v>255</v>
      </c>
      <c r="AU138" s="170" t="s">
        <v>157</v>
      </c>
      <c r="AY138" s="16" t="s">
        <v>150</v>
      </c>
      <c r="BE138" s="92">
        <f>IF(N138="základná",J138,0)</f>
        <v>0</v>
      </c>
      <c r="BF138" s="92">
        <f>IF(N138="znížená",J138,0)</f>
        <v>0</v>
      </c>
      <c r="BG138" s="92">
        <f>IF(N138="zákl. prenesená",J138,0)</f>
        <v>0</v>
      </c>
      <c r="BH138" s="92">
        <f>IF(N138="zníž. prenesená",J138,0)</f>
        <v>0</v>
      </c>
      <c r="BI138" s="92">
        <f>IF(N138="nulová",J138,0)</f>
        <v>0</v>
      </c>
      <c r="BJ138" s="16" t="s">
        <v>157</v>
      </c>
      <c r="BK138" s="171">
        <f>ROUND(I138*H138,3)</f>
        <v>0</v>
      </c>
      <c r="BL138" s="16" t="s">
        <v>219</v>
      </c>
      <c r="BM138" s="170" t="s">
        <v>232</v>
      </c>
    </row>
    <row r="139" spans="2:65" s="1" customFormat="1" ht="24" customHeight="1" x14ac:dyDescent="0.2">
      <c r="B139" s="160"/>
      <c r="C139" s="161" t="s">
        <v>189</v>
      </c>
      <c r="D139" s="259" t="s">
        <v>875</v>
      </c>
      <c r="E139" s="260"/>
      <c r="F139" s="261"/>
      <c r="G139" s="163" t="s">
        <v>876</v>
      </c>
      <c r="H139" s="165"/>
      <c r="I139" s="165"/>
      <c r="J139" s="164">
        <f>ROUND(I139*H139,3)</f>
        <v>0</v>
      </c>
      <c r="K139" s="162" t="s">
        <v>1</v>
      </c>
      <c r="L139" s="32"/>
      <c r="M139" s="166" t="s">
        <v>1</v>
      </c>
      <c r="N139" s="167" t="s">
        <v>41</v>
      </c>
      <c r="O139" s="55"/>
      <c r="P139" s="168">
        <f>O139*H139</f>
        <v>0</v>
      </c>
      <c r="Q139" s="168">
        <v>0</v>
      </c>
      <c r="R139" s="168">
        <f>Q139*H139</f>
        <v>0</v>
      </c>
      <c r="S139" s="168">
        <v>0</v>
      </c>
      <c r="T139" s="169">
        <f>S139*H139</f>
        <v>0</v>
      </c>
      <c r="AR139" s="170" t="s">
        <v>219</v>
      </c>
      <c r="AT139" s="170" t="s">
        <v>152</v>
      </c>
      <c r="AU139" s="170" t="s">
        <v>157</v>
      </c>
      <c r="AY139" s="16" t="s">
        <v>150</v>
      </c>
      <c r="BE139" s="92">
        <f>IF(N139="základná",J139,0)</f>
        <v>0</v>
      </c>
      <c r="BF139" s="92">
        <f>IF(N139="znížená",J139,0)</f>
        <v>0</v>
      </c>
      <c r="BG139" s="92">
        <f>IF(N139="zákl. prenesená",J139,0)</f>
        <v>0</v>
      </c>
      <c r="BH139" s="92">
        <f>IF(N139="zníž. prenesená",J139,0)</f>
        <v>0</v>
      </c>
      <c r="BI139" s="92">
        <f>IF(N139="nulová",J139,0)</f>
        <v>0</v>
      </c>
      <c r="BJ139" s="16" t="s">
        <v>157</v>
      </c>
      <c r="BK139" s="171">
        <f>ROUND(I139*H139,3)</f>
        <v>0</v>
      </c>
      <c r="BL139" s="16" t="s">
        <v>219</v>
      </c>
      <c r="BM139" s="170" t="s">
        <v>7</v>
      </c>
    </row>
    <row r="140" spans="2:65" s="11" customFormat="1" ht="22.9" customHeight="1" x14ac:dyDescent="0.2">
      <c r="B140" s="147"/>
      <c r="D140" s="148" t="s">
        <v>74</v>
      </c>
      <c r="E140" s="158" t="s">
        <v>877</v>
      </c>
      <c r="F140" s="158" t="s">
        <v>1010</v>
      </c>
      <c r="I140" s="150"/>
      <c r="J140" s="159">
        <f>BK140</f>
        <v>0</v>
      </c>
      <c r="L140" s="147"/>
      <c r="M140" s="152"/>
      <c r="N140" s="153"/>
      <c r="O140" s="153"/>
      <c r="P140" s="154">
        <f>SUM(P141:P143)</f>
        <v>0</v>
      </c>
      <c r="Q140" s="153"/>
      <c r="R140" s="154">
        <f>SUM(R141:R143)</f>
        <v>4.0200000000000001E-3</v>
      </c>
      <c r="S140" s="153"/>
      <c r="T140" s="155">
        <f>SUM(T141:T143)</f>
        <v>0</v>
      </c>
      <c r="AR140" s="148" t="s">
        <v>157</v>
      </c>
      <c r="AT140" s="156" t="s">
        <v>74</v>
      </c>
      <c r="AU140" s="156" t="s">
        <v>83</v>
      </c>
      <c r="AY140" s="148" t="s">
        <v>150</v>
      </c>
      <c r="BK140" s="157">
        <f>SUM(BK141:BK143)</f>
        <v>0</v>
      </c>
    </row>
    <row r="141" spans="2:65" s="1" customFormat="1" ht="24" customHeight="1" x14ac:dyDescent="0.2">
      <c r="B141" s="160"/>
      <c r="C141" s="161" t="s">
        <v>196</v>
      </c>
      <c r="D141" s="259" t="s">
        <v>884</v>
      </c>
      <c r="E141" s="260"/>
      <c r="F141" s="261"/>
      <c r="G141" s="163" t="s">
        <v>234</v>
      </c>
      <c r="H141" s="164">
        <v>1</v>
      </c>
      <c r="I141" s="165"/>
      <c r="J141" s="164">
        <f>ROUND(I141*H141,3)</f>
        <v>0</v>
      </c>
      <c r="K141" s="162" t="s">
        <v>1</v>
      </c>
      <c r="L141" s="32"/>
      <c r="M141" s="166" t="s">
        <v>1</v>
      </c>
      <c r="N141" s="167" t="s">
        <v>41</v>
      </c>
      <c r="O141" s="55"/>
      <c r="P141" s="168">
        <f>O141*H141</f>
        <v>0</v>
      </c>
      <c r="Q141" s="168">
        <v>0</v>
      </c>
      <c r="R141" s="168">
        <f>Q141*H141</f>
        <v>0</v>
      </c>
      <c r="S141" s="168">
        <v>0</v>
      </c>
      <c r="T141" s="169">
        <f>S141*H141</f>
        <v>0</v>
      </c>
      <c r="AR141" s="170" t="s">
        <v>219</v>
      </c>
      <c r="AT141" s="170" t="s">
        <v>152</v>
      </c>
      <c r="AU141" s="170" t="s">
        <v>157</v>
      </c>
      <c r="AY141" s="16" t="s">
        <v>150</v>
      </c>
      <c r="BE141" s="92">
        <f>IF(N141="základná",J141,0)</f>
        <v>0</v>
      </c>
      <c r="BF141" s="92">
        <f>IF(N141="znížená",J141,0)</f>
        <v>0</v>
      </c>
      <c r="BG141" s="92">
        <f>IF(N141="zákl. prenesená",J141,0)</f>
        <v>0</v>
      </c>
      <c r="BH141" s="92">
        <f>IF(N141="zníž. prenesená",J141,0)</f>
        <v>0</v>
      </c>
      <c r="BI141" s="92">
        <f>IF(N141="nulová",J141,0)</f>
        <v>0</v>
      </c>
      <c r="BJ141" s="16" t="s">
        <v>157</v>
      </c>
      <c r="BK141" s="171">
        <f>ROUND(I141*H141,3)</f>
        <v>0</v>
      </c>
      <c r="BL141" s="16" t="s">
        <v>219</v>
      </c>
      <c r="BM141" s="170" t="s">
        <v>254</v>
      </c>
    </row>
    <row r="142" spans="2:65" s="1" customFormat="1" ht="16.5" customHeight="1" x14ac:dyDescent="0.2">
      <c r="B142" s="160"/>
      <c r="C142" s="161" t="s">
        <v>202</v>
      </c>
      <c r="D142" s="259" t="s">
        <v>1011</v>
      </c>
      <c r="E142" s="260"/>
      <c r="F142" s="261"/>
      <c r="G142" s="163" t="s">
        <v>234</v>
      </c>
      <c r="H142" s="164">
        <v>1</v>
      </c>
      <c r="I142" s="165"/>
      <c r="J142" s="164">
        <f>ROUND(I142*H142,3)</f>
        <v>0</v>
      </c>
      <c r="K142" s="162" t="s">
        <v>1</v>
      </c>
      <c r="L142" s="32"/>
      <c r="M142" s="166" t="s">
        <v>1</v>
      </c>
      <c r="N142" s="167" t="s">
        <v>41</v>
      </c>
      <c r="O142" s="55"/>
      <c r="P142" s="168">
        <f>O142*H142</f>
        <v>0</v>
      </c>
      <c r="Q142" s="168">
        <v>4.0200000000000001E-3</v>
      </c>
      <c r="R142" s="168">
        <f>Q142*H142</f>
        <v>4.0200000000000001E-3</v>
      </c>
      <c r="S142" s="168">
        <v>0</v>
      </c>
      <c r="T142" s="169">
        <f>S142*H142</f>
        <v>0</v>
      </c>
      <c r="AR142" s="170" t="s">
        <v>219</v>
      </c>
      <c r="AT142" s="170" t="s">
        <v>152</v>
      </c>
      <c r="AU142" s="170" t="s">
        <v>157</v>
      </c>
      <c r="AY142" s="16" t="s">
        <v>150</v>
      </c>
      <c r="BE142" s="92">
        <f>IF(N142="základná",J142,0)</f>
        <v>0</v>
      </c>
      <c r="BF142" s="92">
        <f>IF(N142="znížená",J142,0)</f>
        <v>0</v>
      </c>
      <c r="BG142" s="92">
        <f>IF(N142="zákl. prenesená",J142,0)</f>
        <v>0</v>
      </c>
      <c r="BH142" s="92">
        <f>IF(N142="zníž. prenesená",J142,0)</f>
        <v>0</v>
      </c>
      <c r="BI142" s="92">
        <f>IF(N142="nulová",J142,0)</f>
        <v>0</v>
      </c>
      <c r="BJ142" s="16" t="s">
        <v>157</v>
      </c>
      <c r="BK142" s="171">
        <f>ROUND(I142*H142,3)</f>
        <v>0</v>
      </c>
      <c r="BL142" s="16" t="s">
        <v>219</v>
      </c>
      <c r="BM142" s="170" t="s">
        <v>264</v>
      </c>
    </row>
    <row r="143" spans="2:65" s="1" customFormat="1" ht="24" customHeight="1" x14ac:dyDescent="0.2">
      <c r="B143" s="160"/>
      <c r="C143" s="161" t="s">
        <v>207</v>
      </c>
      <c r="D143" s="259" t="s">
        <v>891</v>
      </c>
      <c r="E143" s="260"/>
      <c r="F143" s="261"/>
      <c r="G143" s="163" t="s">
        <v>876</v>
      </c>
      <c r="H143" s="165"/>
      <c r="I143" s="165"/>
      <c r="J143" s="164">
        <f>ROUND(I143*H143,3)</f>
        <v>0</v>
      </c>
      <c r="K143" s="162" t="s">
        <v>1</v>
      </c>
      <c r="L143" s="32"/>
      <c r="M143" s="166" t="s">
        <v>1</v>
      </c>
      <c r="N143" s="167" t="s">
        <v>41</v>
      </c>
      <c r="O143" s="55"/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AR143" s="170" t="s">
        <v>219</v>
      </c>
      <c r="AT143" s="170" t="s">
        <v>152</v>
      </c>
      <c r="AU143" s="170" t="s">
        <v>157</v>
      </c>
      <c r="AY143" s="16" t="s">
        <v>150</v>
      </c>
      <c r="BE143" s="92">
        <f>IF(N143="základná",J143,0)</f>
        <v>0</v>
      </c>
      <c r="BF143" s="92">
        <f>IF(N143="znížená",J143,0)</f>
        <v>0</v>
      </c>
      <c r="BG143" s="92">
        <f>IF(N143="zákl. prenesená",J143,0)</f>
        <v>0</v>
      </c>
      <c r="BH143" s="92">
        <f>IF(N143="zníž. prenesená",J143,0)</f>
        <v>0</v>
      </c>
      <c r="BI143" s="92">
        <f>IF(N143="nulová",J143,0)</f>
        <v>0</v>
      </c>
      <c r="BJ143" s="16" t="s">
        <v>157</v>
      </c>
      <c r="BK143" s="171">
        <f>ROUND(I143*H143,3)</f>
        <v>0</v>
      </c>
      <c r="BL143" s="16" t="s">
        <v>219</v>
      </c>
      <c r="BM143" s="170" t="s">
        <v>280</v>
      </c>
    </row>
    <row r="144" spans="2:65" s="11" customFormat="1" ht="22.9" customHeight="1" x14ac:dyDescent="0.2">
      <c r="B144" s="147"/>
      <c r="D144" s="148" t="s">
        <v>74</v>
      </c>
      <c r="E144" s="158" t="s">
        <v>589</v>
      </c>
      <c r="F144" s="158" t="s">
        <v>590</v>
      </c>
      <c r="I144" s="150"/>
      <c r="J144" s="159">
        <f>BK144</f>
        <v>0</v>
      </c>
      <c r="L144" s="147"/>
      <c r="M144" s="152"/>
      <c r="N144" s="153"/>
      <c r="O144" s="153"/>
      <c r="P144" s="154">
        <f>SUM(P145:P146)</f>
        <v>0</v>
      </c>
      <c r="Q144" s="153"/>
      <c r="R144" s="154">
        <f>SUM(R145:R146)</f>
        <v>0.11516999999999999</v>
      </c>
      <c r="S144" s="153"/>
      <c r="T144" s="155">
        <f>SUM(T145:T146)</f>
        <v>0</v>
      </c>
      <c r="AR144" s="148" t="s">
        <v>157</v>
      </c>
      <c r="AT144" s="156" t="s">
        <v>74</v>
      </c>
      <c r="AU144" s="156" t="s">
        <v>83</v>
      </c>
      <c r="AY144" s="148" t="s">
        <v>150</v>
      </c>
      <c r="BK144" s="157">
        <f>SUM(BK145:BK146)</f>
        <v>0</v>
      </c>
    </row>
    <row r="145" spans="2:65" s="1" customFormat="1" ht="16.5" customHeight="1" x14ac:dyDescent="0.2">
      <c r="B145" s="160"/>
      <c r="C145" s="161" t="s">
        <v>211</v>
      </c>
      <c r="D145" s="259" t="s">
        <v>1238</v>
      </c>
      <c r="E145" s="260"/>
      <c r="F145" s="261"/>
      <c r="G145" s="163" t="s">
        <v>260</v>
      </c>
      <c r="H145" s="164">
        <v>3</v>
      </c>
      <c r="I145" s="165"/>
      <c r="J145" s="164">
        <f>ROUND(I145*H145,3)</f>
        <v>0</v>
      </c>
      <c r="K145" s="162" t="s">
        <v>1</v>
      </c>
      <c r="L145" s="32"/>
      <c r="M145" s="166" t="s">
        <v>1</v>
      </c>
      <c r="N145" s="167" t="s">
        <v>41</v>
      </c>
      <c r="O145" s="55"/>
      <c r="P145" s="168">
        <f>O145*H145</f>
        <v>0</v>
      </c>
      <c r="Q145" s="168">
        <v>3.8390000000000001E-2</v>
      </c>
      <c r="R145" s="168">
        <f>Q145*H145</f>
        <v>0.11516999999999999</v>
      </c>
      <c r="S145" s="168">
        <v>0</v>
      </c>
      <c r="T145" s="169">
        <f>S145*H145</f>
        <v>0</v>
      </c>
      <c r="AR145" s="170" t="s">
        <v>219</v>
      </c>
      <c r="AT145" s="170" t="s">
        <v>152</v>
      </c>
      <c r="AU145" s="170" t="s">
        <v>157</v>
      </c>
      <c r="AY145" s="16" t="s">
        <v>150</v>
      </c>
      <c r="BE145" s="92">
        <f>IF(N145="základná",J145,0)</f>
        <v>0</v>
      </c>
      <c r="BF145" s="92">
        <f>IF(N145="znížená",J145,0)</f>
        <v>0</v>
      </c>
      <c r="BG145" s="92">
        <f>IF(N145="zákl. prenesená",J145,0)</f>
        <v>0</v>
      </c>
      <c r="BH145" s="92">
        <f>IF(N145="zníž. prenesená",J145,0)</f>
        <v>0</v>
      </c>
      <c r="BI145" s="92">
        <f>IF(N145="nulová",J145,0)</f>
        <v>0</v>
      </c>
      <c r="BJ145" s="16" t="s">
        <v>157</v>
      </c>
      <c r="BK145" s="171">
        <f>ROUND(I145*H145,3)</f>
        <v>0</v>
      </c>
      <c r="BL145" s="16" t="s">
        <v>219</v>
      </c>
      <c r="BM145" s="170" t="s">
        <v>288</v>
      </c>
    </row>
    <row r="146" spans="2:65" s="1" customFormat="1" ht="24" customHeight="1" x14ac:dyDescent="0.2">
      <c r="B146" s="160"/>
      <c r="C146" s="161" t="s">
        <v>215</v>
      </c>
      <c r="D146" s="259" t="s">
        <v>1012</v>
      </c>
      <c r="E146" s="260"/>
      <c r="F146" s="261"/>
      <c r="G146" s="163" t="s">
        <v>876</v>
      </c>
      <c r="H146" s="165"/>
      <c r="I146" s="165"/>
      <c r="J146" s="164">
        <f>ROUND(I146*H146,3)</f>
        <v>0</v>
      </c>
      <c r="K146" s="162" t="s">
        <v>1</v>
      </c>
      <c r="L146" s="32"/>
      <c r="M146" s="166" t="s">
        <v>1</v>
      </c>
      <c r="N146" s="167" t="s">
        <v>41</v>
      </c>
      <c r="O146" s="55"/>
      <c r="P146" s="168">
        <f>O146*H146</f>
        <v>0</v>
      </c>
      <c r="Q146" s="168">
        <v>0</v>
      </c>
      <c r="R146" s="168">
        <f>Q146*H146</f>
        <v>0</v>
      </c>
      <c r="S146" s="168">
        <v>0</v>
      </c>
      <c r="T146" s="169">
        <f>S146*H146</f>
        <v>0</v>
      </c>
      <c r="AR146" s="170" t="s">
        <v>219</v>
      </c>
      <c r="AT146" s="170" t="s">
        <v>152</v>
      </c>
      <c r="AU146" s="170" t="s">
        <v>157</v>
      </c>
      <c r="AY146" s="16" t="s">
        <v>150</v>
      </c>
      <c r="BE146" s="92">
        <f>IF(N146="základná",J146,0)</f>
        <v>0</v>
      </c>
      <c r="BF146" s="92">
        <f>IF(N146="znížená",J146,0)</f>
        <v>0</v>
      </c>
      <c r="BG146" s="92">
        <f>IF(N146="zákl. prenesená",J146,0)</f>
        <v>0</v>
      </c>
      <c r="BH146" s="92">
        <f>IF(N146="zníž. prenesená",J146,0)</f>
        <v>0</v>
      </c>
      <c r="BI146" s="92">
        <f>IF(N146="nulová",J146,0)</f>
        <v>0</v>
      </c>
      <c r="BJ146" s="16" t="s">
        <v>157</v>
      </c>
      <c r="BK146" s="171">
        <f>ROUND(I146*H146,3)</f>
        <v>0</v>
      </c>
      <c r="BL146" s="16" t="s">
        <v>219</v>
      </c>
      <c r="BM146" s="170" t="s">
        <v>295</v>
      </c>
    </row>
    <row r="147" spans="2:65" s="11" customFormat="1" ht="22.9" customHeight="1" x14ac:dyDescent="0.2">
      <c r="B147" s="147"/>
      <c r="D147" s="148" t="s">
        <v>74</v>
      </c>
      <c r="E147" s="158" t="s">
        <v>1013</v>
      </c>
      <c r="F147" s="158" t="s">
        <v>1014</v>
      </c>
      <c r="I147" s="150"/>
      <c r="J147" s="159">
        <f>BK147</f>
        <v>0</v>
      </c>
      <c r="L147" s="147"/>
      <c r="M147" s="152"/>
      <c r="N147" s="153"/>
      <c r="O147" s="153"/>
      <c r="P147" s="154">
        <f>SUM(P148:P165)</f>
        <v>0</v>
      </c>
      <c r="Q147" s="153"/>
      <c r="R147" s="154">
        <f>SUM(R148:R165)</f>
        <v>1.9259999999999999E-2</v>
      </c>
      <c r="S147" s="153"/>
      <c r="T147" s="155">
        <f>SUM(T148:T165)</f>
        <v>0</v>
      </c>
      <c r="AR147" s="148" t="s">
        <v>157</v>
      </c>
      <c r="AT147" s="156" t="s">
        <v>74</v>
      </c>
      <c r="AU147" s="156" t="s">
        <v>83</v>
      </c>
      <c r="AY147" s="148" t="s">
        <v>150</v>
      </c>
      <c r="BK147" s="157">
        <f>SUM(BK148:BK165)</f>
        <v>0</v>
      </c>
    </row>
    <row r="148" spans="2:65" s="1" customFormat="1" ht="24" customHeight="1" x14ac:dyDescent="0.2">
      <c r="B148" s="160"/>
      <c r="C148" s="161" t="s">
        <v>219</v>
      </c>
      <c r="D148" s="259" t="s">
        <v>1239</v>
      </c>
      <c r="E148" s="260"/>
      <c r="F148" s="261"/>
      <c r="G148" s="163" t="s">
        <v>234</v>
      </c>
      <c r="H148" s="164">
        <v>2</v>
      </c>
      <c r="I148" s="165"/>
      <c r="J148" s="164">
        <f t="shared" ref="J148:J165" si="10">ROUND(I148*H148,3)</f>
        <v>0</v>
      </c>
      <c r="K148" s="162" t="s">
        <v>1</v>
      </c>
      <c r="L148" s="32"/>
      <c r="M148" s="166" t="s">
        <v>1</v>
      </c>
      <c r="N148" s="167" t="s">
        <v>41</v>
      </c>
      <c r="O148" s="55"/>
      <c r="P148" s="168">
        <f t="shared" ref="P148:P165" si="11">O148*H148</f>
        <v>0</v>
      </c>
      <c r="Q148" s="168">
        <v>0</v>
      </c>
      <c r="R148" s="168">
        <f t="shared" ref="R148:R165" si="12">Q148*H148</f>
        <v>0</v>
      </c>
      <c r="S148" s="168">
        <v>0</v>
      </c>
      <c r="T148" s="169">
        <f t="shared" ref="T148:T165" si="13">S148*H148</f>
        <v>0</v>
      </c>
      <c r="AR148" s="170" t="s">
        <v>219</v>
      </c>
      <c r="AT148" s="170" t="s">
        <v>152</v>
      </c>
      <c r="AU148" s="170" t="s">
        <v>157</v>
      </c>
      <c r="AY148" s="16" t="s">
        <v>150</v>
      </c>
      <c r="BE148" s="92">
        <f t="shared" ref="BE148:BE165" si="14">IF(N148="základná",J148,0)</f>
        <v>0</v>
      </c>
      <c r="BF148" s="92">
        <f t="shared" ref="BF148:BF165" si="15">IF(N148="znížená",J148,0)</f>
        <v>0</v>
      </c>
      <c r="BG148" s="92">
        <f t="shared" ref="BG148:BG165" si="16">IF(N148="zákl. prenesená",J148,0)</f>
        <v>0</v>
      </c>
      <c r="BH148" s="92">
        <f t="shared" ref="BH148:BH165" si="17">IF(N148="zníž. prenesená",J148,0)</f>
        <v>0</v>
      </c>
      <c r="BI148" s="92">
        <f t="shared" ref="BI148:BI165" si="18">IF(N148="nulová",J148,0)</f>
        <v>0</v>
      </c>
      <c r="BJ148" s="16" t="s">
        <v>157</v>
      </c>
      <c r="BK148" s="171">
        <f t="shared" ref="BK148:BK165" si="19">ROUND(I148*H148,3)</f>
        <v>0</v>
      </c>
      <c r="BL148" s="16" t="s">
        <v>219</v>
      </c>
      <c r="BM148" s="170" t="s">
        <v>302</v>
      </c>
    </row>
    <row r="149" spans="2:65" s="1" customFormat="1" ht="37.5" customHeight="1" x14ac:dyDescent="0.2">
      <c r="B149" s="160"/>
      <c r="C149" s="197" t="s">
        <v>225</v>
      </c>
      <c r="D149" s="262" t="s">
        <v>1240</v>
      </c>
      <c r="E149" s="263"/>
      <c r="F149" s="264"/>
      <c r="G149" s="199" t="s">
        <v>234</v>
      </c>
      <c r="H149" s="200">
        <v>2</v>
      </c>
      <c r="I149" s="201"/>
      <c r="J149" s="200">
        <f t="shared" si="10"/>
        <v>0</v>
      </c>
      <c r="K149" s="198" t="s">
        <v>1</v>
      </c>
      <c r="L149" s="202"/>
      <c r="M149" s="203" t="s">
        <v>1</v>
      </c>
      <c r="N149" s="204" t="s">
        <v>41</v>
      </c>
      <c r="O149" s="55"/>
      <c r="P149" s="168">
        <f t="shared" si="11"/>
        <v>0</v>
      </c>
      <c r="Q149" s="168">
        <v>3.0000000000000001E-3</v>
      </c>
      <c r="R149" s="168">
        <f t="shared" si="12"/>
        <v>6.0000000000000001E-3</v>
      </c>
      <c r="S149" s="168">
        <v>0</v>
      </c>
      <c r="T149" s="169">
        <f t="shared" si="13"/>
        <v>0</v>
      </c>
      <c r="AR149" s="170" t="s">
        <v>302</v>
      </c>
      <c r="AT149" s="170" t="s">
        <v>255</v>
      </c>
      <c r="AU149" s="170" t="s">
        <v>157</v>
      </c>
      <c r="AY149" s="16" t="s">
        <v>150</v>
      </c>
      <c r="BE149" s="92">
        <f t="shared" si="14"/>
        <v>0</v>
      </c>
      <c r="BF149" s="92">
        <f t="shared" si="15"/>
        <v>0</v>
      </c>
      <c r="BG149" s="92">
        <f t="shared" si="16"/>
        <v>0</v>
      </c>
      <c r="BH149" s="92">
        <f t="shared" si="17"/>
        <v>0</v>
      </c>
      <c r="BI149" s="92">
        <f t="shared" si="18"/>
        <v>0</v>
      </c>
      <c r="BJ149" s="16" t="s">
        <v>157</v>
      </c>
      <c r="BK149" s="171">
        <f t="shared" si="19"/>
        <v>0</v>
      </c>
      <c r="BL149" s="16" t="s">
        <v>219</v>
      </c>
      <c r="BM149" s="170" t="s">
        <v>310</v>
      </c>
    </row>
    <row r="150" spans="2:65" s="1" customFormat="1" ht="16.5" customHeight="1" x14ac:dyDescent="0.2">
      <c r="B150" s="160"/>
      <c r="C150" s="161" t="s">
        <v>232</v>
      </c>
      <c r="D150" s="259" t="s">
        <v>1015</v>
      </c>
      <c r="E150" s="260"/>
      <c r="F150" s="261"/>
      <c r="G150" s="163" t="s">
        <v>400</v>
      </c>
      <c r="H150" s="164">
        <v>2</v>
      </c>
      <c r="I150" s="165"/>
      <c r="J150" s="164">
        <f t="shared" si="10"/>
        <v>0</v>
      </c>
      <c r="K150" s="162" t="s">
        <v>1</v>
      </c>
      <c r="L150" s="32"/>
      <c r="M150" s="166" t="s">
        <v>1</v>
      </c>
      <c r="N150" s="167" t="s">
        <v>41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AR150" s="170" t="s">
        <v>219</v>
      </c>
      <c r="AT150" s="170" t="s">
        <v>152</v>
      </c>
      <c r="AU150" s="170" t="s">
        <v>157</v>
      </c>
      <c r="AY150" s="16" t="s">
        <v>150</v>
      </c>
      <c r="BE150" s="92">
        <f t="shared" si="14"/>
        <v>0</v>
      </c>
      <c r="BF150" s="92">
        <f t="shared" si="15"/>
        <v>0</v>
      </c>
      <c r="BG150" s="92">
        <f t="shared" si="16"/>
        <v>0</v>
      </c>
      <c r="BH150" s="92">
        <f t="shared" si="17"/>
        <v>0</v>
      </c>
      <c r="BI150" s="92">
        <f t="shared" si="18"/>
        <v>0</v>
      </c>
      <c r="BJ150" s="16" t="s">
        <v>157</v>
      </c>
      <c r="BK150" s="171">
        <f t="shared" si="19"/>
        <v>0</v>
      </c>
      <c r="BL150" s="16" t="s">
        <v>219</v>
      </c>
      <c r="BM150" s="170" t="s">
        <v>321</v>
      </c>
    </row>
    <row r="151" spans="2:65" s="1" customFormat="1" ht="16.5" customHeight="1" x14ac:dyDescent="0.2">
      <c r="B151" s="160"/>
      <c r="C151" s="197" t="s">
        <v>237</v>
      </c>
      <c r="D151" s="262" t="s">
        <v>1016</v>
      </c>
      <c r="E151" s="263"/>
      <c r="F151" s="264"/>
      <c r="G151" s="199" t="s">
        <v>400</v>
      </c>
      <c r="H151" s="200">
        <v>2</v>
      </c>
      <c r="I151" s="201"/>
      <c r="J151" s="200">
        <f t="shared" si="10"/>
        <v>0</v>
      </c>
      <c r="K151" s="198" t="s">
        <v>1</v>
      </c>
      <c r="L151" s="202"/>
      <c r="M151" s="203" t="s">
        <v>1</v>
      </c>
      <c r="N151" s="204" t="s">
        <v>41</v>
      </c>
      <c r="O151" s="55"/>
      <c r="P151" s="168">
        <f t="shared" si="11"/>
        <v>0</v>
      </c>
      <c r="Q151" s="168">
        <v>5.2999999999999998E-4</v>
      </c>
      <c r="R151" s="168">
        <f t="shared" si="12"/>
        <v>1.06E-3</v>
      </c>
      <c r="S151" s="168">
        <v>0</v>
      </c>
      <c r="T151" s="169">
        <f t="shared" si="13"/>
        <v>0</v>
      </c>
      <c r="AR151" s="170" t="s">
        <v>302</v>
      </c>
      <c r="AT151" s="170" t="s">
        <v>255</v>
      </c>
      <c r="AU151" s="170" t="s">
        <v>157</v>
      </c>
      <c r="AY151" s="16" t="s">
        <v>150</v>
      </c>
      <c r="BE151" s="92">
        <f t="shared" si="14"/>
        <v>0</v>
      </c>
      <c r="BF151" s="92">
        <f t="shared" si="15"/>
        <v>0</v>
      </c>
      <c r="BG151" s="92">
        <f t="shared" si="16"/>
        <v>0</v>
      </c>
      <c r="BH151" s="92">
        <f t="shared" si="17"/>
        <v>0</v>
      </c>
      <c r="BI151" s="92">
        <f t="shared" si="18"/>
        <v>0</v>
      </c>
      <c r="BJ151" s="16" t="s">
        <v>157</v>
      </c>
      <c r="BK151" s="171">
        <f t="shared" si="19"/>
        <v>0</v>
      </c>
      <c r="BL151" s="16" t="s">
        <v>219</v>
      </c>
      <c r="BM151" s="170" t="s">
        <v>348</v>
      </c>
    </row>
    <row r="152" spans="2:65" s="1" customFormat="1" ht="16.5" customHeight="1" x14ac:dyDescent="0.2">
      <c r="B152" s="160"/>
      <c r="C152" s="161" t="s">
        <v>7</v>
      </c>
      <c r="D152" s="259" t="s">
        <v>1017</v>
      </c>
      <c r="E152" s="260"/>
      <c r="F152" s="261"/>
      <c r="G152" s="163" t="s">
        <v>400</v>
      </c>
      <c r="H152" s="164">
        <v>4</v>
      </c>
      <c r="I152" s="165"/>
      <c r="J152" s="164">
        <f t="shared" si="10"/>
        <v>0</v>
      </c>
      <c r="K152" s="162" t="s">
        <v>1</v>
      </c>
      <c r="L152" s="32"/>
      <c r="M152" s="166" t="s">
        <v>1</v>
      </c>
      <c r="N152" s="167" t="s">
        <v>41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AR152" s="170" t="s">
        <v>219</v>
      </c>
      <c r="AT152" s="170" t="s">
        <v>152</v>
      </c>
      <c r="AU152" s="170" t="s">
        <v>157</v>
      </c>
      <c r="AY152" s="16" t="s">
        <v>150</v>
      </c>
      <c r="BE152" s="92">
        <f t="shared" si="14"/>
        <v>0</v>
      </c>
      <c r="BF152" s="92">
        <f t="shared" si="15"/>
        <v>0</v>
      </c>
      <c r="BG152" s="92">
        <f t="shared" si="16"/>
        <v>0</v>
      </c>
      <c r="BH152" s="92">
        <f t="shared" si="17"/>
        <v>0</v>
      </c>
      <c r="BI152" s="92">
        <f t="shared" si="18"/>
        <v>0</v>
      </c>
      <c r="BJ152" s="16" t="s">
        <v>157</v>
      </c>
      <c r="BK152" s="171">
        <f t="shared" si="19"/>
        <v>0</v>
      </c>
      <c r="BL152" s="16" t="s">
        <v>219</v>
      </c>
      <c r="BM152" s="170" t="s">
        <v>356</v>
      </c>
    </row>
    <row r="153" spans="2:65" s="1" customFormat="1" ht="24" customHeight="1" x14ac:dyDescent="0.2">
      <c r="B153" s="160"/>
      <c r="C153" s="197" t="s">
        <v>250</v>
      </c>
      <c r="D153" s="262" t="s">
        <v>1018</v>
      </c>
      <c r="E153" s="263"/>
      <c r="F153" s="264"/>
      <c r="G153" s="199" t="s">
        <v>400</v>
      </c>
      <c r="H153" s="200">
        <v>4</v>
      </c>
      <c r="I153" s="201"/>
      <c r="J153" s="200">
        <f t="shared" si="10"/>
        <v>0</v>
      </c>
      <c r="K153" s="198" t="s">
        <v>1</v>
      </c>
      <c r="L153" s="202"/>
      <c r="M153" s="203" t="s">
        <v>1</v>
      </c>
      <c r="N153" s="204" t="s">
        <v>41</v>
      </c>
      <c r="O153" s="55"/>
      <c r="P153" s="168">
        <f t="shared" si="11"/>
        <v>0</v>
      </c>
      <c r="Q153" s="168">
        <v>8.9999999999999998E-4</v>
      </c>
      <c r="R153" s="168">
        <f t="shared" si="12"/>
        <v>3.5999999999999999E-3</v>
      </c>
      <c r="S153" s="168">
        <v>0</v>
      </c>
      <c r="T153" s="169">
        <f t="shared" si="13"/>
        <v>0</v>
      </c>
      <c r="AR153" s="170" t="s">
        <v>302</v>
      </c>
      <c r="AT153" s="170" t="s">
        <v>255</v>
      </c>
      <c r="AU153" s="170" t="s">
        <v>157</v>
      </c>
      <c r="AY153" s="16" t="s">
        <v>150</v>
      </c>
      <c r="BE153" s="92">
        <f t="shared" si="14"/>
        <v>0</v>
      </c>
      <c r="BF153" s="92">
        <f t="shared" si="15"/>
        <v>0</v>
      </c>
      <c r="BG153" s="92">
        <f t="shared" si="16"/>
        <v>0</v>
      </c>
      <c r="BH153" s="92">
        <f t="shared" si="17"/>
        <v>0</v>
      </c>
      <c r="BI153" s="92">
        <f t="shared" si="18"/>
        <v>0</v>
      </c>
      <c r="BJ153" s="16" t="s">
        <v>157</v>
      </c>
      <c r="BK153" s="171">
        <f t="shared" si="19"/>
        <v>0</v>
      </c>
      <c r="BL153" s="16" t="s">
        <v>219</v>
      </c>
      <c r="BM153" s="170" t="s">
        <v>369</v>
      </c>
    </row>
    <row r="154" spans="2:65" s="1" customFormat="1" ht="16.5" customHeight="1" x14ac:dyDescent="0.2">
      <c r="B154" s="160"/>
      <c r="C154" s="161" t="s">
        <v>254</v>
      </c>
      <c r="D154" s="259" t="s">
        <v>1019</v>
      </c>
      <c r="E154" s="260"/>
      <c r="F154" s="261"/>
      <c r="G154" s="163" t="s">
        <v>234</v>
      </c>
      <c r="H154" s="164">
        <v>3</v>
      </c>
      <c r="I154" s="165"/>
      <c r="J154" s="164">
        <f t="shared" si="10"/>
        <v>0</v>
      </c>
      <c r="K154" s="162" t="s">
        <v>1</v>
      </c>
      <c r="L154" s="32"/>
      <c r="M154" s="166" t="s">
        <v>1</v>
      </c>
      <c r="N154" s="167" t="s">
        <v>41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AR154" s="170" t="s">
        <v>219</v>
      </c>
      <c r="AT154" s="170" t="s">
        <v>152</v>
      </c>
      <c r="AU154" s="170" t="s">
        <v>157</v>
      </c>
      <c r="AY154" s="16" t="s">
        <v>150</v>
      </c>
      <c r="BE154" s="92">
        <f t="shared" si="14"/>
        <v>0</v>
      </c>
      <c r="BF154" s="92">
        <f t="shared" si="15"/>
        <v>0</v>
      </c>
      <c r="BG154" s="92">
        <f t="shared" si="16"/>
        <v>0</v>
      </c>
      <c r="BH154" s="92">
        <f t="shared" si="17"/>
        <v>0</v>
      </c>
      <c r="BI154" s="92">
        <f t="shared" si="18"/>
        <v>0</v>
      </c>
      <c r="BJ154" s="16" t="s">
        <v>157</v>
      </c>
      <c r="BK154" s="171">
        <f t="shared" si="19"/>
        <v>0</v>
      </c>
      <c r="BL154" s="16" t="s">
        <v>219</v>
      </c>
      <c r="BM154" s="170" t="s">
        <v>379</v>
      </c>
    </row>
    <row r="155" spans="2:65" s="1" customFormat="1" ht="16.5" customHeight="1" x14ac:dyDescent="0.2">
      <c r="B155" s="160"/>
      <c r="C155" s="197" t="s">
        <v>258</v>
      </c>
      <c r="D155" s="262" t="s">
        <v>1020</v>
      </c>
      <c r="E155" s="263"/>
      <c r="F155" s="264"/>
      <c r="G155" s="199" t="s">
        <v>234</v>
      </c>
      <c r="H155" s="200">
        <v>3</v>
      </c>
      <c r="I155" s="201"/>
      <c r="J155" s="200">
        <f t="shared" si="10"/>
        <v>0</v>
      </c>
      <c r="K155" s="198" t="s">
        <v>1</v>
      </c>
      <c r="L155" s="202"/>
      <c r="M155" s="203" t="s">
        <v>1</v>
      </c>
      <c r="N155" s="204" t="s">
        <v>41</v>
      </c>
      <c r="O155" s="55"/>
      <c r="P155" s="168">
        <f t="shared" si="11"/>
        <v>0</v>
      </c>
      <c r="Q155" s="168">
        <v>6.9999999999999999E-4</v>
      </c>
      <c r="R155" s="168">
        <f t="shared" si="12"/>
        <v>2.0999999999999999E-3</v>
      </c>
      <c r="S155" s="168">
        <v>0</v>
      </c>
      <c r="T155" s="169">
        <f t="shared" si="13"/>
        <v>0</v>
      </c>
      <c r="AR155" s="170" t="s">
        <v>302</v>
      </c>
      <c r="AT155" s="170" t="s">
        <v>255</v>
      </c>
      <c r="AU155" s="170" t="s">
        <v>157</v>
      </c>
      <c r="AY155" s="16" t="s">
        <v>150</v>
      </c>
      <c r="BE155" s="92">
        <f t="shared" si="14"/>
        <v>0</v>
      </c>
      <c r="BF155" s="92">
        <f t="shared" si="15"/>
        <v>0</v>
      </c>
      <c r="BG155" s="92">
        <f t="shared" si="16"/>
        <v>0</v>
      </c>
      <c r="BH155" s="92">
        <f t="shared" si="17"/>
        <v>0</v>
      </c>
      <c r="BI155" s="92">
        <f t="shared" si="18"/>
        <v>0</v>
      </c>
      <c r="BJ155" s="16" t="s">
        <v>157</v>
      </c>
      <c r="BK155" s="171">
        <f t="shared" si="19"/>
        <v>0</v>
      </c>
      <c r="BL155" s="16" t="s">
        <v>219</v>
      </c>
      <c r="BM155" s="170" t="s">
        <v>385</v>
      </c>
    </row>
    <row r="156" spans="2:65" s="1" customFormat="1" ht="24" customHeight="1" x14ac:dyDescent="0.2">
      <c r="B156" s="160"/>
      <c r="C156" s="161" t="s">
        <v>264</v>
      </c>
      <c r="D156" s="259" t="s">
        <v>1021</v>
      </c>
      <c r="E156" s="260"/>
      <c r="F156" s="261"/>
      <c r="G156" s="163" t="s">
        <v>234</v>
      </c>
      <c r="H156" s="164">
        <v>1</v>
      </c>
      <c r="I156" s="165"/>
      <c r="J156" s="164">
        <f t="shared" si="10"/>
        <v>0</v>
      </c>
      <c r="K156" s="162" t="s">
        <v>1</v>
      </c>
      <c r="L156" s="32"/>
      <c r="M156" s="166" t="s">
        <v>1</v>
      </c>
      <c r="N156" s="167" t="s">
        <v>41</v>
      </c>
      <c r="O156" s="55"/>
      <c r="P156" s="168">
        <f t="shared" si="11"/>
        <v>0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AR156" s="170" t="s">
        <v>219</v>
      </c>
      <c r="AT156" s="170" t="s">
        <v>152</v>
      </c>
      <c r="AU156" s="170" t="s">
        <v>157</v>
      </c>
      <c r="AY156" s="16" t="s">
        <v>150</v>
      </c>
      <c r="BE156" s="92">
        <f t="shared" si="14"/>
        <v>0</v>
      </c>
      <c r="BF156" s="92">
        <f t="shared" si="15"/>
        <v>0</v>
      </c>
      <c r="BG156" s="92">
        <f t="shared" si="16"/>
        <v>0</v>
      </c>
      <c r="BH156" s="92">
        <f t="shared" si="17"/>
        <v>0</v>
      </c>
      <c r="BI156" s="92">
        <f t="shared" si="18"/>
        <v>0</v>
      </c>
      <c r="BJ156" s="16" t="s">
        <v>157</v>
      </c>
      <c r="BK156" s="171">
        <f t="shared" si="19"/>
        <v>0</v>
      </c>
      <c r="BL156" s="16" t="s">
        <v>219</v>
      </c>
      <c r="BM156" s="170" t="s">
        <v>391</v>
      </c>
    </row>
    <row r="157" spans="2:65" s="1" customFormat="1" ht="24" customHeight="1" x14ac:dyDescent="0.2">
      <c r="B157" s="160"/>
      <c r="C157" s="197" t="s">
        <v>276</v>
      </c>
      <c r="D157" s="262" t="s">
        <v>1241</v>
      </c>
      <c r="E157" s="263"/>
      <c r="F157" s="264"/>
      <c r="G157" s="199" t="s">
        <v>234</v>
      </c>
      <c r="H157" s="200">
        <v>1</v>
      </c>
      <c r="I157" s="201"/>
      <c r="J157" s="200">
        <f t="shared" si="10"/>
        <v>0</v>
      </c>
      <c r="K157" s="198" t="s">
        <v>1</v>
      </c>
      <c r="L157" s="202"/>
      <c r="M157" s="203" t="s">
        <v>1</v>
      </c>
      <c r="N157" s="204" t="s">
        <v>41</v>
      </c>
      <c r="O157" s="55"/>
      <c r="P157" s="168">
        <f t="shared" si="11"/>
        <v>0</v>
      </c>
      <c r="Q157" s="168">
        <v>1.1999999999999999E-3</v>
      </c>
      <c r="R157" s="168">
        <f t="shared" si="12"/>
        <v>1.1999999999999999E-3</v>
      </c>
      <c r="S157" s="168">
        <v>0</v>
      </c>
      <c r="T157" s="169">
        <f t="shared" si="13"/>
        <v>0</v>
      </c>
      <c r="AR157" s="170" t="s">
        <v>302</v>
      </c>
      <c r="AT157" s="170" t="s">
        <v>255</v>
      </c>
      <c r="AU157" s="170" t="s">
        <v>157</v>
      </c>
      <c r="AY157" s="16" t="s">
        <v>150</v>
      </c>
      <c r="BE157" s="92">
        <f t="shared" si="14"/>
        <v>0</v>
      </c>
      <c r="BF157" s="92">
        <f t="shared" si="15"/>
        <v>0</v>
      </c>
      <c r="BG157" s="92">
        <f t="shared" si="16"/>
        <v>0</v>
      </c>
      <c r="BH157" s="92">
        <f t="shared" si="17"/>
        <v>0</v>
      </c>
      <c r="BI157" s="92">
        <f t="shared" si="18"/>
        <v>0</v>
      </c>
      <c r="BJ157" s="16" t="s">
        <v>157</v>
      </c>
      <c r="BK157" s="171">
        <f t="shared" si="19"/>
        <v>0</v>
      </c>
      <c r="BL157" s="16" t="s">
        <v>219</v>
      </c>
      <c r="BM157" s="170" t="s">
        <v>398</v>
      </c>
    </row>
    <row r="158" spans="2:65" s="1" customFormat="1" ht="16.5" customHeight="1" x14ac:dyDescent="0.2">
      <c r="B158" s="160"/>
      <c r="C158" s="161" t="s">
        <v>280</v>
      </c>
      <c r="D158" s="259" t="s">
        <v>1022</v>
      </c>
      <c r="E158" s="260"/>
      <c r="F158" s="261"/>
      <c r="G158" s="163" t="s">
        <v>234</v>
      </c>
      <c r="H158" s="164">
        <v>1</v>
      </c>
      <c r="I158" s="165"/>
      <c r="J158" s="164">
        <f t="shared" si="10"/>
        <v>0</v>
      </c>
      <c r="K158" s="162" t="s">
        <v>1</v>
      </c>
      <c r="L158" s="32"/>
      <c r="M158" s="166" t="s">
        <v>1</v>
      </c>
      <c r="N158" s="167" t="s">
        <v>41</v>
      </c>
      <c r="O158" s="55"/>
      <c r="P158" s="168">
        <f t="shared" si="11"/>
        <v>0</v>
      </c>
      <c r="Q158" s="168">
        <v>0</v>
      </c>
      <c r="R158" s="168">
        <f t="shared" si="12"/>
        <v>0</v>
      </c>
      <c r="S158" s="168">
        <v>0</v>
      </c>
      <c r="T158" s="169">
        <f t="shared" si="13"/>
        <v>0</v>
      </c>
      <c r="AR158" s="170" t="s">
        <v>219</v>
      </c>
      <c r="AT158" s="170" t="s">
        <v>152</v>
      </c>
      <c r="AU158" s="170" t="s">
        <v>157</v>
      </c>
      <c r="AY158" s="16" t="s">
        <v>150</v>
      </c>
      <c r="BE158" s="92">
        <f t="shared" si="14"/>
        <v>0</v>
      </c>
      <c r="BF158" s="92">
        <f t="shared" si="15"/>
        <v>0</v>
      </c>
      <c r="BG158" s="92">
        <f t="shared" si="16"/>
        <v>0</v>
      </c>
      <c r="BH158" s="92">
        <f t="shared" si="17"/>
        <v>0</v>
      </c>
      <c r="BI158" s="92">
        <f t="shared" si="18"/>
        <v>0</v>
      </c>
      <c r="BJ158" s="16" t="s">
        <v>157</v>
      </c>
      <c r="BK158" s="171">
        <f t="shared" si="19"/>
        <v>0</v>
      </c>
      <c r="BL158" s="16" t="s">
        <v>219</v>
      </c>
      <c r="BM158" s="170" t="s">
        <v>406</v>
      </c>
    </row>
    <row r="159" spans="2:65" s="1" customFormat="1" ht="24" customHeight="1" x14ac:dyDescent="0.2">
      <c r="B159" s="160"/>
      <c r="C159" s="197" t="s">
        <v>284</v>
      </c>
      <c r="D159" s="262" t="s">
        <v>1243</v>
      </c>
      <c r="E159" s="263"/>
      <c r="F159" s="264"/>
      <c r="G159" s="199" t="s">
        <v>234</v>
      </c>
      <c r="H159" s="200">
        <v>1</v>
      </c>
      <c r="I159" s="201"/>
      <c r="J159" s="200">
        <f t="shared" si="10"/>
        <v>0</v>
      </c>
      <c r="K159" s="198" t="s">
        <v>1</v>
      </c>
      <c r="L159" s="202"/>
      <c r="M159" s="203" t="s">
        <v>1</v>
      </c>
      <c r="N159" s="204" t="s">
        <v>41</v>
      </c>
      <c r="O159" s="55"/>
      <c r="P159" s="168">
        <f t="shared" si="11"/>
        <v>0</v>
      </c>
      <c r="Q159" s="168">
        <v>1.4E-3</v>
      </c>
      <c r="R159" s="168">
        <f t="shared" si="12"/>
        <v>1.4E-3</v>
      </c>
      <c r="S159" s="168">
        <v>0</v>
      </c>
      <c r="T159" s="169">
        <f t="shared" si="13"/>
        <v>0</v>
      </c>
      <c r="AR159" s="170" t="s">
        <v>302</v>
      </c>
      <c r="AT159" s="170" t="s">
        <v>255</v>
      </c>
      <c r="AU159" s="170" t="s">
        <v>157</v>
      </c>
      <c r="AY159" s="16" t="s">
        <v>150</v>
      </c>
      <c r="BE159" s="92">
        <f t="shared" si="14"/>
        <v>0</v>
      </c>
      <c r="BF159" s="92">
        <f t="shared" si="15"/>
        <v>0</v>
      </c>
      <c r="BG159" s="92">
        <f t="shared" si="16"/>
        <v>0</v>
      </c>
      <c r="BH159" s="92">
        <f t="shared" si="17"/>
        <v>0</v>
      </c>
      <c r="BI159" s="92">
        <f t="shared" si="18"/>
        <v>0</v>
      </c>
      <c r="BJ159" s="16" t="s">
        <v>157</v>
      </c>
      <c r="BK159" s="171">
        <f t="shared" si="19"/>
        <v>0</v>
      </c>
      <c r="BL159" s="16" t="s">
        <v>219</v>
      </c>
      <c r="BM159" s="170" t="s">
        <v>420</v>
      </c>
    </row>
    <row r="160" spans="2:65" s="1" customFormat="1" ht="24" customHeight="1" x14ac:dyDescent="0.2">
      <c r="B160" s="160"/>
      <c r="C160" s="161" t="s">
        <v>288</v>
      </c>
      <c r="D160" s="259" t="s">
        <v>1023</v>
      </c>
      <c r="E160" s="260"/>
      <c r="F160" s="261"/>
      <c r="G160" s="163" t="s">
        <v>234</v>
      </c>
      <c r="H160" s="164">
        <v>1</v>
      </c>
      <c r="I160" s="165"/>
      <c r="J160" s="164">
        <f t="shared" si="10"/>
        <v>0</v>
      </c>
      <c r="K160" s="162" t="s">
        <v>1</v>
      </c>
      <c r="L160" s="32"/>
      <c r="M160" s="166" t="s">
        <v>1</v>
      </c>
      <c r="N160" s="167" t="s">
        <v>41</v>
      </c>
      <c r="O160" s="55"/>
      <c r="P160" s="168">
        <f t="shared" si="11"/>
        <v>0</v>
      </c>
      <c r="Q160" s="168">
        <v>0</v>
      </c>
      <c r="R160" s="168">
        <f t="shared" si="12"/>
        <v>0</v>
      </c>
      <c r="S160" s="168">
        <v>0</v>
      </c>
      <c r="T160" s="169">
        <f t="shared" si="13"/>
        <v>0</v>
      </c>
      <c r="AR160" s="170" t="s">
        <v>219</v>
      </c>
      <c r="AT160" s="170" t="s">
        <v>152</v>
      </c>
      <c r="AU160" s="170" t="s">
        <v>157</v>
      </c>
      <c r="AY160" s="16" t="s">
        <v>150</v>
      </c>
      <c r="BE160" s="92">
        <f t="shared" si="14"/>
        <v>0</v>
      </c>
      <c r="BF160" s="92">
        <f t="shared" si="15"/>
        <v>0</v>
      </c>
      <c r="BG160" s="92">
        <f t="shared" si="16"/>
        <v>0</v>
      </c>
      <c r="BH160" s="92">
        <f t="shared" si="17"/>
        <v>0</v>
      </c>
      <c r="BI160" s="92">
        <f t="shared" si="18"/>
        <v>0</v>
      </c>
      <c r="BJ160" s="16" t="s">
        <v>157</v>
      </c>
      <c r="BK160" s="171">
        <f t="shared" si="19"/>
        <v>0</v>
      </c>
      <c r="BL160" s="16" t="s">
        <v>219</v>
      </c>
      <c r="BM160" s="170" t="s">
        <v>434</v>
      </c>
    </row>
    <row r="161" spans="2:65" s="1" customFormat="1" ht="24" customHeight="1" x14ac:dyDescent="0.2">
      <c r="B161" s="160"/>
      <c r="C161" s="197" t="s">
        <v>292</v>
      </c>
      <c r="D161" s="262" t="s">
        <v>1024</v>
      </c>
      <c r="E161" s="263"/>
      <c r="F161" s="264"/>
      <c r="G161" s="199" t="s">
        <v>234</v>
      </c>
      <c r="H161" s="200">
        <v>1</v>
      </c>
      <c r="I161" s="201"/>
      <c r="J161" s="200">
        <f t="shared" si="10"/>
        <v>0</v>
      </c>
      <c r="K161" s="198" t="s">
        <v>1</v>
      </c>
      <c r="L161" s="202"/>
      <c r="M161" s="203" t="s">
        <v>1</v>
      </c>
      <c r="N161" s="204" t="s">
        <v>41</v>
      </c>
      <c r="O161" s="55"/>
      <c r="P161" s="168">
        <f t="shared" si="11"/>
        <v>0</v>
      </c>
      <c r="Q161" s="168">
        <v>1.1000000000000001E-3</v>
      </c>
      <c r="R161" s="168">
        <f t="shared" si="12"/>
        <v>1.1000000000000001E-3</v>
      </c>
      <c r="S161" s="168">
        <v>0</v>
      </c>
      <c r="T161" s="169">
        <f t="shared" si="13"/>
        <v>0</v>
      </c>
      <c r="AR161" s="170" t="s">
        <v>302</v>
      </c>
      <c r="AT161" s="170" t="s">
        <v>255</v>
      </c>
      <c r="AU161" s="170" t="s">
        <v>157</v>
      </c>
      <c r="AY161" s="16" t="s">
        <v>150</v>
      </c>
      <c r="BE161" s="92">
        <f t="shared" si="14"/>
        <v>0</v>
      </c>
      <c r="BF161" s="92">
        <f t="shared" si="15"/>
        <v>0</v>
      </c>
      <c r="BG161" s="92">
        <f t="shared" si="16"/>
        <v>0</v>
      </c>
      <c r="BH161" s="92">
        <f t="shared" si="17"/>
        <v>0</v>
      </c>
      <c r="BI161" s="92">
        <f t="shared" si="18"/>
        <v>0</v>
      </c>
      <c r="BJ161" s="16" t="s">
        <v>157</v>
      </c>
      <c r="BK161" s="171">
        <f t="shared" si="19"/>
        <v>0</v>
      </c>
      <c r="BL161" s="16" t="s">
        <v>219</v>
      </c>
      <c r="BM161" s="170" t="s">
        <v>445</v>
      </c>
    </row>
    <row r="162" spans="2:65" s="1" customFormat="1" ht="16.5" customHeight="1" x14ac:dyDescent="0.2">
      <c r="B162" s="160"/>
      <c r="C162" s="161" t="s">
        <v>295</v>
      </c>
      <c r="D162" s="259" t="s">
        <v>1025</v>
      </c>
      <c r="E162" s="260"/>
      <c r="F162" s="261"/>
      <c r="G162" s="163" t="s">
        <v>234</v>
      </c>
      <c r="H162" s="164">
        <v>1</v>
      </c>
      <c r="I162" s="165"/>
      <c r="J162" s="164">
        <f t="shared" si="10"/>
        <v>0</v>
      </c>
      <c r="K162" s="162" t="s">
        <v>1</v>
      </c>
      <c r="L162" s="32"/>
      <c r="M162" s="166" t="s">
        <v>1</v>
      </c>
      <c r="N162" s="167" t="s">
        <v>41</v>
      </c>
      <c r="O162" s="55"/>
      <c r="P162" s="168">
        <f t="shared" si="11"/>
        <v>0</v>
      </c>
      <c r="Q162" s="168">
        <v>0</v>
      </c>
      <c r="R162" s="168">
        <f t="shared" si="12"/>
        <v>0</v>
      </c>
      <c r="S162" s="168">
        <v>0</v>
      </c>
      <c r="T162" s="169">
        <f t="shared" si="13"/>
        <v>0</v>
      </c>
      <c r="AR162" s="170" t="s">
        <v>219</v>
      </c>
      <c r="AT162" s="170" t="s">
        <v>152</v>
      </c>
      <c r="AU162" s="170" t="s">
        <v>157</v>
      </c>
      <c r="AY162" s="16" t="s">
        <v>150</v>
      </c>
      <c r="BE162" s="92">
        <f t="shared" si="14"/>
        <v>0</v>
      </c>
      <c r="BF162" s="92">
        <f t="shared" si="15"/>
        <v>0</v>
      </c>
      <c r="BG162" s="92">
        <f t="shared" si="16"/>
        <v>0</v>
      </c>
      <c r="BH162" s="92">
        <f t="shared" si="17"/>
        <v>0</v>
      </c>
      <c r="BI162" s="92">
        <f t="shared" si="18"/>
        <v>0</v>
      </c>
      <c r="BJ162" s="16" t="s">
        <v>157</v>
      </c>
      <c r="BK162" s="171">
        <f t="shared" si="19"/>
        <v>0</v>
      </c>
      <c r="BL162" s="16" t="s">
        <v>219</v>
      </c>
      <c r="BM162" s="170" t="s">
        <v>461</v>
      </c>
    </row>
    <row r="163" spans="2:65" s="1" customFormat="1" ht="16.5" customHeight="1" x14ac:dyDescent="0.2">
      <c r="B163" s="160"/>
      <c r="C163" s="197" t="s">
        <v>298</v>
      </c>
      <c r="D163" s="262" t="s">
        <v>1242</v>
      </c>
      <c r="E163" s="263"/>
      <c r="F163" s="264"/>
      <c r="G163" s="199" t="s">
        <v>234</v>
      </c>
      <c r="H163" s="200">
        <v>1</v>
      </c>
      <c r="I163" s="201"/>
      <c r="J163" s="200">
        <f t="shared" si="10"/>
        <v>0</v>
      </c>
      <c r="K163" s="198" t="s">
        <v>1</v>
      </c>
      <c r="L163" s="202"/>
      <c r="M163" s="203" t="s">
        <v>1</v>
      </c>
      <c r="N163" s="204" t="s">
        <v>41</v>
      </c>
      <c r="O163" s="55"/>
      <c r="P163" s="168">
        <f t="shared" si="11"/>
        <v>0</v>
      </c>
      <c r="Q163" s="168">
        <v>2.8E-3</v>
      </c>
      <c r="R163" s="168">
        <f t="shared" si="12"/>
        <v>2.8E-3</v>
      </c>
      <c r="S163" s="168">
        <v>0</v>
      </c>
      <c r="T163" s="169">
        <f t="shared" si="13"/>
        <v>0</v>
      </c>
      <c r="AR163" s="170" t="s">
        <v>302</v>
      </c>
      <c r="AT163" s="170" t="s">
        <v>255</v>
      </c>
      <c r="AU163" s="170" t="s">
        <v>157</v>
      </c>
      <c r="AY163" s="16" t="s">
        <v>150</v>
      </c>
      <c r="BE163" s="92">
        <f t="shared" si="14"/>
        <v>0</v>
      </c>
      <c r="BF163" s="92">
        <f t="shared" si="15"/>
        <v>0</v>
      </c>
      <c r="BG163" s="92">
        <f t="shared" si="16"/>
        <v>0</v>
      </c>
      <c r="BH163" s="92">
        <f t="shared" si="17"/>
        <v>0</v>
      </c>
      <c r="BI163" s="92">
        <f t="shared" si="18"/>
        <v>0</v>
      </c>
      <c r="BJ163" s="16" t="s">
        <v>157</v>
      </c>
      <c r="BK163" s="171">
        <f t="shared" si="19"/>
        <v>0</v>
      </c>
      <c r="BL163" s="16" t="s">
        <v>219</v>
      </c>
      <c r="BM163" s="170" t="s">
        <v>472</v>
      </c>
    </row>
    <row r="164" spans="2:65" s="1" customFormat="1" ht="16.5" customHeight="1" x14ac:dyDescent="0.2">
      <c r="B164" s="160"/>
      <c r="C164" s="161" t="s">
        <v>302</v>
      </c>
      <c r="D164" s="259" t="s">
        <v>1026</v>
      </c>
      <c r="E164" s="260"/>
      <c r="F164" s="261"/>
      <c r="G164" s="163" t="s">
        <v>946</v>
      </c>
      <c r="H164" s="164">
        <v>1</v>
      </c>
      <c r="I164" s="165"/>
      <c r="J164" s="164">
        <f t="shared" si="10"/>
        <v>0</v>
      </c>
      <c r="K164" s="162" t="s">
        <v>1</v>
      </c>
      <c r="L164" s="32"/>
      <c r="M164" s="166" t="s">
        <v>1</v>
      </c>
      <c r="N164" s="167" t="s">
        <v>41</v>
      </c>
      <c r="O164" s="55"/>
      <c r="P164" s="168">
        <f t="shared" si="11"/>
        <v>0</v>
      </c>
      <c r="Q164" s="168">
        <v>0</v>
      </c>
      <c r="R164" s="168">
        <f t="shared" si="12"/>
        <v>0</v>
      </c>
      <c r="S164" s="168">
        <v>0</v>
      </c>
      <c r="T164" s="169">
        <f t="shared" si="13"/>
        <v>0</v>
      </c>
      <c r="AR164" s="170" t="s">
        <v>219</v>
      </c>
      <c r="AT164" s="170" t="s">
        <v>152</v>
      </c>
      <c r="AU164" s="170" t="s">
        <v>157</v>
      </c>
      <c r="AY164" s="16" t="s">
        <v>150</v>
      </c>
      <c r="BE164" s="92">
        <f t="shared" si="14"/>
        <v>0</v>
      </c>
      <c r="BF164" s="92">
        <f t="shared" si="15"/>
        <v>0</v>
      </c>
      <c r="BG164" s="92">
        <f t="shared" si="16"/>
        <v>0</v>
      </c>
      <c r="BH164" s="92">
        <f t="shared" si="17"/>
        <v>0</v>
      </c>
      <c r="BI164" s="92">
        <f t="shared" si="18"/>
        <v>0</v>
      </c>
      <c r="BJ164" s="16" t="s">
        <v>157</v>
      </c>
      <c r="BK164" s="171">
        <f t="shared" si="19"/>
        <v>0</v>
      </c>
      <c r="BL164" s="16" t="s">
        <v>219</v>
      </c>
      <c r="BM164" s="170" t="s">
        <v>482</v>
      </c>
    </row>
    <row r="165" spans="2:65" s="1" customFormat="1" ht="24" customHeight="1" x14ac:dyDescent="0.2">
      <c r="B165" s="160"/>
      <c r="C165" s="161" t="s">
        <v>306</v>
      </c>
      <c r="D165" s="259" t="s">
        <v>1027</v>
      </c>
      <c r="E165" s="260"/>
      <c r="F165" s="261"/>
      <c r="G165" s="163" t="s">
        <v>876</v>
      </c>
      <c r="H165" s="165"/>
      <c r="I165" s="165"/>
      <c r="J165" s="164">
        <f t="shared" si="10"/>
        <v>0</v>
      </c>
      <c r="K165" s="162" t="s">
        <v>1</v>
      </c>
      <c r="L165" s="32"/>
      <c r="M165" s="166" t="s">
        <v>1</v>
      </c>
      <c r="N165" s="167" t="s">
        <v>41</v>
      </c>
      <c r="O165" s="55"/>
      <c r="P165" s="168">
        <f t="shared" si="11"/>
        <v>0</v>
      </c>
      <c r="Q165" s="168">
        <v>0</v>
      </c>
      <c r="R165" s="168">
        <f t="shared" si="12"/>
        <v>0</v>
      </c>
      <c r="S165" s="168">
        <v>0</v>
      </c>
      <c r="T165" s="169">
        <f t="shared" si="13"/>
        <v>0</v>
      </c>
      <c r="AR165" s="170" t="s">
        <v>219</v>
      </c>
      <c r="AT165" s="170" t="s">
        <v>152</v>
      </c>
      <c r="AU165" s="170" t="s">
        <v>157</v>
      </c>
      <c r="AY165" s="16" t="s">
        <v>150</v>
      </c>
      <c r="BE165" s="92">
        <f t="shared" si="14"/>
        <v>0</v>
      </c>
      <c r="BF165" s="92">
        <f t="shared" si="15"/>
        <v>0</v>
      </c>
      <c r="BG165" s="92">
        <f t="shared" si="16"/>
        <v>0</v>
      </c>
      <c r="BH165" s="92">
        <f t="shared" si="17"/>
        <v>0</v>
      </c>
      <c r="BI165" s="92">
        <f t="shared" si="18"/>
        <v>0</v>
      </c>
      <c r="BJ165" s="16" t="s">
        <v>157</v>
      </c>
      <c r="BK165" s="171">
        <f t="shared" si="19"/>
        <v>0</v>
      </c>
      <c r="BL165" s="16" t="s">
        <v>219</v>
      </c>
      <c r="BM165" s="170" t="s">
        <v>491</v>
      </c>
    </row>
    <row r="166" spans="2:65" s="11" customFormat="1" ht="25.9" customHeight="1" x14ac:dyDescent="0.2">
      <c r="B166" s="147"/>
      <c r="D166" s="148" t="s">
        <v>74</v>
      </c>
      <c r="E166" s="149" t="s">
        <v>949</v>
      </c>
      <c r="F166" s="149" t="s">
        <v>950</v>
      </c>
      <c r="I166" s="150"/>
      <c r="J166" s="151">
        <f>BK166</f>
        <v>0</v>
      </c>
      <c r="L166" s="147"/>
      <c r="M166" s="152"/>
      <c r="N166" s="153"/>
      <c r="O166" s="153"/>
      <c r="P166" s="154">
        <f>P167</f>
        <v>0</v>
      </c>
      <c r="Q166" s="153"/>
      <c r="R166" s="154">
        <f>R167</f>
        <v>0</v>
      </c>
      <c r="S166" s="153"/>
      <c r="T166" s="155">
        <f>T167</f>
        <v>0</v>
      </c>
      <c r="AR166" s="148" t="s">
        <v>156</v>
      </c>
      <c r="AT166" s="156" t="s">
        <v>74</v>
      </c>
      <c r="AU166" s="156" t="s">
        <v>75</v>
      </c>
      <c r="AY166" s="148" t="s">
        <v>150</v>
      </c>
      <c r="BK166" s="157">
        <f>BK167</f>
        <v>0</v>
      </c>
    </row>
    <row r="167" spans="2:65" s="1" customFormat="1" ht="36" customHeight="1" x14ac:dyDescent="0.2">
      <c r="B167" s="160"/>
      <c r="C167" s="161" t="s">
        <v>310</v>
      </c>
      <c r="D167" s="259" t="s">
        <v>1028</v>
      </c>
      <c r="E167" s="260"/>
      <c r="F167" s="261"/>
      <c r="G167" s="163" t="s">
        <v>952</v>
      </c>
      <c r="H167" s="164">
        <v>16</v>
      </c>
      <c r="I167" s="165"/>
      <c r="J167" s="164">
        <f>ROUND(I167*H167,3)</f>
        <v>0</v>
      </c>
      <c r="K167" s="162" t="s">
        <v>1</v>
      </c>
      <c r="L167" s="32"/>
      <c r="M167" s="166" t="s">
        <v>1</v>
      </c>
      <c r="N167" s="167" t="s">
        <v>41</v>
      </c>
      <c r="O167" s="55"/>
      <c r="P167" s="168">
        <f>O167*H167</f>
        <v>0</v>
      </c>
      <c r="Q167" s="168">
        <v>0</v>
      </c>
      <c r="R167" s="168">
        <f>Q167*H167</f>
        <v>0</v>
      </c>
      <c r="S167" s="168">
        <v>0</v>
      </c>
      <c r="T167" s="169">
        <f>S167*H167</f>
        <v>0</v>
      </c>
      <c r="AR167" s="170" t="s">
        <v>953</v>
      </c>
      <c r="AT167" s="170" t="s">
        <v>152</v>
      </c>
      <c r="AU167" s="170" t="s">
        <v>83</v>
      </c>
      <c r="AY167" s="16" t="s">
        <v>150</v>
      </c>
      <c r="BE167" s="92">
        <f>IF(N167="základná",J167,0)</f>
        <v>0</v>
      </c>
      <c r="BF167" s="92">
        <f>IF(N167="znížená",J167,0)</f>
        <v>0</v>
      </c>
      <c r="BG167" s="92">
        <f>IF(N167="zákl. prenesená",J167,0)</f>
        <v>0</v>
      </c>
      <c r="BH167" s="92">
        <f>IF(N167="zníž. prenesená",J167,0)</f>
        <v>0</v>
      </c>
      <c r="BI167" s="92">
        <f>IF(N167="nulová",J167,0)</f>
        <v>0</v>
      </c>
      <c r="BJ167" s="16" t="s">
        <v>157</v>
      </c>
      <c r="BK167" s="171">
        <f>ROUND(I167*H167,3)</f>
        <v>0</v>
      </c>
      <c r="BL167" s="16" t="s">
        <v>953</v>
      </c>
      <c r="BM167" s="170" t="s">
        <v>498</v>
      </c>
    </row>
    <row r="168" spans="2:65" s="11" customFormat="1" ht="25.9" customHeight="1" x14ac:dyDescent="0.2">
      <c r="B168" s="147"/>
      <c r="D168" s="148" t="s">
        <v>74</v>
      </c>
      <c r="E168" s="149" t="s">
        <v>955</v>
      </c>
      <c r="F168" s="149" t="s">
        <v>956</v>
      </c>
      <c r="I168" s="150"/>
      <c r="J168" s="151">
        <f>BK168</f>
        <v>0</v>
      </c>
      <c r="L168" s="147"/>
      <c r="M168" s="152"/>
      <c r="N168" s="153"/>
      <c r="O168" s="153"/>
      <c r="P168" s="154">
        <f>P169</f>
        <v>0</v>
      </c>
      <c r="Q168" s="153"/>
      <c r="R168" s="154">
        <f>R169</f>
        <v>0</v>
      </c>
      <c r="S168" s="153"/>
      <c r="T168" s="155">
        <f>T169</f>
        <v>0</v>
      </c>
      <c r="AR168" s="148" t="s">
        <v>156</v>
      </c>
      <c r="AT168" s="156" t="s">
        <v>74</v>
      </c>
      <c r="AU168" s="156" t="s">
        <v>75</v>
      </c>
      <c r="AY168" s="148" t="s">
        <v>150</v>
      </c>
      <c r="BK168" s="157">
        <f>BK169</f>
        <v>0</v>
      </c>
    </row>
    <row r="169" spans="2:65" s="1" customFormat="1" ht="36" customHeight="1" x14ac:dyDescent="0.2">
      <c r="B169" s="160"/>
      <c r="C169" s="161" t="s">
        <v>313</v>
      </c>
      <c r="D169" s="259" t="s">
        <v>1029</v>
      </c>
      <c r="E169" s="260"/>
      <c r="F169" s="261"/>
      <c r="G169" s="163" t="s">
        <v>952</v>
      </c>
      <c r="H169" s="164">
        <v>24</v>
      </c>
      <c r="I169" s="165"/>
      <c r="J169" s="164">
        <f>ROUND(I169*H169,3)</f>
        <v>0</v>
      </c>
      <c r="K169" s="162" t="s">
        <v>1</v>
      </c>
      <c r="L169" s="32"/>
      <c r="M169" s="208" t="s">
        <v>1</v>
      </c>
      <c r="N169" s="209" t="s">
        <v>41</v>
      </c>
      <c r="O169" s="210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AR169" s="170" t="s">
        <v>953</v>
      </c>
      <c r="AT169" s="170" t="s">
        <v>152</v>
      </c>
      <c r="AU169" s="170" t="s">
        <v>83</v>
      </c>
      <c r="AY169" s="16" t="s">
        <v>150</v>
      </c>
      <c r="BE169" s="92">
        <f>IF(N169="základná",J169,0)</f>
        <v>0</v>
      </c>
      <c r="BF169" s="92">
        <f>IF(N169="znížená",J169,0)</f>
        <v>0</v>
      </c>
      <c r="BG169" s="92">
        <f>IF(N169="zákl. prenesená",J169,0)</f>
        <v>0</v>
      </c>
      <c r="BH169" s="92">
        <f>IF(N169="zníž. prenesená",J169,0)</f>
        <v>0</v>
      </c>
      <c r="BI169" s="92">
        <f>IF(N169="nulová",J169,0)</f>
        <v>0</v>
      </c>
      <c r="BJ169" s="16" t="s">
        <v>157</v>
      </c>
      <c r="BK169" s="171">
        <f>ROUND(I169*H169,3)</f>
        <v>0</v>
      </c>
      <c r="BL169" s="16" t="s">
        <v>953</v>
      </c>
      <c r="BM169" s="170" t="s">
        <v>504</v>
      </c>
    </row>
    <row r="170" spans="2:65" s="1" customFormat="1" ht="6.95" customHeight="1" x14ac:dyDescent="0.2">
      <c r="B170" s="44"/>
      <c r="C170" s="45"/>
      <c r="D170" s="45"/>
      <c r="E170" s="45"/>
      <c r="F170" s="45"/>
      <c r="G170" s="45"/>
      <c r="H170" s="45"/>
      <c r="I170" s="121"/>
      <c r="J170" s="45"/>
      <c r="K170" s="45"/>
      <c r="L170" s="32"/>
    </row>
  </sheetData>
  <mergeCells count="45">
    <mergeCell ref="D124:F124"/>
    <mergeCell ref="D163:F163"/>
    <mergeCell ref="D164:F164"/>
    <mergeCell ref="D165:F165"/>
    <mergeCell ref="D167:F167"/>
    <mergeCell ref="D153:F153"/>
    <mergeCell ref="D154:F154"/>
    <mergeCell ref="D155:F155"/>
    <mergeCell ref="D156:F156"/>
    <mergeCell ref="D157:F157"/>
    <mergeCell ref="D148:F148"/>
    <mergeCell ref="D149:F149"/>
    <mergeCell ref="D150:F150"/>
    <mergeCell ref="D151:F151"/>
    <mergeCell ref="D152:F152"/>
    <mergeCell ref="D141:F141"/>
    <mergeCell ref="D169:F169"/>
    <mergeCell ref="D158:F158"/>
    <mergeCell ref="D159:F159"/>
    <mergeCell ref="D160:F160"/>
    <mergeCell ref="D161:F161"/>
    <mergeCell ref="D162:F162"/>
    <mergeCell ref="D142:F142"/>
    <mergeCell ref="D143:F143"/>
    <mergeCell ref="D145:F145"/>
    <mergeCell ref="D146:F146"/>
    <mergeCell ref="D133:F133"/>
    <mergeCell ref="D134:F134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8"/>
  <sheetViews>
    <sheetView showGridLines="0" workbookViewId="0">
      <selection activeCell="X8" sqref="X8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8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6" t="s">
        <v>96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99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106</v>
      </c>
      <c r="L4" s="19"/>
      <c r="M4" s="10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13</v>
      </c>
      <c r="L6" s="19"/>
    </row>
    <row r="7" spans="2:46" ht="16.5" customHeight="1" x14ac:dyDescent="0.2">
      <c r="B7" s="19"/>
      <c r="E7" s="267" t="str">
        <f>'Rekapitulácia stavby'!K6</f>
        <v>Rekonštrukcia školskej jedálne Prievidza</v>
      </c>
      <c r="F7" s="268"/>
      <c r="G7" s="268"/>
      <c r="H7" s="268"/>
      <c r="L7" s="19"/>
    </row>
    <row r="8" spans="2:46" s="1" customFormat="1" ht="12" customHeight="1" x14ac:dyDescent="0.2">
      <c r="B8" s="32"/>
      <c r="D8" s="26" t="s">
        <v>107</v>
      </c>
      <c r="I8" s="101"/>
      <c r="L8" s="32"/>
    </row>
    <row r="9" spans="2:46" s="1" customFormat="1" ht="36.950000000000003" customHeight="1" x14ac:dyDescent="0.2">
      <c r="B9" s="32"/>
      <c r="E9" s="248" t="s">
        <v>1030</v>
      </c>
      <c r="F9" s="266"/>
      <c r="G9" s="266"/>
      <c r="H9" s="266"/>
      <c r="I9" s="101"/>
      <c r="L9" s="32"/>
    </row>
    <row r="10" spans="2:46" s="1" customFormat="1" x14ac:dyDescent="0.2">
      <c r="B10" s="32"/>
      <c r="I10" s="101"/>
      <c r="L10" s="32"/>
    </row>
    <row r="11" spans="2:46" s="1" customFormat="1" ht="12" customHeight="1" x14ac:dyDescent="0.2">
      <c r="B11" s="32"/>
      <c r="D11" s="26" t="s">
        <v>15</v>
      </c>
      <c r="F11" s="24" t="s">
        <v>1</v>
      </c>
      <c r="I11" s="102" t="s">
        <v>16</v>
      </c>
      <c r="J11" s="24" t="s">
        <v>1</v>
      </c>
      <c r="L11" s="32"/>
    </row>
    <row r="12" spans="2:46" s="1" customFormat="1" ht="12" customHeight="1" x14ac:dyDescent="0.2">
      <c r="B12" s="32"/>
      <c r="D12" s="26" t="s">
        <v>17</v>
      </c>
      <c r="F12" s="24" t="s">
        <v>18</v>
      </c>
      <c r="I12" s="102" t="s">
        <v>19</v>
      </c>
      <c r="J12" s="52">
        <f>'Rekapitulácia stavby'!AN8</f>
        <v>0</v>
      </c>
      <c r="L12" s="32"/>
    </row>
    <row r="13" spans="2:46" s="1" customFormat="1" ht="10.9" customHeight="1" x14ac:dyDescent="0.2">
      <c r="B13" s="32"/>
      <c r="I13" s="101"/>
      <c r="L13" s="32"/>
    </row>
    <row r="14" spans="2:46" s="1" customFormat="1" ht="12" customHeight="1" x14ac:dyDescent="0.2">
      <c r="B14" s="32"/>
      <c r="D14" s="26" t="s">
        <v>20</v>
      </c>
      <c r="I14" s="102" t="s">
        <v>21</v>
      </c>
      <c r="J14" s="24" t="s">
        <v>1</v>
      </c>
      <c r="L14" s="32"/>
    </row>
    <row r="15" spans="2:46" s="1" customFormat="1" ht="18" customHeight="1" x14ac:dyDescent="0.2">
      <c r="B15" s="32"/>
      <c r="E15" s="24" t="s">
        <v>22</v>
      </c>
      <c r="I15" s="102" t="s">
        <v>23</v>
      </c>
      <c r="J15" s="24" t="s">
        <v>1</v>
      </c>
      <c r="L15" s="32"/>
    </row>
    <row r="16" spans="2:46" s="1" customFormat="1" ht="6.95" customHeight="1" x14ac:dyDescent="0.2">
      <c r="B16" s="32"/>
      <c r="I16" s="101"/>
      <c r="L16" s="32"/>
    </row>
    <row r="17" spans="2:12" s="1" customFormat="1" ht="12" customHeight="1" x14ac:dyDescent="0.2">
      <c r="B17" s="32"/>
      <c r="D17" s="26" t="s">
        <v>24</v>
      </c>
      <c r="I17" s="102" t="s">
        <v>21</v>
      </c>
      <c r="J17" s="27" t="str">
        <f>'Rekapitulácia stavby'!AN13</f>
        <v>Vyplň údaj</v>
      </c>
      <c r="L17" s="32"/>
    </row>
    <row r="18" spans="2:12" s="1" customFormat="1" ht="18" customHeight="1" x14ac:dyDescent="0.2">
      <c r="B18" s="32"/>
      <c r="E18" s="269" t="str">
        <f>'Rekapitulácia stavby'!E14</f>
        <v>Vyplň údaj</v>
      </c>
      <c r="F18" s="270"/>
      <c r="G18" s="270"/>
      <c r="H18" s="270"/>
      <c r="I18" s="102" t="s">
        <v>23</v>
      </c>
      <c r="J18" s="27" t="str">
        <f>'Rekapitulácia stavby'!AN14</f>
        <v>Vyplň údaj</v>
      </c>
      <c r="L18" s="32"/>
    </row>
    <row r="19" spans="2:12" s="1" customFormat="1" ht="6.95" customHeight="1" x14ac:dyDescent="0.2">
      <c r="B19" s="32"/>
      <c r="I19" s="101"/>
      <c r="L19" s="32"/>
    </row>
    <row r="20" spans="2:12" s="1" customFormat="1" ht="12" customHeight="1" x14ac:dyDescent="0.2">
      <c r="B20" s="32"/>
      <c r="D20" s="26" t="s">
        <v>26</v>
      </c>
      <c r="I20" s="102" t="s">
        <v>21</v>
      </c>
      <c r="J20" s="24" t="s">
        <v>1</v>
      </c>
      <c r="L20" s="32"/>
    </row>
    <row r="21" spans="2:12" s="1" customFormat="1" ht="18" customHeight="1" x14ac:dyDescent="0.2">
      <c r="B21" s="32"/>
      <c r="E21" s="24" t="s">
        <v>27</v>
      </c>
      <c r="I21" s="102" t="s">
        <v>23</v>
      </c>
      <c r="J21" s="24" t="s">
        <v>1</v>
      </c>
      <c r="L21" s="32"/>
    </row>
    <row r="22" spans="2:12" s="1" customFormat="1" ht="6.95" customHeight="1" x14ac:dyDescent="0.2">
      <c r="B22" s="32"/>
      <c r="I22" s="101"/>
      <c r="L22" s="32"/>
    </row>
    <row r="23" spans="2:12" s="1" customFormat="1" ht="12" customHeight="1" x14ac:dyDescent="0.2">
      <c r="B23" s="32"/>
      <c r="D23" s="26" t="s">
        <v>30</v>
      </c>
      <c r="I23" s="102" t="s">
        <v>21</v>
      </c>
      <c r="J23" s="24" t="s">
        <v>1</v>
      </c>
      <c r="L23" s="32"/>
    </row>
    <row r="24" spans="2:12" s="1" customFormat="1" ht="18" customHeight="1" x14ac:dyDescent="0.2">
      <c r="B24" s="32"/>
      <c r="E24" s="24" t="s">
        <v>31</v>
      </c>
      <c r="I24" s="102" t="s">
        <v>23</v>
      </c>
      <c r="J24" s="24" t="s">
        <v>1</v>
      </c>
      <c r="L24" s="32"/>
    </row>
    <row r="25" spans="2:12" s="1" customFormat="1" ht="6.95" customHeight="1" x14ac:dyDescent="0.2">
      <c r="B25" s="32"/>
      <c r="I25" s="101"/>
      <c r="L25" s="32"/>
    </row>
    <row r="26" spans="2:12" s="1" customFormat="1" ht="12" customHeight="1" x14ac:dyDescent="0.2">
      <c r="B26" s="32"/>
      <c r="D26" s="26" t="s">
        <v>32</v>
      </c>
      <c r="I26" s="101"/>
      <c r="L26" s="32"/>
    </row>
    <row r="27" spans="2:12" s="7" customFormat="1" ht="16.5" customHeight="1" x14ac:dyDescent="0.2">
      <c r="B27" s="103"/>
      <c r="E27" s="240" t="s">
        <v>1</v>
      </c>
      <c r="F27" s="240"/>
      <c r="G27" s="240"/>
      <c r="H27" s="240"/>
      <c r="I27" s="104"/>
      <c r="L27" s="103"/>
    </row>
    <row r="28" spans="2:12" s="1" customFormat="1" ht="6.95" customHeight="1" x14ac:dyDescent="0.2">
      <c r="B28" s="32"/>
      <c r="I28" s="101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105"/>
      <c r="J29" s="53"/>
      <c r="K29" s="53"/>
      <c r="L29" s="32"/>
    </row>
    <row r="30" spans="2:12" s="1" customFormat="1" ht="25.35" customHeight="1" x14ac:dyDescent="0.2">
      <c r="B30" s="32"/>
      <c r="D30" s="106" t="s">
        <v>35</v>
      </c>
      <c r="I30" s="101"/>
      <c r="J30" s="66">
        <f>ROUND(J125,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105"/>
      <c r="J31" s="53"/>
      <c r="K31" s="53"/>
      <c r="L31" s="32"/>
    </row>
    <row r="32" spans="2:12" s="1" customFormat="1" ht="14.45" customHeight="1" x14ac:dyDescent="0.2">
      <c r="B32" s="32"/>
      <c r="F32" s="35" t="s">
        <v>37</v>
      </c>
      <c r="I32" s="107" t="s">
        <v>36</v>
      </c>
      <c r="J32" s="35" t="s">
        <v>38</v>
      </c>
      <c r="L32" s="32"/>
    </row>
    <row r="33" spans="2:12" s="1" customFormat="1" ht="14.45" customHeight="1" x14ac:dyDescent="0.2">
      <c r="B33" s="32"/>
      <c r="D33" s="108" t="s">
        <v>39</v>
      </c>
      <c r="E33" s="26" t="s">
        <v>40</v>
      </c>
      <c r="F33" s="109">
        <f>ROUND((SUM(BE125:BE277)),  2)</f>
        <v>0</v>
      </c>
      <c r="I33" s="110">
        <v>0.2</v>
      </c>
      <c r="J33" s="109">
        <f>ROUND(((SUM(BE125:BE277))*I33),  2)</f>
        <v>0</v>
      </c>
      <c r="L33" s="32"/>
    </row>
    <row r="34" spans="2:12" s="1" customFormat="1" ht="14.45" customHeight="1" x14ac:dyDescent="0.2">
      <c r="B34" s="32"/>
      <c r="E34" s="26" t="s">
        <v>41</v>
      </c>
      <c r="F34" s="109">
        <f>ROUND((SUM(BF125:BF277)),  2)</f>
        <v>0</v>
      </c>
      <c r="I34" s="110">
        <v>0.2</v>
      </c>
      <c r="J34" s="109">
        <f>ROUND(((SUM(BF125:BF277))*I34),  2)</f>
        <v>0</v>
      </c>
      <c r="L34" s="32"/>
    </row>
    <row r="35" spans="2:12" s="1" customFormat="1" ht="14.45" hidden="1" customHeight="1" x14ac:dyDescent="0.2">
      <c r="B35" s="32"/>
      <c r="E35" s="26" t="s">
        <v>42</v>
      </c>
      <c r="F35" s="109">
        <f>ROUND((SUM(BG125:BG277)),  2)</f>
        <v>0</v>
      </c>
      <c r="I35" s="110">
        <v>0.2</v>
      </c>
      <c r="J35" s="109">
        <f>0</f>
        <v>0</v>
      </c>
      <c r="L35" s="32"/>
    </row>
    <row r="36" spans="2:12" s="1" customFormat="1" ht="14.45" hidden="1" customHeight="1" x14ac:dyDescent="0.2">
      <c r="B36" s="32"/>
      <c r="E36" s="26" t="s">
        <v>43</v>
      </c>
      <c r="F36" s="109">
        <f>ROUND((SUM(BH125:BH277)),  2)</f>
        <v>0</v>
      </c>
      <c r="I36" s="110">
        <v>0.2</v>
      </c>
      <c r="J36" s="109">
        <f>0</f>
        <v>0</v>
      </c>
      <c r="L36" s="32"/>
    </row>
    <row r="37" spans="2:12" s="1" customFormat="1" ht="14.45" hidden="1" customHeight="1" x14ac:dyDescent="0.2">
      <c r="B37" s="32"/>
      <c r="E37" s="26" t="s">
        <v>44</v>
      </c>
      <c r="F37" s="109">
        <f>ROUND((SUM(BI125:BI277)),  2)</f>
        <v>0</v>
      </c>
      <c r="I37" s="110">
        <v>0</v>
      </c>
      <c r="J37" s="109">
        <f>0</f>
        <v>0</v>
      </c>
      <c r="L37" s="32"/>
    </row>
    <row r="38" spans="2:12" s="1" customFormat="1" ht="6.95" customHeight="1" x14ac:dyDescent="0.2">
      <c r="B38" s="32"/>
      <c r="I38" s="101"/>
      <c r="L38" s="32"/>
    </row>
    <row r="39" spans="2:12" s="1" customFormat="1" ht="25.35" customHeight="1" x14ac:dyDescent="0.2">
      <c r="B39" s="32"/>
      <c r="C39" s="97"/>
      <c r="D39" s="111" t="s">
        <v>45</v>
      </c>
      <c r="E39" s="57"/>
      <c r="F39" s="57"/>
      <c r="G39" s="112" t="s">
        <v>46</v>
      </c>
      <c r="H39" s="113" t="s">
        <v>47</v>
      </c>
      <c r="I39" s="114"/>
      <c r="J39" s="115">
        <f>SUM(J30:J37)</f>
        <v>0</v>
      </c>
      <c r="K39" s="116"/>
      <c r="L39" s="32"/>
    </row>
    <row r="40" spans="2:12" s="1" customFormat="1" ht="14.45" customHeight="1" x14ac:dyDescent="0.2">
      <c r="B40" s="32"/>
      <c r="I40" s="101"/>
      <c r="L40" s="32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2"/>
      <c r="D50" s="41" t="s">
        <v>48</v>
      </c>
      <c r="E50" s="42"/>
      <c r="F50" s="42"/>
      <c r="G50" s="41" t="s">
        <v>49</v>
      </c>
      <c r="H50" s="42"/>
      <c r="I50" s="117"/>
      <c r="J50" s="42"/>
      <c r="K50" s="42"/>
      <c r="L50" s="32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2"/>
      <c r="D61" s="43" t="s">
        <v>50</v>
      </c>
      <c r="E61" s="34"/>
      <c r="F61" s="118" t="s">
        <v>51</v>
      </c>
      <c r="G61" s="43" t="s">
        <v>50</v>
      </c>
      <c r="H61" s="34"/>
      <c r="I61" s="119"/>
      <c r="J61" s="120" t="s">
        <v>51</v>
      </c>
      <c r="K61" s="34"/>
      <c r="L61" s="32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2"/>
      <c r="D65" s="41" t="s">
        <v>52</v>
      </c>
      <c r="E65" s="42"/>
      <c r="F65" s="42"/>
      <c r="G65" s="41" t="s">
        <v>53</v>
      </c>
      <c r="H65" s="42"/>
      <c r="I65" s="117"/>
      <c r="J65" s="42"/>
      <c r="K65" s="42"/>
      <c r="L65" s="32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2"/>
      <c r="D76" s="43" t="s">
        <v>50</v>
      </c>
      <c r="E76" s="34"/>
      <c r="F76" s="118" t="s">
        <v>51</v>
      </c>
      <c r="G76" s="43" t="s">
        <v>50</v>
      </c>
      <c r="H76" s="34"/>
      <c r="I76" s="119"/>
      <c r="J76" s="120" t="s">
        <v>51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121"/>
      <c r="J77" s="45"/>
      <c r="K77" s="45"/>
      <c r="L77" s="32"/>
    </row>
    <row r="81" spans="2:47" s="1" customFormat="1" ht="6.95" hidden="1" customHeight="1" x14ac:dyDescent="0.2">
      <c r="B81" s="46"/>
      <c r="C81" s="47"/>
      <c r="D81" s="47"/>
      <c r="E81" s="47"/>
      <c r="F81" s="47"/>
      <c r="G81" s="47"/>
      <c r="H81" s="47"/>
      <c r="I81" s="122"/>
      <c r="J81" s="47"/>
      <c r="K81" s="47"/>
      <c r="L81" s="32"/>
    </row>
    <row r="82" spans="2:47" s="1" customFormat="1" ht="24.95" hidden="1" customHeight="1" x14ac:dyDescent="0.2">
      <c r="B82" s="32"/>
      <c r="C82" s="20" t="s">
        <v>109</v>
      </c>
      <c r="I82" s="101"/>
      <c r="L82" s="32"/>
    </row>
    <row r="83" spans="2:47" s="1" customFormat="1" ht="6.95" hidden="1" customHeight="1" x14ac:dyDescent="0.2">
      <c r="B83" s="32"/>
      <c r="I83" s="101"/>
      <c r="L83" s="32"/>
    </row>
    <row r="84" spans="2:47" s="1" customFormat="1" ht="12" hidden="1" customHeight="1" x14ac:dyDescent="0.2">
      <c r="B84" s="32"/>
      <c r="C84" s="26" t="s">
        <v>13</v>
      </c>
      <c r="I84" s="101"/>
      <c r="L84" s="32"/>
    </row>
    <row r="85" spans="2:47" s="1" customFormat="1" ht="16.5" hidden="1" customHeight="1" x14ac:dyDescent="0.2">
      <c r="B85" s="32"/>
      <c r="E85" s="267" t="str">
        <f>E7</f>
        <v>Rekonštrukcia školskej jedálne Prievidza</v>
      </c>
      <c r="F85" s="268"/>
      <c r="G85" s="268"/>
      <c r="H85" s="268"/>
      <c r="I85" s="101"/>
      <c r="L85" s="32"/>
    </row>
    <row r="86" spans="2:47" s="1" customFormat="1" ht="12" hidden="1" customHeight="1" x14ac:dyDescent="0.2">
      <c r="B86" s="32"/>
      <c r="C86" s="26" t="s">
        <v>107</v>
      </c>
      <c r="I86" s="101"/>
      <c r="L86" s="32"/>
    </row>
    <row r="87" spans="2:47" s="1" customFormat="1" ht="16.5" hidden="1" customHeight="1" x14ac:dyDescent="0.2">
      <c r="B87" s="32"/>
      <c r="E87" s="248" t="str">
        <f>E9</f>
        <v>05 - Elektroinštalácia</v>
      </c>
      <c r="F87" s="266"/>
      <c r="G87" s="266"/>
      <c r="H87" s="266"/>
      <c r="I87" s="101"/>
      <c r="L87" s="32"/>
    </row>
    <row r="88" spans="2:47" s="1" customFormat="1" ht="6.95" hidden="1" customHeight="1" x14ac:dyDescent="0.2">
      <c r="B88" s="32"/>
      <c r="I88" s="101"/>
      <c r="L88" s="32"/>
    </row>
    <row r="89" spans="2:47" s="1" customFormat="1" ht="12" hidden="1" customHeight="1" x14ac:dyDescent="0.2">
      <c r="B89" s="32"/>
      <c r="C89" s="26" t="s">
        <v>17</v>
      </c>
      <c r="F89" s="24" t="str">
        <f>F12</f>
        <v>Prievidza</v>
      </c>
      <c r="I89" s="102" t="s">
        <v>19</v>
      </c>
      <c r="J89" s="52">
        <f>IF(J12="","",J12)</f>
        <v>0</v>
      </c>
      <c r="L89" s="32"/>
    </row>
    <row r="90" spans="2:47" s="1" customFormat="1" ht="6.95" hidden="1" customHeight="1" x14ac:dyDescent="0.2">
      <c r="B90" s="32"/>
      <c r="I90" s="101"/>
      <c r="L90" s="32"/>
    </row>
    <row r="91" spans="2:47" s="1" customFormat="1" ht="15.2" hidden="1" customHeight="1" x14ac:dyDescent="0.2">
      <c r="B91" s="32"/>
      <c r="C91" s="26" t="s">
        <v>20</v>
      </c>
      <c r="F91" s="24" t="str">
        <f>E15</f>
        <v>Stredná odborná škola Prievidza, T. Vansovej 32,PD</v>
      </c>
      <c r="I91" s="102" t="s">
        <v>26</v>
      </c>
      <c r="J91" s="29" t="str">
        <f>E21</f>
        <v>Ing. Ingrid Blahová</v>
      </c>
      <c r="L91" s="32"/>
    </row>
    <row r="92" spans="2:47" s="1" customFormat="1" ht="43.15" hidden="1" customHeight="1" x14ac:dyDescent="0.2">
      <c r="B92" s="32"/>
      <c r="C92" s="26" t="s">
        <v>24</v>
      </c>
      <c r="F92" s="24" t="str">
        <f>IF(E18="","",E18)</f>
        <v>Vyplň údaj</v>
      </c>
      <c r="I92" s="102" t="s">
        <v>30</v>
      </c>
      <c r="J92" s="29" t="str">
        <f>E24</f>
        <v>*Marek Franc*ASC*504*2009*</v>
      </c>
      <c r="L92" s="32"/>
    </row>
    <row r="93" spans="2:47" s="1" customFormat="1" ht="10.35" hidden="1" customHeight="1" x14ac:dyDescent="0.2">
      <c r="B93" s="32"/>
      <c r="I93" s="101"/>
      <c r="L93" s="32"/>
    </row>
    <row r="94" spans="2:47" s="1" customFormat="1" ht="29.25" hidden="1" customHeight="1" x14ac:dyDescent="0.2">
      <c r="B94" s="32"/>
      <c r="C94" s="123" t="s">
        <v>110</v>
      </c>
      <c r="D94" s="97"/>
      <c r="E94" s="97"/>
      <c r="F94" s="97"/>
      <c r="G94" s="97"/>
      <c r="H94" s="97"/>
      <c r="I94" s="124"/>
      <c r="J94" s="125" t="s">
        <v>111</v>
      </c>
      <c r="K94" s="97"/>
      <c r="L94" s="32"/>
    </row>
    <row r="95" spans="2:47" s="1" customFormat="1" ht="10.35" hidden="1" customHeight="1" x14ac:dyDescent="0.2">
      <c r="B95" s="32"/>
      <c r="I95" s="101"/>
      <c r="L95" s="32"/>
    </row>
    <row r="96" spans="2:47" s="1" customFormat="1" ht="22.9" hidden="1" customHeight="1" x14ac:dyDescent="0.2">
      <c r="B96" s="32"/>
      <c r="C96" s="126" t="s">
        <v>112</v>
      </c>
      <c r="I96" s="101"/>
      <c r="J96" s="66">
        <f>J125</f>
        <v>0</v>
      </c>
      <c r="L96" s="32"/>
      <c r="AU96" s="16" t="s">
        <v>113</v>
      </c>
    </row>
    <row r="97" spans="2:12" s="8" customFormat="1" ht="24.95" hidden="1" customHeight="1" x14ac:dyDescent="0.2">
      <c r="B97" s="127"/>
      <c r="D97" s="128" t="s">
        <v>114</v>
      </c>
      <c r="E97" s="129"/>
      <c r="F97" s="129"/>
      <c r="G97" s="129"/>
      <c r="H97" s="129"/>
      <c r="I97" s="130"/>
      <c r="J97" s="131">
        <f>J126</f>
        <v>0</v>
      </c>
      <c r="L97" s="127"/>
    </row>
    <row r="98" spans="2:12" s="9" customFormat="1" ht="19.899999999999999" hidden="1" customHeight="1" x14ac:dyDescent="0.2">
      <c r="B98" s="132"/>
      <c r="D98" s="133" t="s">
        <v>115</v>
      </c>
      <c r="E98" s="134"/>
      <c r="F98" s="134"/>
      <c r="G98" s="134"/>
      <c r="H98" s="134"/>
      <c r="I98" s="135"/>
      <c r="J98" s="136">
        <f>J127</f>
        <v>0</v>
      </c>
      <c r="L98" s="132"/>
    </row>
    <row r="99" spans="2:12" s="9" customFormat="1" ht="19.899999999999999" hidden="1" customHeight="1" x14ac:dyDescent="0.2">
      <c r="B99" s="132"/>
      <c r="D99" s="133" t="s">
        <v>121</v>
      </c>
      <c r="E99" s="134"/>
      <c r="F99" s="134"/>
      <c r="G99" s="134"/>
      <c r="H99" s="134"/>
      <c r="I99" s="135"/>
      <c r="J99" s="136">
        <f>J132</f>
        <v>0</v>
      </c>
      <c r="L99" s="132"/>
    </row>
    <row r="100" spans="2:12" s="8" customFormat="1" ht="24.95" hidden="1" customHeight="1" x14ac:dyDescent="0.2">
      <c r="B100" s="127"/>
      <c r="D100" s="128" t="s">
        <v>1031</v>
      </c>
      <c r="E100" s="129"/>
      <c r="F100" s="129"/>
      <c r="G100" s="129"/>
      <c r="H100" s="129"/>
      <c r="I100" s="130"/>
      <c r="J100" s="131">
        <f>J137</f>
        <v>0</v>
      </c>
      <c r="L100" s="127"/>
    </row>
    <row r="101" spans="2:12" s="9" customFormat="1" ht="19.899999999999999" hidden="1" customHeight="1" x14ac:dyDescent="0.2">
      <c r="B101" s="132"/>
      <c r="D101" s="133" t="s">
        <v>1032</v>
      </c>
      <c r="E101" s="134"/>
      <c r="F101" s="134"/>
      <c r="G101" s="134"/>
      <c r="H101" s="134"/>
      <c r="I101" s="135"/>
      <c r="J101" s="136">
        <f>J138</f>
        <v>0</v>
      </c>
      <c r="L101" s="132"/>
    </row>
    <row r="102" spans="2:12" s="9" customFormat="1" ht="19.899999999999999" hidden="1" customHeight="1" x14ac:dyDescent="0.2">
      <c r="B102" s="132"/>
      <c r="D102" s="133" t="s">
        <v>1033</v>
      </c>
      <c r="E102" s="134"/>
      <c r="F102" s="134"/>
      <c r="G102" s="134"/>
      <c r="H102" s="134"/>
      <c r="I102" s="135"/>
      <c r="J102" s="136">
        <f>J245</f>
        <v>0</v>
      </c>
      <c r="L102" s="132"/>
    </row>
    <row r="103" spans="2:12" s="9" customFormat="1" ht="19.899999999999999" hidden="1" customHeight="1" x14ac:dyDescent="0.2">
      <c r="B103" s="132"/>
      <c r="D103" s="133" t="s">
        <v>1034</v>
      </c>
      <c r="E103" s="134"/>
      <c r="F103" s="134"/>
      <c r="G103" s="134"/>
      <c r="H103" s="134"/>
      <c r="I103" s="135"/>
      <c r="J103" s="136">
        <f>J264</f>
        <v>0</v>
      </c>
      <c r="L103" s="132"/>
    </row>
    <row r="104" spans="2:12" s="8" customFormat="1" ht="24.95" hidden="1" customHeight="1" x14ac:dyDescent="0.2">
      <c r="B104" s="127"/>
      <c r="D104" s="128" t="s">
        <v>871</v>
      </c>
      <c r="E104" s="129"/>
      <c r="F104" s="129"/>
      <c r="G104" s="129"/>
      <c r="H104" s="129"/>
      <c r="I104" s="130"/>
      <c r="J104" s="131">
        <f>J271</f>
        <v>0</v>
      </c>
      <c r="L104" s="127"/>
    </row>
    <row r="105" spans="2:12" s="9" customFormat="1" ht="19.899999999999999" hidden="1" customHeight="1" x14ac:dyDescent="0.2">
      <c r="B105" s="132"/>
      <c r="D105" s="133" t="s">
        <v>1035</v>
      </c>
      <c r="E105" s="134"/>
      <c r="F105" s="134"/>
      <c r="G105" s="134"/>
      <c r="H105" s="134"/>
      <c r="I105" s="135"/>
      <c r="J105" s="136">
        <f>J272</f>
        <v>0</v>
      </c>
      <c r="L105" s="132"/>
    </row>
    <row r="106" spans="2:12" s="1" customFormat="1" ht="21.75" hidden="1" customHeight="1" x14ac:dyDescent="0.2">
      <c r="B106" s="32"/>
      <c r="I106" s="101"/>
      <c r="L106" s="32"/>
    </row>
    <row r="107" spans="2:12" s="1" customFormat="1" ht="6.95" hidden="1" customHeight="1" x14ac:dyDescent="0.2">
      <c r="B107" s="44"/>
      <c r="C107" s="45"/>
      <c r="D107" s="45"/>
      <c r="E107" s="45"/>
      <c r="F107" s="45"/>
      <c r="G107" s="45"/>
      <c r="H107" s="45"/>
      <c r="I107" s="121"/>
      <c r="J107" s="45"/>
      <c r="K107" s="45"/>
      <c r="L107" s="32"/>
    </row>
    <row r="108" spans="2:12" hidden="1" x14ac:dyDescent="0.2"/>
    <row r="109" spans="2:12" hidden="1" x14ac:dyDescent="0.2"/>
    <row r="110" spans="2:12" hidden="1" x14ac:dyDescent="0.2"/>
    <row r="111" spans="2:12" s="1" customFormat="1" ht="6.95" customHeight="1" x14ac:dyDescent="0.2">
      <c r="B111" s="46"/>
      <c r="C111" s="47"/>
      <c r="D111" s="47"/>
      <c r="E111" s="47"/>
      <c r="F111" s="47"/>
      <c r="G111" s="47"/>
      <c r="H111" s="47"/>
      <c r="I111" s="122"/>
      <c r="J111" s="47"/>
      <c r="K111" s="47"/>
      <c r="L111" s="32"/>
    </row>
    <row r="112" spans="2:12" s="1" customFormat="1" ht="24.95" customHeight="1" x14ac:dyDescent="0.2">
      <c r="B112" s="32"/>
      <c r="C112" s="20" t="s">
        <v>136</v>
      </c>
      <c r="I112" s="101"/>
      <c r="L112" s="32"/>
    </row>
    <row r="113" spans="2:65" s="1" customFormat="1" ht="6.95" customHeight="1" x14ac:dyDescent="0.2">
      <c r="B113" s="32"/>
      <c r="I113" s="101"/>
      <c r="L113" s="32"/>
    </row>
    <row r="114" spans="2:65" s="1" customFormat="1" ht="12" customHeight="1" x14ac:dyDescent="0.2">
      <c r="B114" s="32"/>
      <c r="C114" s="26" t="s">
        <v>13</v>
      </c>
      <c r="I114" s="101"/>
      <c r="L114" s="32"/>
    </row>
    <row r="115" spans="2:65" s="1" customFormat="1" ht="16.5" customHeight="1" x14ac:dyDescent="0.2">
      <c r="B115" s="32"/>
      <c r="E115" s="267" t="str">
        <f>E7</f>
        <v>Rekonštrukcia školskej jedálne Prievidza</v>
      </c>
      <c r="F115" s="268"/>
      <c r="G115" s="268"/>
      <c r="H115" s="268"/>
      <c r="I115" s="101"/>
      <c r="L115" s="32"/>
    </row>
    <row r="116" spans="2:65" s="1" customFormat="1" ht="12" customHeight="1" x14ac:dyDescent="0.2">
      <c r="B116" s="32"/>
      <c r="C116" s="26" t="s">
        <v>107</v>
      </c>
      <c r="I116" s="101"/>
      <c r="L116" s="32"/>
    </row>
    <row r="117" spans="2:65" s="1" customFormat="1" ht="16.5" customHeight="1" x14ac:dyDescent="0.2">
      <c r="B117" s="32"/>
      <c r="E117" s="248" t="str">
        <f>E9</f>
        <v>05 - Elektroinštalácia</v>
      </c>
      <c r="F117" s="266"/>
      <c r="G117" s="266"/>
      <c r="H117" s="266"/>
      <c r="I117" s="101"/>
      <c r="L117" s="32"/>
    </row>
    <row r="118" spans="2:65" s="1" customFormat="1" ht="6.95" customHeight="1" x14ac:dyDescent="0.2">
      <c r="B118" s="32"/>
      <c r="I118" s="101"/>
      <c r="L118" s="32"/>
    </row>
    <row r="119" spans="2:65" s="1" customFormat="1" ht="12" customHeight="1" x14ac:dyDescent="0.2">
      <c r="B119" s="32"/>
      <c r="C119" s="26" t="s">
        <v>17</v>
      </c>
      <c r="F119" s="24" t="str">
        <f>F12</f>
        <v>Prievidza</v>
      </c>
      <c r="I119" s="102" t="s">
        <v>19</v>
      </c>
      <c r="J119" s="52">
        <f>IF(J12="","",J12)</f>
        <v>0</v>
      </c>
      <c r="L119" s="32"/>
    </row>
    <row r="120" spans="2:65" s="1" customFormat="1" ht="6.95" customHeight="1" x14ac:dyDescent="0.2">
      <c r="B120" s="32"/>
      <c r="I120" s="101"/>
      <c r="L120" s="32"/>
    </row>
    <row r="121" spans="2:65" s="1" customFormat="1" ht="15.2" customHeight="1" x14ac:dyDescent="0.2">
      <c r="B121" s="32"/>
      <c r="C121" s="26" t="s">
        <v>20</v>
      </c>
      <c r="F121" s="24" t="str">
        <f>E15</f>
        <v>Stredná odborná škola Prievidza, T. Vansovej 32,PD</v>
      </c>
      <c r="I121" s="102" t="s">
        <v>26</v>
      </c>
      <c r="J121" s="29" t="str">
        <f>E21</f>
        <v>Ing. Ingrid Blahová</v>
      </c>
      <c r="L121" s="32"/>
    </row>
    <row r="122" spans="2:65" s="1" customFormat="1" ht="43.15" customHeight="1" x14ac:dyDescent="0.2">
      <c r="B122" s="32"/>
      <c r="C122" s="26" t="s">
        <v>24</v>
      </c>
      <c r="F122" s="24" t="str">
        <f>IF(E18="","",E18)</f>
        <v>Vyplň údaj</v>
      </c>
      <c r="I122" s="102" t="s">
        <v>30</v>
      </c>
      <c r="J122" s="29" t="str">
        <f>E24</f>
        <v>*Marek Franc*ASC*504*2009*</v>
      </c>
      <c r="L122" s="32"/>
    </row>
    <row r="123" spans="2:65" s="1" customFormat="1" ht="10.35" customHeight="1" x14ac:dyDescent="0.2">
      <c r="B123" s="32"/>
      <c r="I123" s="101"/>
      <c r="L123" s="32"/>
    </row>
    <row r="124" spans="2:65" s="10" customFormat="1" ht="29.25" customHeight="1" x14ac:dyDescent="0.2">
      <c r="B124" s="137"/>
      <c r="C124" s="138" t="s">
        <v>137</v>
      </c>
      <c r="D124" s="265" t="s">
        <v>57</v>
      </c>
      <c r="E124" s="265"/>
      <c r="F124" s="265"/>
      <c r="G124" s="139" t="s">
        <v>138</v>
      </c>
      <c r="H124" s="139" t="s">
        <v>139</v>
      </c>
      <c r="I124" s="140" t="s">
        <v>140</v>
      </c>
      <c r="J124" s="141" t="s">
        <v>111</v>
      </c>
      <c r="K124" s="142" t="s">
        <v>141</v>
      </c>
      <c r="L124" s="137"/>
      <c r="M124" s="59" t="s">
        <v>1</v>
      </c>
      <c r="N124" s="60" t="s">
        <v>39</v>
      </c>
      <c r="O124" s="60" t="s">
        <v>142</v>
      </c>
      <c r="P124" s="60" t="s">
        <v>143</v>
      </c>
      <c r="Q124" s="60" t="s">
        <v>144</v>
      </c>
      <c r="R124" s="60" t="s">
        <v>145</v>
      </c>
      <c r="S124" s="60" t="s">
        <v>146</v>
      </c>
      <c r="T124" s="61" t="s">
        <v>147</v>
      </c>
    </row>
    <row r="125" spans="2:65" s="1" customFormat="1" ht="22.9" customHeight="1" x14ac:dyDescent="0.25">
      <c r="B125" s="32"/>
      <c r="C125" s="64" t="s">
        <v>112</v>
      </c>
      <c r="I125" s="101"/>
      <c r="J125" s="143">
        <f>BK125</f>
        <v>0</v>
      </c>
      <c r="L125" s="32"/>
      <c r="M125" s="62"/>
      <c r="N125" s="53"/>
      <c r="O125" s="53"/>
      <c r="P125" s="144">
        <f>P126+P137+P271</f>
        <v>0</v>
      </c>
      <c r="Q125" s="53"/>
      <c r="R125" s="144">
        <f>R126+R137+R271</f>
        <v>0</v>
      </c>
      <c r="S125" s="53"/>
      <c r="T125" s="145">
        <f>T126+T137+T271</f>
        <v>0</v>
      </c>
      <c r="AT125" s="16" t="s">
        <v>74</v>
      </c>
      <c r="AU125" s="16" t="s">
        <v>113</v>
      </c>
      <c r="BK125" s="146">
        <f>BK126+BK137+BK271</f>
        <v>0</v>
      </c>
    </row>
    <row r="126" spans="2:65" s="11" customFormat="1" ht="25.9" customHeight="1" x14ac:dyDescent="0.2">
      <c r="B126" s="147"/>
      <c r="D126" s="148" t="s">
        <v>74</v>
      </c>
      <c r="E126" s="149" t="s">
        <v>148</v>
      </c>
      <c r="F126" s="149" t="s">
        <v>149</v>
      </c>
      <c r="I126" s="150"/>
      <c r="J126" s="151">
        <f>BK126</f>
        <v>0</v>
      </c>
      <c r="L126" s="147"/>
      <c r="M126" s="152"/>
      <c r="N126" s="153"/>
      <c r="O126" s="153"/>
      <c r="P126" s="154">
        <f>P127+P132</f>
        <v>0</v>
      </c>
      <c r="Q126" s="153"/>
      <c r="R126" s="154">
        <f>R127+R132</f>
        <v>0</v>
      </c>
      <c r="S126" s="153"/>
      <c r="T126" s="155">
        <f>T127+T132</f>
        <v>0</v>
      </c>
      <c r="AR126" s="148" t="s">
        <v>83</v>
      </c>
      <c r="AT126" s="156" t="s">
        <v>74</v>
      </c>
      <c r="AU126" s="156" t="s">
        <v>75</v>
      </c>
      <c r="AY126" s="148" t="s">
        <v>150</v>
      </c>
      <c r="BK126" s="157">
        <f>BK127+BK132</f>
        <v>0</v>
      </c>
    </row>
    <row r="127" spans="2:65" s="11" customFormat="1" ht="22.9" customHeight="1" x14ac:dyDescent="0.2">
      <c r="B127" s="147"/>
      <c r="D127" s="148" t="s">
        <v>74</v>
      </c>
      <c r="E127" s="158" t="s">
        <v>83</v>
      </c>
      <c r="F127" s="158" t="s">
        <v>151</v>
      </c>
      <c r="I127" s="150"/>
      <c r="J127" s="159">
        <f>BK127</f>
        <v>0</v>
      </c>
      <c r="L127" s="147"/>
      <c r="M127" s="152"/>
      <c r="N127" s="153"/>
      <c r="O127" s="153"/>
      <c r="P127" s="154">
        <f>SUM(P128:P131)</f>
        <v>0</v>
      </c>
      <c r="Q127" s="153"/>
      <c r="R127" s="154">
        <f>SUM(R128:R131)</f>
        <v>0</v>
      </c>
      <c r="S127" s="153"/>
      <c r="T127" s="155">
        <f>SUM(T128:T131)</f>
        <v>0</v>
      </c>
      <c r="AR127" s="148" t="s">
        <v>83</v>
      </c>
      <c r="AT127" s="156" t="s">
        <v>74</v>
      </c>
      <c r="AU127" s="156" t="s">
        <v>83</v>
      </c>
      <c r="AY127" s="148" t="s">
        <v>150</v>
      </c>
      <c r="BK127" s="157">
        <f>SUM(BK128:BK131)</f>
        <v>0</v>
      </c>
    </row>
    <row r="128" spans="2:65" s="1" customFormat="1" ht="24" customHeight="1" x14ac:dyDescent="0.2">
      <c r="B128" s="160"/>
      <c r="C128" s="161" t="s">
        <v>83</v>
      </c>
      <c r="D128" s="259" t="s">
        <v>1036</v>
      </c>
      <c r="E128" s="260"/>
      <c r="F128" s="261"/>
      <c r="G128" s="163" t="s">
        <v>400</v>
      </c>
      <c r="H128" s="164">
        <v>10</v>
      </c>
      <c r="I128" s="165"/>
      <c r="J128" s="164">
        <f>ROUND(I128*H128,3)</f>
        <v>0</v>
      </c>
      <c r="K128" s="162" t="s">
        <v>1</v>
      </c>
      <c r="L128" s="32"/>
      <c r="M128" s="166" t="s">
        <v>1</v>
      </c>
      <c r="N128" s="167" t="s">
        <v>41</v>
      </c>
      <c r="O128" s="55"/>
      <c r="P128" s="168">
        <f>O128*H128</f>
        <v>0</v>
      </c>
      <c r="Q128" s="168">
        <v>0</v>
      </c>
      <c r="R128" s="168">
        <f>Q128*H128</f>
        <v>0</v>
      </c>
      <c r="S128" s="168">
        <v>0</v>
      </c>
      <c r="T128" s="169">
        <f>S128*H128</f>
        <v>0</v>
      </c>
      <c r="AR128" s="170" t="s">
        <v>156</v>
      </c>
      <c r="AT128" s="170" t="s">
        <v>152</v>
      </c>
      <c r="AU128" s="170" t="s">
        <v>157</v>
      </c>
      <c r="AY128" s="16" t="s">
        <v>150</v>
      </c>
      <c r="BE128" s="92">
        <f>IF(N128="základná",J128,0)</f>
        <v>0</v>
      </c>
      <c r="BF128" s="92">
        <f>IF(N128="znížená",J128,0)</f>
        <v>0</v>
      </c>
      <c r="BG128" s="92">
        <f>IF(N128="zákl. prenesená",J128,0)</f>
        <v>0</v>
      </c>
      <c r="BH128" s="92">
        <f>IF(N128="zníž. prenesená",J128,0)</f>
        <v>0</v>
      </c>
      <c r="BI128" s="92">
        <f>IF(N128="nulová",J128,0)</f>
        <v>0</v>
      </c>
      <c r="BJ128" s="16" t="s">
        <v>157</v>
      </c>
      <c r="BK128" s="171">
        <f>ROUND(I128*H128,3)</f>
        <v>0</v>
      </c>
      <c r="BL128" s="16" t="s">
        <v>156</v>
      </c>
      <c r="BM128" s="170" t="s">
        <v>157</v>
      </c>
    </row>
    <row r="129" spans="2:65" s="1" customFormat="1" ht="24" customHeight="1" x14ac:dyDescent="0.2">
      <c r="B129" s="160"/>
      <c r="C129" s="161" t="s">
        <v>157</v>
      </c>
      <c r="D129" s="259" t="s">
        <v>1037</v>
      </c>
      <c r="E129" s="260"/>
      <c r="F129" s="261"/>
      <c r="G129" s="163" t="s">
        <v>400</v>
      </c>
      <c r="H129" s="164">
        <v>10</v>
      </c>
      <c r="I129" s="165"/>
      <c r="J129" s="164">
        <f>ROUND(I129*H129,3)</f>
        <v>0</v>
      </c>
      <c r="K129" s="162" t="s">
        <v>1</v>
      </c>
      <c r="L129" s="32"/>
      <c r="M129" s="166" t="s">
        <v>1</v>
      </c>
      <c r="N129" s="167" t="s">
        <v>41</v>
      </c>
      <c r="O129" s="55"/>
      <c r="P129" s="168">
        <f>O129*H129</f>
        <v>0</v>
      </c>
      <c r="Q129" s="168">
        <v>0</v>
      </c>
      <c r="R129" s="168">
        <f>Q129*H129</f>
        <v>0</v>
      </c>
      <c r="S129" s="168">
        <v>0</v>
      </c>
      <c r="T129" s="169">
        <f>S129*H129</f>
        <v>0</v>
      </c>
      <c r="AR129" s="170" t="s">
        <v>156</v>
      </c>
      <c r="AT129" s="170" t="s">
        <v>152</v>
      </c>
      <c r="AU129" s="170" t="s">
        <v>157</v>
      </c>
      <c r="AY129" s="16" t="s">
        <v>150</v>
      </c>
      <c r="BE129" s="92">
        <f>IF(N129="základná",J129,0)</f>
        <v>0</v>
      </c>
      <c r="BF129" s="92">
        <f>IF(N129="znížená",J129,0)</f>
        <v>0</v>
      </c>
      <c r="BG129" s="92">
        <f>IF(N129="zákl. prenesená",J129,0)</f>
        <v>0</v>
      </c>
      <c r="BH129" s="92">
        <f>IF(N129="zníž. prenesená",J129,0)</f>
        <v>0</v>
      </c>
      <c r="BI129" s="92">
        <f>IF(N129="nulová",J129,0)</f>
        <v>0</v>
      </c>
      <c r="BJ129" s="16" t="s">
        <v>157</v>
      </c>
      <c r="BK129" s="171">
        <f>ROUND(I129*H129,3)</f>
        <v>0</v>
      </c>
      <c r="BL129" s="16" t="s">
        <v>156</v>
      </c>
      <c r="BM129" s="170" t="s">
        <v>156</v>
      </c>
    </row>
    <row r="130" spans="2:65" s="1" customFormat="1" ht="24" customHeight="1" x14ac:dyDescent="0.2">
      <c r="B130" s="160"/>
      <c r="C130" s="161" t="s">
        <v>165</v>
      </c>
      <c r="D130" s="259" t="s">
        <v>1038</v>
      </c>
      <c r="E130" s="260"/>
      <c r="F130" s="261"/>
      <c r="G130" s="163" t="s">
        <v>260</v>
      </c>
      <c r="H130" s="164">
        <v>5</v>
      </c>
      <c r="I130" s="165"/>
      <c r="J130" s="164">
        <f>ROUND(I130*H130,3)</f>
        <v>0</v>
      </c>
      <c r="K130" s="162" t="s">
        <v>1</v>
      </c>
      <c r="L130" s="32"/>
      <c r="M130" s="166" t="s">
        <v>1</v>
      </c>
      <c r="N130" s="167" t="s">
        <v>41</v>
      </c>
      <c r="O130" s="55"/>
      <c r="P130" s="168">
        <f>O130*H130</f>
        <v>0</v>
      </c>
      <c r="Q130" s="168">
        <v>0</v>
      </c>
      <c r="R130" s="168">
        <f>Q130*H130</f>
        <v>0</v>
      </c>
      <c r="S130" s="168">
        <v>0</v>
      </c>
      <c r="T130" s="169">
        <f>S130*H130</f>
        <v>0</v>
      </c>
      <c r="AR130" s="170" t="s">
        <v>156</v>
      </c>
      <c r="AT130" s="170" t="s">
        <v>152</v>
      </c>
      <c r="AU130" s="170" t="s">
        <v>157</v>
      </c>
      <c r="AY130" s="16" t="s">
        <v>150</v>
      </c>
      <c r="BE130" s="92">
        <f>IF(N130="základná",J130,0)</f>
        <v>0</v>
      </c>
      <c r="BF130" s="92">
        <f>IF(N130="znížená",J130,0)</f>
        <v>0</v>
      </c>
      <c r="BG130" s="92">
        <f>IF(N130="zákl. prenesená",J130,0)</f>
        <v>0</v>
      </c>
      <c r="BH130" s="92">
        <f>IF(N130="zníž. prenesená",J130,0)</f>
        <v>0</v>
      </c>
      <c r="BI130" s="92">
        <f>IF(N130="nulová",J130,0)</f>
        <v>0</v>
      </c>
      <c r="BJ130" s="16" t="s">
        <v>157</v>
      </c>
      <c r="BK130" s="171">
        <f>ROUND(I130*H130,3)</f>
        <v>0</v>
      </c>
      <c r="BL130" s="16" t="s">
        <v>156</v>
      </c>
      <c r="BM130" s="170" t="s">
        <v>176</v>
      </c>
    </row>
    <row r="131" spans="2:65" s="1" customFormat="1" ht="16.5" customHeight="1" x14ac:dyDescent="0.2">
      <c r="B131" s="160"/>
      <c r="C131" s="161" t="s">
        <v>156</v>
      </c>
      <c r="D131" s="259" t="s">
        <v>1039</v>
      </c>
      <c r="E131" s="260"/>
      <c r="F131" s="261"/>
      <c r="G131" s="163" t="s">
        <v>400</v>
      </c>
      <c r="H131" s="164">
        <v>10</v>
      </c>
      <c r="I131" s="165"/>
      <c r="J131" s="164">
        <f>ROUND(I131*H131,3)</f>
        <v>0</v>
      </c>
      <c r="K131" s="162" t="s">
        <v>1</v>
      </c>
      <c r="L131" s="32"/>
      <c r="M131" s="166" t="s">
        <v>1</v>
      </c>
      <c r="N131" s="167" t="s">
        <v>41</v>
      </c>
      <c r="O131" s="55"/>
      <c r="P131" s="168">
        <f>O131*H131</f>
        <v>0</v>
      </c>
      <c r="Q131" s="168">
        <v>0</v>
      </c>
      <c r="R131" s="168">
        <f>Q131*H131</f>
        <v>0</v>
      </c>
      <c r="S131" s="168">
        <v>0</v>
      </c>
      <c r="T131" s="169">
        <f>S131*H131</f>
        <v>0</v>
      </c>
      <c r="AR131" s="170" t="s">
        <v>156</v>
      </c>
      <c r="AT131" s="170" t="s">
        <v>152</v>
      </c>
      <c r="AU131" s="170" t="s">
        <v>157</v>
      </c>
      <c r="AY131" s="16" t="s">
        <v>150</v>
      </c>
      <c r="BE131" s="92">
        <f>IF(N131="základná",J131,0)</f>
        <v>0</v>
      </c>
      <c r="BF131" s="92">
        <f>IF(N131="znížená",J131,0)</f>
        <v>0</v>
      </c>
      <c r="BG131" s="92">
        <f>IF(N131="zákl. prenesená",J131,0)</f>
        <v>0</v>
      </c>
      <c r="BH131" s="92">
        <f>IF(N131="zníž. prenesená",J131,0)</f>
        <v>0</v>
      </c>
      <c r="BI131" s="92">
        <f>IF(N131="nulová",J131,0)</f>
        <v>0</v>
      </c>
      <c r="BJ131" s="16" t="s">
        <v>157</v>
      </c>
      <c r="BK131" s="171">
        <f>ROUND(I131*H131,3)</f>
        <v>0</v>
      </c>
      <c r="BL131" s="16" t="s">
        <v>156</v>
      </c>
      <c r="BM131" s="170" t="s">
        <v>183</v>
      </c>
    </row>
    <row r="132" spans="2:65" s="11" customFormat="1" ht="22.9" customHeight="1" x14ac:dyDescent="0.2">
      <c r="B132" s="147"/>
      <c r="D132" s="148" t="s">
        <v>74</v>
      </c>
      <c r="E132" s="158" t="s">
        <v>186</v>
      </c>
      <c r="F132" s="158" t="s">
        <v>397</v>
      </c>
      <c r="I132" s="150"/>
      <c r="J132" s="159">
        <f>BK132</f>
        <v>0</v>
      </c>
      <c r="L132" s="147"/>
      <c r="M132" s="152"/>
      <c r="N132" s="153"/>
      <c r="O132" s="153"/>
      <c r="P132" s="154">
        <f>SUM(P133:P136)</f>
        <v>0</v>
      </c>
      <c r="Q132" s="153"/>
      <c r="R132" s="154">
        <f>SUM(R133:R136)</f>
        <v>0</v>
      </c>
      <c r="S132" s="153"/>
      <c r="T132" s="155">
        <f>SUM(T133:T136)</f>
        <v>0</v>
      </c>
      <c r="AR132" s="148" t="s">
        <v>83</v>
      </c>
      <c r="AT132" s="156" t="s">
        <v>74</v>
      </c>
      <c r="AU132" s="156" t="s">
        <v>83</v>
      </c>
      <c r="AY132" s="148" t="s">
        <v>150</v>
      </c>
      <c r="BK132" s="157">
        <f>SUM(BK133:BK136)</f>
        <v>0</v>
      </c>
    </row>
    <row r="133" spans="2:65" s="1" customFormat="1" ht="24" customHeight="1" x14ac:dyDescent="0.2">
      <c r="B133" s="160"/>
      <c r="C133" s="161" t="s">
        <v>172</v>
      </c>
      <c r="D133" s="259" t="s">
        <v>1040</v>
      </c>
      <c r="E133" s="260"/>
      <c r="F133" s="261"/>
      <c r="G133" s="163" t="s">
        <v>1041</v>
      </c>
      <c r="H133" s="164">
        <v>100</v>
      </c>
      <c r="I133" s="165"/>
      <c r="J133" s="164">
        <f>ROUND(I133*H133,3)</f>
        <v>0</v>
      </c>
      <c r="K133" s="162" t="s">
        <v>1</v>
      </c>
      <c r="L133" s="32"/>
      <c r="M133" s="166" t="s">
        <v>1</v>
      </c>
      <c r="N133" s="167" t="s">
        <v>41</v>
      </c>
      <c r="O133" s="55"/>
      <c r="P133" s="168">
        <f>O133*H133</f>
        <v>0</v>
      </c>
      <c r="Q133" s="168">
        <v>0</v>
      </c>
      <c r="R133" s="168">
        <f>Q133*H133</f>
        <v>0</v>
      </c>
      <c r="S133" s="168">
        <v>0</v>
      </c>
      <c r="T133" s="169">
        <f>S133*H133</f>
        <v>0</v>
      </c>
      <c r="AR133" s="170" t="s">
        <v>156</v>
      </c>
      <c r="AT133" s="170" t="s">
        <v>152</v>
      </c>
      <c r="AU133" s="170" t="s">
        <v>157</v>
      </c>
      <c r="AY133" s="16" t="s">
        <v>150</v>
      </c>
      <c r="BE133" s="92">
        <f>IF(N133="základná",J133,0)</f>
        <v>0</v>
      </c>
      <c r="BF133" s="92">
        <f>IF(N133="znížená",J133,0)</f>
        <v>0</v>
      </c>
      <c r="BG133" s="92">
        <f>IF(N133="zákl. prenesená",J133,0)</f>
        <v>0</v>
      </c>
      <c r="BH133" s="92">
        <f>IF(N133="zníž. prenesená",J133,0)</f>
        <v>0</v>
      </c>
      <c r="BI133" s="92">
        <f>IF(N133="nulová",J133,0)</f>
        <v>0</v>
      </c>
      <c r="BJ133" s="16" t="s">
        <v>157</v>
      </c>
      <c r="BK133" s="171">
        <f>ROUND(I133*H133,3)</f>
        <v>0</v>
      </c>
      <c r="BL133" s="16" t="s">
        <v>156</v>
      </c>
      <c r="BM133" s="170" t="s">
        <v>189</v>
      </c>
    </row>
    <row r="134" spans="2:65" s="1" customFormat="1" ht="24" customHeight="1" x14ac:dyDescent="0.2">
      <c r="B134" s="160"/>
      <c r="C134" s="161" t="s">
        <v>176</v>
      </c>
      <c r="D134" s="259" t="s">
        <v>1042</v>
      </c>
      <c r="E134" s="260"/>
      <c r="F134" s="261"/>
      <c r="G134" s="163" t="s">
        <v>234</v>
      </c>
      <c r="H134" s="164">
        <v>43</v>
      </c>
      <c r="I134" s="165"/>
      <c r="J134" s="164">
        <f>ROUND(I134*H134,3)</f>
        <v>0</v>
      </c>
      <c r="K134" s="162" t="s">
        <v>1</v>
      </c>
      <c r="L134" s="32"/>
      <c r="M134" s="166" t="s">
        <v>1</v>
      </c>
      <c r="N134" s="167" t="s">
        <v>41</v>
      </c>
      <c r="O134" s="55"/>
      <c r="P134" s="168">
        <f>O134*H134</f>
        <v>0</v>
      </c>
      <c r="Q134" s="168">
        <v>0</v>
      </c>
      <c r="R134" s="168">
        <f>Q134*H134</f>
        <v>0</v>
      </c>
      <c r="S134" s="168">
        <v>0</v>
      </c>
      <c r="T134" s="169">
        <f>S134*H134</f>
        <v>0</v>
      </c>
      <c r="AR134" s="170" t="s">
        <v>156</v>
      </c>
      <c r="AT134" s="170" t="s">
        <v>152</v>
      </c>
      <c r="AU134" s="170" t="s">
        <v>157</v>
      </c>
      <c r="AY134" s="16" t="s">
        <v>150</v>
      </c>
      <c r="BE134" s="92">
        <f>IF(N134="základná",J134,0)</f>
        <v>0</v>
      </c>
      <c r="BF134" s="92">
        <f>IF(N134="znížená",J134,0)</f>
        <v>0</v>
      </c>
      <c r="BG134" s="92">
        <f>IF(N134="zákl. prenesená",J134,0)</f>
        <v>0</v>
      </c>
      <c r="BH134" s="92">
        <f>IF(N134="zníž. prenesená",J134,0)</f>
        <v>0</v>
      </c>
      <c r="BI134" s="92">
        <f>IF(N134="nulová",J134,0)</f>
        <v>0</v>
      </c>
      <c r="BJ134" s="16" t="s">
        <v>157</v>
      </c>
      <c r="BK134" s="171">
        <f>ROUND(I134*H134,3)</f>
        <v>0</v>
      </c>
      <c r="BL134" s="16" t="s">
        <v>156</v>
      </c>
      <c r="BM134" s="170" t="s">
        <v>202</v>
      </c>
    </row>
    <row r="135" spans="2:65" s="1" customFormat="1" ht="24" customHeight="1" x14ac:dyDescent="0.2">
      <c r="B135" s="160"/>
      <c r="C135" s="161" t="s">
        <v>179</v>
      </c>
      <c r="D135" s="259" t="s">
        <v>1043</v>
      </c>
      <c r="E135" s="260"/>
      <c r="F135" s="261"/>
      <c r="G135" s="163" t="s">
        <v>234</v>
      </c>
      <c r="H135" s="164">
        <v>1</v>
      </c>
      <c r="I135" s="165"/>
      <c r="J135" s="164">
        <f>ROUND(I135*H135,3)</f>
        <v>0</v>
      </c>
      <c r="K135" s="162" t="s">
        <v>1</v>
      </c>
      <c r="L135" s="32"/>
      <c r="M135" s="166" t="s">
        <v>1</v>
      </c>
      <c r="N135" s="167" t="s">
        <v>41</v>
      </c>
      <c r="O135" s="55"/>
      <c r="P135" s="168">
        <f>O135*H135</f>
        <v>0</v>
      </c>
      <c r="Q135" s="168">
        <v>0</v>
      </c>
      <c r="R135" s="168">
        <f>Q135*H135</f>
        <v>0</v>
      </c>
      <c r="S135" s="168">
        <v>0</v>
      </c>
      <c r="T135" s="169">
        <f>S135*H135</f>
        <v>0</v>
      </c>
      <c r="AR135" s="170" t="s">
        <v>156</v>
      </c>
      <c r="AT135" s="170" t="s">
        <v>152</v>
      </c>
      <c r="AU135" s="170" t="s">
        <v>157</v>
      </c>
      <c r="AY135" s="16" t="s">
        <v>150</v>
      </c>
      <c r="BE135" s="92">
        <f>IF(N135="základná",J135,0)</f>
        <v>0</v>
      </c>
      <c r="BF135" s="92">
        <f>IF(N135="znížená",J135,0)</f>
        <v>0</v>
      </c>
      <c r="BG135" s="92">
        <f>IF(N135="zákl. prenesená",J135,0)</f>
        <v>0</v>
      </c>
      <c r="BH135" s="92">
        <f>IF(N135="zníž. prenesená",J135,0)</f>
        <v>0</v>
      </c>
      <c r="BI135" s="92">
        <f>IF(N135="nulová",J135,0)</f>
        <v>0</v>
      </c>
      <c r="BJ135" s="16" t="s">
        <v>157</v>
      </c>
      <c r="BK135" s="171">
        <f>ROUND(I135*H135,3)</f>
        <v>0</v>
      </c>
      <c r="BL135" s="16" t="s">
        <v>156</v>
      </c>
      <c r="BM135" s="170" t="s">
        <v>211</v>
      </c>
    </row>
    <row r="136" spans="2:65" s="1" customFormat="1" ht="36" customHeight="1" x14ac:dyDescent="0.2">
      <c r="B136" s="160"/>
      <c r="C136" s="161" t="s">
        <v>183</v>
      </c>
      <c r="D136" s="259" t="s">
        <v>1044</v>
      </c>
      <c r="E136" s="260"/>
      <c r="F136" s="261"/>
      <c r="G136" s="163" t="s">
        <v>400</v>
      </c>
      <c r="H136" s="164">
        <v>210</v>
      </c>
      <c r="I136" s="165"/>
      <c r="J136" s="164">
        <f>ROUND(I136*H136,3)</f>
        <v>0</v>
      </c>
      <c r="K136" s="162" t="s">
        <v>1</v>
      </c>
      <c r="L136" s="32"/>
      <c r="M136" s="166" t="s">
        <v>1</v>
      </c>
      <c r="N136" s="167" t="s">
        <v>41</v>
      </c>
      <c r="O136" s="55"/>
      <c r="P136" s="168">
        <f>O136*H136</f>
        <v>0</v>
      </c>
      <c r="Q136" s="168">
        <v>0</v>
      </c>
      <c r="R136" s="168">
        <f>Q136*H136</f>
        <v>0</v>
      </c>
      <c r="S136" s="168">
        <v>0</v>
      </c>
      <c r="T136" s="169">
        <f>S136*H136</f>
        <v>0</v>
      </c>
      <c r="AR136" s="170" t="s">
        <v>156</v>
      </c>
      <c r="AT136" s="170" t="s">
        <v>152</v>
      </c>
      <c r="AU136" s="170" t="s">
        <v>157</v>
      </c>
      <c r="AY136" s="16" t="s">
        <v>150</v>
      </c>
      <c r="BE136" s="92">
        <f>IF(N136="základná",J136,0)</f>
        <v>0</v>
      </c>
      <c r="BF136" s="92">
        <f>IF(N136="znížená",J136,0)</f>
        <v>0</v>
      </c>
      <c r="BG136" s="92">
        <f>IF(N136="zákl. prenesená",J136,0)</f>
        <v>0</v>
      </c>
      <c r="BH136" s="92">
        <f>IF(N136="zníž. prenesená",J136,0)</f>
        <v>0</v>
      </c>
      <c r="BI136" s="92">
        <f>IF(N136="nulová",J136,0)</f>
        <v>0</v>
      </c>
      <c r="BJ136" s="16" t="s">
        <v>157</v>
      </c>
      <c r="BK136" s="171">
        <f>ROUND(I136*H136,3)</f>
        <v>0</v>
      </c>
      <c r="BL136" s="16" t="s">
        <v>156</v>
      </c>
      <c r="BM136" s="170" t="s">
        <v>219</v>
      </c>
    </row>
    <row r="137" spans="2:65" s="11" customFormat="1" ht="25.9" customHeight="1" x14ac:dyDescent="0.2">
      <c r="B137" s="147"/>
      <c r="D137" s="148" t="s">
        <v>74</v>
      </c>
      <c r="E137" s="149" t="s">
        <v>255</v>
      </c>
      <c r="F137" s="149" t="s">
        <v>1045</v>
      </c>
      <c r="I137" s="150"/>
      <c r="J137" s="151">
        <f>BK137</f>
        <v>0</v>
      </c>
      <c r="L137" s="147"/>
      <c r="M137" s="152"/>
      <c r="N137" s="153"/>
      <c r="O137" s="153"/>
      <c r="P137" s="154">
        <f>P138+P245+P264</f>
        <v>0</v>
      </c>
      <c r="Q137" s="153"/>
      <c r="R137" s="154">
        <f>R138+R245+R264</f>
        <v>0</v>
      </c>
      <c r="S137" s="153"/>
      <c r="T137" s="155">
        <f>T138+T245+T264</f>
        <v>0</v>
      </c>
      <c r="AR137" s="148" t="s">
        <v>165</v>
      </c>
      <c r="AT137" s="156" t="s">
        <v>74</v>
      </c>
      <c r="AU137" s="156" t="s">
        <v>75</v>
      </c>
      <c r="AY137" s="148" t="s">
        <v>150</v>
      </c>
      <c r="BK137" s="157">
        <f>BK138+BK245+BK264</f>
        <v>0</v>
      </c>
    </row>
    <row r="138" spans="2:65" s="11" customFormat="1" ht="22.9" customHeight="1" x14ac:dyDescent="0.2">
      <c r="B138" s="147"/>
      <c r="D138" s="148" t="s">
        <v>74</v>
      </c>
      <c r="E138" s="158" t="s">
        <v>1046</v>
      </c>
      <c r="F138" s="158" t="s">
        <v>1047</v>
      </c>
      <c r="I138" s="150"/>
      <c r="J138" s="159">
        <f>BK138</f>
        <v>0</v>
      </c>
      <c r="L138" s="147"/>
      <c r="M138" s="152"/>
      <c r="N138" s="153"/>
      <c r="O138" s="153"/>
      <c r="P138" s="154">
        <f>SUM(P139:P244)</f>
        <v>0</v>
      </c>
      <c r="Q138" s="153"/>
      <c r="R138" s="154">
        <f>SUM(R139:R244)</f>
        <v>0</v>
      </c>
      <c r="S138" s="153"/>
      <c r="T138" s="155">
        <f>SUM(T139:T244)</f>
        <v>0</v>
      </c>
      <c r="AR138" s="148" t="s">
        <v>165</v>
      </c>
      <c r="AT138" s="156" t="s">
        <v>74</v>
      </c>
      <c r="AU138" s="156" t="s">
        <v>83</v>
      </c>
      <c r="AY138" s="148" t="s">
        <v>150</v>
      </c>
      <c r="BK138" s="157">
        <f>SUM(BK139:BK244)</f>
        <v>0</v>
      </c>
    </row>
    <row r="139" spans="2:65" s="1" customFormat="1" ht="16.5" customHeight="1" x14ac:dyDescent="0.2">
      <c r="B139" s="160"/>
      <c r="C139" s="161" t="s">
        <v>186</v>
      </c>
      <c r="D139" s="259" t="s">
        <v>1048</v>
      </c>
      <c r="E139" s="260"/>
      <c r="F139" s="261"/>
      <c r="G139" s="163" t="s">
        <v>234</v>
      </c>
      <c r="H139" s="164">
        <v>1</v>
      </c>
      <c r="I139" s="165"/>
      <c r="J139" s="164">
        <f t="shared" ref="J139:J170" si="0">ROUND(I139*H139,3)</f>
        <v>0</v>
      </c>
      <c r="K139" s="162" t="s">
        <v>1</v>
      </c>
      <c r="L139" s="32"/>
      <c r="M139" s="166" t="s">
        <v>1</v>
      </c>
      <c r="N139" s="167" t="s">
        <v>41</v>
      </c>
      <c r="O139" s="55"/>
      <c r="P139" s="168">
        <f t="shared" ref="P139:P170" si="1">O139*H139</f>
        <v>0</v>
      </c>
      <c r="Q139" s="168">
        <v>0</v>
      </c>
      <c r="R139" s="168">
        <f t="shared" ref="R139:R170" si="2">Q139*H139</f>
        <v>0</v>
      </c>
      <c r="S139" s="168">
        <v>0</v>
      </c>
      <c r="T139" s="169">
        <f t="shared" ref="T139:T170" si="3">S139*H139</f>
        <v>0</v>
      </c>
      <c r="AR139" s="170" t="s">
        <v>482</v>
      </c>
      <c r="AT139" s="170" t="s">
        <v>152</v>
      </c>
      <c r="AU139" s="170" t="s">
        <v>157</v>
      </c>
      <c r="AY139" s="16" t="s">
        <v>150</v>
      </c>
      <c r="BE139" s="92">
        <f t="shared" ref="BE139:BE170" si="4">IF(N139="základná",J139,0)</f>
        <v>0</v>
      </c>
      <c r="BF139" s="92">
        <f t="shared" ref="BF139:BF170" si="5">IF(N139="znížená",J139,0)</f>
        <v>0</v>
      </c>
      <c r="BG139" s="92">
        <f t="shared" ref="BG139:BG170" si="6">IF(N139="zákl. prenesená",J139,0)</f>
        <v>0</v>
      </c>
      <c r="BH139" s="92">
        <f t="shared" ref="BH139:BH170" si="7">IF(N139="zníž. prenesená",J139,0)</f>
        <v>0</v>
      </c>
      <c r="BI139" s="92">
        <f t="shared" ref="BI139:BI170" si="8">IF(N139="nulová",J139,0)</f>
        <v>0</v>
      </c>
      <c r="BJ139" s="16" t="s">
        <v>157</v>
      </c>
      <c r="BK139" s="171">
        <f t="shared" ref="BK139:BK170" si="9">ROUND(I139*H139,3)</f>
        <v>0</v>
      </c>
      <c r="BL139" s="16" t="s">
        <v>482</v>
      </c>
      <c r="BM139" s="170" t="s">
        <v>232</v>
      </c>
    </row>
    <row r="140" spans="2:65" s="1" customFormat="1" ht="16.5" customHeight="1" x14ac:dyDescent="0.2">
      <c r="B140" s="160"/>
      <c r="C140" s="197" t="s">
        <v>189</v>
      </c>
      <c r="D140" s="262" t="s">
        <v>1049</v>
      </c>
      <c r="E140" s="263"/>
      <c r="F140" s="264"/>
      <c r="G140" s="199" t="s">
        <v>234</v>
      </c>
      <c r="H140" s="200">
        <v>1</v>
      </c>
      <c r="I140" s="201"/>
      <c r="J140" s="200">
        <f t="shared" si="0"/>
        <v>0</v>
      </c>
      <c r="K140" s="198" t="s">
        <v>1</v>
      </c>
      <c r="L140" s="202"/>
      <c r="M140" s="203" t="s">
        <v>1</v>
      </c>
      <c r="N140" s="204" t="s">
        <v>41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AR140" s="170" t="s">
        <v>1050</v>
      </c>
      <c r="AT140" s="170" t="s">
        <v>255</v>
      </c>
      <c r="AU140" s="170" t="s">
        <v>157</v>
      </c>
      <c r="AY140" s="16" t="s">
        <v>150</v>
      </c>
      <c r="BE140" s="92">
        <f t="shared" si="4"/>
        <v>0</v>
      </c>
      <c r="BF140" s="92">
        <f t="shared" si="5"/>
        <v>0</v>
      </c>
      <c r="BG140" s="92">
        <f t="shared" si="6"/>
        <v>0</v>
      </c>
      <c r="BH140" s="92">
        <f t="shared" si="7"/>
        <v>0</v>
      </c>
      <c r="BI140" s="92">
        <f t="shared" si="8"/>
        <v>0</v>
      </c>
      <c r="BJ140" s="16" t="s">
        <v>157</v>
      </c>
      <c r="BK140" s="171">
        <f t="shared" si="9"/>
        <v>0</v>
      </c>
      <c r="BL140" s="16" t="s">
        <v>482</v>
      </c>
      <c r="BM140" s="170" t="s">
        <v>7</v>
      </c>
    </row>
    <row r="141" spans="2:65" s="1" customFormat="1" ht="24" customHeight="1" x14ac:dyDescent="0.2">
      <c r="B141" s="160"/>
      <c r="C141" s="161" t="s">
        <v>196</v>
      </c>
      <c r="D141" s="259" t="s">
        <v>1051</v>
      </c>
      <c r="E141" s="260"/>
      <c r="F141" s="261"/>
      <c r="G141" s="163" t="s">
        <v>400</v>
      </c>
      <c r="H141" s="164">
        <v>280</v>
      </c>
      <c r="I141" s="165"/>
      <c r="J141" s="164">
        <f t="shared" si="0"/>
        <v>0</v>
      </c>
      <c r="K141" s="162" t="s">
        <v>1</v>
      </c>
      <c r="L141" s="32"/>
      <c r="M141" s="166" t="s">
        <v>1</v>
      </c>
      <c r="N141" s="167" t="s">
        <v>41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AR141" s="170" t="s">
        <v>482</v>
      </c>
      <c r="AT141" s="170" t="s">
        <v>152</v>
      </c>
      <c r="AU141" s="170" t="s">
        <v>157</v>
      </c>
      <c r="AY141" s="16" t="s">
        <v>150</v>
      </c>
      <c r="BE141" s="92">
        <f t="shared" si="4"/>
        <v>0</v>
      </c>
      <c r="BF141" s="92">
        <f t="shared" si="5"/>
        <v>0</v>
      </c>
      <c r="BG141" s="92">
        <f t="shared" si="6"/>
        <v>0</v>
      </c>
      <c r="BH141" s="92">
        <f t="shared" si="7"/>
        <v>0</v>
      </c>
      <c r="BI141" s="92">
        <f t="shared" si="8"/>
        <v>0</v>
      </c>
      <c r="BJ141" s="16" t="s">
        <v>157</v>
      </c>
      <c r="BK141" s="171">
        <f t="shared" si="9"/>
        <v>0</v>
      </c>
      <c r="BL141" s="16" t="s">
        <v>482</v>
      </c>
      <c r="BM141" s="170" t="s">
        <v>254</v>
      </c>
    </row>
    <row r="142" spans="2:65" s="1" customFormat="1" ht="24" customHeight="1" x14ac:dyDescent="0.2">
      <c r="B142" s="160"/>
      <c r="C142" s="197" t="s">
        <v>202</v>
      </c>
      <c r="D142" s="262" t="s">
        <v>1052</v>
      </c>
      <c r="E142" s="263"/>
      <c r="F142" s="264"/>
      <c r="G142" s="199" t="s">
        <v>400</v>
      </c>
      <c r="H142" s="200">
        <v>294</v>
      </c>
      <c r="I142" s="201"/>
      <c r="J142" s="200">
        <f t="shared" si="0"/>
        <v>0</v>
      </c>
      <c r="K142" s="198" t="s">
        <v>1</v>
      </c>
      <c r="L142" s="202"/>
      <c r="M142" s="203" t="s">
        <v>1</v>
      </c>
      <c r="N142" s="204" t="s">
        <v>41</v>
      </c>
      <c r="O142" s="55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AR142" s="170" t="s">
        <v>1050</v>
      </c>
      <c r="AT142" s="170" t="s">
        <v>255</v>
      </c>
      <c r="AU142" s="170" t="s">
        <v>157</v>
      </c>
      <c r="AY142" s="16" t="s">
        <v>150</v>
      </c>
      <c r="BE142" s="92">
        <f t="shared" si="4"/>
        <v>0</v>
      </c>
      <c r="BF142" s="92">
        <f t="shared" si="5"/>
        <v>0</v>
      </c>
      <c r="BG142" s="92">
        <f t="shared" si="6"/>
        <v>0</v>
      </c>
      <c r="BH142" s="92">
        <f t="shared" si="7"/>
        <v>0</v>
      </c>
      <c r="BI142" s="92">
        <f t="shared" si="8"/>
        <v>0</v>
      </c>
      <c r="BJ142" s="16" t="s">
        <v>157</v>
      </c>
      <c r="BK142" s="171">
        <f t="shared" si="9"/>
        <v>0</v>
      </c>
      <c r="BL142" s="16" t="s">
        <v>482</v>
      </c>
      <c r="BM142" s="170" t="s">
        <v>264</v>
      </c>
    </row>
    <row r="143" spans="2:65" s="1" customFormat="1" ht="24" customHeight="1" x14ac:dyDescent="0.2">
      <c r="B143" s="160"/>
      <c r="C143" s="161" t="s">
        <v>207</v>
      </c>
      <c r="D143" s="259" t="s">
        <v>1053</v>
      </c>
      <c r="E143" s="260"/>
      <c r="F143" s="261"/>
      <c r="G143" s="163" t="s">
        <v>400</v>
      </c>
      <c r="H143" s="164">
        <v>20</v>
      </c>
      <c r="I143" s="165"/>
      <c r="J143" s="164">
        <f t="shared" si="0"/>
        <v>0</v>
      </c>
      <c r="K143" s="162" t="s">
        <v>1</v>
      </c>
      <c r="L143" s="32"/>
      <c r="M143" s="166" t="s">
        <v>1</v>
      </c>
      <c r="N143" s="167" t="s">
        <v>41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AR143" s="170" t="s">
        <v>482</v>
      </c>
      <c r="AT143" s="170" t="s">
        <v>152</v>
      </c>
      <c r="AU143" s="170" t="s">
        <v>157</v>
      </c>
      <c r="AY143" s="16" t="s">
        <v>150</v>
      </c>
      <c r="BE143" s="92">
        <f t="shared" si="4"/>
        <v>0</v>
      </c>
      <c r="BF143" s="92">
        <f t="shared" si="5"/>
        <v>0</v>
      </c>
      <c r="BG143" s="92">
        <f t="shared" si="6"/>
        <v>0</v>
      </c>
      <c r="BH143" s="92">
        <f t="shared" si="7"/>
        <v>0</v>
      </c>
      <c r="BI143" s="92">
        <f t="shared" si="8"/>
        <v>0</v>
      </c>
      <c r="BJ143" s="16" t="s">
        <v>157</v>
      </c>
      <c r="BK143" s="171">
        <f t="shared" si="9"/>
        <v>0</v>
      </c>
      <c r="BL143" s="16" t="s">
        <v>482</v>
      </c>
      <c r="BM143" s="170" t="s">
        <v>280</v>
      </c>
    </row>
    <row r="144" spans="2:65" s="1" customFormat="1" ht="24" customHeight="1" x14ac:dyDescent="0.2">
      <c r="B144" s="160"/>
      <c r="C144" s="197" t="s">
        <v>211</v>
      </c>
      <c r="D144" s="262" t="s">
        <v>1054</v>
      </c>
      <c r="E144" s="263"/>
      <c r="F144" s="264"/>
      <c r="G144" s="199" t="s">
        <v>400</v>
      </c>
      <c r="H144" s="200">
        <v>21</v>
      </c>
      <c r="I144" s="201"/>
      <c r="J144" s="200">
        <f t="shared" si="0"/>
        <v>0</v>
      </c>
      <c r="K144" s="198" t="s">
        <v>1</v>
      </c>
      <c r="L144" s="202"/>
      <c r="M144" s="203" t="s">
        <v>1</v>
      </c>
      <c r="N144" s="204" t="s">
        <v>41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AR144" s="170" t="s">
        <v>1050</v>
      </c>
      <c r="AT144" s="170" t="s">
        <v>255</v>
      </c>
      <c r="AU144" s="170" t="s">
        <v>157</v>
      </c>
      <c r="AY144" s="16" t="s">
        <v>150</v>
      </c>
      <c r="BE144" s="92">
        <f t="shared" si="4"/>
        <v>0</v>
      </c>
      <c r="BF144" s="92">
        <f t="shared" si="5"/>
        <v>0</v>
      </c>
      <c r="BG144" s="92">
        <f t="shared" si="6"/>
        <v>0</v>
      </c>
      <c r="BH144" s="92">
        <f t="shared" si="7"/>
        <v>0</v>
      </c>
      <c r="BI144" s="92">
        <f t="shared" si="8"/>
        <v>0</v>
      </c>
      <c r="BJ144" s="16" t="s">
        <v>157</v>
      </c>
      <c r="BK144" s="171">
        <f t="shared" si="9"/>
        <v>0</v>
      </c>
      <c r="BL144" s="16" t="s">
        <v>482</v>
      </c>
      <c r="BM144" s="170" t="s">
        <v>288</v>
      </c>
    </row>
    <row r="145" spans="2:65" s="1" customFormat="1" ht="24" customHeight="1" x14ac:dyDescent="0.2">
      <c r="B145" s="160"/>
      <c r="C145" s="161" t="s">
        <v>215</v>
      </c>
      <c r="D145" s="259" t="s">
        <v>1055</v>
      </c>
      <c r="E145" s="260"/>
      <c r="F145" s="261"/>
      <c r="G145" s="163" t="s">
        <v>400</v>
      </c>
      <c r="H145" s="164">
        <v>600</v>
      </c>
      <c r="I145" s="165"/>
      <c r="J145" s="164">
        <f t="shared" si="0"/>
        <v>0</v>
      </c>
      <c r="K145" s="162" t="s">
        <v>1</v>
      </c>
      <c r="L145" s="32"/>
      <c r="M145" s="166" t="s">
        <v>1</v>
      </c>
      <c r="N145" s="167" t="s">
        <v>41</v>
      </c>
      <c r="O145" s="55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AR145" s="170" t="s">
        <v>482</v>
      </c>
      <c r="AT145" s="170" t="s">
        <v>152</v>
      </c>
      <c r="AU145" s="170" t="s">
        <v>157</v>
      </c>
      <c r="AY145" s="16" t="s">
        <v>150</v>
      </c>
      <c r="BE145" s="92">
        <f t="shared" si="4"/>
        <v>0</v>
      </c>
      <c r="BF145" s="92">
        <f t="shared" si="5"/>
        <v>0</v>
      </c>
      <c r="BG145" s="92">
        <f t="shared" si="6"/>
        <v>0</v>
      </c>
      <c r="BH145" s="92">
        <f t="shared" si="7"/>
        <v>0</v>
      </c>
      <c r="BI145" s="92">
        <f t="shared" si="8"/>
        <v>0</v>
      </c>
      <c r="BJ145" s="16" t="s">
        <v>157</v>
      </c>
      <c r="BK145" s="171">
        <f t="shared" si="9"/>
        <v>0</v>
      </c>
      <c r="BL145" s="16" t="s">
        <v>482</v>
      </c>
      <c r="BM145" s="170" t="s">
        <v>295</v>
      </c>
    </row>
    <row r="146" spans="2:65" s="1" customFormat="1" ht="24" customHeight="1" x14ac:dyDescent="0.2">
      <c r="B146" s="160"/>
      <c r="C146" s="197" t="s">
        <v>219</v>
      </c>
      <c r="D146" s="262" t="s">
        <v>1056</v>
      </c>
      <c r="E146" s="263"/>
      <c r="F146" s="264"/>
      <c r="G146" s="199" t="s">
        <v>400</v>
      </c>
      <c r="H146" s="200">
        <v>630</v>
      </c>
      <c r="I146" s="201"/>
      <c r="J146" s="200">
        <f t="shared" si="0"/>
        <v>0</v>
      </c>
      <c r="K146" s="198" t="s">
        <v>1</v>
      </c>
      <c r="L146" s="202"/>
      <c r="M146" s="203" t="s">
        <v>1</v>
      </c>
      <c r="N146" s="204" t="s">
        <v>41</v>
      </c>
      <c r="O146" s="55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AR146" s="170" t="s">
        <v>1050</v>
      </c>
      <c r="AT146" s="170" t="s">
        <v>255</v>
      </c>
      <c r="AU146" s="170" t="s">
        <v>157</v>
      </c>
      <c r="AY146" s="16" t="s">
        <v>150</v>
      </c>
      <c r="BE146" s="92">
        <f t="shared" si="4"/>
        <v>0</v>
      </c>
      <c r="BF146" s="92">
        <f t="shared" si="5"/>
        <v>0</v>
      </c>
      <c r="BG146" s="92">
        <f t="shared" si="6"/>
        <v>0</v>
      </c>
      <c r="BH146" s="92">
        <f t="shared" si="7"/>
        <v>0</v>
      </c>
      <c r="BI146" s="92">
        <f t="shared" si="8"/>
        <v>0</v>
      </c>
      <c r="BJ146" s="16" t="s">
        <v>157</v>
      </c>
      <c r="BK146" s="171">
        <f t="shared" si="9"/>
        <v>0</v>
      </c>
      <c r="BL146" s="16" t="s">
        <v>482</v>
      </c>
      <c r="BM146" s="170" t="s">
        <v>302</v>
      </c>
    </row>
    <row r="147" spans="2:65" s="1" customFormat="1" ht="24" customHeight="1" x14ac:dyDescent="0.2">
      <c r="B147" s="160"/>
      <c r="C147" s="161" t="s">
        <v>225</v>
      </c>
      <c r="D147" s="259" t="s">
        <v>1055</v>
      </c>
      <c r="E147" s="260"/>
      <c r="F147" s="261"/>
      <c r="G147" s="163" t="s">
        <v>400</v>
      </c>
      <c r="H147" s="164">
        <v>150</v>
      </c>
      <c r="I147" s="165"/>
      <c r="J147" s="164">
        <f t="shared" si="0"/>
        <v>0</v>
      </c>
      <c r="K147" s="162" t="s">
        <v>1</v>
      </c>
      <c r="L147" s="32"/>
      <c r="M147" s="166" t="s">
        <v>1</v>
      </c>
      <c r="N147" s="167" t="s">
        <v>41</v>
      </c>
      <c r="O147" s="55"/>
      <c r="P147" s="168">
        <f t="shared" si="1"/>
        <v>0</v>
      </c>
      <c r="Q147" s="168">
        <v>0</v>
      </c>
      <c r="R147" s="168">
        <f t="shared" si="2"/>
        <v>0</v>
      </c>
      <c r="S147" s="168">
        <v>0</v>
      </c>
      <c r="T147" s="169">
        <f t="shared" si="3"/>
        <v>0</v>
      </c>
      <c r="AR147" s="170" t="s">
        <v>482</v>
      </c>
      <c r="AT147" s="170" t="s">
        <v>152</v>
      </c>
      <c r="AU147" s="170" t="s">
        <v>157</v>
      </c>
      <c r="AY147" s="16" t="s">
        <v>150</v>
      </c>
      <c r="BE147" s="92">
        <f t="shared" si="4"/>
        <v>0</v>
      </c>
      <c r="BF147" s="92">
        <f t="shared" si="5"/>
        <v>0</v>
      </c>
      <c r="BG147" s="92">
        <f t="shared" si="6"/>
        <v>0</v>
      </c>
      <c r="BH147" s="92">
        <f t="shared" si="7"/>
        <v>0</v>
      </c>
      <c r="BI147" s="92">
        <f t="shared" si="8"/>
        <v>0</v>
      </c>
      <c r="BJ147" s="16" t="s">
        <v>157</v>
      </c>
      <c r="BK147" s="171">
        <f t="shared" si="9"/>
        <v>0</v>
      </c>
      <c r="BL147" s="16" t="s">
        <v>482</v>
      </c>
      <c r="BM147" s="170" t="s">
        <v>310</v>
      </c>
    </row>
    <row r="148" spans="2:65" s="1" customFormat="1" ht="24" customHeight="1" x14ac:dyDescent="0.2">
      <c r="B148" s="160"/>
      <c r="C148" s="197" t="s">
        <v>232</v>
      </c>
      <c r="D148" s="262" t="s">
        <v>1057</v>
      </c>
      <c r="E148" s="263"/>
      <c r="F148" s="264"/>
      <c r="G148" s="199" t="s">
        <v>400</v>
      </c>
      <c r="H148" s="200">
        <v>157.5</v>
      </c>
      <c r="I148" s="201"/>
      <c r="J148" s="200">
        <f t="shared" si="0"/>
        <v>0</v>
      </c>
      <c r="K148" s="198" t="s">
        <v>1</v>
      </c>
      <c r="L148" s="202"/>
      <c r="M148" s="203" t="s">
        <v>1</v>
      </c>
      <c r="N148" s="204" t="s">
        <v>41</v>
      </c>
      <c r="O148" s="55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AR148" s="170" t="s">
        <v>1050</v>
      </c>
      <c r="AT148" s="170" t="s">
        <v>255</v>
      </c>
      <c r="AU148" s="170" t="s">
        <v>157</v>
      </c>
      <c r="AY148" s="16" t="s">
        <v>150</v>
      </c>
      <c r="BE148" s="92">
        <f t="shared" si="4"/>
        <v>0</v>
      </c>
      <c r="BF148" s="92">
        <f t="shared" si="5"/>
        <v>0</v>
      </c>
      <c r="BG148" s="92">
        <f t="shared" si="6"/>
        <v>0</v>
      </c>
      <c r="BH148" s="92">
        <f t="shared" si="7"/>
        <v>0</v>
      </c>
      <c r="BI148" s="92">
        <f t="shared" si="8"/>
        <v>0</v>
      </c>
      <c r="BJ148" s="16" t="s">
        <v>157</v>
      </c>
      <c r="BK148" s="171">
        <f t="shared" si="9"/>
        <v>0</v>
      </c>
      <c r="BL148" s="16" t="s">
        <v>482</v>
      </c>
      <c r="BM148" s="170" t="s">
        <v>321</v>
      </c>
    </row>
    <row r="149" spans="2:65" s="1" customFormat="1" ht="24" customHeight="1" x14ac:dyDescent="0.2">
      <c r="B149" s="160"/>
      <c r="C149" s="161" t="s">
        <v>237</v>
      </c>
      <c r="D149" s="259" t="s">
        <v>1058</v>
      </c>
      <c r="E149" s="260"/>
      <c r="F149" s="261"/>
      <c r="G149" s="163" t="s">
        <v>400</v>
      </c>
      <c r="H149" s="164">
        <v>50</v>
      </c>
      <c r="I149" s="165"/>
      <c r="J149" s="164">
        <f t="shared" si="0"/>
        <v>0</v>
      </c>
      <c r="K149" s="162" t="s">
        <v>1</v>
      </c>
      <c r="L149" s="32"/>
      <c r="M149" s="166" t="s">
        <v>1</v>
      </c>
      <c r="N149" s="167" t="s">
        <v>41</v>
      </c>
      <c r="O149" s="55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AR149" s="170" t="s">
        <v>482</v>
      </c>
      <c r="AT149" s="170" t="s">
        <v>152</v>
      </c>
      <c r="AU149" s="170" t="s">
        <v>157</v>
      </c>
      <c r="AY149" s="16" t="s">
        <v>150</v>
      </c>
      <c r="BE149" s="92">
        <f t="shared" si="4"/>
        <v>0</v>
      </c>
      <c r="BF149" s="92">
        <f t="shared" si="5"/>
        <v>0</v>
      </c>
      <c r="BG149" s="92">
        <f t="shared" si="6"/>
        <v>0</v>
      </c>
      <c r="BH149" s="92">
        <f t="shared" si="7"/>
        <v>0</v>
      </c>
      <c r="BI149" s="92">
        <f t="shared" si="8"/>
        <v>0</v>
      </c>
      <c r="BJ149" s="16" t="s">
        <v>157</v>
      </c>
      <c r="BK149" s="171">
        <f t="shared" si="9"/>
        <v>0</v>
      </c>
      <c r="BL149" s="16" t="s">
        <v>482</v>
      </c>
      <c r="BM149" s="170" t="s">
        <v>348</v>
      </c>
    </row>
    <row r="150" spans="2:65" s="1" customFormat="1" ht="24" customHeight="1" x14ac:dyDescent="0.2">
      <c r="B150" s="160"/>
      <c r="C150" s="197" t="s">
        <v>7</v>
      </c>
      <c r="D150" s="262" t="s">
        <v>1059</v>
      </c>
      <c r="E150" s="263"/>
      <c r="F150" s="264"/>
      <c r="G150" s="199" t="s">
        <v>400</v>
      </c>
      <c r="H150" s="200">
        <v>52.5</v>
      </c>
      <c r="I150" s="201"/>
      <c r="J150" s="200">
        <f t="shared" si="0"/>
        <v>0</v>
      </c>
      <c r="K150" s="198" t="s">
        <v>1</v>
      </c>
      <c r="L150" s="202"/>
      <c r="M150" s="203" t="s">
        <v>1</v>
      </c>
      <c r="N150" s="204" t="s">
        <v>41</v>
      </c>
      <c r="O150" s="55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AR150" s="170" t="s">
        <v>1050</v>
      </c>
      <c r="AT150" s="170" t="s">
        <v>255</v>
      </c>
      <c r="AU150" s="170" t="s">
        <v>157</v>
      </c>
      <c r="AY150" s="16" t="s">
        <v>150</v>
      </c>
      <c r="BE150" s="92">
        <f t="shared" si="4"/>
        <v>0</v>
      </c>
      <c r="BF150" s="92">
        <f t="shared" si="5"/>
        <v>0</v>
      </c>
      <c r="BG150" s="92">
        <f t="shared" si="6"/>
        <v>0</v>
      </c>
      <c r="BH150" s="92">
        <f t="shared" si="7"/>
        <v>0</v>
      </c>
      <c r="BI150" s="92">
        <f t="shared" si="8"/>
        <v>0</v>
      </c>
      <c r="BJ150" s="16" t="s">
        <v>157</v>
      </c>
      <c r="BK150" s="171">
        <f t="shared" si="9"/>
        <v>0</v>
      </c>
      <c r="BL150" s="16" t="s">
        <v>482</v>
      </c>
      <c r="BM150" s="170" t="s">
        <v>356</v>
      </c>
    </row>
    <row r="151" spans="2:65" s="1" customFormat="1" ht="16.5" customHeight="1" x14ac:dyDescent="0.2">
      <c r="B151" s="160"/>
      <c r="C151" s="161" t="s">
        <v>250</v>
      </c>
      <c r="D151" s="259" t="s">
        <v>1060</v>
      </c>
      <c r="E151" s="260"/>
      <c r="F151" s="261"/>
      <c r="G151" s="163" t="s">
        <v>400</v>
      </c>
      <c r="H151" s="164">
        <v>100</v>
      </c>
      <c r="I151" s="165"/>
      <c r="J151" s="164">
        <f t="shared" si="0"/>
        <v>0</v>
      </c>
      <c r="K151" s="162" t="s">
        <v>1</v>
      </c>
      <c r="L151" s="32"/>
      <c r="M151" s="166" t="s">
        <v>1</v>
      </c>
      <c r="N151" s="167" t="s">
        <v>41</v>
      </c>
      <c r="O151" s="55"/>
      <c r="P151" s="168">
        <f t="shared" si="1"/>
        <v>0</v>
      </c>
      <c r="Q151" s="168">
        <v>0</v>
      </c>
      <c r="R151" s="168">
        <f t="shared" si="2"/>
        <v>0</v>
      </c>
      <c r="S151" s="168">
        <v>0</v>
      </c>
      <c r="T151" s="169">
        <f t="shared" si="3"/>
        <v>0</v>
      </c>
      <c r="AR151" s="170" t="s">
        <v>482</v>
      </c>
      <c r="AT151" s="170" t="s">
        <v>152</v>
      </c>
      <c r="AU151" s="170" t="s">
        <v>157</v>
      </c>
      <c r="AY151" s="16" t="s">
        <v>150</v>
      </c>
      <c r="BE151" s="92">
        <f t="shared" si="4"/>
        <v>0</v>
      </c>
      <c r="BF151" s="92">
        <f t="shared" si="5"/>
        <v>0</v>
      </c>
      <c r="BG151" s="92">
        <f t="shared" si="6"/>
        <v>0</v>
      </c>
      <c r="BH151" s="92">
        <f t="shared" si="7"/>
        <v>0</v>
      </c>
      <c r="BI151" s="92">
        <f t="shared" si="8"/>
        <v>0</v>
      </c>
      <c r="BJ151" s="16" t="s">
        <v>157</v>
      </c>
      <c r="BK151" s="171">
        <f t="shared" si="9"/>
        <v>0</v>
      </c>
      <c r="BL151" s="16" t="s">
        <v>482</v>
      </c>
      <c r="BM151" s="170" t="s">
        <v>369</v>
      </c>
    </row>
    <row r="152" spans="2:65" s="1" customFormat="1" ht="16.5" customHeight="1" x14ac:dyDescent="0.2">
      <c r="B152" s="160"/>
      <c r="C152" s="197" t="s">
        <v>254</v>
      </c>
      <c r="D152" s="262" t="s">
        <v>1061</v>
      </c>
      <c r="E152" s="263"/>
      <c r="F152" s="264"/>
      <c r="G152" s="199" t="s">
        <v>400</v>
      </c>
      <c r="H152" s="200">
        <v>105</v>
      </c>
      <c r="I152" s="201"/>
      <c r="J152" s="200">
        <f t="shared" si="0"/>
        <v>0</v>
      </c>
      <c r="K152" s="198" t="s">
        <v>1</v>
      </c>
      <c r="L152" s="202"/>
      <c r="M152" s="203" t="s">
        <v>1</v>
      </c>
      <c r="N152" s="204" t="s">
        <v>41</v>
      </c>
      <c r="O152" s="55"/>
      <c r="P152" s="168">
        <f t="shared" si="1"/>
        <v>0</v>
      </c>
      <c r="Q152" s="168">
        <v>0</v>
      </c>
      <c r="R152" s="168">
        <f t="shared" si="2"/>
        <v>0</v>
      </c>
      <c r="S152" s="168">
        <v>0</v>
      </c>
      <c r="T152" s="169">
        <f t="shared" si="3"/>
        <v>0</v>
      </c>
      <c r="AR152" s="170" t="s">
        <v>1050</v>
      </c>
      <c r="AT152" s="170" t="s">
        <v>255</v>
      </c>
      <c r="AU152" s="170" t="s">
        <v>157</v>
      </c>
      <c r="AY152" s="16" t="s">
        <v>150</v>
      </c>
      <c r="BE152" s="92">
        <f t="shared" si="4"/>
        <v>0</v>
      </c>
      <c r="BF152" s="92">
        <f t="shared" si="5"/>
        <v>0</v>
      </c>
      <c r="BG152" s="92">
        <f t="shared" si="6"/>
        <v>0</v>
      </c>
      <c r="BH152" s="92">
        <f t="shared" si="7"/>
        <v>0</v>
      </c>
      <c r="BI152" s="92">
        <f t="shared" si="8"/>
        <v>0</v>
      </c>
      <c r="BJ152" s="16" t="s">
        <v>157</v>
      </c>
      <c r="BK152" s="171">
        <f t="shared" si="9"/>
        <v>0</v>
      </c>
      <c r="BL152" s="16" t="s">
        <v>482</v>
      </c>
      <c r="BM152" s="170" t="s">
        <v>379</v>
      </c>
    </row>
    <row r="153" spans="2:65" s="1" customFormat="1" ht="16.5" customHeight="1" x14ac:dyDescent="0.2">
      <c r="B153" s="160"/>
      <c r="C153" s="161" t="s">
        <v>258</v>
      </c>
      <c r="D153" s="259" t="s">
        <v>1062</v>
      </c>
      <c r="E153" s="260"/>
      <c r="F153" s="261"/>
      <c r="G153" s="163" t="s">
        <v>400</v>
      </c>
      <c r="H153" s="164">
        <v>60</v>
      </c>
      <c r="I153" s="165"/>
      <c r="J153" s="164">
        <f t="shared" si="0"/>
        <v>0</v>
      </c>
      <c r="K153" s="162" t="s">
        <v>1</v>
      </c>
      <c r="L153" s="32"/>
      <c r="M153" s="166" t="s">
        <v>1</v>
      </c>
      <c r="N153" s="167" t="s">
        <v>41</v>
      </c>
      <c r="O153" s="55"/>
      <c r="P153" s="168">
        <f t="shared" si="1"/>
        <v>0</v>
      </c>
      <c r="Q153" s="168">
        <v>0</v>
      </c>
      <c r="R153" s="168">
        <f t="shared" si="2"/>
        <v>0</v>
      </c>
      <c r="S153" s="168">
        <v>0</v>
      </c>
      <c r="T153" s="169">
        <f t="shared" si="3"/>
        <v>0</v>
      </c>
      <c r="AR153" s="170" t="s">
        <v>482</v>
      </c>
      <c r="AT153" s="170" t="s">
        <v>152</v>
      </c>
      <c r="AU153" s="170" t="s">
        <v>157</v>
      </c>
      <c r="AY153" s="16" t="s">
        <v>150</v>
      </c>
      <c r="BE153" s="92">
        <f t="shared" si="4"/>
        <v>0</v>
      </c>
      <c r="BF153" s="92">
        <f t="shared" si="5"/>
        <v>0</v>
      </c>
      <c r="BG153" s="92">
        <f t="shared" si="6"/>
        <v>0</v>
      </c>
      <c r="BH153" s="92">
        <f t="shared" si="7"/>
        <v>0</v>
      </c>
      <c r="BI153" s="92">
        <f t="shared" si="8"/>
        <v>0</v>
      </c>
      <c r="BJ153" s="16" t="s">
        <v>157</v>
      </c>
      <c r="BK153" s="171">
        <f t="shared" si="9"/>
        <v>0</v>
      </c>
      <c r="BL153" s="16" t="s">
        <v>482</v>
      </c>
      <c r="BM153" s="170" t="s">
        <v>385</v>
      </c>
    </row>
    <row r="154" spans="2:65" s="1" customFormat="1" ht="16.5" customHeight="1" x14ac:dyDescent="0.2">
      <c r="B154" s="160"/>
      <c r="C154" s="197" t="s">
        <v>264</v>
      </c>
      <c r="D154" s="262" t="s">
        <v>1063</v>
      </c>
      <c r="E154" s="263"/>
      <c r="F154" s="264"/>
      <c r="G154" s="199" t="s">
        <v>400</v>
      </c>
      <c r="H154" s="200">
        <v>63</v>
      </c>
      <c r="I154" s="201"/>
      <c r="J154" s="200">
        <f t="shared" si="0"/>
        <v>0</v>
      </c>
      <c r="K154" s="198" t="s">
        <v>1</v>
      </c>
      <c r="L154" s="202"/>
      <c r="M154" s="203" t="s">
        <v>1</v>
      </c>
      <c r="N154" s="204" t="s">
        <v>41</v>
      </c>
      <c r="O154" s="55"/>
      <c r="P154" s="168">
        <f t="shared" si="1"/>
        <v>0</v>
      </c>
      <c r="Q154" s="168">
        <v>0</v>
      </c>
      <c r="R154" s="168">
        <f t="shared" si="2"/>
        <v>0</v>
      </c>
      <c r="S154" s="168">
        <v>0</v>
      </c>
      <c r="T154" s="169">
        <f t="shared" si="3"/>
        <v>0</v>
      </c>
      <c r="AR154" s="170" t="s">
        <v>1050</v>
      </c>
      <c r="AT154" s="170" t="s">
        <v>255</v>
      </c>
      <c r="AU154" s="170" t="s">
        <v>157</v>
      </c>
      <c r="AY154" s="16" t="s">
        <v>150</v>
      </c>
      <c r="BE154" s="92">
        <f t="shared" si="4"/>
        <v>0</v>
      </c>
      <c r="BF154" s="92">
        <f t="shared" si="5"/>
        <v>0</v>
      </c>
      <c r="BG154" s="92">
        <f t="shared" si="6"/>
        <v>0</v>
      </c>
      <c r="BH154" s="92">
        <f t="shared" si="7"/>
        <v>0</v>
      </c>
      <c r="BI154" s="92">
        <f t="shared" si="8"/>
        <v>0</v>
      </c>
      <c r="BJ154" s="16" t="s">
        <v>157</v>
      </c>
      <c r="BK154" s="171">
        <f t="shared" si="9"/>
        <v>0</v>
      </c>
      <c r="BL154" s="16" t="s">
        <v>482</v>
      </c>
      <c r="BM154" s="170" t="s">
        <v>391</v>
      </c>
    </row>
    <row r="155" spans="2:65" s="1" customFormat="1" ht="16.5" customHeight="1" x14ac:dyDescent="0.2">
      <c r="B155" s="160"/>
      <c r="C155" s="161" t="s">
        <v>276</v>
      </c>
      <c r="D155" s="259" t="s">
        <v>1060</v>
      </c>
      <c r="E155" s="260"/>
      <c r="F155" s="261"/>
      <c r="G155" s="163" t="s">
        <v>400</v>
      </c>
      <c r="H155" s="164">
        <v>15</v>
      </c>
      <c r="I155" s="165"/>
      <c r="J155" s="164">
        <f t="shared" si="0"/>
        <v>0</v>
      </c>
      <c r="K155" s="162" t="s">
        <v>1</v>
      </c>
      <c r="L155" s="32"/>
      <c r="M155" s="166" t="s">
        <v>1</v>
      </c>
      <c r="N155" s="167" t="s">
        <v>41</v>
      </c>
      <c r="O155" s="55"/>
      <c r="P155" s="168">
        <f t="shared" si="1"/>
        <v>0</v>
      </c>
      <c r="Q155" s="168">
        <v>0</v>
      </c>
      <c r="R155" s="168">
        <f t="shared" si="2"/>
        <v>0</v>
      </c>
      <c r="S155" s="168">
        <v>0</v>
      </c>
      <c r="T155" s="169">
        <f t="shared" si="3"/>
        <v>0</v>
      </c>
      <c r="AR155" s="170" t="s">
        <v>482</v>
      </c>
      <c r="AT155" s="170" t="s">
        <v>152</v>
      </c>
      <c r="AU155" s="170" t="s">
        <v>157</v>
      </c>
      <c r="AY155" s="16" t="s">
        <v>150</v>
      </c>
      <c r="BE155" s="92">
        <f t="shared" si="4"/>
        <v>0</v>
      </c>
      <c r="BF155" s="92">
        <f t="shared" si="5"/>
        <v>0</v>
      </c>
      <c r="BG155" s="92">
        <f t="shared" si="6"/>
        <v>0</v>
      </c>
      <c r="BH155" s="92">
        <f t="shared" si="7"/>
        <v>0</v>
      </c>
      <c r="BI155" s="92">
        <f t="shared" si="8"/>
        <v>0</v>
      </c>
      <c r="BJ155" s="16" t="s">
        <v>157</v>
      </c>
      <c r="BK155" s="171">
        <f t="shared" si="9"/>
        <v>0</v>
      </c>
      <c r="BL155" s="16" t="s">
        <v>482</v>
      </c>
      <c r="BM155" s="170" t="s">
        <v>398</v>
      </c>
    </row>
    <row r="156" spans="2:65" s="1" customFormat="1" ht="16.5" customHeight="1" x14ac:dyDescent="0.2">
      <c r="B156" s="160"/>
      <c r="C156" s="197" t="s">
        <v>280</v>
      </c>
      <c r="D156" s="262" t="s">
        <v>1064</v>
      </c>
      <c r="E156" s="263"/>
      <c r="F156" s="264"/>
      <c r="G156" s="199" t="s">
        <v>400</v>
      </c>
      <c r="H156" s="200">
        <v>15.75</v>
      </c>
      <c r="I156" s="201"/>
      <c r="J156" s="200">
        <f t="shared" si="0"/>
        <v>0</v>
      </c>
      <c r="K156" s="198" t="s">
        <v>1</v>
      </c>
      <c r="L156" s="202"/>
      <c r="M156" s="203" t="s">
        <v>1</v>
      </c>
      <c r="N156" s="204" t="s">
        <v>41</v>
      </c>
      <c r="O156" s="55"/>
      <c r="P156" s="168">
        <f t="shared" si="1"/>
        <v>0</v>
      </c>
      <c r="Q156" s="168">
        <v>0</v>
      </c>
      <c r="R156" s="168">
        <f t="shared" si="2"/>
        <v>0</v>
      </c>
      <c r="S156" s="168">
        <v>0</v>
      </c>
      <c r="T156" s="169">
        <f t="shared" si="3"/>
        <v>0</v>
      </c>
      <c r="AR156" s="170" t="s">
        <v>1050</v>
      </c>
      <c r="AT156" s="170" t="s">
        <v>255</v>
      </c>
      <c r="AU156" s="170" t="s">
        <v>157</v>
      </c>
      <c r="AY156" s="16" t="s">
        <v>150</v>
      </c>
      <c r="BE156" s="92">
        <f t="shared" si="4"/>
        <v>0</v>
      </c>
      <c r="BF156" s="92">
        <f t="shared" si="5"/>
        <v>0</v>
      </c>
      <c r="BG156" s="92">
        <f t="shared" si="6"/>
        <v>0</v>
      </c>
      <c r="BH156" s="92">
        <f t="shared" si="7"/>
        <v>0</v>
      </c>
      <c r="BI156" s="92">
        <f t="shared" si="8"/>
        <v>0</v>
      </c>
      <c r="BJ156" s="16" t="s">
        <v>157</v>
      </c>
      <c r="BK156" s="171">
        <f t="shared" si="9"/>
        <v>0</v>
      </c>
      <c r="BL156" s="16" t="s">
        <v>482</v>
      </c>
      <c r="BM156" s="170" t="s">
        <v>406</v>
      </c>
    </row>
    <row r="157" spans="2:65" s="1" customFormat="1" ht="16.5" customHeight="1" x14ac:dyDescent="0.2">
      <c r="B157" s="160"/>
      <c r="C157" s="161" t="s">
        <v>284</v>
      </c>
      <c r="D157" s="259" t="s">
        <v>1065</v>
      </c>
      <c r="E157" s="260"/>
      <c r="F157" s="261"/>
      <c r="G157" s="163" t="s">
        <v>400</v>
      </c>
      <c r="H157" s="164">
        <v>10</v>
      </c>
      <c r="I157" s="165"/>
      <c r="J157" s="164">
        <f t="shared" si="0"/>
        <v>0</v>
      </c>
      <c r="K157" s="162" t="s">
        <v>1</v>
      </c>
      <c r="L157" s="32"/>
      <c r="M157" s="166" t="s">
        <v>1</v>
      </c>
      <c r="N157" s="167" t="s">
        <v>41</v>
      </c>
      <c r="O157" s="55"/>
      <c r="P157" s="168">
        <f t="shared" si="1"/>
        <v>0</v>
      </c>
      <c r="Q157" s="168">
        <v>0</v>
      </c>
      <c r="R157" s="168">
        <f t="shared" si="2"/>
        <v>0</v>
      </c>
      <c r="S157" s="168">
        <v>0</v>
      </c>
      <c r="T157" s="169">
        <f t="shared" si="3"/>
        <v>0</v>
      </c>
      <c r="AR157" s="170" t="s">
        <v>482</v>
      </c>
      <c r="AT157" s="170" t="s">
        <v>152</v>
      </c>
      <c r="AU157" s="170" t="s">
        <v>157</v>
      </c>
      <c r="AY157" s="16" t="s">
        <v>150</v>
      </c>
      <c r="BE157" s="92">
        <f t="shared" si="4"/>
        <v>0</v>
      </c>
      <c r="BF157" s="92">
        <f t="shared" si="5"/>
        <v>0</v>
      </c>
      <c r="BG157" s="92">
        <f t="shared" si="6"/>
        <v>0</v>
      </c>
      <c r="BH157" s="92">
        <f t="shared" si="7"/>
        <v>0</v>
      </c>
      <c r="BI157" s="92">
        <f t="shared" si="8"/>
        <v>0</v>
      </c>
      <c r="BJ157" s="16" t="s">
        <v>157</v>
      </c>
      <c r="BK157" s="171">
        <f t="shared" si="9"/>
        <v>0</v>
      </c>
      <c r="BL157" s="16" t="s">
        <v>482</v>
      </c>
      <c r="BM157" s="170" t="s">
        <v>420</v>
      </c>
    </row>
    <row r="158" spans="2:65" s="1" customFormat="1" ht="16.5" customHeight="1" x14ac:dyDescent="0.2">
      <c r="B158" s="160"/>
      <c r="C158" s="197" t="s">
        <v>288</v>
      </c>
      <c r="D158" s="262" t="s">
        <v>1066</v>
      </c>
      <c r="E158" s="263"/>
      <c r="F158" s="264"/>
      <c r="G158" s="199" t="s">
        <v>400</v>
      </c>
      <c r="H158" s="200">
        <v>10.5</v>
      </c>
      <c r="I158" s="201"/>
      <c r="J158" s="200">
        <f t="shared" si="0"/>
        <v>0</v>
      </c>
      <c r="K158" s="198" t="s">
        <v>1</v>
      </c>
      <c r="L158" s="202"/>
      <c r="M158" s="203" t="s">
        <v>1</v>
      </c>
      <c r="N158" s="204" t="s">
        <v>41</v>
      </c>
      <c r="O158" s="55"/>
      <c r="P158" s="168">
        <f t="shared" si="1"/>
        <v>0</v>
      </c>
      <c r="Q158" s="168">
        <v>0</v>
      </c>
      <c r="R158" s="168">
        <f t="shared" si="2"/>
        <v>0</v>
      </c>
      <c r="S158" s="168">
        <v>0</v>
      </c>
      <c r="T158" s="169">
        <f t="shared" si="3"/>
        <v>0</v>
      </c>
      <c r="AR158" s="170" t="s">
        <v>1050</v>
      </c>
      <c r="AT158" s="170" t="s">
        <v>255</v>
      </c>
      <c r="AU158" s="170" t="s">
        <v>157</v>
      </c>
      <c r="AY158" s="16" t="s">
        <v>150</v>
      </c>
      <c r="BE158" s="92">
        <f t="shared" si="4"/>
        <v>0</v>
      </c>
      <c r="BF158" s="92">
        <f t="shared" si="5"/>
        <v>0</v>
      </c>
      <c r="BG158" s="92">
        <f t="shared" si="6"/>
        <v>0</v>
      </c>
      <c r="BH158" s="92">
        <f t="shared" si="7"/>
        <v>0</v>
      </c>
      <c r="BI158" s="92">
        <f t="shared" si="8"/>
        <v>0</v>
      </c>
      <c r="BJ158" s="16" t="s">
        <v>157</v>
      </c>
      <c r="BK158" s="171">
        <f t="shared" si="9"/>
        <v>0</v>
      </c>
      <c r="BL158" s="16" t="s">
        <v>482</v>
      </c>
      <c r="BM158" s="170" t="s">
        <v>434</v>
      </c>
    </row>
    <row r="159" spans="2:65" s="1" customFormat="1" ht="24" customHeight="1" x14ac:dyDescent="0.2">
      <c r="B159" s="160"/>
      <c r="C159" s="161" t="s">
        <v>292</v>
      </c>
      <c r="D159" s="259" t="s">
        <v>1067</v>
      </c>
      <c r="E159" s="260"/>
      <c r="F159" s="261"/>
      <c r="G159" s="163" t="s">
        <v>400</v>
      </c>
      <c r="H159" s="164">
        <v>10</v>
      </c>
      <c r="I159" s="165"/>
      <c r="J159" s="164">
        <f t="shared" si="0"/>
        <v>0</v>
      </c>
      <c r="K159" s="162" t="s">
        <v>1</v>
      </c>
      <c r="L159" s="32"/>
      <c r="M159" s="166" t="s">
        <v>1</v>
      </c>
      <c r="N159" s="167" t="s">
        <v>41</v>
      </c>
      <c r="O159" s="55"/>
      <c r="P159" s="168">
        <f t="shared" si="1"/>
        <v>0</v>
      </c>
      <c r="Q159" s="168">
        <v>0</v>
      </c>
      <c r="R159" s="168">
        <f t="shared" si="2"/>
        <v>0</v>
      </c>
      <c r="S159" s="168">
        <v>0</v>
      </c>
      <c r="T159" s="169">
        <f t="shared" si="3"/>
        <v>0</v>
      </c>
      <c r="AR159" s="170" t="s">
        <v>482</v>
      </c>
      <c r="AT159" s="170" t="s">
        <v>152</v>
      </c>
      <c r="AU159" s="170" t="s">
        <v>157</v>
      </c>
      <c r="AY159" s="16" t="s">
        <v>150</v>
      </c>
      <c r="BE159" s="92">
        <f t="shared" si="4"/>
        <v>0</v>
      </c>
      <c r="BF159" s="92">
        <f t="shared" si="5"/>
        <v>0</v>
      </c>
      <c r="BG159" s="92">
        <f t="shared" si="6"/>
        <v>0</v>
      </c>
      <c r="BH159" s="92">
        <f t="shared" si="7"/>
        <v>0</v>
      </c>
      <c r="BI159" s="92">
        <f t="shared" si="8"/>
        <v>0</v>
      </c>
      <c r="BJ159" s="16" t="s">
        <v>157</v>
      </c>
      <c r="BK159" s="171">
        <f t="shared" si="9"/>
        <v>0</v>
      </c>
      <c r="BL159" s="16" t="s">
        <v>482</v>
      </c>
      <c r="BM159" s="170" t="s">
        <v>445</v>
      </c>
    </row>
    <row r="160" spans="2:65" s="1" customFormat="1" ht="16.5" customHeight="1" x14ac:dyDescent="0.2">
      <c r="B160" s="160"/>
      <c r="C160" s="197" t="s">
        <v>295</v>
      </c>
      <c r="D160" s="262" t="s">
        <v>1068</v>
      </c>
      <c r="E160" s="263"/>
      <c r="F160" s="264"/>
      <c r="G160" s="199" t="s">
        <v>400</v>
      </c>
      <c r="H160" s="200">
        <v>10.5</v>
      </c>
      <c r="I160" s="201"/>
      <c r="J160" s="200">
        <f t="shared" si="0"/>
        <v>0</v>
      </c>
      <c r="K160" s="198" t="s">
        <v>1</v>
      </c>
      <c r="L160" s="202"/>
      <c r="M160" s="203" t="s">
        <v>1</v>
      </c>
      <c r="N160" s="204" t="s">
        <v>41</v>
      </c>
      <c r="O160" s="55"/>
      <c r="P160" s="168">
        <f t="shared" si="1"/>
        <v>0</v>
      </c>
      <c r="Q160" s="168">
        <v>0</v>
      </c>
      <c r="R160" s="168">
        <f t="shared" si="2"/>
        <v>0</v>
      </c>
      <c r="S160" s="168">
        <v>0</v>
      </c>
      <c r="T160" s="169">
        <f t="shared" si="3"/>
        <v>0</v>
      </c>
      <c r="AR160" s="170" t="s">
        <v>1050</v>
      </c>
      <c r="AT160" s="170" t="s">
        <v>255</v>
      </c>
      <c r="AU160" s="170" t="s">
        <v>157</v>
      </c>
      <c r="AY160" s="16" t="s">
        <v>150</v>
      </c>
      <c r="BE160" s="92">
        <f t="shared" si="4"/>
        <v>0</v>
      </c>
      <c r="BF160" s="92">
        <f t="shared" si="5"/>
        <v>0</v>
      </c>
      <c r="BG160" s="92">
        <f t="shared" si="6"/>
        <v>0</v>
      </c>
      <c r="BH160" s="92">
        <f t="shared" si="7"/>
        <v>0</v>
      </c>
      <c r="BI160" s="92">
        <f t="shared" si="8"/>
        <v>0</v>
      </c>
      <c r="BJ160" s="16" t="s">
        <v>157</v>
      </c>
      <c r="BK160" s="171">
        <f t="shared" si="9"/>
        <v>0</v>
      </c>
      <c r="BL160" s="16" t="s">
        <v>482</v>
      </c>
      <c r="BM160" s="170" t="s">
        <v>461</v>
      </c>
    </row>
    <row r="161" spans="2:65" s="1" customFormat="1" ht="24" customHeight="1" x14ac:dyDescent="0.2">
      <c r="B161" s="160"/>
      <c r="C161" s="161" t="s">
        <v>298</v>
      </c>
      <c r="D161" s="259" t="s">
        <v>1069</v>
      </c>
      <c r="E161" s="260"/>
      <c r="F161" s="261"/>
      <c r="G161" s="163" t="s">
        <v>400</v>
      </c>
      <c r="H161" s="164">
        <v>120</v>
      </c>
      <c r="I161" s="165"/>
      <c r="J161" s="164">
        <f t="shared" si="0"/>
        <v>0</v>
      </c>
      <c r="K161" s="162" t="s">
        <v>1</v>
      </c>
      <c r="L161" s="32"/>
      <c r="M161" s="166" t="s">
        <v>1</v>
      </c>
      <c r="N161" s="167" t="s">
        <v>41</v>
      </c>
      <c r="O161" s="55"/>
      <c r="P161" s="168">
        <f t="shared" si="1"/>
        <v>0</v>
      </c>
      <c r="Q161" s="168">
        <v>0</v>
      </c>
      <c r="R161" s="168">
        <f t="shared" si="2"/>
        <v>0</v>
      </c>
      <c r="S161" s="168">
        <v>0</v>
      </c>
      <c r="T161" s="169">
        <f t="shared" si="3"/>
        <v>0</v>
      </c>
      <c r="AR161" s="170" t="s">
        <v>482</v>
      </c>
      <c r="AT161" s="170" t="s">
        <v>152</v>
      </c>
      <c r="AU161" s="170" t="s">
        <v>157</v>
      </c>
      <c r="AY161" s="16" t="s">
        <v>150</v>
      </c>
      <c r="BE161" s="92">
        <f t="shared" si="4"/>
        <v>0</v>
      </c>
      <c r="BF161" s="92">
        <f t="shared" si="5"/>
        <v>0</v>
      </c>
      <c r="BG161" s="92">
        <f t="shared" si="6"/>
        <v>0</v>
      </c>
      <c r="BH161" s="92">
        <f t="shared" si="7"/>
        <v>0</v>
      </c>
      <c r="BI161" s="92">
        <f t="shared" si="8"/>
        <v>0</v>
      </c>
      <c r="BJ161" s="16" t="s">
        <v>157</v>
      </c>
      <c r="BK161" s="171">
        <f t="shared" si="9"/>
        <v>0</v>
      </c>
      <c r="BL161" s="16" t="s">
        <v>482</v>
      </c>
      <c r="BM161" s="170" t="s">
        <v>472</v>
      </c>
    </row>
    <row r="162" spans="2:65" s="1" customFormat="1" ht="16.5" customHeight="1" x14ac:dyDescent="0.2">
      <c r="B162" s="160"/>
      <c r="C162" s="197" t="s">
        <v>302</v>
      </c>
      <c r="D162" s="262" t="s">
        <v>1070</v>
      </c>
      <c r="E162" s="263"/>
      <c r="F162" s="264"/>
      <c r="G162" s="199" t="s">
        <v>400</v>
      </c>
      <c r="H162" s="200">
        <v>126</v>
      </c>
      <c r="I162" s="201"/>
      <c r="J162" s="200">
        <f t="shared" si="0"/>
        <v>0</v>
      </c>
      <c r="K162" s="198" t="s">
        <v>1</v>
      </c>
      <c r="L162" s="202"/>
      <c r="M162" s="203" t="s">
        <v>1</v>
      </c>
      <c r="N162" s="204" t="s">
        <v>41</v>
      </c>
      <c r="O162" s="55"/>
      <c r="P162" s="168">
        <f t="shared" si="1"/>
        <v>0</v>
      </c>
      <c r="Q162" s="168">
        <v>0</v>
      </c>
      <c r="R162" s="168">
        <f t="shared" si="2"/>
        <v>0</v>
      </c>
      <c r="S162" s="168">
        <v>0</v>
      </c>
      <c r="T162" s="169">
        <f t="shared" si="3"/>
        <v>0</v>
      </c>
      <c r="AR162" s="170" t="s">
        <v>1050</v>
      </c>
      <c r="AT162" s="170" t="s">
        <v>255</v>
      </c>
      <c r="AU162" s="170" t="s">
        <v>157</v>
      </c>
      <c r="AY162" s="16" t="s">
        <v>150</v>
      </c>
      <c r="BE162" s="92">
        <f t="shared" si="4"/>
        <v>0</v>
      </c>
      <c r="BF162" s="92">
        <f t="shared" si="5"/>
        <v>0</v>
      </c>
      <c r="BG162" s="92">
        <f t="shared" si="6"/>
        <v>0</v>
      </c>
      <c r="BH162" s="92">
        <f t="shared" si="7"/>
        <v>0</v>
      </c>
      <c r="BI162" s="92">
        <f t="shared" si="8"/>
        <v>0</v>
      </c>
      <c r="BJ162" s="16" t="s">
        <v>157</v>
      </c>
      <c r="BK162" s="171">
        <f t="shared" si="9"/>
        <v>0</v>
      </c>
      <c r="BL162" s="16" t="s">
        <v>482</v>
      </c>
      <c r="BM162" s="170" t="s">
        <v>482</v>
      </c>
    </row>
    <row r="163" spans="2:65" s="1" customFormat="1" ht="24" customHeight="1" x14ac:dyDescent="0.2">
      <c r="B163" s="160"/>
      <c r="C163" s="161" t="s">
        <v>306</v>
      </c>
      <c r="D163" s="259" t="s">
        <v>1071</v>
      </c>
      <c r="E163" s="260"/>
      <c r="F163" s="261"/>
      <c r="G163" s="163" t="s">
        <v>234</v>
      </c>
      <c r="H163" s="164">
        <v>40</v>
      </c>
      <c r="I163" s="165"/>
      <c r="J163" s="164">
        <f t="shared" si="0"/>
        <v>0</v>
      </c>
      <c r="K163" s="162" t="s">
        <v>1</v>
      </c>
      <c r="L163" s="32"/>
      <c r="M163" s="166" t="s">
        <v>1</v>
      </c>
      <c r="N163" s="167" t="s">
        <v>41</v>
      </c>
      <c r="O163" s="55"/>
      <c r="P163" s="168">
        <f t="shared" si="1"/>
        <v>0</v>
      </c>
      <c r="Q163" s="168">
        <v>0</v>
      </c>
      <c r="R163" s="168">
        <f t="shared" si="2"/>
        <v>0</v>
      </c>
      <c r="S163" s="168">
        <v>0</v>
      </c>
      <c r="T163" s="169">
        <f t="shared" si="3"/>
        <v>0</v>
      </c>
      <c r="AR163" s="170" t="s">
        <v>482</v>
      </c>
      <c r="AT163" s="170" t="s">
        <v>152</v>
      </c>
      <c r="AU163" s="170" t="s">
        <v>157</v>
      </c>
      <c r="AY163" s="16" t="s">
        <v>150</v>
      </c>
      <c r="BE163" s="92">
        <f t="shared" si="4"/>
        <v>0</v>
      </c>
      <c r="BF163" s="92">
        <f t="shared" si="5"/>
        <v>0</v>
      </c>
      <c r="BG163" s="92">
        <f t="shared" si="6"/>
        <v>0</v>
      </c>
      <c r="BH163" s="92">
        <f t="shared" si="7"/>
        <v>0</v>
      </c>
      <c r="BI163" s="92">
        <f t="shared" si="8"/>
        <v>0</v>
      </c>
      <c r="BJ163" s="16" t="s">
        <v>157</v>
      </c>
      <c r="BK163" s="171">
        <f t="shared" si="9"/>
        <v>0</v>
      </c>
      <c r="BL163" s="16" t="s">
        <v>482</v>
      </c>
      <c r="BM163" s="170" t="s">
        <v>491</v>
      </c>
    </row>
    <row r="164" spans="2:65" s="1" customFormat="1" ht="24" customHeight="1" x14ac:dyDescent="0.2">
      <c r="B164" s="160"/>
      <c r="C164" s="161" t="s">
        <v>310</v>
      </c>
      <c r="D164" s="259" t="s">
        <v>1244</v>
      </c>
      <c r="E164" s="260"/>
      <c r="F164" s="261"/>
      <c r="G164" s="163" t="s">
        <v>400</v>
      </c>
      <c r="H164" s="164">
        <v>20</v>
      </c>
      <c r="I164" s="165"/>
      <c r="J164" s="164">
        <f t="shared" si="0"/>
        <v>0</v>
      </c>
      <c r="K164" s="162" t="s">
        <v>1</v>
      </c>
      <c r="L164" s="32"/>
      <c r="M164" s="166" t="s">
        <v>1</v>
      </c>
      <c r="N164" s="167" t="s">
        <v>41</v>
      </c>
      <c r="O164" s="55"/>
      <c r="P164" s="168">
        <f t="shared" si="1"/>
        <v>0</v>
      </c>
      <c r="Q164" s="168">
        <v>0</v>
      </c>
      <c r="R164" s="168">
        <f t="shared" si="2"/>
        <v>0</v>
      </c>
      <c r="S164" s="168">
        <v>0</v>
      </c>
      <c r="T164" s="169">
        <f t="shared" si="3"/>
        <v>0</v>
      </c>
      <c r="AR164" s="170" t="s">
        <v>482</v>
      </c>
      <c r="AT164" s="170" t="s">
        <v>152</v>
      </c>
      <c r="AU164" s="170" t="s">
        <v>157</v>
      </c>
      <c r="AY164" s="16" t="s">
        <v>150</v>
      </c>
      <c r="BE164" s="92">
        <f t="shared" si="4"/>
        <v>0</v>
      </c>
      <c r="BF164" s="92">
        <f t="shared" si="5"/>
        <v>0</v>
      </c>
      <c r="BG164" s="92">
        <f t="shared" si="6"/>
        <v>0</v>
      </c>
      <c r="BH164" s="92">
        <f t="shared" si="7"/>
        <v>0</v>
      </c>
      <c r="BI164" s="92">
        <f t="shared" si="8"/>
        <v>0</v>
      </c>
      <c r="BJ164" s="16" t="s">
        <v>157</v>
      </c>
      <c r="BK164" s="171">
        <f t="shared" si="9"/>
        <v>0</v>
      </c>
      <c r="BL164" s="16" t="s">
        <v>482</v>
      </c>
      <c r="BM164" s="170" t="s">
        <v>498</v>
      </c>
    </row>
    <row r="165" spans="2:65" s="1" customFormat="1" ht="33" customHeight="1" x14ac:dyDescent="0.2">
      <c r="B165" s="160"/>
      <c r="C165" s="197" t="s">
        <v>313</v>
      </c>
      <c r="D165" s="262" t="s">
        <v>1245</v>
      </c>
      <c r="E165" s="263"/>
      <c r="F165" s="264"/>
      <c r="G165" s="199" t="s">
        <v>400</v>
      </c>
      <c r="H165" s="200">
        <v>21</v>
      </c>
      <c r="I165" s="201"/>
      <c r="J165" s="200">
        <f t="shared" si="0"/>
        <v>0</v>
      </c>
      <c r="K165" s="198" t="s">
        <v>1</v>
      </c>
      <c r="L165" s="202"/>
      <c r="M165" s="203" t="s">
        <v>1</v>
      </c>
      <c r="N165" s="204" t="s">
        <v>41</v>
      </c>
      <c r="O165" s="55"/>
      <c r="P165" s="168">
        <f t="shared" si="1"/>
        <v>0</v>
      </c>
      <c r="Q165" s="168">
        <v>0</v>
      </c>
      <c r="R165" s="168">
        <f t="shared" si="2"/>
        <v>0</v>
      </c>
      <c r="S165" s="168">
        <v>0</v>
      </c>
      <c r="T165" s="169">
        <f t="shared" si="3"/>
        <v>0</v>
      </c>
      <c r="AR165" s="170" t="s">
        <v>1050</v>
      </c>
      <c r="AT165" s="170" t="s">
        <v>255</v>
      </c>
      <c r="AU165" s="170" t="s">
        <v>157</v>
      </c>
      <c r="AY165" s="16" t="s">
        <v>150</v>
      </c>
      <c r="BE165" s="92">
        <f t="shared" si="4"/>
        <v>0</v>
      </c>
      <c r="BF165" s="92">
        <f t="shared" si="5"/>
        <v>0</v>
      </c>
      <c r="BG165" s="92">
        <f t="shared" si="6"/>
        <v>0</v>
      </c>
      <c r="BH165" s="92">
        <f t="shared" si="7"/>
        <v>0</v>
      </c>
      <c r="BI165" s="92">
        <f t="shared" si="8"/>
        <v>0</v>
      </c>
      <c r="BJ165" s="16" t="s">
        <v>157</v>
      </c>
      <c r="BK165" s="171">
        <f t="shared" si="9"/>
        <v>0</v>
      </c>
      <c r="BL165" s="16" t="s">
        <v>482</v>
      </c>
      <c r="BM165" s="170" t="s">
        <v>504</v>
      </c>
    </row>
    <row r="166" spans="2:65" s="1" customFormat="1" ht="16.5" customHeight="1" x14ac:dyDescent="0.2">
      <c r="B166" s="160"/>
      <c r="C166" s="197" t="s">
        <v>321</v>
      </c>
      <c r="D166" s="262" t="s">
        <v>1246</v>
      </c>
      <c r="E166" s="263"/>
      <c r="F166" s="264"/>
      <c r="G166" s="199" t="s">
        <v>1072</v>
      </c>
      <c r="H166" s="200">
        <v>1</v>
      </c>
      <c r="I166" s="201"/>
      <c r="J166" s="200">
        <f t="shared" si="0"/>
        <v>0</v>
      </c>
      <c r="K166" s="198" t="s">
        <v>1</v>
      </c>
      <c r="L166" s="202"/>
      <c r="M166" s="203" t="s">
        <v>1</v>
      </c>
      <c r="N166" s="204" t="s">
        <v>41</v>
      </c>
      <c r="O166" s="55"/>
      <c r="P166" s="168">
        <f t="shared" si="1"/>
        <v>0</v>
      </c>
      <c r="Q166" s="168">
        <v>0</v>
      </c>
      <c r="R166" s="168">
        <f t="shared" si="2"/>
        <v>0</v>
      </c>
      <c r="S166" s="168">
        <v>0</v>
      </c>
      <c r="T166" s="169">
        <f t="shared" si="3"/>
        <v>0</v>
      </c>
      <c r="AR166" s="170" t="s">
        <v>1050</v>
      </c>
      <c r="AT166" s="170" t="s">
        <v>255</v>
      </c>
      <c r="AU166" s="170" t="s">
        <v>157</v>
      </c>
      <c r="AY166" s="16" t="s">
        <v>150</v>
      </c>
      <c r="BE166" s="92">
        <f t="shared" si="4"/>
        <v>0</v>
      </c>
      <c r="BF166" s="92">
        <f t="shared" si="5"/>
        <v>0</v>
      </c>
      <c r="BG166" s="92">
        <f t="shared" si="6"/>
        <v>0</v>
      </c>
      <c r="BH166" s="92">
        <f t="shared" si="7"/>
        <v>0</v>
      </c>
      <c r="BI166" s="92">
        <f t="shared" si="8"/>
        <v>0</v>
      </c>
      <c r="BJ166" s="16" t="s">
        <v>157</v>
      </c>
      <c r="BK166" s="171">
        <f t="shared" si="9"/>
        <v>0</v>
      </c>
      <c r="BL166" s="16" t="s">
        <v>482</v>
      </c>
      <c r="BM166" s="170" t="s">
        <v>516</v>
      </c>
    </row>
    <row r="167" spans="2:65" s="1" customFormat="1" ht="16.5" customHeight="1" x14ac:dyDescent="0.2">
      <c r="B167" s="160"/>
      <c r="C167" s="197" t="s">
        <v>328</v>
      </c>
      <c r="D167" s="262" t="s">
        <v>1073</v>
      </c>
      <c r="E167" s="263"/>
      <c r="F167" s="264"/>
      <c r="G167" s="199" t="s">
        <v>234</v>
      </c>
      <c r="H167" s="200">
        <v>1</v>
      </c>
      <c r="I167" s="201"/>
      <c r="J167" s="200">
        <f t="shared" si="0"/>
        <v>0</v>
      </c>
      <c r="K167" s="198" t="s">
        <v>1</v>
      </c>
      <c r="L167" s="202"/>
      <c r="M167" s="203" t="s">
        <v>1</v>
      </c>
      <c r="N167" s="204" t="s">
        <v>41</v>
      </c>
      <c r="O167" s="55"/>
      <c r="P167" s="168">
        <f t="shared" si="1"/>
        <v>0</v>
      </c>
      <c r="Q167" s="168">
        <v>0</v>
      </c>
      <c r="R167" s="168">
        <f t="shared" si="2"/>
        <v>0</v>
      </c>
      <c r="S167" s="168">
        <v>0</v>
      </c>
      <c r="T167" s="169">
        <f t="shared" si="3"/>
        <v>0</v>
      </c>
      <c r="AR167" s="170" t="s">
        <v>1050</v>
      </c>
      <c r="AT167" s="170" t="s">
        <v>255</v>
      </c>
      <c r="AU167" s="170" t="s">
        <v>157</v>
      </c>
      <c r="AY167" s="16" t="s">
        <v>150</v>
      </c>
      <c r="BE167" s="92">
        <f t="shared" si="4"/>
        <v>0</v>
      </c>
      <c r="BF167" s="92">
        <f t="shared" si="5"/>
        <v>0</v>
      </c>
      <c r="BG167" s="92">
        <f t="shared" si="6"/>
        <v>0</v>
      </c>
      <c r="BH167" s="92">
        <f t="shared" si="7"/>
        <v>0</v>
      </c>
      <c r="BI167" s="92">
        <f t="shared" si="8"/>
        <v>0</v>
      </c>
      <c r="BJ167" s="16" t="s">
        <v>157</v>
      </c>
      <c r="BK167" s="171">
        <f t="shared" si="9"/>
        <v>0</v>
      </c>
      <c r="BL167" s="16" t="s">
        <v>482</v>
      </c>
      <c r="BM167" s="170" t="s">
        <v>524</v>
      </c>
    </row>
    <row r="168" spans="2:65" s="1" customFormat="1" ht="16.5" customHeight="1" x14ac:dyDescent="0.2">
      <c r="B168" s="160"/>
      <c r="C168" s="197" t="s">
        <v>348</v>
      </c>
      <c r="D168" s="262" t="s">
        <v>1247</v>
      </c>
      <c r="E168" s="263"/>
      <c r="F168" s="264"/>
      <c r="G168" s="199" t="s">
        <v>234</v>
      </c>
      <c r="H168" s="200">
        <v>20</v>
      </c>
      <c r="I168" s="201"/>
      <c r="J168" s="200">
        <f t="shared" si="0"/>
        <v>0</v>
      </c>
      <c r="K168" s="198" t="s">
        <v>1</v>
      </c>
      <c r="L168" s="202"/>
      <c r="M168" s="203" t="s">
        <v>1</v>
      </c>
      <c r="N168" s="204" t="s">
        <v>41</v>
      </c>
      <c r="O168" s="55"/>
      <c r="P168" s="168">
        <f t="shared" si="1"/>
        <v>0</v>
      </c>
      <c r="Q168" s="168">
        <v>0</v>
      </c>
      <c r="R168" s="168">
        <f t="shared" si="2"/>
        <v>0</v>
      </c>
      <c r="S168" s="168">
        <v>0</v>
      </c>
      <c r="T168" s="169">
        <f t="shared" si="3"/>
        <v>0</v>
      </c>
      <c r="AR168" s="170" t="s">
        <v>1050</v>
      </c>
      <c r="AT168" s="170" t="s">
        <v>255</v>
      </c>
      <c r="AU168" s="170" t="s">
        <v>157</v>
      </c>
      <c r="AY168" s="16" t="s">
        <v>150</v>
      </c>
      <c r="BE168" s="92">
        <f t="shared" si="4"/>
        <v>0</v>
      </c>
      <c r="BF168" s="92">
        <f t="shared" si="5"/>
        <v>0</v>
      </c>
      <c r="BG168" s="92">
        <f t="shared" si="6"/>
        <v>0</v>
      </c>
      <c r="BH168" s="92">
        <f t="shared" si="7"/>
        <v>0</v>
      </c>
      <c r="BI168" s="92">
        <f t="shared" si="8"/>
        <v>0</v>
      </c>
      <c r="BJ168" s="16" t="s">
        <v>157</v>
      </c>
      <c r="BK168" s="171">
        <f t="shared" si="9"/>
        <v>0</v>
      </c>
      <c r="BL168" s="16" t="s">
        <v>482</v>
      </c>
      <c r="BM168" s="170" t="s">
        <v>528</v>
      </c>
    </row>
    <row r="169" spans="2:65" s="1" customFormat="1" ht="16.5" customHeight="1" x14ac:dyDescent="0.2">
      <c r="B169" s="160"/>
      <c r="C169" s="197" t="s">
        <v>352</v>
      </c>
      <c r="D169" s="262" t="s">
        <v>1248</v>
      </c>
      <c r="E169" s="263"/>
      <c r="F169" s="264"/>
      <c r="G169" s="199" t="s">
        <v>234</v>
      </c>
      <c r="H169" s="200">
        <v>10</v>
      </c>
      <c r="I169" s="201"/>
      <c r="J169" s="200">
        <f t="shared" si="0"/>
        <v>0</v>
      </c>
      <c r="K169" s="198" t="s">
        <v>1</v>
      </c>
      <c r="L169" s="202"/>
      <c r="M169" s="203" t="s">
        <v>1</v>
      </c>
      <c r="N169" s="204" t="s">
        <v>41</v>
      </c>
      <c r="O169" s="55"/>
      <c r="P169" s="168">
        <f t="shared" si="1"/>
        <v>0</v>
      </c>
      <c r="Q169" s="168">
        <v>0</v>
      </c>
      <c r="R169" s="168">
        <f t="shared" si="2"/>
        <v>0</v>
      </c>
      <c r="S169" s="168">
        <v>0</v>
      </c>
      <c r="T169" s="169">
        <f t="shared" si="3"/>
        <v>0</v>
      </c>
      <c r="AR169" s="170" t="s">
        <v>1050</v>
      </c>
      <c r="AT169" s="170" t="s">
        <v>255</v>
      </c>
      <c r="AU169" s="170" t="s">
        <v>157</v>
      </c>
      <c r="AY169" s="16" t="s">
        <v>150</v>
      </c>
      <c r="BE169" s="92">
        <f t="shared" si="4"/>
        <v>0</v>
      </c>
      <c r="BF169" s="92">
        <f t="shared" si="5"/>
        <v>0</v>
      </c>
      <c r="BG169" s="92">
        <f t="shared" si="6"/>
        <v>0</v>
      </c>
      <c r="BH169" s="92">
        <f t="shared" si="7"/>
        <v>0</v>
      </c>
      <c r="BI169" s="92">
        <f t="shared" si="8"/>
        <v>0</v>
      </c>
      <c r="BJ169" s="16" t="s">
        <v>157</v>
      </c>
      <c r="BK169" s="171">
        <f t="shared" si="9"/>
        <v>0</v>
      </c>
      <c r="BL169" s="16" t="s">
        <v>482</v>
      </c>
      <c r="BM169" s="170" t="s">
        <v>536</v>
      </c>
    </row>
    <row r="170" spans="2:65" s="1" customFormat="1" ht="24" customHeight="1" x14ac:dyDescent="0.2">
      <c r="B170" s="160"/>
      <c r="C170" s="161" t="s">
        <v>356</v>
      </c>
      <c r="D170" s="259" t="s">
        <v>1074</v>
      </c>
      <c r="E170" s="260"/>
      <c r="F170" s="261"/>
      <c r="G170" s="163" t="s">
        <v>234</v>
      </c>
      <c r="H170" s="164">
        <v>10</v>
      </c>
      <c r="I170" s="165"/>
      <c r="J170" s="164">
        <f t="shared" si="0"/>
        <v>0</v>
      </c>
      <c r="K170" s="162" t="s">
        <v>1</v>
      </c>
      <c r="L170" s="32"/>
      <c r="M170" s="166" t="s">
        <v>1</v>
      </c>
      <c r="N170" s="167" t="s">
        <v>41</v>
      </c>
      <c r="O170" s="55"/>
      <c r="P170" s="168">
        <f t="shared" si="1"/>
        <v>0</v>
      </c>
      <c r="Q170" s="168">
        <v>0</v>
      </c>
      <c r="R170" s="168">
        <f t="shared" si="2"/>
        <v>0</v>
      </c>
      <c r="S170" s="168">
        <v>0</v>
      </c>
      <c r="T170" s="169">
        <f t="shared" si="3"/>
        <v>0</v>
      </c>
      <c r="AR170" s="170" t="s">
        <v>482</v>
      </c>
      <c r="AT170" s="170" t="s">
        <v>152</v>
      </c>
      <c r="AU170" s="170" t="s">
        <v>157</v>
      </c>
      <c r="AY170" s="16" t="s">
        <v>150</v>
      </c>
      <c r="BE170" s="92">
        <f t="shared" si="4"/>
        <v>0</v>
      </c>
      <c r="BF170" s="92">
        <f t="shared" si="5"/>
        <v>0</v>
      </c>
      <c r="BG170" s="92">
        <f t="shared" si="6"/>
        <v>0</v>
      </c>
      <c r="BH170" s="92">
        <f t="shared" si="7"/>
        <v>0</v>
      </c>
      <c r="BI170" s="92">
        <f t="shared" si="8"/>
        <v>0</v>
      </c>
      <c r="BJ170" s="16" t="s">
        <v>157</v>
      </c>
      <c r="BK170" s="171">
        <f t="shared" si="9"/>
        <v>0</v>
      </c>
      <c r="BL170" s="16" t="s">
        <v>482</v>
      </c>
      <c r="BM170" s="170" t="s">
        <v>543</v>
      </c>
    </row>
    <row r="171" spans="2:65" s="1" customFormat="1" ht="24" customHeight="1" x14ac:dyDescent="0.2">
      <c r="B171" s="160"/>
      <c r="C171" s="197" t="s">
        <v>365</v>
      </c>
      <c r="D171" s="262" t="s">
        <v>1249</v>
      </c>
      <c r="E171" s="263"/>
      <c r="F171" s="264"/>
      <c r="G171" s="199" t="s">
        <v>234</v>
      </c>
      <c r="H171" s="200">
        <v>10</v>
      </c>
      <c r="I171" s="201"/>
      <c r="J171" s="200">
        <f t="shared" ref="J171:J202" si="10">ROUND(I171*H171,3)</f>
        <v>0</v>
      </c>
      <c r="K171" s="198" t="s">
        <v>1</v>
      </c>
      <c r="L171" s="202"/>
      <c r="M171" s="203" t="s">
        <v>1</v>
      </c>
      <c r="N171" s="204" t="s">
        <v>41</v>
      </c>
      <c r="O171" s="55"/>
      <c r="P171" s="168">
        <f t="shared" ref="P171:P202" si="11">O171*H171</f>
        <v>0</v>
      </c>
      <c r="Q171" s="168">
        <v>0</v>
      </c>
      <c r="R171" s="168">
        <f t="shared" ref="R171:R202" si="12">Q171*H171</f>
        <v>0</v>
      </c>
      <c r="S171" s="168">
        <v>0</v>
      </c>
      <c r="T171" s="169">
        <f t="shared" ref="T171:T202" si="13">S171*H171</f>
        <v>0</v>
      </c>
      <c r="AR171" s="170" t="s">
        <v>1050</v>
      </c>
      <c r="AT171" s="170" t="s">
        <v>255</v>
      </c>
      <c r="AU171" s="170" t="s">
        <v>157</v>
      </c>
      <c r="AY171" s="16" t="s">
        <v>150</v>
      </c>
      <c r="BE171" s="92">
        <f t="shared" ref="BE171:BE202" si="14">IF(N171="základná",J171,0)</f>
        <v>0</v>
      </c>
      <c r="BF171" s="92">
        <f t="shared" ref="BF171:BF202" si="15">IF(N171="znížená",J171,0)</f>
        <v>0</v>
      </c>
      <c r="BG171" s="92">
        <f t="shared" ref="BG171:BG202" si="16">IF(N171="zákl. prenesená",J171,0)</f>
        <v>0</v>
      </c>
      <c r="BH171" s="92">
        <f t="shared" ref="BH171:BH202" si="17">IF(N171="zníž. prenesená",J171,0)</f>
        <v>0</v>
      </c>
      <c r="BI171" s="92">
        <f t="shared" ref="BI171:BI202" si="18">IF(N171="nulová",J171,0)</f>
        <v>0</v>
      </c>
      <c r="BJ171" s="16" t="s">
        <v>157</v>
      </c>
      <c r="BK171" s="171">
        <f t="shared" ref="BK171:BK202" si="19">ROUND(I171*H171,3)</f>
        <v>0</v>
      </c>
      <c r="BL171" s="16" t="s">
        <v>482</v>
      </c>
      <c r="BM171" s="170" t="s">
        <v>550</v>
      </c>
    </row>
    <row r="172" spans="2:65" s="1" customFormat="1" ht="16.5" customHeight="1" x14ac:dyDescent="0.2">
      <c r="B172" s="160"/>
      <c r="C172" s="197" t="s">
        <v>369</v>
      </c>
      <c r="D172" s="262" t="s">
        <v>1075</v>
      </c>
      <c r="E172" s="263"/>
      <c r="F172" s="264"/>
      <c r="G172" s="199" t="s">
        <v>234</v>
      </c>
      <c r="H172" s="200">
        <v>300</v>
      </c>
      <c r="I172" s="201"/>
      <c r="J172" s="200">
        <f t="shared" si="10"/>
        <v>0</v>
      </c>
      <c r="K172" s="198" t="s">
        <v>1</v>
      </c>
      <c r="L172" s="202"/>
      <c r="M172" s="203" t="s">
        <v>1</v>
      </c>
      <c r="N172" s="204" t="s">
        <v>41</v>
      </c>
      <c r="O172" s="55"/>
      <c r="P172" s="168">
        <f t="shared" si="11"/>
        <v>0</v>
      </c>
      <c r="Q172" s="168">
        <v>0</v>
      </c>
      <c r="R172" s="168">
        <f t="shared" si="12"/>
        <v>0</v>
      </c>
      <c r="S172" s="168">
        <v>0</v>
      </c>
      <c r="T172" s="169">
        <f t="shared" si="13"/>
        <v>0</v>
      </c>
      <c r="AR172" s="170" t="s">
        <v>1050</v>
      </c>
      <c r="AT172" s="170" t="s">
        <v>255</v>
      </c>
      <c r="AU172" s="170" t="s">
        <v>157</v>
      </c>
      <c r="AY172" s="16" t="s">
        <v>150</v>
      </c>
      <c r="BE172" s="92">
        <f t="shared" si="14"/>
        <v>0</v>
      </c>
      <c r="BF172" s="92">
        <f t="shared" si="15"/>
        <v>0</v>
      </c>
      <c r="BG172" s="92">
        <f t="shared" si="16"/>
        <v>0</v>
      </c>
      <c r="BH172" s="92">
        <f t="shared" si="17"/>
        <v>0</v>
      </c>
      <c r="BI172" s="92">
        <f t="shared" si="18"/>
        <v>0</v>
      </c>
      <c r="BJ172" s="16" t="s">
        <v>157</v>
      </c>
      <c r="BK172" s="171">
        <f t="shared" si="19"/>
        <v>0</v>
      </c>
      <c r="BL172" s="16" t="s">
        <v>482</v>
      </c>
      <c r="BM172" s="170" t="s">
        <v>558</v>
      </c>
    </row>
    <row r="173" spans="2:65" s="1" customFormat="1" ht="24" customHeight="1" x14ac:dyDescent="0.2">
      <c r="B173" s="160"/>
      <c r="C173" s="161" t="s">
        <v>372</v>
      </c>
      <c r="D173" s="259" t="s">
        <v>1076</v>
      </c>
      <c r="E173" s="260"/>
      <c r="F173" s="261"/>
      <c r="G173" s="163" t="s">
        <v>234</v>
      </c>
      <c r="H173" s="164">
        <v>100</v>
      </c>
      <c r="I173" s="165"/>
      <c r="J173" s="164">
        <f t="shared" si="10"/>
        <v>0</v>
      </c>
      <c r="K173" s="162" t="s">
        <v>1</v>
      </c>
      <c r="L173" s="32"/>
      <c r="M173" s="166" t="s">
        <v>1</v>
      </c>
      <c r="N173" s="167" t="s">
        <v>41</v>
      </c>
      <c r="O173" s="55"/>
      <c r="P173" s="168">
        <f t="shared" si="11"/>
        <v>0</v>
      </c>
      <c r="Q173" s="168">
        <v>0</v>
      </c>
      <c r="R173" s="168">
        <f t="shared" si="12"/>
        <v>0</v>
      </c>
      <c r="S173" s="168">
        <v>0</v>
      </c>
      <c r="T173" s="169">
        <f t="shared" si="13"/>
        <v>0</v>
      </c>
      <c r="AR173" s="170" t="s">
        <v>482</v>
      </c>
      <c r="AT173" s="170" t="s">
        <v>152</v>
      </c>
      <c r="AU173" s="170" t="s">
        <v>157</v>
      </c>
      <c r="AY173" s="16" t="s">
        <v>150</v>
      </c>
      <c r="BE173" s="92">
        <f t="shared" si="14"/>
        <v>0</v>
      </c>
      <c r="BF173" s="92">
        <f t="shared" si="15"/>
        <v>0</v>
      </c>
      <c r="BG173" s="92">
        <f t="shared" si="16"/>
        <v>0</v>
      </c>
      <c r="BH173" s="92">
        <f t="shared" si="17"/>
        <v>0</v>
      </c>
      <c r="BI173" s="92">
        <f t="shared" si="18"/>
        <v>0</v>
      </c>
      <c r="BJ173" s="16" t="s">
        <v>157</v>
      </c>
      <c r="BK173" s="171">
        <f t="shared" si="19"/>
        <v>0</v>
      </c>
      <c r="BL173" s="16" t="s">
        <v>482</v>
      </c>
      <c r="BM173" s="170" t="s">
        <v>567</v>
      </c>
    </row>
    <row r="174" spans="2:65" s="1" customFormat="1" ht="24" customHeight="1" x14ac:dyDescent="0.2">
      <c r="B174" s="160"/>
      <c r="C174" s="197" t="s">
        <v>379</v>
      </c>
      <c r="D174" s="262" t="s">
        <v>1077</v>
      </c>
      <c r="E174" s="263"/>
      <c r="F174" s="264"/>
      <c r="G174" s="199" t="s">
        <v>234</v>
      </c>
      <c r="H174" s="200">
        <v>100</v>
      </c>
      <c r="I174" s="201"/>
      <c r="J174" s="200">
        <f t="shared" si="10"/>
        <v>0</v>
      </c>
      <c r="K174" s="198" t="s">
        <v>1</v>
      </c>
      <c r="L174" s="202"/>
      <c r="M174" s="203" t="s">
        <v>1</v>
      </c>
      <c r="N174" s="204" t="s">
        <v>41</v>
      </c>
      <c r="O174" s="55"/>
      <c r="P174" s="168">
        <f t="shared" si="11"/>
        <v>0</v>
      </c>
      <c r="Q174" s="168">
        <v>0</v>
      </c>
      <c r="R174" s="168">
        <f t="shared" si="12"/>
        <v>0</v>
      </c>
      <c r="S174" s="168">
        <v>0</v>
      </c>
      <c r="T174" s="169">
        <f t="shared" si="13"/>
        <v>0</v>
      </c>
      <c r="AR174" s="170" t="s">
        <v>1050</v>
      </c>
      <c r="AT174" s="170" t="s">
        <v>255</v>
      </c>
      <c r="AU174" s="170" t="s">
        <v>157</v>
      </c>
      <c r="AY174" s="16" t="s">
        <v>150</v>
      </c>
      <c r="BE174" s="92">
        <f t="shared" si="14"/>
        <v>0</v>
      </c>
      <c r="BF174" s="92">
        <f t="shared" si="15"/>
        <v>0</v>
      </c>
      <c r="BG174" s="92">
        <f t="shared" si="16"/>
        <v>0</v>
      </c>
      <c r="BH174" s="92">
        <f t="shared" si="17"/>
        <v>0</v>
      </c>
      <c r="BI174" s="92">
        <f t="shared" si="18"/>
        <v>0</v>
      </c>
      <c r="BJ174" s="16" t="s">
        <v>157</v>
      </c>
      <c r="BK174" s="171">
        <f t="shared" si="19"/>
        <v>0</v>
      </c>
      <c r="BL174" s="16" t="s">
        <v>482</v>
      </c>
      <c r="BM174" s="170" t="s">
        <v>576</v>
      </c>
    </row>
    <row r="175" spans="2:65" s="1" customFormat="1" ht="16.5" customHeight="1" x14ac:dyDescent="0.2">
      <c r="B175" s="160"/>
      <c r="C175" s="197" t="s">
        <v>382</v>
      </c>
      <c r="D175" s="262" t="s">
        <v>1075</v>
      </c>
      <c r="E175" s="263"/>
      <c r="F175" s="264"/>
      <c r="G175" s="199" t="s">
        <v>234</v>
      </c>
      <c r="H175" s="200">
        <v>100</v>
      </c>
      <c r="I175" s="201"/>
      <c r="J175" s="200">
        <f t="shared" si="10"/>
        <v>0</v>
      </c>
      <c r="K175" s="198" t="s">
        <v>1</v>
      </c>
      <c r="L175" s="202"/>
      <c r="M175" s="203" t="s">
        <v>1</v>
      </c>
      <c r="N175" s="204" t="s">
        <v>41</v>
      </c>
      <c r="O175" s="55"/>
      <c r="P175" s="168">
        <f t="shared" si="11"/>
        <v>0</v>
      </c>
      <c r="Q175" s="168">
        <v>0</v>
      </c>
      <c r="R175" s="168">
        <f t="shared" si="12"/>
        <v>0</v>
      </c>
      <c r="S175" s="168">
        <v>0</v>
      </c>
      <c r="T175" s="169">
        <f t="shared" si="13"/>
        <v>0</v>
      </c>
      <c r="AR175" s="170" t="s">
        <v>1050</v>
      </c>
      <c r="AT175" s="170" t="s">
        <v>255</v>
      </c>
      <c r="AU175" s="170" t="s">
        <v>157</v>
      </c>
      <c r="AY175" s="16" t="s">
        <v>150</v>
      </c>
      <c r="BE175" s="92">
        <f t="shared" si="14"/>
        <v>0</v>
      </c>
      <c r="BF175" s="92">
        <f t="shared" si="15"/>
        <v>0</v>
      </c>
      <c r="BG175" s="92">
        <f t="shared" si="16"/>
        <v>0</v>
      </c>
      <c r="BH175" s="92">
        <f t="shared" si="17"/>
        <v>0</v>
      </c>
      <c r="BI175" s="92">
        <f t="shared" si="18"/>
        <v>0</v>
      </c>
      <c r="BJ175" s="16" t="s">
        <v>157</v>
      </c>
      <c r="BK175" s="171">
        <f t="shared" si="19"/>
        <v>0</v>
      </c>
      <c r="BL175" s="16" t="s">
        <v>482</v>
      </c>
      <c r="BM175" s="170" t="s">
        <v>586</v>
      </c>
    </row>
    <row r="176" spans="2:65" s="1" customFormat="1" ht="24" customHeight="1" x14ac:dyDescent="0.2">
      <c r="B176" s="160"/>
      <c r="C176" s="161" t="s">
        <v>385</v>
      </c>
      <c r="D176" s="259" t="s">
        <v>1078</v>
      </c>
      <c r="E176" s="260"/>
      <c r="F176" s="261"/>
      <c r="G176" s="163" t="s">
        <v>400</v>
      </c>
      <c r="H176" s="164">
        <v>15</v>
      </c>
      <c r="I176" s="165"/>
      <c r="J176" s="164">
        <f t="shared" si="10"/>
        <v>0</v>
      </c>
      <c r="K176" s="162" t="s">
        <v>1</v>
      </c>
      <c r="L176" s="32"/>
      <c r="M176" s="166" t="s">
        <v>1</v>
      </c>
      <c r="N176" s="167" t="s">
        <v>41</v>
      </c>
      <c r="O176" s="55"/>
      <c r="P176" s="168">
        <f t="shared" si="11"/>
        <v>0</v>
      </c>
      <c r="Q176" s="168">
        <v>0</v>
      </c>
      <c r="R176" s="168">
        <f t="shared" si="12"/>
        <v>0</v>
      </c>
      <c r="S176" s="168">
        <v>0</v>
      </c>
      <c r="T176" s="169">
        <f t="shared" si="13"/>
        <v>0</v>
      </c>
      <c r="AR176" s="170" t="s">
        <v>482</v>
      </c>
      <c r="AT176" s="170" t="s">
        <v>152</v>
      </c>
      <c r="AU176" s="170" t="s">
        <v>157</v>
      </c>
      <c r="AY176" s="16" t="s">
        <v>150</v>
      </c>
      <c r="BE176" s="92">
        <f t="shared" si="14"/>
        <v>0</v>
      </c>
      <c r="BF176" s="92">
        <f t="shared" si="15"/>
        <v>0</v>
      </c>
      <c r="BG176" s="92">
        <f t="shared" si="16"/>
        <v>0</v>
      </c>
      <c r="BH176" s="92">
        <f t="shared" si="17"/>
        <v>0</v>
      </c>
      <c r="BI176" s="92">
        <f t="shared" si="18"/>
        <v>0</v>
      </c>
      <c r="BJ176" s="16" t="s">
        <v>157</v>
      </c>
      <c r="BK176" s="171">
        <f t="shared" si="19"/>
        <v>0</v>
      </c>
      <c r="BL176" s="16" t="s">
        <v>482</v>
      </c>
      <c r="BM176" s="170" t="s">
        <v>598</v>
      </c>
    </row>
    <row r="177" spans="2:65" s="1" customFormat="1" ht="16.5" customHeight="1" x14ac:dyDescent="0.2">
      <c r="B177" s="160"/>
      <c r="C177" s="197" t="s">
        <v>388</v>
      </c>
      <c r="D177" s="262" t="s">
        <v>1251</v>
      </c>
      <c r="E177" s="263"/>
      <c r="F177" s="264"/>
      <c r="G177" s="199" t="s">
        <v>400</v>
      </c>
      <c r="H177" s="200">
        <v>15.75</v>
      </c>
      <c r="I177" s="201"/>
      <c r="J177" s="200">
        <f t="shared" si="10"/>
        <v>0</v>
      </c>
      <c r="K177" s="198" t="s">
        <v>1</v>
      </c>
      <c r="L177" s="202"/>
      <c r="M177" s="203" t="s">
        <v>1</v>
      </c>
      <c r="N177" s="204" t="s">
        <v>41</v>
      </c>
      <c r="O177" s="55"/>
      <c r="P177" s="168">
        <f t="shared" si="11"/>
        <v>0</v>
      </c>
      <c r="Q177" s="168">
        <v>0</v>
      </c>
      <c r="R177" s="168">
        <f t="shared" si="12"/>
        <v>0</v>
      </c>
      <c r="S177" s="168">
        <v>0</v>
      </c>
      <c r="T177" s="169">
        <f t="shared" si="13"/>
        <v>0</v>
      </c>
      <c r="AR177" s="170" t="s">
        <v>1050</v>
      </c>
      <c r="AT177" s="170" t="s">
        <v>255</v>
      </c>
      <c r="AU177" s="170" t="s">
        <v>157</v>
      </c>
      <c r="AY177" s="16" t="s">
        <v>150</v>
      </c>
      <c r="BE177" s="92">
        <f t="shared" si="14"/>
        <v>0</v>
      </c>
      <c r="BF177" s="92">
        <f t="shared" si="15"/>
        <v>0</v>
      </c>
      <c r="BG177" s="92">
        <f t="shared" si="16"/>
        <v>0</v>
      </c>
      <c r="BH177" s="92">
        <f t="shared" si="17"/>
        <v>0</v>
      </c>
      <c r="BI177" s="92">
        <f t="shared" si="18"/>
        <v>0</v>
      </c>
      <c r="BJ177" s="16" t="s">
        <v>157</v>
      </c>
      <c r="BK177" s="171">
        <f t="shared" si="19"/>
        <v>0</v>
      </c>
      <c r="BL177" s="16" t="s">
        <v>482</v>
      </c>
      <c r="BM177" s="170" t="s">
        <v>605</v>
      </c>
    </row>
    <row r="178" spans="2:65" s="1" customFormat="1" ht="24" customHeight="1" x14ac:dyDescent="0.2">
      <c r="B178" s="160"/>
      <c r="C178" s="161" t="s">
        <v>391</v>
      </c>
      <c r="D178" s="259" t="s">
        <v>1079</v>
      </c>
      <c r="E178" s="260"/>
      <c r="F178" s="261"/>
      <c r="G178" s="163" t="s">
        <v>400</v>
      </c>
      <c r="H178" s="164">
        <v>15</v>
      </c>
      <c r="I178" s="165"/>
      <c r="J178" s="164">
        <f t="shared" si="10"/>
        <v>0</v>
      </c>
      <c r="K178" s="162" t="s">
        <v>1</v>
      </c>
      <c r="L178" s="32"/>
      <c r="M178" s="166" t="s">
        <v>1</v>
      </c>
      <c r="N178" s="167" t="s">
        <v>41</v>
      </c>
      <c r="O178" s="55"/>
      <c r="P178" s="168">
        <f t="shared" si="11"/>
        <v>0</v>
      </c>
      <c r="Q178" s="168">
        <v>0</v>
      </c>
      <c r="R178" s="168">
        <f t="shared" si="12"/>
        <v>0</v>
      </c>
      <c r="S178" s="168">
        <v>0</v>
      </c>
      <c r="T178" s="169">
        <f t="shared" si="13"/>
        <v>0</v>
      </c>
      <c r="AR178" s="170" t="s">
        <v>482</v>
      </c>
      <c r="AT178" s="170" t="s">
        <v>152</v>
      </c>
      <c r="AU178" s="170" t="s">
        <v>157</v>
      </c>
      <c r="AY178" s="16" t="s">
        <v>150</v>
      </c>
      <c r="BE178" s="92">
        <f t="shared" si="14"/>
        <v>0</v>
      </c>
      <c r="BF178" s="92">
        <f t="shared" si="15"/>
        <v>0</v>
      </c>
      <c r="BG178" s="92">
        <f t="shared" si="16"/>
        <v>0</v>
      </c>
      <c r="BH178" s="92">
        <f t="shared" si="17"/>
        <v>0</v>
      </c>
      <c r="BI178" s="92">
        <f t="shared" si="18"/>
        <v>0</v>
      </c>
      <c r="BJ178" s="16" t="s">
        <v>157</v>
      </c>
      <c r="BK178" s="171">
        <f t="shared" si="19"/>
        <v>0</v>
      </c>
      <c r="BL178" s="16" t="s">
        <v>482</v>
      </c>
      <c r="BM178" s="170" t="s">
        <v>613</v>
      </c>
    </row>
    <row r="179" spans="2:65" s="1" customFormat="1" ht="16.5" customHeight="1" x14ac:dyDescent="0.2">
      <c r="B179" s="160"/>
      <c r="C179" s="197" t="s">
        <v>394</v>
      </c>
      <c r="D179" s="262" t="s">
        <v>1250</v>
      </c>
      <c r="E179" s="263"/>
      <c r="F179" s="264"/>
      <c r="G179" s="199" t="s">
        <v>400</v>
      </c>
      <c r="H179" s="200">
        <v>15</v>
      </c>
      <c r="I179" s="201"/>
      <c r="J179" s="200">
        <f t="shared" si="10"/>
        <v>0</v>
      </c>
      <c r="K179" s="198" t="s">
        <v>1</v>
      </c>
      <c r="L179" s="202"/>
      <c r="M179" s="203" t="s">
        <v>1</v>
      </c>
      <c r="N179" s="204" t="s">
        <v>41</v>
      </c>
      <c r="O179" s="55"/>
      <c r="P179" s="168">
        <f t="shared" si="11"/>
        <v>0</v>
      </c>
      <c r="Q179" s="168">
        <v>0</v>
      </c>
      <c r="R179" s="168">
        <f t="shared" si="12"/>
        <v>0</v>
      </c>
      <c r="S179" s="168">
        <v>0</v>
      </c>
      <c r="T179" s="169">
        <f t="shared" si="13"/>
        <v>0</v>
      </c>
      <c r="AR179" s="170" t="s">
        <v>1050</v>
      </c>
      <c r="AT179" s="170" t="s">
        <v>255</v>
      </c>
      <c r="AU179" s="170" t="s">
        <v>157</v>
      </c>
      <c r="AY179" s="16" t="s">
        <v>150</v>
      </c>
      <c r="BE179" s="92">
        <f t="shared" si="14"/>
        <v>0</v>
      </c>
      <c r="BF179" s="92">
        <f t="shared" si="15"/>
        <v>0</v>
      </c>
      <c r="BG179" s="92">
        <f t="shared" si="16"/>
        <v>0</v>
      </c>
      <c r="BH179" s="92">
        <f t="shared" si="17"/>
        <v>0</v>
      </c>
      <c r="BI179" s="92">
        <f t="shared" si="18"/>
        <v>0</v>
      </c>
      <c r="BJ179" s="16" t="s">
        <v>157</v>
      </c>
      <c r="BK179" s="171">
        <f t="shared" si="19"/>
        <v>0</v>
      </c>
      <c r="BL179" s="16" t="s">
        <v>482</v>
      </c>
      <c r="BM179" s="170" t="s">
        <v>623</v>
      </c>
    </row>
    <row r="180" spans="2:65" s="1" customFormat="1" ht="24" customHeight="1" x14ac:dyDescent="0.2">
      <c r="B180" s="160"/>
      <c r="C180" s="161" t="s">
        <v>398</v>
      </c>
      <c r="D180" s="259" t="s">
        <v>1080</v>
      </c>
      <c r="E180" s="260"/>
      <c r="F180" s="261"/>
      <c r="G180" s="163" t="s">
        <v>234</v>
      </c>
      <c r="H180" s="164">
        <v>4</v>
      </c>
      <c r="I180" s="165"/>
      <c r="J180" s="164">
        <f t="shared" si="10"/>
        <v>0</v>
      </c>
      <c r="K180" s="162" t="s">
        <v>1</v>
      </c>
      <c r="L180" s="32"/>
      <c r="M180" s="166" t="s">
        <v>1</v>
      </c>
      <c r="N180" s="167" t="s">
        <v>41</v>
      </c>
      <c r="O180" s="55"/>
      <c r="P180" s="168">
        <f t="shared" si="11"/>
        <v>0</v>
      </c>
      <c r="Q180" s="168">
        <v>0</v>
      </c>
      <c r="R180" s="168">
        <f t="shared" si="12"/>
        <v>0</v>
      </c>
      <c r="S180" s="168">
        <v>0</v>
      </c>
      <c r="T180" s="169">
        <f t="shared" si="13"/>
        <v>0</v>
      </c>
      <c r="AR180" s="170" t="s">
        <v>482</v>
      </c>
      <c r="AT180" s="170" t="s">
        <v>152</v>
      </c>
      <c r="AU180" s="170" t="s">
        <v>157</v>
      </c>
      <c r="AY180" s="16" t="s">
        <v>150</v>
      </c>
      <c r="BE180" s="92">
        <f t="shared" si="14"/>
        <v>0</v>
      </c>
      <c r="BF180" s="92">
        <f t="shared" si="15"/>
        <v>0</v>
      </c>
      <c r="BG180" s="92">
        <f t="shared" si="16"/>
        <v>0</v>
      </c>
      <c r="BH180" s="92">
        <f t="shared" si="17"/>
        <v>0</v>
      </c>
      <c r="BI180" s="92">
        <f t="shared" si="18"/>
        <v>0</v>
      </c>
      <c r="BJ180" s="16" t="s">
        <v>157</v>
      </c>
      <c r="BK180" s="171">
        <f t="shared" si="19"/>
        <v>0</v>
      </c>
      <c r="BL180" s="16" t="s">
        <v>482</v>
      </c>
      <c r="BM180" s="170" t="s">
        <v>628</v>
      </c>
    </row>
    <row r="181" spans="2:65" s="1" customFormat="1" ht="16.5" customHeight="1" x14ac:dyDescent="0.2">
      <c r="B181" s="160"/>
      <c r="C181" s="197" t="s">
        <v>403</v>
      </c>
      <c r="D181" s="262" t="s">
        <v>1081</v>
      </c>
      <c r="E181" s="263"/>
      <c r="F181" s="264"/>
      <c r="G181" s="199" t="s">
        <v>234</v>
      </c>
      <c r="H181" s="200">
        <v>4</v>
      </c>
      <c r="I181" s="201"/>
      <c r="J181" s="200">
        <f t="shared" si="10"/>
        <v>0</v>
      </c>
      <c r="K181" s="198" t="s">
        <v>1</v>
      </c>
      <c r="L181" s="202"/>
      <c r="M181" s="203" t="s">
        <v>1</v>
      </c>
      <c r="N181" s="204" t="s">
        <v>41</v>
      </c>
      <c r="O181" s="55"/>
      <c r="P181" s="168">
        <f t="shared" si="11"/>
        <v>0</v>
      </c>
      <c r="Q181" s="168">
        <v>0</v>
      </c>
      <c r="R181" s="168">
        <f t="shared" si="12"/>
        <v>0</v>
      </c>
      <c r="S181" s="168">
        <v>0</v>
      </c>
      <c r="T181" s="169">
        <f t="shared" si="13"/>
        <v>0</v>
      </c>
      <c r="AR181" s="170" t="s">
        <v>1050</v>
      </c>
      <c r="AT181" s="170" t="s">
        <v>255</v>
      </c>
      <c r="AU181" s="170" t="s">
        <v>157</v>
      </c>
      <c r="AY181" s="16" t="s">
        <v>150</v>
      </c>
      <c r="BE181" s="92">
        <f t="shared" si="14"/>
        <v>0</v>
      </c>
      <c r="BF181" s="92">
        <f t="shared" si="15"/>
        <v>0</v>
      </c>
      <c r="BG181" s="92">
        <f t="shared" si="16"/>
        <v>0</v>
      </c>
      <c r="BH181" s="92">
        <f t="shared" si="17"/>
        <v>0</v>
      </c>
      <c r="BI181" s="92">
        <f t="shared" si="18"/>
        <v>0</v>
      </c>
      <c r="BJ181" s="16" t="s">
        <v>157</v>
      </c>
      <c r="BK181" s="171">
        <f t="shared" si="19"/>
        <v>0</v>
      </c>
      <c r="BL181" s="16" t="s">
        <v>482</v>
      </c>
      <c r="BM181" s="170" t="s">
        <v>634</v>
      </c>
    </row>
    <row r="182" spans="2:65" s="1" customFormat="1" ht="16.5" customHeight="1" x14ac:dyDescent="0.2">
      <c r="B182" s="160"/>
      <c r="C182" s="197" t="s">
        <v>406</v>
      </c>
      <c r="D182" s="262" t="s">
        <v>1253</v>
      </c>
      <c r="E182" s="263"/>
      <c r="F182" s="264"/>
      <c r="G182" s="199" t="s">
        <v>234</v>
      </c>
      <c r="H182" s="200">
        <v>4</v>
      </c>
      <c r="I182" s="201"/>
      <c r="J182" s="200">
        <f t="shared" si="10"/>
        <v>0</v>
      </c>
      <c r="K182" s="198" t="s">
        <v>1</v>
      </c>
      <c r="L182" s="202"/>
      <c r="M182" s="203" t="s">
        <v>1</v>
      </c>
      <c r="N182" s="204" t="s">
        <v>41</v>
      </c>
      <c r="O182" s="55"/>
      <c r="P182" s="168">
        <f t="shared" si="11"/>
        <v>0</v>
      </c>
      <c r="Q182" s="168">
        <v>0</v>
      </c>
      <c r="R182" s="168">
        <f t="shared" si="12"/>
        <v>0</v>
      </c>
      <c r="S182" s="168">
        <v>0</v>
      </c>
      <c r="T182" s="169">
        <f t="shared" si="13"/>
        <v>0</v>
      </c>
      <c r="AR182" s="170" t="s">
        <v>1050</v>
      </c>
      <c r="AT182" s="170" t="s">
        <v>255</v>
      </c>
      <c r="AU182" s="170" t="s">
        <v>157</v>
      </c>
      <c r="AY182" s="16" t="s">
        <v>150</v>
      </c>
      <c r="BE182" s="92">
        <f t="shared" si="14"/>
        <v>0</v>
      </c>
      <c r="BF182" s="92">
        <f t="shared" si="15"/>
        <v>0</v>
      </c>
      <c r="BG182" s="92">
        <f t="shared" si="16"/>
        <v>0</v>
      </c>
      <c r="BH182" s="92">
        <f t="shared" si="17"/>
        <v>0</v>
      </c>
      <c r="BI182" s="92">
        <f t="shared" si="18"/>
        <v>0</v>
      </c>
      <c r="BJ182" s="16" t="s">
        <v>157</v>
      </c>
      <c r="BK182" s="171">
        <f t="shared" si="19"/>
        <v>0</v>
      </c>
      <c r="BL182" s="16" t="s">
        <v>482</v>
      </c>
      <c r="BM182" s="170" t="s">
        <v>640</v>
      </c>
    </row>
    <row r="183" spans="2:65" s="1" customFormat="1" ht="16.5" customHeight="1" x14ac:dyDescent="0.2">
      <c r="B183" s="160"/>
      <c r="C183" s="197" t="s">
        <v>410</v>
      </c>
      <c r="D183" s="262" t="s">
        <v>1252</v>
      </c>
      <c r="E183" s="263"/>
      <c r="F183" s="264"/>
      <c r="G183" s="199" t="s">
        <v>234</v>
      </c>
      <c r="H183" s="200">
        <v>4</v>
      </c>
      <c r="I183" s="201"/>
      <c r="J183" s="200">
        <f t="shared" si="10"/>
        <v>0</v>
      </c>
      <c r="K183" s="198" t="s">
        <v>1</v>
      </c>
      <c r="L183" s="202"/>
      <c r="M183" s="203" t="s">
        <v>1</v>
      </c>
      <c r="N183" s="204" t="s">
        <v>41</v>
      </c>
      <c r="O183" s="55"/>
      <c r="P183" s="168">
        <f t="shared" si="11"/>
        <v>0</v>
      </c>
      <c r="Q183" s="168">
        <v>0</v>
      </c>
      <c r="R183" s="168">
        <f t="shared" si="12"/>
        <v>0</v>
      </c>
      <c r="S183" s="168">
        <v>0</v>
      </c>
      <c r="T183" s="169">
        <f t="shared" si="13"/>
        <v>0</v>
      </c>
      <c r="AR183" s="170" t="s">
        <v>1050</v>
      </c>
      <c r="AT183" s="170" t="s">
        <v>255</v>
      </c>
      <c r="AU183" s="170" t="s">
        <v>157</v>
      </c>
      <c r="AY183" s="16" t="s">
        <v>150</v>
      </c>
      <c r="BE183" s="92">
        <f t="shared" si="14"/>
        <v>0</v>
      </c>
      <c r="BF183" s="92">
        <f t="shared" si="15"/>
        <v>0</v>
      </c>
      <c r="BG183" s="92">
        <f t="shared" si="16"/>
        <v>0</v>
      </c>
      <c r="BH183" s="92">
        <f t="shared" si="17"/>
        <v>0</v>
      </c>
      <c r="BI183" s="92">
        <f t="shared" si="18"/>
        <v>0</v>
      </c>
      <c r="BJ183" s="16" t="s">
        <v>157</v>
      </c>
      <c r="BK183" s="171">
        <f t="shared" si="19"/>
        <v>0</v>
      </c>
      <c r="BL183" s="16" t="s">
        <v>482</v>
      </c>
      <c r="BM183" s="170" t="s">
        <v>648</v>
      </c>
    </row>
    <row r="184" spans="2:65" s="1" customFormat="1" ht="24" customHeight="1" x14ac:dyDescent="0.2">
      <c r="B184" s="160"/>
      <c r="C184" s="161" t="s">
        <v>420</v>
      </c>
      <c r="D184" s="259" t="s">
        <v>1082</v>
      </c>
      <c r="E184" s="260"/>
      <c r="F184" s="261"/>
      <c r="G184" s="163" t="s">
        <v>234</v>
      </c>
      <c r="H184" s="164">
        <v>2</v>
      </c>
      <c r="I184" s="165"/>
      <c r="J184" s="164">
        <f t="shared" si="10"/>
        <v>0</v>
      </c>
      <c r="K184" s="162" t="s">
        <v>1</v>
      </c>
      <c r="L184" s="32"/>
      <c r="M184" s="166" t="s">
        <v>1</v>
      </c>
      <c r="N184" s="167" t="s">
        <v>41</v>
      </c>
      <c r="O184" s="55"/>
      <c r="P184" s="168">
        <f t="shared" si="11"/>
        <v>0</v>
      </c>
      <c r="Q184" s="168">
        <v>0</v>
      </c>
      <c r="R184" s="168">
        <f t="shared" si="12"/>
        <v>0</v>
      </c>
      <c r="S184" s="168">
        <v>0</v>
      </c>
      <c r="T184" s="169">
        <f t="shared" si="13"/>
        <v>0</v>
      </c>
      <c r="AR184" s="170" t="s">
        <v>482</v>
      </c>
      <c r="AT184" s="170" t="s">
        <v>152</v>
      </c>
      <c r="AU184" s="170" t="s">
        <v>157</v>
      </c>
      <c r="AY184" s="16" t="s">
        <v>150</v>
      </c>
      <c r="BE184" s="92">
        <f t="shared" si="14"/>
        <v>0</v>
      </c>
      <c r="BF184" s="92">
        <f t="shared" si="15"/>
        <v>0</v>
      </c>
      <c r="BG184" s="92">
        <f t="shared" si="16"/>
        <v>0</v>
      </c>
      <c r="BH184" s="92">
        <f t="shared" si="17"/>
        <v>0</v>
      </c>
      <c r="BI184" s="92">
        <f t="shared" si="18"/>
        <v>0</v>
      </c>
      <c r="BJ184" s="16" t="s">
        <v>157</v>
      </c>
      <c r="BK184" s="171">
        <f t="shared" si="19"/>
        <v>0</v>
      </c>
      <c r="BL184" s="16" t="s">
        <v>482</v>
      </c>
      <c r="BM184" s="170" t="s">
        <v>654</v>
      </c>
    </row>
    <row r="185" spans="2:65" s="1" customFormat="1" ht="16.5" customHeight="1" x14ac:dyDescent="0.2">
      <c r="B185" s="160"/>
      <c r="C185" s="197" t="s">
        <v>424</v>
      </c>
      <c r="D185" s="262" t="s">
        <v>1083</v>
      </c>
      <c r="E185" s="263"/>
      <c r="F185" s="264"/>
      <c r="G185" s="199" t="s">
        <v>234</v>
      </c>
      <c r="H185" s="200">
        <v>2</v>
      </c>
      <c r="I185" s="201"/>
      <c r="J185" s="200">
        <f t="shared" si="10"/>
        <v>0</v>
      </c>
      <c r="K185" s="198" t="s">
        <v>1</v>
      </c>
      <c r="L185" s="202"/>
      <c r="M185" s="203" t="s">
        <v>1</v>
      </c>
      <c r="N185" s="204" t="s">
        <v>41</v>
      </c>
      <c r="O185" s="55"/>
      <c r="P185" s="168">
        <f t="shared" si="11"/>
        <v>0</v>
      </c>
      <c r="Q185" s="168">
        <v>0</v>
      </c>
      <c r="R185" s="168">
        <f t="shared" si="12"/>
        <v>0</v>
      </c>
      <c r="S185" s="168">
        <v>0</v>
      </c>
      <c r="T185" s="169">
        <f t="shared" si="13"/>
        <v>0</v>
      </c>
      <c r="AR185" s="170" t="s">
        <v>1050</v>
      </c>
      <c r="AT185" s="170" t="s">
        <v>255</v>
      </c>
      <c r="AU185" s="170" t="s">
        <v>157</v>
      </c>
      <c r="AY185" s="16" t="s">
        <v>150</v>
      </c>
      <c r="BE185" s="92">
        <f t="shared" si="14"/>
        <v>0</v>
      </c>
      <c r="BF185" s="92">
        <f t="shared" si="15"/>
        <v>0</v>
      </c>
      <c r="BG185" s="92">
        <f t="shared" si="16"/>
        <v>0</v>
      </c>
      <c r="BH185" s="92">
        <f t="shared" si="17"/>
        <v>0</v>
      </c>
      <c r="BI185" s="92">
        <f t="shared" si="18"/>
        <v>0</v>
      </c>
      <c r="BJ185" s="16" t="s">
        <v>157</v>
      </c>
      <c r="BK185" s="171">
        <f t="shared" si="19"/>
        <v>0</v>
      </c>
      <c r="BL185" s="16" t="s">
        <v>482</v>
      </c>
      <c r="BM185" s="170" t="s">
        <v>663</v>
      </c>
    </row>
    <row r="186" spans="2:65" s="1" customFormat="1" ht="16.5" customHeight="1" x14ac:dyDescent="0.2">
      <c r="B186" s="160"/>
      <c r="C186" s="197" t="s">
        <v>434</v>
      </c>
      <c r="D186" s="262" t="s">
        <v>1254</v>
      </c>
      <c r="E186" s="263"/>
      <c r="F186" s="264"/>
      <c r="G186" s="199" t="s">
        <v>234</v>
      </c>
      <c r="H186" s="200">
        <v>2</v>
      </c>
      <c r="I186" s="201"/>
      <c r="J186" s="200">
        <f t="shared" si="10"/>
        <v>0</v>
      </c>
      <c r="K186" s="198" t="s">
        <v>1</v>
      </c>
      <c r="L186" s="202"/>
      <c r="M186" s="203" t="s">
        <v>1</v>
      </c>
      <c r="N186" s="204" t="s">
        <v>41</v>
      </c>
      <c r="O186" s="55"/>
      <c r="P186" s="168">
        <f t="shared" si="11"/>
        <v>0</v>
      </c>
      <c r="Q186" s="168">
        <v>0</v>
      </c>
      <c r="R186" s="168">
        <f t="shared" si="12"/>
        <v>0</v>
      </c>
      <c r="S186" s="168">
        <v>0</v>
      </c>
      <c r="T186" s="169">
        <f t="shared" si="13"/>
        <v>0</v>
      </c>
      <c r="AR186" s="170" t="s">
        <v>1050</v>
      </c>
      <c r="AT186" s="170" t="s">
        <v>255</v>
      </c>
      <c r="AU186" s="170" t="s">
        <v>157</v>
      </c>
      <c r="AY186" s="16" t="s">
        <v>150</v>
      </c>
      <c r="BE186" s="92">
        <f t="shared" si="14"/>
        <v>0</v>
      </c>
      <c r="BF186" s="92">
        <f t="shared" si="15"/>
        <v>0</v>
      </c>
      <c r="BG186" s="92">
        <f t="shared" si="16"/>
        <v>0</v>
      </c>
      <c r="BH186" s="92">
        <f t="shared" si="17"/>
        <v>0</v>
      </c>
      <c r="BI186" s="92">
        <f t="shared" si="18"/>
        <v>0</v>
      </c>
      <c r="BJ186" s="16" t="s">
        <v>157</v>
      </c>
      <c r="BK186" s="171">
        <f t="shared" si="19"/>
        <v>0</v>
      </c>
      <c r="BL186" s="16" t="s">
        <v>482</v>
      </c>
      <c r="BM186" s="170" t="s">
        <v>669</v>
      </c>
    </row>
    <row r="187" spans="2:65" s="1" customFormat="1" ht="16.5" customHeight="1" x14ac:dyDescent="0.2">
      <c r="B187" s="160"/>
      <c r="C187" s="197" t="s">
        <v>440</v>
      </c>
      <c r="D187" s="262" t="s">
        <v>1252</v>
      </c>
      <c r="E187" s="263"/>
      <c r="F187" s="264"/>
      <c r="G187" s="199" t="s">
        <v>234</v>
      </c>
      <c r="H187" s="200">
        <v>2</v>
      </c>
      <c r="I187" s="201"/>
      <c r="J187" s="200">
        <f t="shared" si="10"/>
        <v>0</v>
      </c>
      <c r="K187" s="198" t="s">
        <v>1</v>
      </c>
      <c r="L187" s="202"/>
      <c r="M187" s="203" t="s">
        <v>1</v>
      </c>
      <c r="N187" s="204" t="s">
        <v>41</v>
      </c>
      <c r="O187" s="55"/>
      <c r="P187" s="168">
        <f t="shared" si="11"/>
        <v>0</v>
      </c>
      <c r="Q187" s="168">
        <v>0</v>
      </c>
      <c r="R187" s="168">
        <f t="shared" si="12"/>
        <v>0</v>
      </c>
      <c r="S187" s="168">
        <v>0</v>
      </c>
      <c r="T187" s="169">
        <f t="shared" si="13"/>
        <v>0</v>
      </c>
      <c r="AR187" s="170" t="s">
        <v>1050</v>
      </c>
      <c r="AT187" s="170" t="s">
        <v>255</v>
      </c>
      <c r="AU187" s="170" t="s">
        <v>157</v>
      </c>
      <c r="AY187" s="16" t="s">
        <v>150</v>
      </c>
      <c r="BE187" s="92">
        <f t="shared" si="14"/>
        <v>0</v>
      </c>
      <c r="BF187" s="92">
        <f t="shared" si="15"/>
        <v>0</v>
      </c>
      <c r="BG187" s="92">
        <f t="shared" si="16"/>
        <v>0</v>
      </c>
      <c r="BH187" s="92">
        <f t="shared" si="17"/>
        <v>0</v>
      </c>
      <c r="BI187" s="92">
        <f t="shared" si="18"/>
        <v>0</v>
      </c>
      <c r="BJ187" s="16" t="s">
        <v>157</v>
      </c>
      <c r="BK187" s="171">
        <f t="shared" si="19"/>
        <v>0</v>
      </c>
      <c r="BL187" s="16" t="s">
        <v>482</v>
      </c>
      <c r="BM187" s="170" t="s">
        <v>675</v>
      </c>
    </row>
    <row r="188" spans="2:65" s="1" customFormat="1" ht="24" customHeight="1" x14ac:dyDescent="0.2">
      <c r="B188" s="160"/>
      <c r="C188" s="161" t="s">
        <v>445</v>
      </c>
      <c r="D188" s="259" t="s">
        <v>1084</v>
      </c>
      <c r="E188" s="260"/>
      <c r="F188" s="261"/>
      <c r="G188" s="163" t="s">
        <v>234</v>
      </c>
      <c r="H188" s="164">
        <v>15</v>
      </c>
      <c r="I188" s="165"/>
      <c r="J188" s="164">
        <f t="shared" si="10"/>
        <v>0</v>
      </c>
      <c r="K188" s="162" t="s">
        <v>1</v>
      </c>
      <c r="L188" s="32"/>
      <c r="M188" s="166" t="s">
        <v>1</v>
      </c>
      <c r="N188" s="167" t="s">
        <v>41</v>
      </c>
      <c r="O188" s="55"/>
      <c r="P188" s="168">
        <f t="shared" si="11"/>
        <v>0</v>
      </c>
      <c r="Q188" s="168">
        <v>0</v>
      </c>
      <c r="R188" s="168">
        <f t="shared" si="12"/>
        <v>0</v>
      </c>
      <c r="S188" s="168">
        <v>0</v>
      </c>
      <c r="T188" s="169">
        <f t="shared" si="13"/>
        <v>0</v>
      </c>
      <c r="AR188" s="170" t="s">
        <v>482</v>
      </c>
      <c r="AT188" s="170" t="s">
        <v>152</v>
      </c>
      <c r="AU188" s="170" t="s">
        <v>157</v>
      </c>
      <c r="AY188" s="16" t="s">
        <v>150</v>
      </c>
      <c r="BE188" s="92">
        <f t="shared" si="14"/>
        <v>0</v>
      </c>
      <c r="BF188" s="92">
        <f t="shared" si="15"/>
        <v>0</v>
      </c>
      <c r="BG188" s="92">
        <f t="shared" si="16"/>
        <v>0</v>
      </c>
      <c r="BH188" s="92">
        <f t="shared" si="17"/>
        <v>0</v>
      </c>
      <c r="BI188" s="92">
        <f t="shared" si="18"/>
        <v>0</v>
      </c>
      <c r="BJ188" s="16" t="s">
        <v>157</v>
      </c>
      <c r="BK188" s="171">
        <f t="shared" si="19"/>
        <v>0</v>
      </c>
      <c r="BL188" s="16" t="s">
        <v>482</v>
      </c>
      <c r="BM188" s="170" t="s">
        <v>681</v>
      </c>
    </row>
    <row r="189" spans="2:65" s="1" customFormat="1" ht="24" customHeight="1" x14ac:dyDescent="0.2">
      <c r="B189" s="160"/>
      <c r="C189" s="197" t="s">
        <v>453</v>
      </c>
      <c r="D189" s="262" t="s">
        <v>1255</v>
      </c>
      <c r="E189" s="263"/>
      <c r="F189" s="264"/>
      <c r="G189" s="199" t="s">
        <v>234</v>
      </c>
      <c r="H189" s="200">
        <v>15</v>
      </c>
      <c r="I189" s="201"/>
      <c r="J189" s="200">
        <f t="shared" si="10"/>
        <v>0</v>
      </c>
      <c r="K189" s="198" t="s">
        <v>1</v>
      </c>
      <c r="L189" s="202"/>
      <c r="M189" s="203" t="s">
        <v>1</v>
      </c>
      <c r="N189" s="204" t="s">
        <v>41</v>
      </c>
      <c r="O189" s="55"/>
      <c r="P189" s="168">
        <f t="shared" si="11"/>
        <v>0</v>
      </c>
      <c r="Q189" s="168">
        <v>0</v>
      </c>
      <c r="R189" s="168">
        <f t="shared" si="12"/>
        <v>0</v>
      </c>
      <c r="S189" s="168">
        <v>0</v>
      </c>
      <c r="T189" s="169">
        <f t="shared" si="13"/>
        <v>0</v>
      </c>
      <c r="AR189" s="170" t="s">
        <v>1050</v>
      </c>
      <c r="AT189" s="170" t="s">
        <v>255</v>
      </c>
      <c r="AU189" s="170" t="s">
        <v>157</v>
      </c>
      <c r="AY189" s="16" t="s">
        <v>150</v>
      </c>
      <c r="BE189" s="92">
        <f t="shared" si="14"/>
        <v>0</v>
      </c>
      <c r="BF189" s="92">
        <f t="shared" si="15"/>
        <v>0</v>
      </c>
      <c r="BG189" s="92">
        <f t="shared" si="16"/>
        <v>0</v>
      </c>
      <c r="BH189" s="92">
        <f t="shared" si="17"/>
        <v>0</v>
      </c>
      <c r="BI189" s="92">
        <f t="shared" si="18"/>
        <v>0</v>
      </c>
      <c r="BJ189" s="16" t="s">
        <v>157</v>
      </c>
      <c r="BK189" s="171">
        <f t="shared" si="19"/>
        <v>0</v>
      </c>
      <c r="BL189" s="16" t="s">
        <v>482</v>
      </c>
      <c r="BM189" s="170" t="s">
        <v>687</v>
      </c>
    </row>
    <row r="190" spans="2:65" s="1" customFormat="1" ht="24" customHeight="1" x14ac:dyDescent="0.2">
      <c r="B190" s="160"/>
      <c r="C190" s="161" t="s">
        <v>461</v>
      </c>
      <c r="D190" s="259" t="s">
        <v>1085</v>
      </c>
      <c r="E190" s="260"/>
      <c r="F190" s="261"/>
      <c r="G190" s="163" t="s">
        <v>234</v>
      </c>
      <c r="H190" s="164">
        <v>1</v>
      </c>
      <c r="I190" s="165"/>
      <c r="J190" s="164">
        <f t="shared" si="10"/>
        <v>0</v>
      </c>
      <c r="K190" s="162" t="s">
        <v>1</v>
      </c>
      <c r="L190" s="32"/>
      <c r="M190" s="166" t="s">
        <v>1</v>
      </c>
      <c r="N190" s="167" t="s">
        <v>41</v>
      </c>
      <c r="O190" s="55"/>
      <c r="P190" s="168">
        <f t="shared" si="11"/>
        <v>0</v>
      </c>
      <c r="Q190" s="168">
        <v>0</v>
      </c>
      <c r="R190" s="168">
        <f t="shared" si="12"/>
        <v>0</v>
      </c>
      <c r="S190" s="168">
        <v>0</v>
      </c>
      <c r="T190" s="169">
        <f t="shared" si="13"/>
        <v>0</v>
      </c>
      <c r="AR190" s="170" t="s">
        <v>482</v>
      </c>
      <c r="AT190" s="170" t="s">
        <v>152</v>
      </c>
      <c r="AU190" s="170" t="s">
        <v>157</v>
      </c>
      <c r="AY190" s="16" t="s">
        <v>150</v>
      </c>
      <c r="BE190" s="92">
        <f t="shared" si="14"/>
        <v>0</v>
      </c>
      <c r="BF190" s="92">
        <f t="shared" si="15"/>
        <v>0</v>
      </c>
      <c r="BG190" s="92">
        <f t="shared" si="16"/>
        <v>0</v>
      </c>
      <c r="BH190" s="92">
        <f t="shared" si="17"/>
        <v>0</v>
      </c>
      <c r="BI190" s="92">
        <f t="shared" si="18"/>
        <v>0</v>
      </c>
      <c r="BJ190" s="16" t="s">
        <v>157</v>
      </c>
      <c r="BK190" s="171">
        <f t="shared" si="19"/>
        <v>0</v>
      </c>
      <c r="BL190" s="16" t="s">
        <v>482</v>
      </c>
      <c r="BM190" s="170" t="s">
        <v>693</v>
      </c>
    </row>
    <row r="191" spans="2:65" s="1" customFormat="1" ht="16.5" customHeight="1" x14ac:dyDescent="0.2">
      <c r="B191" s="160"/>
      <c r="C191" s="197" t="s">
        <v>465</v>
      </c>
      <c r="D191" s="262" t="s">
        <v>1086</v>
      </c>
      <c r="E191" s="263"/>
      <c r="F191" s="264"/>
      <c r="G191" s="199" t="s">
        <v>234</v>
      </c>
      <c r="H191" s="200">
        <v>1</v>
      </c>
      <c r="I191" s="201"/>
      <c r="J191" s="200">
        <f t="shared" si="10"/>
        <v>0</v>
      </c>
      <c r="K191" s="198" t="s">
        <v>1</v>
      </c>
      <c r="L191" s="202"/>
      <c r="M191" s="203" t="s">
        <v>1</v>
      </c>
      <c r="N191" s="204" t="s">
        <v>41</v>
      </c>
      <c r="O191" s="55"/>
      <c r="P191" s="168">
        <f t="shared" si="11"/>
        <v>0</v>
      </c>
      <c r="Q191" s="168">
        <v>0</v>
      </c>
      <c r="R191" s="168">
        <f t="shared" si="12"/>
        <v>0</v>
      </c>
      <c r="S191" s="168">
        <v>0</v>
      </c>
      <c r="T191" s="169">
        <f t="shared" si="13"/>
        <v>0</v>
      </c>
      <c r="AR191" s="170" t="s">
        <v>1050</v>
      </c>
      <c r="AT191" s="170" t="s">
        <v>255</v>
      </c>
      <c r="AU191" s="170" t="s">
        <v>157</v>
      </c>
      <c r="AY191" s="16" t="s">
        <v>150</v>
      </c>
      <c r="BE191" s="92">
        <f t="shared" si="14"/>
        <v>0</v>
      </c>
      <c r="BF191" s="92">
        <f t="shared" si="15"/>
        <v>0</v>
      </c>
      <c r="BG191" s="92">
        <f t="shared" si="16"/>
        <v>0</v>
      </c>
      <c r="BH191" s="92">
        <f t="shared" si="17"/>
        <v>0</v>
      </c>
      <c r="BI191" s="92">
        <f t="shared" si="18"/>
        <v>0</v>
      </c>
      <c r="BJ191" s="16" t="s">
        <v>157</v>
      </c>
      <c r="BK191" s="171">
        <f t="shared" si="19"/>
        <v>0</v>
      </c>
      <c r="BL191" s="16" t="s">
        <v>482</v>
      </c>
      <c r="BM191" s="170" t="s">
        <v>699</v>
      </c>
    </row>
    <row r="192" spans="2:65" s="1" customFormat="1" ht="16.5" customHeight="1" x14ac:dyDescent="0.2">
      <c r="B192" s="160"/>
      <c r="C192" s="197" t="s">
        <v>472</v>
      </c>
      <c r="D192" s="262" t="s">
        <v>1253</v>
      </c>
      <c r="E192" s="263"/>
      <c r="F192" s="264"/>
      <c r="G192" s="199" t="s">
        <v>234</v>
      </c>
      <c r="H192" s="200">
        <v>1</v>
      </c>
      <c r="I192" s="201"/>
      <c r="J192" s="200">
        <f t="shared" si="10"/>
        <v>0</v>
      </c>
      <c r="K192" s="198" t="s">
        <v>1</v>
      </c>
      <c r="L192" s="202"/>
      <c r="M192" s="203" t="s">
        <v>1</v>
      </c>
      <c r="N192" s="204" t="s">
        <v>41</v>
      </c>
      <c r="O192" s="55"/>
      <c r="P192" s="168">
        <f t="shared" si="11"/>
        <v>0</v>
      </c>
      <c r="Q192" s="168">
        <v>0</v>
      </c>
      <c r="R192" s="168">
        <f t="shared" si="12"/>
        <v>0</v>
      </c>
      <c r="S192" s="168">
        <v>0</v>
      </c>
      <c r="T192" s="169">
        <f t="shared" si="13"/>
        <v>0</v>
      </c>
      <c r="AR192" s="170" t="s">
        <v>1050</v>
      </c>
      <c r="AT192" s="170" t="s">
        <v>255</v>
      </c>
      <c r="AU192" s="170" t="s">
        <v>157</v>
      </c>
      <c r="AY192" s="16" t="s">
        <v>150</v>
      </c>
      <c r="BE192" s="92">
        <f t="shared" si="14"/>
        <v>0</v>
      </c>
      <c r="BF192" s="92">
        <f t="shared" si="15"/>
        <v>0</v>
      </c>
      <c r="BG192" s="92">
        <f t="shared" si="16"/>
        <v>0</v>
      </c>
      <c r="BH192" s="92">
        <f t="shared" si="17"/>
        <v>0</v>
      </c>
      <c r="BI192" s="92">
        <f t="shared" si="18"/>
        <v>0</v>
      </c>
      <c r="BJ192" s="16" t="s">
        <v>157</v>
      </c>
      <c r="BK192" s="171">
        <f t="shared" si="19"/>
        <v>0</v>
      </c>
      <c r="BL192" s="16" t="s">
        <v>482</v>
      </c>
      <c r="BM192" s="170" t="s">
        <v>705</v>
      </c>
    </row>
    <row r="193" spans="2:65" s="1" customFormat="1" ht="16.5" customHeight="1" x14ac:dyDescent="0.2">
      <c r="B193" s="160"/>
      <c r="C193" s="197" t="s">
        <v>479</v>
      </c>
      <c r="D193" s="262" t="s">
        <v>1252</v>
      </c>
      <c r="E193" s="263"/>
      <c r="F193" s="264"/>
      <c r="G193" s="199" t="s">
        <v>234</v>
      </c>
      <c r="H193" s="200">
        <v>1</v>
      </c>
      <c r="I193" s="201"/>
      <c r="J193" s="200">
        <f t="shared" si="10"/>
        <v>0</v>
      </c>
      <c r="K193" s="198" t="s">
        <v>1</v>
      </c>
      <c r="L193" s="202"/>
      <c r="M193" s="203" t="s">
        <v>1</v>
      </c>
      <c r="N193" s="204" t="s">
        <v>41</v>
      </c>
      <c r="O193" s="55"/>
      <c r="P193" s="168">
        <f t="shared" si="11"/>
        <v>0</v>
      </c>
      <c r="Q193" s="168">
        <v>0</v>
      </c>
      <c r="R193" s="168">
        <f t="shared" si="12"/>
        <v>0</v>
      </c>
      <c r="S193" s="168">
        <v>0</v>
      </c>
      <c r="T193" s="169">
        <f t="shared" si="13"/>
        <v>0</v>
      </c>
      <c r="AR193" s="170" t="s">
        <v>1050</v>
      </c>
      <c r="AT193" s="170" t="s">
        <v>255</v>
      </c>
      <c r="AU193" s="170" t="s">
        <v>157</v>
      </c>
      <c r="AY193" s="16" t="s">
        <v>150</v>
      </c>
      <c r="BE193" s="92">
        <f t="shared" si="14"/>
        <v>0</v>
      </c>
      <c r="BF193" s="92">
        <f t="shared" si="15"/>
        <v>0</v>
      </c>
      <c r="BG193" s="92">
        <f t="shared" si="16"/>
        <v>0</v>
      </c>
      <c r="BH193" s="92">
        <f t="shared" si="17"/>
        <v>0</v>
      </c>
      <c r="BI193" s="92">
        <f t="shared" si="18"/>
        <v>0</v>
      </c>
      <c r="BJ193" s="16" t="s">
        <v>157</v>
      </c>
      <c r="BK193" s="171">
        <f t="shared" si="19"/>
        <v>0</v>
      </c>
      <c r="BL193" s="16" t="s">
        <v>482</v>
      </c>
      <c r="BM193" s="170" t="s">
        <v>714</v>
      </c>
    </row>
    <row r="194" spans="2:65" s="1" customFormat="1" ht="24" customHeight="1" x14ac:dyDescent="0.2">
      <c r="B194" s="160"/>
      <c r="C194" s="161" t="s">
        <v>482</v>
      </c>
      <c r="D194" s="259" t="s">
        <v>1087</v>
      </c>
      <c r="E194" s="260"/>
      <c r="F194" s="261"/>
      <c r="G194" s="163" t="s">
        <v>234</v>
      </c>
      <c r="H194" s="164">
        <v>9</v>
      </c>
      <c r="I194" s="165"/>
      <c r="J194" s="164">
        <f t="shared" si="10"/>
        <v>0</v>
      </c>
      <c r="K194" s="162" t="s">
        <v>1</v>
      </c>
      <c r="L194" s="32"/>
      <c r="M194" s="166" t="s">
        <v>1</v>
      </c>
      <c r="N194" s="167" t="s">
        <v>41</v>
      </c>
      <c r="O194" s="55"/>
      <c r="P194" s="168">
        <f t="shared" si="11"/>
        <v>0</v>
      </c>
      <c r="Q194" s="168">
        <v>0</v>
      </c>
      <c r="R194" s="168">
        <f t="shared" si="12"/>
        <v>0</v>
      </c>
      <c r="S194" s="168">
        <v>0</v>
      </c>
      <c r="T194" s="169">
        <f t="shared" si="13"/>
        <v>0</v>
      </c>
      <c r="AR194" s="170" t="s">
        <v>482</v>
      </c>
      <c r="AT194" s="170" t="s">
        <v>152</v>
      </c>
      <c r="AU194" s="170" t="s">
        <v>157</v>
      </c>
      <c r="AY194" s="16" t="s">
        <v>150</v>
      </c>
      <c r="BE194" s="92">
        <f t="shared" si="14"/>
        <v>0</v>
      </c>
      <c r="BF194" s="92">
        <f t="shared" si="15"/>
        <v>0</v>
      </c>
      <c r="BG194" s="92">
        <f t="shared" si="16"/>
        <v>0</v>
      </c>
      <c r="BH194" s="92">
        <f t="shared" si="17"/>
        <v>0</v>
      </c>
      <c r="BI194" s="92">
        <f t="shared" si="18"/>
        <v>0</v>
      </c>
      <c r="BJ194" s="16" t="s">
        <v>157</v>
      </c>
      <c r="BK194" s="171">
        <f t="shared" si="19"/>
        <v>0</v>
      </c>
      <c r="BL194" s="16" t="s">
        <v>482</v>
      </c>
      <c r="BM194" s="170" t="s">
        <v>720</v>
      </c>
    </row>
    <row r="195" spans="2:65" s="1" customFormat="1" ht="16.5" customHeight="1" x14ac:dyDescent="0.2">
      <c r="B195" s="160"/>
      <c r="C195" s="197" t="s">
        <v>486</v>
      </c>
      <c r="D195" s="262" t="s">
        <v>1088</v>
      </c>
      <c r="E195" s="263"/>
      <c r="F195" s="264"/>
      <c r="G195" s="199" t="s">
        <v>234</v>
      </c>
      <c r="H195" s="200">
        <v>9</v>
      </c>
      <c r="I195" s="201"/>
      <c r="J195" s="200">
        <f t="shared" si="10"/>
        <v>0</v>
      </c>
      <c r="K195" s="198" t="s">
        <v>1</v>
      </c>
      <c r="L195" s="202"/>
      <c r="M195" s="203" t="s">
        <v>1</v>
      </c>
      <c r="N195" s="204" t="s">
        <v>41</v>
      </c>
      <c r="O195" s="55"/>
      <c r="P195" s="168">
        <f t="shared" si="11"/>
        <v>0</v>
      </c>
      <c r="Q195" s="168">
        <v>0</v>
      </c>
      <c r="R195" s="168">
        <f t="shared" si="12"/>
        <v>0</v>
      </c>
      <c r="S195" s="168">
        <v>0</v>
      </c>
      <c r="T195" s="169">
        <f t="shared" si="13"/>
        <v>0</v>
      </c>
      <c r="AR195" s="170" t="s">
        <v>1050</v>
      </c>
      <c r="AT195" s="170" t="s">
        <v>255</v>
      </c>
      <c r="AU195" s="170" t="s">
        <v>157</v>
      </c>
      <c r="AY195" s="16" t="s">
        <v>150</v>
      </c>
      <c r="BE195" s="92">
        <f t="shared" si="14"/>
        <v>0</v>
      </c>
      <c r="BF195" s="92">
        <f t="shared" si="15"/>
        <v>0</v>
      </c>
      <c r="BG195" s="92">
        <f t="shared" si="16"/>
        <v>0</v>
      </c>
      <c r="BH195" s="92">
        <f t="shared" si="17"/>
        <v>0</v>
      </c>
      <c r="BI195" s="92">
        <f t="shared" si="18"/>
        <v>0</v>
      </c>
      <c r="BJ195" s="16" t="s">
        <v>157</v>
      </c>
      <c r="BK195" s="171">
        <f t="shared" si="19"/>
        <v>0</v>
      </c>
      <c r="BL195" s="16" t="s">
        <v>482</v>
      </c>
      <c r="BM195" s="170" t="s">
        <v>728</v>
      </c>
    </row>
    <row r="196" spans="2:65" s="1" customFormat="1" ht="16.5" customHeight="1" x14ac:dyDescent="0.2">
      <c r="B196" s="160"/>
      <c r="C196" s="197" t="s">
        <v>491</v>
      </c>
      <c r="D196" s="262" t="s">
        <v>1254</v>
      </c>
      <c r="E196" s="263"/>
      <c r="F196" s="264"/>
      <c r="G196" s="199" t="s">
        <v>234</v>
      </c>
      <c r="H196" s="200">
        <v>9</v>
      </c>
      <c r="I196" s="201"/>
      <c r="J196" s="200">
        <f t="shared" si="10"/>
        <v>0</v>
      </c>
      <c r="K196" s="198" t="s">
        <v>1</v>
      </c>
      <c r="L196" s="202"/>
      <c r="M196" s="203" t="s">
        <v>1</v>
      </c>
      <c r="N196" s="204" t="s">
        <v>41</v>
      </c>
      <c r="O196" s="55"/>
      <c r="P196" s="168">
        <f t="shared" si="11"/>
        <v>0</v>
      </c>
      <c r="Q196" s="168">
        <v>0</v>
      </c>
      <c r="R196" s="168">
        <f t="shared" si="12"/>
        <v>0</v>
      </c>
      <c r="S196" s="168">
        <v>0</v>
      </c>
      <c r="T196" s="169">
        <f t="shared" si="13"/>
        <v>0</v>
      </c>
      <c r="AR196" s="170" t="s">
        <v>1050</v>
      </c>
      <c r="AT196" s="170" t="s">
        <v>255</v>
      </c>
      <c r="AU196" s="170" t="s">
        <v>157</v>
      </c>
      <c r="AY196" s="16" t="s">
        <v>150</v>
      </c>
      <c r="BE196" s="92">
        <f t="shared" si="14"/>
        <v>0</v>
      </c>
      <c r="BF196" s="92">
        <f t="shared" si="15"/>
        <v>0</v>
      </c>
      <c r="BG196" s="92">
        <f t="shared" si="16"/>
        <v>0</v>
      </c>
      <c r="BH196" s="92">
        <f t="shared" si="17"/>
        <v>0</v>
      </c>
      <c r="BI196" s="92">
        <f t="shared" si="18"/>
        <v>0</v>
      </c>
      <c r="BJ196" s="16" t="s">
        <v>157</v>
      </c>
      <c r="BK196" s="171">
        <f t="shared" si="19"/>
        <v>0</v>
      </c>
      <c r="BL196" s="16" t="s">
        <v>482</v>
      </c>
      <c r="BM196" s="170" t="s">
        <v>734</v>
      </c>
    </row>
    <row r="197" spans="2:65" s="1" customFormat="1" ht="16.5" customHeight="1" x14ac:dyDescent="0.2">
      <c r="B197" s="160"/>
      <c r="C197" s="197" t="s">
        <v>494</v>
      </c>
      <c r="D197" s="262" t="s">
        <v>1252</v>
      </c>
      <c r="E197" s="263"/>
      <c r="F197" s="264"/>
      <c r="G197" s="199" t="s">
        <v>234</v>
      </c>
      <c r="H197" s="200">
        <v>9</v>
      </c>
      <c r="I197" s="201"/>
      <c r="J197" s="200">
        <f t="shared" si="10"/>
        <v>0</v>
      </c>
      <c r="K197" s="198" t="s">
        <v>1</v>
      </c>
      <c r="L197" s="202"/>
      <c r="M197" s="203" t="s">
        <v>1</v>
      </c>
      <c r="N197" s="204" t="s">
        <v>41</v>
      </c>
      <c r="O197" s="55"/>
      <c r="P197" s="168">
        <f t="shared" si="11"/>
        <v>0</v>
      </c>
      <c r="Q197" s="168">
        <v>0</v>
      </c>
      <c r="R197" s="168">
        <f t="shared" si="12"/>
        <v>0</v>
      </c>
      <c r="S197" s="168">
        <v>0</v>
      </c>
      <c r="T197" s="169">
        <f t="shared" si="13"/>
        <v>0</v>
      </c>
      <c r="AR197" s="170" t="s">
        <v>1050</v>
      </c>
      <c r="AT197" s="170" t="s">
        <v>255</v>
      </c>
      <c r="AU197" s="170" t="s">
        <v>157</v>
      </c>
      <c r="AY197" s="16" t="s">
        <v>150</v>
      </c>
      <c r="BE197" s="92">
        <f t="shared" si="14"/>
        <v>0</v>
      </c>
      <c r="BF197" s="92">
        <f t="shared" si="15"/>
        <v>0</v>
      </c>
      <c r="BG197" s="92">
        <f t="shared" si="16"/>
        <v>0</v>
      </c>
      <c r="BH197" s="92">
        <f t="shared" si="17"/>
        <v>0</v>
      </c>
      <c r="BI197" s="92">
        <f t="shared" si="18"/>
        <v>0</v>
      </c>
      <c r="BJ197" s="16" t="s">
        <v>157</v>
      </c>
      <c r="BK197" s="171">
        <f t="shared" si="19"/>
        <v>0</v>
      </c>
      <c r="BL197" s="16" t="s">
        <v>482</v>
      </c>
      <c r="BM197" s="170" t="s">
        <v>740</v>
      </c>
    </row>
    <row r="198" spans="2:65" s="1" customFormat="1" ht="24" customHeight="1" x14ac:dyDescent="0.2">
      <c r="B198" s="160"/>
      <c r="C198" s="161" t="s">
        <v>498</v>
      </c>
      <c r="D198" s="259" t="s">
        <v>1089</v>
      </c>
      <c r="E198" s="260"/>
      <c r="F198" s="261"/>
      <c r="G198" s="163" t="s">
        <v>260</v>
      </c>
      <c r="H198" s="164">
        <v>1</v>
      </c>
      <c r="I198" s="165"/>
      <c r="J198" s="164">
        <f t="shared" si="10"/>
        <v>0</v>
      </c>
      <c r="K198" s="162" t="s">
        <v>1</v>
      </c>
      <c r="L198" s="32"/>
      <c r="M198" s="166" t="s">
        <v>1</v>
      </c>
      <c r="N198" s="167" t="s">
        <v>41</v>
      </c>
      <c r="O198" s="55"/>
      <c r="P198" s="168">
        <f t="shared" si="11"/>
        <v>0</v>
      </c>
      <c r="Q198" s="168">
        <v>0</v>
      </c>
      <c r="R198" s="168">
        <f t="shared" si="12"/>
        <v>0</v>
      </c>
      <c r="S198" s="168">
        <v>0</v>
      </c>
      <c r="T198" s="169">
        <f t="shared" si="13"/>
        <v>0</v>
      </c>
      <c r="AR198" s="170" t="s">
        <v>482</v>
      </c>
      <c r="AT198" s="170" t="s">
        <v>152</v>
      </c>
      <c r="AU198" s="170" t="s">
        <v>157</v>
      </c>
      <c r="AY198" s="16" t="s">
        <v>150</v>
      </c>
      <c r="BE198" s="92">
        <f t="shared" si="14"/>
        <v>0</v>
      </c>
      <c r="BF198" s="92">
        <f t="shared" si="15"/>
        <v>0</v>
      </c>
      <c r="BG198" s="92">
        <f t="shared" si="16"/>
        <v>0</v>
      </c>
      <c r="BH198" s="92">
        <f t="shared" si="17"/>
        <v>0</v>
      </c>
      <c r="BI198" s="92">
        <f t="shared" si="18"/>
        <v>0</v>
      </c>
      <c r="BJ198" s="16" t="s">
        <v>157</v>
      </c>
      <c r="BK198" s="171">
        <f t="shared" si="19"/>
        <v>0</v>
      </c>
      <c r="BL198" s="16" t="s">
        <v>482</v>
      </c>
      <c r="BM198" s="170" t="s">
        <v>750</v>
      </c>
    </row>
    <row r="199" spans="2:65" s="1" customFormat="1" ht="16.5" customHeight="1" x14ac:dyDescent="0.2">
      <c r="B199" s="160"/>
      <c r="C199" s="197" t="s">
        <v>501</v>
      </c>
      <c r="D199" s="262" t="s">
        <v>1090</v>
      </c>
      <c r="E199" s="263"/>
      <c r="F199" s="264"/>
      <c r="G199" s="199" t="s">
        <v>1072</v>
      </c>
      <c r="H199" s="200">
        <v>2</v>
      </c>
      <c r="I199" s="201"/>
      <c r="J199" s="200">
        <f t="shared" si="10"/>
        <v>0</v>
      </c>
      <c r="K199" s="198" t="s">
        <v>1</v>
      </c>
      <c r="L199" s="202"/>
      <c r="M199" s="203" t="s">
        <v>1</v>
      </c>
      <c r="N199" s="204" t="s">
        <v>41</v>
      </c>
      <c r="O199" s="55"/>
      <c r="P199" s="168">
        <f t="shared" si="11"/>
        <v>0</v>
      </c>
      <c r="Q199" s="168">
        <v>0</v>
      </c>
      <c r="R199" s="168">
        <f t="shared" si="12"/>
        <v>0</v>
      </c>
      <c r="S199" s="168">
        <v>0</v>
      </c>
      <c r="T199" s="169">
        <f t="shared" si="13"/>
        <v>0</v>
      </c>
      <c r="AR199" s="170" t="s">
        <v>1050</v>
      </c>
      <c r="AT199" s="170" t="s">
        <v>255</v>
      </c>
      <c r="AU199" s="170" t="s">
        <v>157</v>
      </c>
      <c r="AY199" s="16" t="s">
        <v>150</v>
      </c>
      <c r="BE199" s="92">
        <f t="shared" si="14"/>
        <v>0</v>
      </c>
      <c r="BF199" s="92">
        <f t="shared" si="15"/>
        <v>0</v>
      </c>
      <c r="BG199" s="92">
        <f t="shared" si="16"/>
        <v>0</v>
      </c>
      <c r="BH199" s="92">
        <f t="shared" si="17"/>
        <v>0</v>
      </c>
      <c r="BI199" s="92">
        <f t="shared" si="18"/>
        <v>0</v>
      </c>
      <c r="BJ199" s="16" t="s">
        <v>157</v>
      </c>
      <c r="BK199" s="171">
        <f t="shared" si="19"/>
        <v>0</v>
      </c>
      <c r="BL199" s="16" t="s">
        <v>482</v>
      </c>
      <c r="BM199" s="170" t="s">
        <v>757</v>
      </c>
    </row>
    <row r="200" spans="2:65" s="1" customFormat="1" ht="24" customHeight="1" x14ac:dyDescent="0.2">
      <c r="B200" s="160"/>
      <c r="C200" s="161" t="s">
        <v>504</v>
      </c>
      <c r="D200" s="259" t="s">
        <v>1091</v>
      </c>
      <c r="E200" s="260"/>
      <c r="F200" s="261"/>
      <c r="G200" s="163" t="s">
        <v>234</v>
      </c>
      <c r="H200" s="164">
        <v>8</v>
      </c>
      <c r="I200" s="165"/>
      <c r="J200" s="164">
        <f t="shared" si="10"/>
        <v>0</v>
      </c>
      <c r="K200" s="162" t="s">
        <v>1</v>
      </c>
      <c r="L200" s="32"/>
      <c r="M200" s="166" t="s">
        <v>1</v>
      </c>
      <c r="N200" s="167" t="s">
        <v>41</v>
      </c>
      <c r="O200" s="55"/>
      <c r="P200" s="168">
        <f t="shared" si="11"/>
        <v>0</v>
      </c>
      <c r="Q200" s="168">
        <v>0</v>
      </c>
      <c r="R200" s="168">
        <f t="shared" si="12"/>
        <v>0</v>
      </c>
      <c r="S200" s="168">
        <v>0</v>
      </c>
      <c r="T200" s="169">
        <f t="shared" si="13"/>
        <v>0</v>
      </c>
      <c r="AR200" s="170" t="s">
        <v>482</v>
      </c>
      <c r="AT200" s="170" t="s">
        <v>152</v>
      </c>
      <c r="AU200" s="170" t="s">
        <v>157</v>
      </c>
      <c r="AY200" s="16" t="s">
        <v>150</v>
      </c>
      <c r="BE200" s="92">
        <f t="shared" si="14"/>
        <v>0</v>
      </c>
      <c r="BF200" s="92">
        <f t="shared" si="15"/>
        <v>0</v>
      </c>
      <c r="BG200" s="92">
        <f t="shared" si="16"/>
        <v>0</v>
      </c>
      <c r="BH200" s="92">
        <f t="shared" si="17"/>
        <v>0</v>
      </c>
      <c r="BI200" s="92">
        <f t="shared" si="18"/>
        <v>0</v>
      </c>
      <c r="BJ200" s="16" t="s">
        <v>157</v>
      </c>
      <c r="BK200" s="171">
        <f t="shared" si="19"/>
        <v>0</v>
      </c>
      <c r="BL200" s="16" t="s">
        <v>482</v>
      </c>
      <c r="BM200" s="170" t="s">
        <v>767</v>
      </c>
    </row>
    <row r="201" spans="2:65" s="1" customFormat="1" ht="24" customHeight="1" x14ac:dyDescent="0.2">
      <c r="B201" s="160"/>
      <c r="C201" s="197" t="s">
        <v>509</v>
      </c>
      <c r="D201" s="262" t="s">
        <v>1256</v>
      </c>
      <c r="E201" s="263"/>
      <c r="F201" s="264"/>
      <c r="G201" s="199" t="s">
        <v>234</v>
      </c>
      <c r="H201" s="200">
        <v>8</v>
      </c>
      <c r="I201" s="201"/>
      <c r="J201" s="200">
        <f t="shared" si="10"/>
        <v>0</v>
      </c>
      <c r="K201" s="198" t="s">
        <v>1</v>
      </c>
      <c r="L201" s="202"/>
      <c r="M201" s="203" t="s">
        <v>1</v>
      </c>
      <c r="N201" s="204" t="s">
        <v>41</v>
      </c>
      <c r="O201" s="55"/>
      <c r="P201" s="168">
        <f t="shared" si="11"/>
        <v>0</v>
      </c>
      <c r="Q201" s="168">
        <v>0</v>
      </c>
      <c r="R201" s="168">
        <f t="shared" si="12"/>
        <v>0</v>
      </c>
      <c r="S201" s="168">
        <v>0</v>
      </c>
      <c r="T201" s="169">
        <f t="shared" si="13"/>
        <v>0</v>
      </c>
      <c r="AR201" s="170" t="s">
        <v>1050</v>
      </c>
      <c r="AT201" s="170" t="s">
        <v>255</v>
      </c>
      <c r="AU201" s="170" t="s">
        <v>157</v>
      </c>
      <c r="AY201" s="16" t="s">
        <v>150</v>
      </c>
      <c r="BE201" s="92">
        <f t="shared" si="14"/>
        <v>0</v>
      </c>
      <c r="BF201" s="92">
        <f t="shared" si="15"/>
        <v>0</v>
      </c>
      <c r="BG201" s="92">
        <f t="shared" si="16"/>
        <v>0</v>
      </c>
      <c r="BH201" s="92">
        <f t="shared" si="17"/>
        <v>0</v>
      </c>
      <c r="BI201" s="92">
        <f t="shared" si="18"/>
        <v>0</v>
      </c>
      <c r="BJ201" s="16" t="s">
        <v>157</v>
      </c>
      <c r="BK201" s="171">
        <f t="shared" si="19"/>
        <v>0</v>
      </c>
      <c r="BL201" s="16" t="s">
        <v>482</v>
      </c>
      <c r="BM201" s="170" t="s">
        <v>776</v>
      </c>
    </row>
    <row r="202" spans="2:65" s="1" customFormat="1" ht="24" customHeight="1" x14ac:dyDescent="0.2">
      <c r="B202" s="160"/>
      <c r="C202" s="161" t="s">
        <v>516</v>
      </c>
      <c r="D202" s="259" t="s">
        <v>1092</v>
      </c>
      <c r="E202" s="260"/>
      <c r="F202" s="261"/>
      <c r="G202" s="163" t="s">
        <v>234</v>
      </c>
      <c r="H202" s="164">
        <v>4</v>
      </c>
      <c r="I202" s="165"/>
      <c r="J202" s="164">
        <f t="shared" si="10"/>
        <v>0</v>
      </c>
      <c r="K202" s="162" t="s">
        <v>1</v>
      </c>
      <c r="L202" s="32"/>
      <c r="M202" s="166" t="s">
        <v>1</v>
      </c>
      <c r="N202" s="167" t="s">
        <v>41</v>
      </c>
      <c r="O202" s="55"/>
      <c r="P202" s="168">
        <f t="shared" si="11"/>
        <v>0</v>
      </c>
      <c r="Q202" s="168">
        <v>0</v>
      </c>
      <c r="R202" s="168">
        <f t="shared" si="12"/>
        <v>0</v>
      </c>
      <c r="S202" s="168">
        <v>0</v>
      </c>
      <c r="T202" s="169">
        <f t="shared" si="13"/>
        <v>0</v>
      </c>
      <c r="AR202" s="170" t="s">
        <v>482</v>
      </c>
      <c r="AT202" s="170" t="s">
        <v>152</v>
      </c>
      <c r="AU202" s="170" t="s">
        <v>157</v>
      </c>
      <c r="AY202" s="16" t="s">
        <v>150</v>
      </c>
      <c r="BE202" s="92">
        <f t="shared" si="14"/>
        <v>0</v>
      </c>
      <c r="BF202" s="92">
        <f t="shared" si="15"/>
        <v>0</v>
      </c>
      <c r="BG202" s="92">
        <f t="shared" si="16"/>
        <v>0</v>
      </c>
      <c r="BH202" s="92">
        <f t="shared" si="17"/>
        <v>0</v>
      </c>
      <c r="BI202" s="92">
        <f t="shared" si="18"/>
        <v>0</v>
      </c>
      <c r="BJ202" s="16" t="s">
        <v>157</v>
      </c>
      <c r="BK202" s="171">
        <f t="shared" si="19"/>
        <v>0</v>
      </c>
      <c r="BL202" s="16" t="s">
        <v>482</v>
      </c>
      <c r="BM202" s="170" t="s">
        <v>791</v>
      </c>
    </row>
    <row r="203" spans="2:65" s="1" customFormat="1" ht="24" customHeight="1" x14ac:dyDescent="0.2">
      <c r="B203" s="160"/>
      <c r="C203" s="197" t="s">
        <v>520</v>
      </c>
      <c r="D203" s="262" t="s">
        <v>1257</v>
      </c>
      <c r="E203" s="263"/>
      <c r="F203" s="264"/>
      <c r="G203" s="199" t="s">
        <v>234</v>
      </c>
      <c r="H203" s="200">
        <v>4</v>
      </c>
      <c r="I203" s="201"/>
      <c r="J203" s="200">
        <f t="shared" ref="J203:J234" si="20">ROUND(I203*H203,3)</f>
        <v>0</v>
      </c>
      <c r="K203" s="198" t="s">
        <v>1</v>
      </c>
      <c r="L203" s="202"/>
      <c r="M203" s="203" t="s">
        <v>1</v>
      </c>
      <c r="N203" s="204" t="s">
        <v>41</v>
      </c>
      <c r="O203" s="55"/>
      <c r="P203" s="168">
        <f t="shared" ref="P203:P234" si="21">O203*H203</f>
        <v>0</v>
      </c>
      <c r="Q203" s="168">
        <v>0</v>
      </c>
      <c r="R203" s="168">
        <f t="shared" ref="R203:R234" si="22">Q203*H203</f>
        <v>0</v>
      </c>
      <c r="S203" s="168">
        <v>0</v>
      </c>
      <c r="T203" s="169">
        <f t="shared" ref="T203:T234" si="23">S203*H203</f>
        <v>0</v>
      </c>
      <c r="AR203" s="170" t="s">
        <v>1050</v>
      </c>
      <c r="AT203" s="170" t="s">
        <v>255</v>
      </c>
      <c r="AU203" s="170" t="s">
        <v>157</v>
      </c>
      <c r="AY203" s="16" t="s">
        <v>150</v>
      </c>
      <c r="BE203" s="92">
        <f t="shared" ref="BE203:BE234" si="24">IF(N203="základná",J203,0)</f>
        <v>0</v>
      </c>
      <c r="BF203" s="92">
        <f t="shared" ref="BF203:BF234" si="25">IF(N203="znížená",J203,0)</f>
        <v>0</v>
      </c>
      <c r="BG203" s="92">
        <f t="shared" ref="BG203:BG234" si="26">IF(N203="zákl. prenesená",J203,0)</f>
        <v>0</v>
      </c>
      <c r="BH203" s="92">
        <f t="shared" ref="BH203:BH234" si="27">IF(N203="zníž. prenesená",J203,0)</f>
        <v>0</v>
      </c>
      <c r="BI203" s="92">
        <f t="shared" ref="BI203:BI234" si="28">IF(N203="nulová",J203,0)</f>
        <v>0</v>
      </c>
      <c r="BJ203" s="16" t="s">
        <v>157</v>
      </c>
      <c r="BK203" s="171">
        <f t="shared" ref="BK203:BK234" si="29">ROUND(I203*H203,3)</f>
        <v>0</v>
      </c>
      <c r="BL203" s="16" t="s">
        <v>482</v>
      </c>
      <c r="BM203" s="170" t="s">
        <v>801</v>
      </c>
    </row>
    <row r="204" spans="2:65" s="1" customFormat="1" ht="16.5" customHeight="1" x14ac:dyDescent="0.2">
      <c r="B204" s="160"/>
      <c r="C204" s="161" t="s">
        <v>524</v>
      </c>
      <c r="D204" s="259" t="s">
        <v>1093</v>
      </c>
      <c r="E204" s="260"/>
      <c r="F204" s="261"/>
      <c r="G204" s="163" t="s">
        <v>234</v>
      </c>
      <c r="H204" s="164">
        <v>20</v>
      </c>
      <c r="I204" s="165"/>
      <c r="J204" s="164">
        <f t="shared" si="20"/>
        <v>0</v>
      </c>
      <c r="K204" s="162" t="s">
        <v>1</v>
      </c>
      <c r="L204" s="32"/>
      <c r="M204" s="166" t="s">
        <v>1</v>
      </c>
      <c r="N204" s="167" t="s">
        <v>41</v>
      </c>
      <c r="O204" s="55"/>
      <c r="P204" s="168">
        <f t="shared" si="21"/>
        <v>0</v>
      </c>
      <c r="Q204" s="168">
        <v>0</v>
      </c>
      <c r="R204" s="168">
        <f t="shared" si="22"/>
        <v>0</v>
      </c>
      <c r="S204" s="168">
        <v>0</v>
      </c>
      <c r="T204" s="169">
        <f t="shared" si="23"/>
        <v>0</v>
      </c>
      <c r="AR204" s="170" t="s">
        <v>482</v>
      </c>
      <c r="AT204" s="170" t="s">
        <v>152</v>
      </c>
      <c r="AU204" s="170" t="s">
        <v>157</v>
      </c>
      <c r="AY204" s="16" t="s">
        <v>150</v>
      </c>
      <c r="BE204" s="92">
        <f t="shared" si="24"/>
        <v>0</v>
      </c>
      <c r="BF204" s="92">
        <f t="shared" si="25"/>
        <v>0</v>
      </c>
      <c r="BG204" s="92">
        <f t="shared" si="26"/>
        <v>0</v>
      </c>
      <c r="BH204" s="92">
        <f t="shared" si="27"/>
        <v>0</v>
      </c>
      <c r="BI204" s="92">
        <f t="shared" si="28"/>
        <v>0</v>
      </c>
      <c r="BJ204" s="16" t="s">
        <v>157</v>
      </c>
      <c r="BK204" s="171">
        <f t="shared" si="29"/>
        <v>0</v>
      </c>
      <c r="BL204" s="16" t="s">
        <v>482</v>
      </c>
      <c r="BM204" s="170" t="s">
        <v>807</v>
      </c>
    </row>
    <row r="205" spans="2:65" s="1" customFormat="1" ht="24" customHeight="1" x14ac:dyDescent="0.2">
      <c r="B205" s="160"/>
      <c r="C205" s="197" t="s">
        <v>526</v>
      </c>
      <c r="D205" s="262" t="s">
        <v>1094</v>
      </c>
      <c r="E205" s="263"/>
      <c r="F205" s="264"/>
      <c r="G205" s="199" t="s">
        <v>234</v>
      </c>
      <c r="H205" s="200">
        <v>20</v>
      </c>
      <c r="I205" s="201"/>
      <c r="J205" s="200">
        <f t="shared" si="20"/>
        <v>0</v>
      </c>
      <c r="K205" s="198" t="s">
        <v>1</v>
      </c>
      <c r="L205" s="202"/>
      <c r="M205" s="203" t="s">
        <v>1</v>
      </c>
      <c r="N205" s="204" t="s">
        <v>41</v>
      </c>
      <c r="O205" s="55"/>
      <c r="P205" s="168">
        <f t="shared" si="21"/>
        <v>0</v>
      </c>
      <c r="Q205" s="168">
        <v>0</v>
      </c>
      <c r="R205" s="168">
        <f t="shared" si="22"/>
        <v>0</v>
      </c>
      <c r="S205" s="168">
        <v>0</v>
      </c>
      <c r="T205" s="169">
        <f t="shared" si="23"/>
        <v>0</v>
      </c>
      <c r="AR205" s="170" t="s">
        <v>1050</v>
      </c>
      <c r="AT205" s="170" t="s">
        <v>255</v>
      </c>
      <c r="AU205" s="170" t="s">
        <v>157</v>
      </c>
      <c r="AY205" s="16" t="s">
        <v>150</v>
      </c>
      <c r="BE205" s="92">
        <f t="shared" si="24"/>
        <v>0</v>
      </c>
      <c r="BF205" s="92">
        <f t="shared" si="25"/>
        <v>0</v>
      </c>
      <c r="BG205" s="92">
        <f t="shared" si="26"/>
        <v>0</v>
      </c>
      <c r="BH205" s="92">
        <f t="shared" si="27"/>
        <v>0</v>
      </c>
      <c r="BI205" s="92">
        <f t="shared" si="28"/>
        <v>0</v>
      </c>
      <c r="BJ205" s="16" t="s">
        <v>157</v>
      </c>
      <c r="BK205" s="171">
        <f t="shared" si="29"/>
        <v>0</v>
      </c>
      <c r="BL205" s="16" t="s">
        <v>482</v>
      </c>
      <c r="BM205" s="170" t="s">
        <v>820</v>
      </c>
    </row>
    <row r="206" spans="2:65" s="1" customFormat="1" ht="16.5" customHeight="1" x14ac:dyDescent="0.2">
      <c r="B206" s="160"/>
      <c r="C206" s="161" t="s">
        <v>528</v>
      </c>
      <c r="D206" s="259" t="s">
        <v>1093</v>
      </c>
      <c r="E206" s="260"/>
      <c r="F206" s="261"/>
      <c r="G206" s="163" t="s">
        <v>234</v>
      </c>
      <c r="H206" s="164">
        <v>11</v>
      </c>
      <c r="I206" s="165"/>
      <c r="J206" s="164">
        <f t="shared" si="20"/>
        <v>0</v>
      </c>
      <c r="K206" s="162" t="s">
        <v>1</v>
      </c>
      <c r="L206" s="32"/>
      <c r="M206" s="166" t="s">
        <v>1</v>
      </c>
      <c r="N206" s="167" t="s">
        <v>41</v>
      </c>
      <c r="O206" s="55"/>
      <c r="P206" s="168">
        <f t="shared" si="21"/>
        <v>0</v>
      </c>
      <c r="Q206" s="168">
        <v>0</v>
      </c>
      <c r="R206" s="168">
        <f t="shared" si="22"/>
        <v>0</v>
      </c>
      <c r="S206" s="168">
        <v>0</v>
      </c>
      <c r="T206" s="169">
        <f t="shared" si="23"/>
        <v>0</v>
      </c>
      <c r="AR206" s="170" t="s">
        <v>482</v>
      </c>
      <c r="AT206" s="170" t="s">
        <v>152</v>
      </c>
      <c r="AU206" s="170" t="s">
        <v>157</v>
      </c>
      <c r="AY206" s="16" t="s">
        <v>150</v>
      </c>
      <c r="BE206" s="92">
        <f t="shared" si="24"/>
        <v>0</v>
      </c>
      <c r="BF206" s="92">
        <f t="shared" si="25"/>
        <v>0</v>
      </c>
      <c r="BG206" s="92">
        <f t="shared" si="26"/>
        <v>0</v>
      </c>
      <c r="BH206" s="92">
        <f t="shared" si="27"/>
        <v>0</v>
      </c>
      <c r="BI206" s="92">
        <f t="shared" si="28"/>
        <v>0</v>
      </c>
      <c r="BJ206" s="16" t="s">
        <v>157</v>
      </c>
      <c r="BK206" s="171">
        <f t="shared" si="29"/>
        <v>0</v>
      </c>
      <c r="BL206" s="16" t="s">
        <v>482</v>
      </c>
      <c r="BM206" s="170" t="s">
        <v>832</v>
      </c>
    </row>
    <row r="207" spans="2:65" s="1" customFormat="1" ht="24" customHeight="1" x14ac:dyDescent="0.2">
      <c r="B207" s="160"/>
      <c r="C207" s="197" t="s">
        <v>533</v>
      </c>
      <c r="D207" s="262" t="s">
        <v>1258</v>
      </c>
      <c r="E207" s="263"/>
      <c r="F207" s="264"/>
      <c r="G207" s="199" t="s">
        <v>234</v>
      </c>
      <c r="H207" s="200">
        <v>11</v>
      </c>
      <c r="I207" s="201"/>
      <c r="J207" s="200">
        <f t="shared" si="20"/>
        <v>0</v>
      </c>
      <c r="K207" s="198" t="s">
        <v>1</v>
      </c>
      <c r="L207" s="202"/>
      <c r="M207" s="203" t="s">
        <v>1</v>
      </c>
      <c r="N207" s="204" t="s">
        <v>41</v>
      </c>
      <c r="O207" s="55"/>
      <c r="P207" s="168">
        <f t="shared" si="21"/>
        <v>0</v>
      </c>
      <c r="Q207" s="168">
        <v>0</v>
      </c>
      <c r="R207" s="168">
        <f t="shared" si="22"/>
        <v>0</v>
      </c>
      <c r="S207" s="168">
        <v>0</v>
      </c>
      <c r="T207" s="169">
        <f t="shared" si="23"/>
        <v>0</v>
      </c>
      <c r="AR207" s="170" t="s">
        <v>1050</v>
      </c>
      <c r="AT207" s="170" t="s">
        <v>255</v>
      </c>
      <c r="AU207" s="170" t="s">
        <v>157</v>
      </c>
      <c r="AY207" s="16" t="s">
        <v>150</v>
      </c>
      <c r="BE207" s="92">
        <f t="shared" si="24"/>
        <v>0</v>
      </c>
      <c r="BF207" s="92">
        <f t="shared" si="25"/>
        <v>0</v>
      </c>
      <c r="BG207" s="92">
        <f t="shared" si="26"/>
        <v>0</v>
      </c>
      <c r="BH207" s="92">
        <f t="shared" si="27"/>
        <v>0</v>
      </c>
      <c r="BI207" s="92">
        <f t="shared" si="28"/>
        <v>0</v>
      </c>
      <c r="BJ207" s="16" t="s">
        <v>157</v>
      </c>
      <c r="BK207" s="171">
        <f t="shared" si="29"/>
        <v>0</v>
      </c>
      <c r="BL207" s="16" t="s">
        <v>482</v>
      </c>
      <c r="BM207" s="170" t="s">
        <v>841</v>
      </c>
    </row>
    <row r="208" spans="2:65" s="1" customFormat="1" ht="16.5" customHeight="1" x14ac:dyDescent="0.2">
      <c r="B208" s="160"/>
      <c r="C208" s="161" t="s">
        <v>536</v>
      </c>
      <c r="D208" s="259" t="s">
        <v>1095</v>
      </c>
      <c r="E208" s="260"/>
      <c r="F208" s="261"/>
      <c r="G208" s="163" t="s">
        <v>234</v>
      </c>
      <c r="H208" s="164">
        <v>70</v>
      </c>
      <c r="I208" s="165"/>
      <c r="J208" s="164">
        <f t="shared" si="20"/>
        <v>0</v>
      </c>
      <c r="K208" s="162" t="s">
        <v>1</v>
      </c>
      <c r="L208" s="32"/>
      <c r="M208" s="166" t="s">
        <v>1</v>
      </c>
      <c r="N208" s="167" t="s">
        <v>41</v>
      </c>
      <c r="O208" s="55"/>
      <c r="P208" s="168">
        <f t="shared" si="21"/>
        <v>0</v>
      </c>
      <c r="Q208" s="168">
        <v>0</v>
      </c>
      <c r="R208" s="168">
        <f t="shared" si="22"/>
        <v>0</v>
      </c>
      <c r="S208" s="168">
        <v>0</v>
      </c>
      <c r="T208" s="169">
        <f t="shared" si="23"/>
        <v>0</v>
      </c>
      <c r="AR208" s="170" t="s">
        <v>482</v>
      </c>
      <c r="AT208" s="170" t="s">
        <v>152</v>
      </c>
      <c r="AU208" s="170" t="s">
        <v>157</v>
      </c>
      <c r="AY208" s="16" t="s">
        <v>150</v>
      </c>
      <c r="BE208" s="92">
        <f t="shared" si="24"/>
        <v>0</v>
      </c>
      <c r="BF208" s="92">
        <f t="shared" si="25"/>
        <v>0</v>
      </c>
      <c r="BG208" s="92">
        <f t="shared" si="26"/>
        <v>0</v>
      </c>
      <c r="BH208" s="92">
        <f t="shared" si="27"/>
        <v>0</v>
      </c>
      <c r="BI208" s="92">
        <f t="shared" si="28"/>
        <v>0</v>
      </c>
      <c r="BJ208" s="16" t="s">
        <v>157</v>
      </c>
      <c r="BK208" s="171">
        <f t="shared" si="29"/>
        <v>0</v>
      </c>
      <c r="BL208" s="16" t="s">
        <v>482</v>
      </c>
      <c r="BM208" s="170" t="s">
        <v>846</v>
      </c>
    </row>
    <row r="209" spans="2:65" s="1" customFormat="1" ht="24" customHeight="1" x14ac:dyDescent="0.2">
      <c r="B209" s="160"/>
      <c r="C209" s="197" t="s">
        <v>540</v>
      </c>
      <c r="D209" s="262" t="s">
        <v>1096</v>
      </c>
      <c r="E209" s="263"/>
      <c r="F209" s="264"/>
      <c r="G209" s="199" t="s">
        <v>234</v>
      </c>
      <c r="H209" s="200">
        <v>70</v>
      </c>
      <c r="I209" s="201"/>
      <c r="J209" s="200">
        <f t="shared" si="20"/>
        <v>0</v>
      </c>
      <c r="K209" s="198" t="s">
        <v>1</v>
      </c>
      <c r="L209" s="202"/>
      <c r="M209" s="203" t="s">
        <v>1</v>
      </c>
      <c r="N209" s="204" t="s">
        <v>41</v>
      </c>
      <c r="O209" s="55"/>
      <c r="P209" s="168">
        <f t="shared" si="21"/>
        <v>0</v>
      </c>
      <c r="Q209" s="168">
        <v>0</v>
      </c>
      <c r="R209" s="168">
        <f t="shared" si="22"/>
        <v>0</v>
      </c>
      <c r="S209" s="168">
        <v>0</v>
      </c>
      <c r="T209" s="169">
        <f t="shared" si="23"/>
        <v>0</v>
      </c>
      <c r="AR209" s="170" t="s">
        <v>1050</v>
      </c>
      <c r="AT209" s="170" t="s">
        <v>255</v>
      </c>
      <c r="AU209" s="170" t="s">
        <v>157</v>
      </c>
      <c r="AY209" s="16" t="s">
        <v>150</v>
      </c>
      <c r="BE209" s="92">
        <f t="shared" si="24"/>
        <v>0</v>
      </c>
      <c r="BF209" s="92">
        <f t="shared" si="25"/>
        <v>0</v>
      </c>
      <c r="BG209" s="92">
        <f t="shared" si="26"/>
        <v>0</v>
      </c>
      <c r="BH209" s="92">
        <f t="shared" si="27"/>
        <v>0</v>
      </c>
      <c r="BI209" s="92">
        <f t="shared" si="28"/>
        <v>0</v>
      </c>
      <c r="BJ209" s="16" t="s">
        <v>157</v>
      </c>
      <c r="BK209" s="171">
        <f t="shared" si="29"/>
        <v>0</v>
      </c>
      <c r="BL209" s="16" t="s">
        <v>482</v>
      </c>
      <c r="BM209" s="170" t="s">
        <v>858</v>
      </c>
    </row>
    <row r="210" spans="2:65" s="1" customFormat="1" ht="16.5" customHeight="1" x14ac:dyDescent="0.2">
      <c r="B210" s="160"/>
      <c r="C210" s="161" t="s">
        <v>543</v>
      </c>
      <c r="D210" s="259" t="s">
        <v>1097</v>
      </c>
      <c r="E210" s="260"/>
      <c r="F210" s="261"/>
      <c r="G210" s="163" t="s">
        <v>234</v>
      </c>
      <c r="H210" s="164">
        <v>9</v>
      </c>
      <c r="I210" s="165"/>
      <c r="J210" s="164">
        <f t="shared" si="20"/>
        <v>0</v>
      </c>
      <c r="K210" s="162" t="s">
        <v>1</v>
      </c>
      <c r="L210" s="32"/>
      <c r="M210" s="166" t="s">
        <v>1</v>
      </c>
      <c r="N210" s="167" t="s">
        <v>41</v>
      </c>
      <c r="O210" s="55"/>
      <c r="P210" s="168">
        <f t="shared" si="21"/>
        <v>0</v>
      </c>
      <c r="Q210" s="168">
        <v>0</v>
      </c>
      <c r="R210" s="168">
        <f t="shared" si="22"/>
        <v>0</v>
      </c>
      <c r="S210" s="168">
        <v>0</v>
      </c>
      <c r="T210" s="169">
        <f t="shared" si="23"/>
        <v>0</v>
      </c>
      <c r="AR210" s="170" t="s">
        <v>482</v>
      </c>
      <c r="AT210" s="170" t="s">
        <v>152</v>
      </c>
      <c r="AU210" s="170" t="s">
        <v>157</v>
      </c>
      <c r="AY210" s="16" t="s">
        <v>150</v>
      </c>
      <c r="BE210" s="92">
        <f t="shared" si="24"/>
        <v>0</v>
      </c>
      <c r="BF210" s="92">
        <f t="shared" si="25"/>
        <v>0</v>
      </c>
      <c r="BG210" s="92">
        <f t="shared" si="26"/>
        <v>0</v>
      </c>
      <c r="BH210" s="92">
        <f t="shared" si="27"/>
        <v>0</v>
      </c>
      <c r="BI210" s="92">
        <f t="shared" si="28"/>
        <v>0</v>
      </c>
      <c r="BJ210" s="16" t="s">
        <v>157</v>
      </c>
      <c r="BK210" s="171">
        <f t="shared" si="29"/>
        <v>0</v>
      </c>
      <c r="BL210" s="16" t="s">
        <v>482</v>
      </c>
      <c r="BM210" s="170" t="s">
        <v>948</v>
      </c>
    </row>
    <row r="211" spans="2:65" s="1" customFormat="1" ht="16.5" customHeight="1" x14ac:dyDescent="0.2">
      <c r="B211" s="160"/>
      <c r="C211" s="197" t="s">
        <v>547</v>
      </c>
      <c r="D211" s="262" t="s">
        <v>1098</v>
      </c>
      <c r="E211" s="263"/>
      <c r="F211" s="264"/>
      <c r="G211" s="199" t="s">
        <v>234</v>
      </c>
      <c r="H211" s="200">
        <v>9</v>
      </c>
      <c r="I211" s="201"/>
      <c r="J211" s="200">
        <f t="shared" si="20"/>
        <v>0</v>
      </c>
      <c r="K211" s="198" t="s">
        <v>1</v>
      </c>
      <c r="L211" s="202"/>
      <c r="M211" s="203" t="s">
        <v>1</v>
      </c>
      <c r="N211" s="204" t="s">
        <v>41</v>
      </c>
      <c r="O211" s="55"/>
      <c r="P211" s="168">
        <f t="shared" si="21"/>
        <v>0</v>
      </c>
      <c r="Q211" s="168">
        <v>0</v>
      </c>
      <c r="R211" s="168">
        <f t="shared" si="22"/>
        <v>0</v>
      </c>
      <c r="S211" s="168">
        <v>0</v>
      </c>
      <c r="T211" s="169">
        <f t="shared" si="23"/>
        <v>0</v>
      </c>
      <c r="AR211" s="170" t="s">
        <v>1050</v>
      </c>
      <c r="AT211" s="170" t="s">
        <v>255</v>
      </c>
      <c r="AU211" s="170" t="s">
        <v>157</v>
      </c>
      <c r="AY211" s="16" t="s">
        <v>150</v>
      </c>
      <c r="BE211" s="92">
        <f t="shared" si="24"/>
        <v>0</v>
      </c>
      <c r="BF211" s="92">
        <f t="shared" si="25"/>
        <v>0</v>
      </c>
      <c r="BG211" s="92">
        <f t="shared" si="26"/>
        <v>0</v>
      </c>
      <c r="BH211" s="92">
        <f t="shared" si="27"/>
        <v>0</v>
      </c>
      <c r="BI211" s="92">
        <f t="shared" si="28"/>
        <v>0</v>
      </c>
      <c r="BJ211" s="16" t="s">
        <v>157</v>
      </c>
      <c r="BK211" s="171">
        <f t="shared" si="29"/>
        <v>0</v>
      </c>
      <c r="BL211" s="16" t="s">
        <v>482</v>
      </c>
      <c r="BM211" s="170" t="s">
        <v>954</v>
      </c>
    </row>
    <row r="212" spans="2:65" s="1" customFormat="1" ht="24" customHeight="1" x14ac:dyDescent="0.2">
      <c r="B212" s="160"/>
      <c r="C212" s="197" t="s">
        <v>550</v>
      </c>
      <c r="D212" s="262" t="s">
        <v>1099</v>
      </c>
      <c r="E212" s="263"/>
      <c r="F212" s="264"/>
      <c r="G212" s="199" t="s">
        <v>234</v>
      </c>
      <c r="H212" s="200">
        <v>9</v>
      </c>
      <c r="I212" s="201"/>
      <c r="J212" s="200">
        <f t="shared" si="20"/>
        <v>0</v>
      </c>
      <c r="K212" s="198" t="s">
        <v>1</v>
      </c>
      <c r="L212" s="202"/>
      <c r="M212" s="203" t="s">
        <v>1</v>
      </c>
      <c r="N212" s="204" t="s">
        <v>41</v>
      </c>
      <c r="O212" s="55"/>
      <c r="P212" s="168">
        <f t="shared" si="21"/>
        <v>0</v>
      </c>
      <c r="Q212" s="168">
        <v>0</v>
      </c>
      <c r="R212" s="168">
        <f t="shared" si="22"/>
        <v>0</v>
      </c>
      <c r="S212" s="168">
        <v>0</v>
      </c>
      <c r="T212" s="169">
        <f t="shared" si="23"/>
        <v>0</v>
      </c>
      <c r="AR212" s="170" t="s">
        <v>1050</v>
      </c>
      <c r="AT212" s="170" t="s">
        <v>255</v>
      </c>
      <c r="AU212" s="170" t="s">
        <v>157</v>
      </c>
      <c r="AY212" s="16" t="s">
        <v>150</v>
      </c>
      <c r="BE212" s="92">
        <f t="shared" si="24"/>
        <v>0</v>
      </c>
      <c r="BF212" s="92">
        <f t="shared" si="25"/>
        <v>0</v>
      </c>
      <c r="BG212" s="92">
        <f t="shared" si="26"/>
        <v>0</v>
      </c>
      <c r="BH212" s="92">
        <f t="shared" si="27"/>
        <v>0</v>
      </c>
      <c r="BI212" s="92">
        <f t="shared" si="28"/>
        <v>0</v>
      </c>
      <c r="BJ212" s="16" t="s">
        <v>157</v>
      </c>
      <c r="BK212" s="171">
        <f t="shared" si="29"/>
        <v>0</v>
      </c>
      <c r="BL212" s="16" t="s">
        <v>482</v>
      </c>
      <c r="BM212" s="170" t="s">
        <v>958</v>
      </c>
    </row>
    <row r="213" spans="2:65" s="1" customFormat="1" ht="16.5" customHeight="1" x14ac:dyDescent="0.2">
      <c r="B213" s="160"/>
      <c r="C213" s="161" t="s">
        <v>554</v>
      </c>
      <c r="D213" s="259" t="s">
        <v>1100</v>
      </c>
      <c r="E213" s="260"/>
      <c r="F213" s="261"/>
      <c r="G213" s="163" t="s">
        <v>234</v>
      </c>
      <c r="H213" s="164">
        <v>41</v>
      </c>
      <c r="I213" s="165"/>
      <c r="J213" s="164">
        <f t="shared" si="20"/>
        <v>0</v>
      </c>
      <c r="K213" s="162" t="s">
        <v>1</v>
      </c>
      <c r="L213" s="32"/>
      <c r="M213" s="166" t="s">
        <v>1</v>
      </c>
      <c r="N213" s="167" t="s">
        <v>41</v>
      </c>
      <c r="O213" s="55"/>
      <c r="P213" s="168">
        <f t="shared" si="21"/>
        <v>0</v>
      </c>
      <c r="Q213" s="168">
        <v>0</v>
      </c>
      <c r="R213" s="168">
        <f t="shared" si="22"/>
        <v>0</v>
      </c>
      <c r="S213" s="168">
        <v>0</v>
      </c>
      <c r="T213" s="169">
        <f t="shared" si="23"/>
        <v>0</v>
      </c>
      <c r="AR213" s="170" t="s">
        <v>482</v>
      </c>
      <c r="AT213" s="170" t="s">
        <v>152</v>
      </c>
      <c r="AU213" s="170" t="s">
        <v>157</v>
      </c>
      <c r="AY213" s="16" t="s">
        <v>150</v>
      </c>
      <c r="BE213" s="92">
        <f t="shared" si="24"/>
        <v>0</v>
      </c>
      <c r="BF213" s="92">
        <f t="shared" si="25"/>
        <v>0</v>
      </c>
      <c r="BG213" s="92">
        <f t="shared" si="26"/>
        <v>0</v>
      </c>
      <c r="BH213" s="92">
        <f t="shared" si="27"/>
        <v>0</v>
      </c>
      <c r="BI213" s="92">
        <f t="shared" si="28"/>
        <v>0</v>
      </c>
      <c r="BJ213" s="16" t="s">
        <v>157</v>
      </c>
      <c r="BK213" s="171">
        <f t="shared" si="29"/>
        <v>0</v>
      </c>
      <c r="BL213" s="16" t="s">
        <v>482</v>
      </c>
      <c r="BM213" s="170" t="s">
        <v>1101</v>
      </c>
    </row>
    <row r="214" spans="2:65" s="1" customFormat="1" ht="16.5" customHeight="1" x14ac:dyDescent="0.2">
      <c r="B214" s="160"/>
      <c r="C214" s="161" t="s">
        <v>558</v>
      </c>
      <c r="D214" s="259" t="s">
        <v>1102</v>
      </c>
      <c r="E214" s="260"/>
      <c r="F214" s="261"/>
      <c r="G214" s="163" t="s">
        <v>234</v>
      </c>
      <c r="H214" s="164">
        <v>41</v>
      </c>
      <c r="I214" s="165"/>
      <c r="J214" s="164">
        <f t="shared" si="20"/>
        <v>0</v>
      </c>
      <c r="K214" s="162" t="s">
        <v>1</v>
      </c>
      <c r="L214" s="32"/>
      <c r="M214" s="166" t="s">
        <v>1</v>
      </c>
      <c r="N214" s="167" t="s">
        <v>41</v>
      </c>
      <c r="O214" s="55"/>
      <c r="P214" s="168">
        <f t="shared" si="21"/>
        <v>0</v>
      </c>
      <c r="Q214" s="168">
        <v>0</v>
      </c>
      <c r="R214" s="168">
        <f t="shared" si="22"/>
        <v>0</v>
      </c>
      <c r="S214" s="168">
        <v>0</v>
      </c>
      <c r="T214" s="169">
        <f t="shared" si="23"/>
        <v>0</v>
      </c>
      <c r="AR214" s="170" t="s">
        <v>482</v>
      </c>
      <c r="AT214" s="170" t="s">
        <v>152</v>
      </c>
      <c r="AU214" s="170" t="s">
        <v>157</v>
      </c>
      <c r="AY214" s="16" t="s">
        <v>150</v>
      </c>
      <c r="BE214" s="92">
        <f t="shared" si="24"/>
        <v>0</v>
      </c>
      <c r="BF214" s="92">
        <f t="shared" si="25"/>
        <v>0</v>
      </c>
      <c r="BG214" s="92">
        <f t="shared" si="26"/>
        <v>0</v>
      </c>
      <c r="BH214" s="92">
        <f t="shared" si="27"/>
        <v>0</v>
      </c>
      <c r="BI214" s="92">
        <f t="shared" si="28"/>
        <v>0</v>
      </c>
      <c r="BJ214" s="16" t="s">
        <v>157</v>
      </c>
      <c r="BK214" s="171">
        <f t="shared" si="29"/>
        <v>0</v>
      </c>
      <c r="BL214" s="16" t="s">
        <v>482</v>
      </c>
      <c r="BM214" s="170" t="s">
        <v>1103</v>
      </c>
    </row>
    <row r="215" spans="2:65" s="1" customFormat="1" ht="48" customHeight="1" x14ac:dyDescent="0.2">
      <c r="B215" s="160"/>
      <c r="C215" s="197" t="s">
        <v>563</v>
      </c>
      <c r="D215" s="262" t="s">
        <v>1259</v>
      </c>
      <c r="E215" s="263"/>
      <c r="F215" s="264"/>
      <c r="G215" s="199" t="s">
        <v>234</v>
      </c>
      <c r="H215" s="200">
        <v>41</v>
      </c>
      <c r="I215" s="201"/>
      <c r="J215" s="200">
        <f t="shared" si="20"/>
        <v>0</v>
      </c>
      <c r="K215" s="198" t="s">
        <v>1</v>
      </c>
      <c r="L215" s="202"/>
      <c r="M215" s="203" t="s">
        <v>1</v>
      </c>
      <c r="N215" s="204" t="s">
        <v>41</v>
      </c>
      <c r="O215" s="55"/>
      <c r="P215" s="168">
        <f t="shared" si="21"/>
        <v>0</v>
      </c>
      <c r="Q215" s="168">
        <v>0</v>
      </c>
      <c r="R215" s="168">
        <f t="shared" si="22"/>
        <v>0</v>
      </c>
      <c r="S215" s="168">
        <v>0</v>
      </c>
      <c r="T215" s="169">
        <f t="shared" si="23"/>
        <v>0</v>
      </c>
      <c r="AR215" s="170" t="s">
        <v>1050</v>
      </c>
      <c r="AT215" s="170" t="s">
        <v>255</v>
      </c>
      <c r="AU215" s="170" t="s">
        <v>157</v>
      </c>
      <c r="AY215" s="16" t="s">
        <v>150</v>
      </c>
      <c r="BE215" s="92">
        <f t="shared" si="24"/>
        <v>0</v>
      </c>
      <c r="BF215" s="92">
        <f t="shared" si="25"/>
        <v>0</v>
      </c>
      <c r="BG215" s="92">
        <f t="shared" si="26"/>
        <v>0</v>
      </c>
      <c r="BH215" s="92">
        <f t="shared" si="27"/>
        <v>0</v>
      </c>
      <c r="BI215" s="92">
        <f t="shared" si="28"/>
        <v>0</v>
      </c>
      <c r="BJ215" s="16" t="s">
        <v>157</v>
      </c>
      <c r="BK215" s="171">
        <f t="shared" si="29"/>
        <v>0</v>
      </c>
      <c r="BL215" s="16" t="s">
        <v>482</v>
      </c>
      <c r="BM215" s="170" t="s">
        <v>1104</v>
      </c>
    </row>
    <row r="216" spans="2:65" s="1" customFormat="1" ht="16.5" customHeight="1" x14ac:dyDescent="0.2">
      <c r="B216" s="160"/>
      <c r="C216" s="161" t="s">
        <v>567</v>
      </c>
      <c r="D216" s="259" t="s">
        <v>1105</v>
      </c>
      <c r="E216" s="260"/>
      <c r="F216" s="261"/>
      <c r="G216" s="163" t="s">
        <v>234</v>
      </c>
      <c r="H216" s="164">
        <v>2</v>
      </c>
      <c r="I216" s="165"/>
      <c r="J216" s="164">
        <f t="shared" si="20"/>
        <v>0</v>
      </c>
      <c r="K216" s="162" t="s">
        <v>1</v>
      </c>
      <c r="L216" s="32"/>
      <c r="M216" s="166" t="s">
        <v>1</v>
      </c>
      <c r="N216" s="167" t="s">
        <v>41</v>
      </c>
      <c r="O216" s="55"/>
      <c r="P216" s="168">
        <f t="shared" si="21"/>
        <v>0</v>
      </c>
      <c r="Q216" s="168">
        <v>0</v>
      </c>
      <c r="R216" s="168">
        <f t="shared" si="22"/>
        <v>0</v>
      </c>
      <c r="S216" s="168">
        <v>0</v>
      </c>
      <c r="T216" s="169">
        <f t="shared" si="23"/>
        <v>0</v>
      </c>
      <c r="AR216" s="170" t="s">
        <v>482</v>
      </c>
      <c r="AT216" s="170" t="s">
        <v>152</v>
      </c>
      <c r="AU216" s="170" t="s">
        <v>157</v>
      </c>
      <c r="AY216" s="16" t="s">
        <v>150</v>
      </c>
      <c r="BE216" s="92">
        <f t="shared" si="24"/>
        <v>0</v>
      </c>
      <c r="BF216" s="92">
        <f t="shared" si="25"/>
        <v>0</v>
      </c>
      <c r="BG216" s="92">
        <f t="shared" si="26"/>
        <v>0</v>
      </c>
      <c r="BH216" s="92">
        <f t="shared" si="27"/>
        <v>0</v>
      </c>
      <c r="BI216" s="92">
        <f t="shared" si="28"/>
        <v>0</v>
      </c>
      <c r="BJ216" s="16" t="s">
        <v>157</v>
      </c>
      <c r="BK216" s="171">
        <f t="shared" si="29"/>
        <v>0</v>
      </c>
      <c r="BL216" s="16" t="s">
        <v>482</v>
      </c>
      <c r="BM216" s="170" t="s">
        <v>1106</v>
      </c>
    </row>
    <row r="217" spans="2:65" s="1" customFormat="1" ht="24" customHeight="1" x14ac:dyDescent="0.2">
      <c r="B217" s="160"/>
      <c r="C217" s="161" t="s">
        <v>571</v>
      </c>
      <c r="D217" s="259" t="s">
        <v>1107</v>
      </c>
      <c r="E217" s="260"/>
      <c r="F217" s="261"/>
      <c r="G217" s="163" t="s">
        <v>234</v>
      </c>
      <c r="H217" s="164">
        <v>2</v>
      </c>
      <c r="I217" s="165"/>
      <c r="J217" s="164">
        <f t="shared" si="20"/>
        <v>0</v>
      </c>
      <c r="K217" s="162" t="s">
        <v>1</v>
      </c>
      <c r="L217" s="32"/>
      <c r="M217" s="166" t="s">
        <v>1</v>
      </c>
      <c r="N217" s="167" t="s">
        <v>41</v>
      </c>
      <c r="O217" s="55"/>
      <c r="P217" s="168">
        <f t="shared" si="21"/>
        <v>0</v>
      </c>
      <c r="Q217" s="168">
        <v>0</v>
      </c>
      <c r="R217" s="168">
        <f t="shared" si="22"/>
        <v>0</v>
      </c>
      <c r="S217" s="168">
        <v>0</v>
      </c>
      <c r="T217" s="169">
        <f t="shared" si="23"/>
        <v>0</v>
      </c>
      <c r="AR217" s="170" t="s">
        <v>482</v>
      </c>
      <c r="AT217" s="170" t="s">
        <v>152</v>
      </c>
      <c r="AU217" s="170" t="s">
        <v>157</v>
      </c>
      <c r="AY217" s="16" t="s">
        <v>150</v>
      </c>
      <c r="BE217" s="92">
        <f t="shared" si="24"/>
        <v>0</v>
      </c>
      <c r="BF217" s="92">
        <f t="shared" si="25"/>
        <v>0</v>
      </c>
      <c r="BG217" s="92">
        <f t="shared" si="26"/>
        <v>0</v>
      </c>
      <c r="BH217" s="92">
        <f t="shared" si="27"/>
        <v>0</v>
      </c>
      <c r="BI217" s="92">
        <f t="shared" si="28"/>
        <v>0</v>
      </c>
      <c r="BJ217" s="16" t="s">
        <v>157</v>
      </c>
      <c r="BK217" s="171">
        <f t="shared" si="29"/>
        <v>0</v>
      </c>
      <c r="BL217" s="16" t="s">
        <v>482</v>
      </c>
      <c r="BM217" s="170" t="s">
        <v>1108</v>
      </c>
    </row>
    <row r="218" spans="2:65" s="1" customFormat="1" ht="16.5" customHeight="1" x14ac:dyDescent="0.2">
      <c r="B218" s="160"/>
      <c r="C218" s="161" t="s">
        <v>576</v>
      </c>
      <c r="D218" s="259" t="s">
        <v>1102</v>
      </c>
      <c r="E218" s="260"/>
      <c r="F218" s="261"/>
      <c r="G218" s="163" t="s">
        <v>234</v>
      </c>
      <c r="H218" s="164">
        <v>2</v>
      </c>
      <c r="I218" s="165"/>
      <c r="J218" s="164">
        <f t="shared" si="20"/>
        <v>0</v>
      </c>
      <c r="K218" s="162" t="s">
        <v>1</v>
      </c>
      <c r="L218" s="32"/>
      <c r="M218" s="166" t="s">
        <v>1</v>
      </c>
      <c r="N218" s="167" t="s">
        <v>41</v>
      </c>
      <c r="O218" s="55"/>
      <c r="P218" s="168">
        <f t="shared" si="21"/>
        <v>0</v>
      </c>
      <c r="Q218" s="168">
        <v>0</v>
      </c>
      <c r="R218" s="168">
        <f t="shared" si="22"/>
        <v>0</v>
      </c>
      <c r="S218" s="168">
        <v>0</v>
      </c>
      <c r="T218" s="169">
        <f t="shared" si="23"/>
        <v>0</v>
      </c>
      <c r="AR218" s="170" t="s">
        <v>482</v>
      </c>
      <c r="AT218" s="170" t="s">
        <v>152</v>
      </c>
      <c r="AU218" s="170" t="s">
        <v>157</v>
      </c>
      <c r="AY218" s="16" t="s">
        <v>150</v>
      </c>
      <c r="BE218" s="92">
        <f t="shared" si="24"/>
        <v>0</v>
      </c>
      <c r="BF218" s="92">
        <f t="shared" si="25"/>
        <v>0</v>
      </c>
      <c r="BG218" s="92">
        <f t="shared" si="26"/>
        <v>0</v>
      </c>
      <c r="BH218" s="92">
        <f t="shared" si="27"/>
        <v>0</v>
      </c>
      <c r="BI218" s="92">
        <f t="shared" si="28"/>
        <v>0</v>
      </c>
      <c r="BJ218" s="16" t="s">
        <v>157</v>
      </c>
      <c r="BK218" s="171">
        <f t="shared" si="29"/>
        <v>0</v>
      </c>
      <c r="BL218" s="16" t="s">
        <v>482</v>
      </c>
      <c r="BM218" s="170" t="s">
        <v>1109</v>
      </c>
    </row>
    <row r="219" spans="2:65" s="1" customFormat="1" ht="48" customHeight="1" x14ac:dyDescent="0.2">
      <c r="B219" s="160"/>
      <c r="C219" s="197" t="s">
        <v>582</v>
      </c>
      <c r="D219" s="262" t="s">
        <v>1260</v>
      </c>
      <c r="E219" s="263"/>
      <c r="F219" s="264"/>
      <c r="G219" s="199" t="s">
        <v>234</v>
      </c>
      <c r="H219" s="200">
        <v>2</v>
      </c>
      <c r="I219" s="201"/>
      <c r="J219" s="200">
        <f t="shared" si="20"/>
        <v>0</v>
      </c>
      <c r="K219" s="198" t="s">
        <v>1</v>
      </c>
      <c r="L219" s="202"/>
      <c r="M219" s="203" t="s">
        <v>1</v>
      </c>
      <c r="N219" s="204" t="s">
        <v>41</v>
      </c>
      <c r="O219" s="55"/>
      <c r="P219" s="168">
        <f t="shared" si="21"/>
        <v>0</v>
      </c>
      <c r="Q219" s="168">
        <v>0</v>
      </c>
      <c r="R219" s="168">
        <f t="shared" si="22"/>
        <v>0</v>
      </c>
      <c r="S219" s="168">
        <v>0</v>
      </c>
      <c r="T219" s="169">
        <f t="shared" si="23"/>
        <v>0</v>
      </c>
      <c r="AR219" s="170" t="s">
        <v>1050</v>
      </c>
      <c r="AT219" s="170" t="s">
        <v>255</v>
      </c>
      <c r="AU219" s="170" t="s">
        <v>157</v>
      </c>
      <c r="AY219" s="16" t="s">
        <v>150</v>
      </c>
      <c r="BE219" s="92">
        <f t="shared" si="24"/>
        <v>0</v>
      </c>
      <c r="BF219" s="92">
        <f t="shared" si="25"/>
        <v>0</v>
      </c>
      <c r="BG219" s="92">
        <f t="shared" si="26"/>
        <v>0</v>
      </c>
      <c r="BH219" s="92">
        <f t="shared" si="27"/>
        <v>0</v>
      </c>
      <c r="BI219" s="92">
        <f t="shared" si="28"/>
        <v>0</v>
      </c>
      <c r="BJ219" s="16" t="s">
        <v>157</v>
      </c>
      <c r="BK219" s="171">
        <f t="shared" si="29"/>
        <v>0</v>
      </c>
      <c r="BL219" s="16" t="s">
        <v>482</v>
      </c>
      <c r="BM219" s="170" t="s">
        <v>1110</v>
      </c>
    </row>
    <row r="220" spans="2:65" s="1" customFormat="1" ht="16.5" customHeight="1" x14ac:dyDescent="0.2">
      <c r="B220" s="160"/>
      <c r="C220" s="161" t="s">
        <v>586</v>
      </c>
      <c r="D220" s="259" t="s">
        <v>1111</v>
      </c>
      <c r="E220" s="260"/>
      <c r="F220" s="261"/>
      <c r="G220" s="163" t="s">
        <v>234</v>
      </c>
      <c r="H220" s="164">
        <v>7</v>
      </c>
      <c r="I220" s="165"/>
      <c r="J220" s="164">
        <f t="shared" si="20"/>
        <v>0</v>
      </c>
      <c r="K220" s="162" t="s">
        <v>1</v>
      </c>
      <c r="L220" s="32"/>
      <c r="M220" s="166" t="s">
        <v>1</v>
      </c>
      <c r="N220" s="167" t="s">
        <v>41</v>
      </c>
      <c r="O220" s="55"/>
      <c r="P220" s="168">
        <f t="shared" si="21"/>
        <v>0</v>
      </c>
      <c r="Q220" s="168">
        <v>0</v>
      </c>
      <c r="R220" s="168">
        <f t="shared" si="22"/>
        <v>0</v>
      </c>
      <c r="S220" s="168">
        <v>0</v>
      </c>
      <c r="T220" s="169">
        <f t="shared" si="23"/>
        <v>0</v>
      </c>
      <c r="AR220" s="170" t="s">
        <v>482</v>
      </c>
      <c r="AT220" s="170" t="s">
        <v>152</v>
      </c>
      <c r="AU220" s="170" t="s">
        <v>157</v>
      </c>
      <c r="AY220" s="16" t="s">
        <v>150</v>
      </c>
      <c r="BE220" s="92">
        <f t="shared" si="24"/>
        <v>0</v>
      </c>
      <c r="BF220" s="92">
        <f t="shared" si="25"/>
        <v>0</v>
      </c>
      <c r="BG220" s="92">
        <f t="shared" si="26"/>
        <v>0</v>
      </c>
      <c r="BH220" s="92">
        <f t="shared" si="27"/>
        <v>0</v>
      </c>
      <c r="BI220" s="92">
        <f t="shared" si="28"/>
        <v>0</v>
      </c>
      <c r="BJ220" s="16" t="s">
        <v>157</v>
      </c>
      <c r="BK220" s="171">
        <f t="shared" si="29"/>
        <v>0</v>
      </c>
      <c r="BL220" s="16" t="s">
        <v>482</v>
      </c>
      <c r="BM220" s="170" t="s">
        <v>1112</v>
      </c>
    </row>
    <row r="221" spans="2:65" s="1" customFormat="1" ht="16.5" customHeight="1" x14ac:dyDescent="0.2">
      <c r="B221" s="160"/>
      <c r="C221" s="161" t="s">
        <v>591</v>
      </c>
      <c r="D221" s="259" t="s">
        <v>1113</v>
      </c>
      <c r="E221" s="260"/>
      <c r="F221" s="261"/>
      <c r="G221" s="163" t="s">
        <v>234</v>
      </c>
      <c r="H221" s="164">
        <v>7</v>
      </c>
      <c r="I221" s="165"/>
      <c r="J221" s="164">
        <f t="shared" si="20"/>
        <v>0</v>
      </c>
      <c r="K221" s="162" t="s">
        <v>1</v>
      </c>
      <c r="L221" s="32"/>
      <c r="M221" s="166" t="s">
        <v>1</v>
      </c>
      <c r="N221" s="167" t="s">
        <v>41</v>
      </c>
      <c r="O221" s="55"/>
      <c r="P221" s="168">
        <f t="shared" si="21"/>
        <v>0</v>
      </c>
      <c r="Q221" s="168">
        <v>0</v>
      </c>
      <c r="R221" s="168">
        <f t="shared" si="22"/>
        <v>0</v>
      </c>
      <c r="S221" s="168">
        <v>0</v>
      </c>
      <c r="T221" s="169">
        <f t="shared" si="23"/>
        <v>0</v>
      </c>
      <c r="AR221" s="170" t="s">
        <v>482</v>
      </c>
      <c r="AT221" s="170" t="s">
        <v>152</v>
      </c>
      <c r="AU221" s="170" t="s">
        <v>157</v>
      </c>
      <c r="AY221" s="16" t="s">
        <v>150</v>
      </c>
      <c r="BE221" s="92">
        <f t="shared" si="24"/>
        <v>0</v>
      </c>
      <c r="BF221" s="92">
        <f t="shared" si="25"/>
        <v>0</v>
      </c>
      <c r="BG221" s="92">
        <f t="shared" si="26"/>
        <v>0</v>
      </c>
      <c r="BH221" s="92">
        <f t="shared" si="27"/>
        <v>0</v>
      </c>
      <c r="BI221" s="92">
        <f t="shared" si="28"/>
        <v>0</v>
      </c>
      <c r="BJ221" s="16" t="s">
        <v>157</v>
      </c>
      <c r="BK221" s="171">
        <f t="shared" si="29"/>
        <v>0</v>
      </c>
      <c r="BL221" s="16" t="s">
        <v>482</v>
      </c>
      <c r="BM221" s="170" t="s">
        <v>1114</v>
      </c>
    </row>
    <row r="222" spans="2:65" s="1" customFormat="1" ht="36" customHeight="1" x14ac:dyDescent="0.2">
      <c r="B222" s="160"/>
      <c r="C222" s="197" t="s">
        <v>598</v>
      </c>
      <c r="D222" s="262" t="s">
        <v>1261</v>
      </c>
      <c r="E222" s="263"/>
      <c r="F222" s="264"/>
      <c r="G222" s="199" t="s">
        <v>234</v>
      </c>
      <c r="H222" s="200">
        <v>7</v>
      </c>
      <c r="I222" s="201"/>
      <c r="J222" s="200">
        <f t="shared" si="20"/>
        <v>0</v>
      </c>
      <c r="K222" s="198" t="s">
        <v>1</v>
      </c>
      <c r="L222" s="202"/>
      <c r="M222" s="203" t="s">
        <v>1</v>
      </c>
      <c r="N222" s="204" t="s">
        <v>41</v>
      </c>
      <c r="O222" s="55"/>
      <c r="P222" s="168">
        <f t="shared" si="21"/>
        <v>0</v>
      </c>
      <c r="Q222" s="168">
        <v>0</v>
      </c>
      <c r="R222" s="168">
        <f t="shared" si="22"/>
        <v>0</v>
      </c>
      <c r="S222" s="168">
        <v>0</v>
      </c>
      <c r="T222" s="169">
        <f t="shared" si="23"/>
        <v>0</v>
      </c>
      <c r="AR222" s="170" t="s">
        <v>1050</v>
      </c>
      <c r="AT222" s="170" t="s">
        <v>255</v>
      </c>
      <c r="AU222" s="170" t="s">
        <v>157</v>
      </c>
      <c r="AY222" s="16" t="s">
        <v>150</v>
      </c>
      <c r="BE222" s="92">
        <f t="shared" si="24"/>
        <v>0</v>
      </c>
      <c r="BF222" s="92">
        <f t="shared" si="25"/>
        <v>0</v>
      </c>
      <c r="BG222" s="92">
        <f t="shared" si="26"/>
        <v>0</v>
      </c>
      <c r="BH222" s="92">
        <f t="shared" si="27"/>
        <v>0</v>
      </c>
      <c r="BI222" s="92">
        <f t="shared" si="28"/>
        <v>0</v>
      </c>
      <c r="BJ222" s="16" t="s">
        <v>157</v>
      </c>
      <c r="BK222" s="171">
        <f t="shared" si="29"/>
        <v>0</v>
      </c>
      <c r="BL222" s="16" t="s">
        <v>482</v>
      </c>
      <c r="BM222" s="170" t="s">
        <v>1115</v>
      </c>
    </row>
    <row r="223" spans="2:65" s="1" customFormat="1" ht="16.5" customHeight="1" x14ac:dyDescent="0.2">
      <c r="B223" s="160"/>
      <c r="C223" s="161" t="s">
        <v>600</v>
      </c>
      <c r="D223" s="259" t="s">
        <v>1116</v>
      </c>
      <c r="E223" s="260"/>
      <c r="F223" s="261"/>
      <c r="G223" s="163" t="s">
        <v>234</v>
      </c>
      <c r="H223" s="164">
        <v>7</v>
      </c>
      <c r="I223" s="165"/>
      <c r="J223" s="164">
        <f t="shared" si="20"/>
        <v>0</v>
      </c>
      <c r="K223" s="162" t="s">
        <v>1</v>
      </c>
      <c r="L223" s="32"/>
      <c r="M223" s="166" t="s">
        <v>1</v>
      </c>
      <c r="N223" s="167" t="s">
        <v>41</v>
      </c>
      <c r="O223" s="55"/>
      <c r="P223" s="168">
        <f t="shared" si="21"/>
        <v>0</v>
      </c>
      <c r="Q223" s="168">
        <v>0</v>
      </c>
      <c r="R223" s="168">
        <f t="shared" si="22"/>
        <v>0</v>
      </c>
      <c r="S223" s="168">
        <v>0</v>
      </c>
      <c r="T223" s="169">
        <f t="shared" si="23"/>
        <v>0</v>
      </c>
      <c r="AR223" s="170" t="s">
        <v>482</v>
      </c>
      <c r="AT223" s="170" t="s">
        <v>152</v>
      </c>
      <c r="AU223" s="170" t="s">
        <v>157</v>
      </c>
      <c r="AY223" s="16" t="s">
        <v>150</v>
      </c>
      <c r="BE223" s="92">
        <f t="shared" si="24"/>
        <v>0</v>
      </c>
      <c r="BF223" s="92">
        <f t="shared" si="25"/>
        <v>0</v>
      </c>
      <c r="BG223" s="92">
        <f t="shared" si="26"/>
        <v>0</v>
      </c>
      <c r="BH223" s="92">
        <f t="shared" si="27"/>
        <v>0</v>
      </c>
      <c r="BI223" s="92">
        <f t="shared" si="28"/>
        <v>0</v>
      </c>
      <c r="BJ223" s="16" t="s">
        <v>157</v>
      </c>
      <c r="BK223" s="171">
        <f t="shared" si="29"/>
        <v>0</v>
      </c>
      <c r="BL223" s="16" t="s">
        <v>482</v>
      </c>
      <c r="BM223" s="170" t="s">
        <v>1117</v>
      </c>
    </row>
    <row r="224" spans="2:65" s="1" customFormat="1" ht="16.5" customHeight="1" x14ac:dyDescent="0.2">
      <c r="B224" s="160"/>
      <c r="C224" s="161" t="s">
        <v>605</v>
      </c>
      <c r="D224" s="259" t="s">
        <v>1113</v>
      </c>
      <c r="E224" s="260"/>
      <c r="F224" s="261"/>
      <c r="G224" s="163" t="s">
        <v>234</v>
      </c>
      <c r="H224" s="164">
        <v>7</v>
      </c>
      <c r="I224" s="165"/>
      <c r="J224" s="164">
        <f t="shared" si="20"/>
        <v>0</v>
      </c>
      <c r="K224" s="162" t="s">
        <v>1</v>
      </c>
      <c r="L224" s="32"/>
      <c r="M224" s="166" t="s">
        <v>1</v>
      </c>
      <c r="N224" s="167" t="s">
        <v>41</v>
      </c>
      <c r="O224" s="55"/>
      <c r="P224" s="168">
        <f t="shared" si="21"/>
        <v>0</v>
      </c>
      <c r="Q224" s="168">
        <v>0</v>
      </c>
      <c r="R224" s="168">
        <f t="shared" si="22"/>
        <v>0</v>
      </c>
      <c r="S224" s="168">
        <v>0</v>
      </c>
      <c r="T224" s="169">
        <f t="shared" si="23"/>
        <v>0</v>
      </c>
      <c r="AR224" s="170" t="s">
        <v>482</v>
      </c>
      <c r="AT224" s="170" t="s">
        <v>152</v>
      </c>
      <c r="AU224" s="170" t="s">
        <v>157</v>
      </c>
      <c r="AY224" s="16" t="s">
        <v>150</v>
      </c>
      <c r="BE224" s="92">
        <f t="shared" si="24"/>
        <v>0</v>
      </c>
      <c r="BF224" s="92">
        <f t="shared" si="25"/>
        <v>0</v>
      </c>
      <c r="BG224" s="92">
        <f t="shared" si="26"/>
        <v>0</v>
      </c>
      <c r="BH224" s="92">
        <f t="shared" si="27"/>
        <v>0</v>
      </c>
      <c r="BI224" s="92">
        <f t="shared" si="28"/>
        <v>0</v>
      </c>
      <c r="BJ224" s="16" t="s">
        <v>157</v>
      </c>
      <c r="BK224" s="171">
        <f t="shared" si="29"/>
        <v>0</v>
      </c>
      <c r="BL224" s="16" t="s">
        <v>482</v>
      </c>
      <c r="BM224" s="170" t="s">
        <v>1118</v>
      </c>
    </row>
    <row r="225" spans="2:65" s="1" customFormat="1" ht="48" customHeight="1" x14ac:dyDescent="0.2">
      <c r="B225" s="160"/>
      <c r="C225" s="197" t="s">
        <v>610</v>
      </c>
      <c r="D225" s="262" t="s">
        <v>1262</v>
      </c>
      <c r="E225" s="263"/>
      <c r="F225" s="264"/>
      <c r="G225" s="199" t="s">
        <v>234</v>
      </c>
      <c r="H225" s="200">
        <v>7</v>
      </c>
      <c r="I225" s="201"/>
      <c r="J225" s="200">
        <f t="shared" si="20"/>
        <v>0</v>
      </c>
      <c r="K225" s="198" t="s">
        <v>1</v>
      </c>
      <c r="L225" s="202"/>
      <c r="M225" s="203" t="s">
        <v>1</v>
      </c>
      <c r="N225" s="204" t="s">
        <v>41</v>
      </c>
      <c r="O225" s="55"/>
      <c r="P225" s="168">
        <f t="shared" si="21"/>
        <v>0</v>
      </c>
      <c r="Q225" s="168">
        <v>0</v>
      </c>
      <c r="R225" s="168">
        <f t="shared" si="22"/>
        <v>0</v>
      </c>
      <c r="S225" s="168">
        <v>0</v>
      </c>
      <c r="T225" s="169">
        <f t="shared" si="23"/>
        <v>0</v>
      </c>
      <c r="AR225" s="170" t="s">
        <v>1050</v>
      </c>
      <c r="AT225" s="170" t="s">
        <v>255</v>
      </c>
      <c r="AU225" s="170" t="s">
        <v>157</v>
      </c>
      <c r="AY225" s="16" t="s">
        <v>150</v>
      </c>
      <c r="BE225" s="92">
        <f t="shared" si="24"/>
        <v>0</v>
      </c>
      <c r="BF225" s="92">
        <f t="shared" si="25"/>
        <v>0</v>
      </c>
      <c r="BG225" s="92">
        <f t="shared" si="26"/>
        <v>0</v>
      </c>
      <c r="BH225" s="92">
        <f t="shared" si="27"/>
        <v>0</v>
      </c>
      <c r="BI225" s="92">
        <f t="shared" si="28"/>
        <v>0</v>
      </c>
      <c r="BJ225" s="16" t="s">
        <v>157</v>
      </c>
      <c r="BK225" s="171">
        <f t="shared" si="29"/>
        <v>0</v>
      </c>
      <c r="BL225" s="16" t="s">
        <v>482</v>
      </c>
      <c r="BM225" s="170" t="s">
        <v>1119</v>
      </c>
    </row>
    <row r="226" spans="2:65" s="1" customFormat="1" ht="16.5" customHeight="1" x14ac:dyDescent="0.2">
      <c r="B226" s="160"/>
      <c r="C226" s="161" t="s">
        <v>613</v>
      </c>
      <c r="D226" s="259" t="s">
        <v>1120</v>
      </c>
      <c r="E226" s="260"/>
      <c r="F226" s="261"/>
      <c r="G226" s="163" t="s">
        <v>234</v>
      </c>
      <c r="H226" s="164">
        <v>4</v>
      </c>
      <c r="I226" s="165"/>
      <c r="J226" s="164">
        <f t="shared" si="20"/>
        <v>0</v>
      </c>
      <c r="K226" s="162" t="s">
        <v>1</v>
      </c>
      <c r="L226" s="32"/>
      <c r="M226" s="166" t="s">
        <v>1</v>
      </c>
      <c r="N226" s="167" t="s">
        <v>41</v>
      </c>
      <c r="O226" s="55"/>
      <c r="P226" s="168">
        <f t="shared" si="21"/>
        <v>0</v>
      </c>
      <c r="Q226" s="168">
        <v>0</v>
      </c>
      <c r="R226" s="168">
        <f t="shared" si="22"/>
        <v>0</v>
      </c>
      <c r="S226" s="168">
        <v>0</v>
      </c>
      <c r="T226" s="169">
        <f t="shared" si="23"/>
        <v>0</v>
      </c>
      <c r="AR226" s="170" t="s">
        <v>482</v>
      </c>
      <c r="AT226" s="170" t="s">
        <v>152</v>
      </c>
      <c r="AU226" s="170" t="s">
        <v>157</v>
      </c>
      <c r="AY226" s="16" t="s">
        <v>150</v>
      </c>
      <c r="BE226" s="92">
        <f t="shared" si="24"/>
        <v>0</v>
      </c>
      <c r="BF226" s="92">
        <f t="shared" si="25"/>
        <v>0</v>
      </c>
      <c r="BG226" s="92">
        <f t="shared" si="26"/>
        <v>0</v>
      </c>
      <c r="BH226" s="92">
        <f t="shared" si="27"/>
        <v>0</v>
      </c>
      <c r="BI226" s="92">
        <f t="shared" si="28"/>
        <v>0</v>
      </c>
      <c r="BJ226" s="16" t="s">
        <v>157</v>
      </c>
      <c r="BK226" s="171">
        <f t="shared" si="29"/>
        <v>0</v>
      </c>
      <c r="BL226" s="16" t="s">
        <v>482</v>
      </c>
      <c r="BM226" s="170" t="s">
        <v>1121</v>
      </c>
    </row>
    <row r="227" spans="2:65" s="1" customFormat="1" ht="24" customHeight="1" x14ac:dyDescent="0.2">
      <c r="B227" s="160"/>
      <c r="C227" s="161" t="s">
        <v>620</v>
      </c>
      <c r="D227" s="259" t="s">
        <v>1122</v>
      </c>
      <c r="E227" s="260"/>
      <c r="F227" s="261"/>
      <c r="G227" s="163" t="s">
        <v>234</v>
      </c>
      <c r="H227" s="164">
        <v>4</v>
      </c>
      <c r="I227" s="165"/>
      <c r="J227" s="164">
        <f t="shared" si="20"/>
        <v>0</v>
      </c>
      <c r="K227" s="162" t="s">
        <v>1</v>
      </c>
      <c r="L227" s="32"/>
      <c r="M227" s="166" t="s">
        <v>1</v>
      </c>
      <c r="N227" s="167" t="s">
        <v>41</v>
      </c>
      <c r="O227" s="55"/>
      <c r="P227" s="168">
        <f t="shared" si="21"/>
        <v>0</v>
      </c>
      <c r="Q227" s="168">
        <v>0</v>
      </c>
      <c r="R227" s="168">
        <f t="shared" si="22"/>
        <v>0</v>
      </c>
      <c r="S227" s="168">
        <v>0</v>
      </c>
      <c r="T227" s="169">
        <f t="shared" si="23"/>
        <v>0</v>
      </c>
      <c r="AR227" s="170" t="s">
        <v>482</v>
      </c>
      <c r="AT227" s="170" t="s">
        <v>152</v>
      </c>
      <c r="AU227" s="170" t="s">
        <v>157</v>
      </c>
      <c r="AY227" s="16" t="s">
        <v>150</v>
      </c>
      <c r="BE227" s="92">
        <f t="shared" si="24"/>
        <v>0</v>
      </c>
      <c r="BF227" s="92">
        <f t="shared" si="25"/>
        <v>0</v>
      </c>
      <c r="BG227" s="92">
        <f t="shared" si="26"/>
        <v>0</v>
      </c>
      <c r="BH227" s="92">
        <f t="shared" si="27"/>
        <v>0</v>
      </c>
      <c r="BI227" s="92">
        <f t="shared" si="28"/>
        <v>0</v>
      </c>
      <c r="BJ227" s="16" t="s">
        <v>157</v>
      </c>
      <c r="BK227" s="171">
        <f t="shared" si="29"/>
        <v>0</v>
      </c>
      <c r="BL227" s="16" t="s">
        <v>482</v>
      </c>
      <c r="BM227" s="170" t="s">
        <v>1123</v>
      </c>
    </row>
    <row r="228" spans="2:65" s="1" customFormat="1" ht="36" customHeight="1" x14ac:dyDescent="0.2">
      <c r="B228" s="160"/>
      <c r="C228" s="197" t="s">
        <v>623</v>
      </c>
      <c r="D228" s="262" t="s">
        <v>1263</v>
      </c>
      <c r="E228" s="263"/>
      <c r="F228" s="264"/>
      <c r="G228" s="199" t="s">
        <v>234</v>
      </c>
      <c r="H228" s="200">
        <v>4</v>
      </c>
      <c r="I228" s="201"/>
      <c r="J228" s="200">
        <f t="shared" si="20"/>
        <v>0</v>
      </c>
      <c r="K228" s="198" t="s">
        <v>1</v>
      </c>
      <c r="L228" s="202"/>
      <c r="M228" s="203" t="s">
        <v>1</v>
      </c>
      <c r="N228" s="204" t="s">
        <v>41</v>
      </c>
      <c r="O228" s="55"/>
      <c r="P228" s="168">
        <f t="shared" si="21"/>
        <v>0</v>
      </c>
      <c r="Q228" s="168">
        <v>0</v>
      </c>
      <c r="R228" s="168">
        <f t="shared" si="22"/>
        <v>0</v>
      </c>
      <c r="S228" s="168">
        <v>0</v>
      </c>
      <c r="T228" s="169">
        <f t="shared" si="23"/>
        <v>0</v>
      </c>
      <c r="AR228" s="170" t="s">
        <v>1050</v>
      </c>
      <c r="AT228" s="170" t="s">
        <v>255</v>
      </c>
      <c r="AU228" s="170" t="s">
        <v>157</v>
      </c>
      <c r="AY228" s="16" t="s">
        <v>150</v>
      </c>
      <c r="BE228" s="92">
        <f t="shared" si="24"/>
        <v>0</v>
      </c>
      <c r="BF228" s="92">
        <f t="shared" si="25"/>
        <v>0</v>
      </c>
      <c r="BG228" s="92">
        <f t="shared" si="26"/>
        <v>0</v>
      </c>
      <c r="BH228" s="92">
        <f t="shared" si="27"/>
        <v>0</v>
      </c>
      <c r="BI228" s="92">
        <f t="shared" si="28"/>
        <v>0</v>
      </c>
      <c r="BJ228" s="16" t="s">
        <v>157</v>
      </c>
      <c r="BK228" s="171">
        <f t="shared" si="29"/>
        <v>0</v>
      </c>
      <c r="BL228" s="16" t="s">
        <v>482</v>
      </c>
      <c r="BM228" s="170" t="s">
        <v>1124</v>
      </c>
    </row>
    <row r="229" spans="2:65" s="1" customFormat="1" ht="16.5" customHeight="1" x14ac:dyDescent="0.2">
      <c r="B229" s="160"/>
      <c r="C229" s="161" t="s">
        <v>507</v>
      </c>
      <c r="D229" s="259" t="s">
        <v>1120</v>
      </c>
      <c r="E229" s="260"/>
      <c r="F229" s="261"/>
      <c r="G229" s="163" t="s">
        <v>234</v>
      </c>
      <c r="H229" s="164">
        <v>6</v>
      </c>
      <c r="I229" s="165"/>
      <c r="J229" s="164">
        <f t="shared" si="20"/>
        <v>0</v>
      </c>
      <c r="K229" s="162" t="s">
        <v>1</v>
      </c>
      <c r="L229" s="32"/>
      <c r="M229" s="166" t="s">
        <v>1</v>
      </c>
      <c r="N229" s="167" t="s">
        <v>41</v>
      </c>
      <c r="O229" s="55"/>
      <c r="P229" s="168">
        <f t="shared" si="21"/>
        <v>0</v>
      </c>
      <c r="Q229" s="168">
        <v>0</v>
      </c>
      <c r="R229" s="168">
        <f t="shared" si="22"/>
        <v>0</v>
      </c>
      <c r="S229" s="168">
        <v>0</v>
      </c>
      <c r="T229" s="169">
        <f t="shared" si="23"/>
        <v>0</v>
      </c>
      <c r="AR229" s="170" t="s">
        <v>482</v>
      </c>
      <c r="AT229" s="170" t="s">
        <v>152</v>
      </c>
      <c r="AU229" s="170" t="s">
        <v>157</v>
      </c>
      <c r="AY229" s="16" t="s">
        <v>150</v>
      </c>
      <c r="BE229" s="92">
        <f t="shared" si="24"/>
        <v>0</v>
      </c>
      <c r="BF229" s="92">
        <f t="shared" si="25"/>
        <v>0</v>
      </c>
      <c r="BG229" s="92">
        <f t="shared" si="26"/>
        <v>0</v>
      </c>
      <c r="BH229" s="92">
        <f t="shared" si="27"/>
        <v>0</v>
      </c>
      <c r="BI229" s="92">
        <f t="shared" si="28"/>
        <v>0</v>
      </c>
      <c r="BJ229" s="16" t="s">
        <v>157</v>
      </c>
      <c r="BK229" s="171">
        <f t="shared" si="29"/>
        <v>0</v>
      </c>
      <c r="BL229" s="16" t="s">
        <v>482</v>
      </c>
      <c r="BM229" s="170" t="s">
        <v>1125</v>
      </c>
    </row>
    <row r="230" spans="2:65" s="1" customFormat="1" ht="24" customHeight="1" x14ac:dyDescent="0.2">
      <c r="B230" s="160"/>
      <c r="C230" s="161" t="s">
        <v>628</v>
      </c>
      <c r="D230" s="259" t="s">
        <v>1122</v>
      </c>
      <c r="E230" s="260"/>
      <c r="F230" s="261"/>
      <c r="G230" s="163" t="s">
        <v>234</v>
      </c>
      <c r="H230" s="164">
        <v>6</v>
      </c>
      <c r="I230" s="165"/>
      <c r="J230" s="164">
        <f t="shared" si="20"/>
        <v>0</v>
      </c>
      <c r="K230" s="162" t="s">
        <v>1</v>
      </c>
      <c r="L230" s="32"/>
      <c r="M230" s="166" t="s">
        <v>1</v>
      </c>
      <c r="N230" s="167" t="s">
        <v>41</v>
      </c>
      <c r="O230" s="55"/>
      <c r="P230" s="168">
        <f t="shared" si="21"/>
        <v>0</v>
      </c>
      <c r="Q230" s="168">
        <v>0</v>
      </c>
      <c r="R230" s="168">
        <f t="shared" si="22"/>
        <v>0</v>
      </c>
      <c r="S230" s="168">
        <v>0</v>
      </c>
      <c r="T230" s="169">
        <f t="shared" si="23"/>
        <v>0</v>
      </c>
      <c r="AR230" s="170" t="s">
        <v>482</v>
      </c>
      <c r="AT230" s="170" t="s">
        <v>152</v>
      </c>
      <c r="AU230" s="170" t="s">
        <v>157</v>
      </c>
      <c r="AY230" s="16" t="s">
        <v>150</v>
      </c>
      <c r="BE230" s="92">
        <f t="shared" si="24"/>
        <v>0</v>
      </c>
      <c r="BF230" s="92">
        <f t="shared" si="25"/>
        <v>0</v>
      </c>
      <c r="BG230" s="92">
        <f t="shared" si="26"/>
        <v>0</v>
      </c>
      <c r="BH230" s="92">
        <f t="shared" si="27"/>
        <v>0</v>
      </c>
      <c r="BI230" s="92">
        <f t="shared" si="28"/>
        <v>0</v>
      </c>
      <c r="BJ230" s="16" t="s">
        <v>157</v>
      </c>
      <c r="BK230" s="171">
        <f t="shared" si="29"/>
        <v>0</v>
      </c>
      <c r="BL230" s="16" t="s">
        <v>482</v>
      </c>
      <c r="BM230" s="170" t="s">
        <v>1126</v>
      </c>
    </row>
    <row r="231" spans="2:65" s="1" customFormat="1" ht="24" customHeight="1" x14ac:dyDescent="0.2">
      <c r="B231" s="160"/>
      <c r="C231" s="197" t="s">
        <v>631</v>
      </c>
      <c r="D231" s="262" t="s">
        <v>1264</v>
      </c>
      <c r="E231" s="263"/>
      <c r="F231" s="264"/>
      <c r="G231" s="199" t="s">
        <v>234</v>
      </c>
      <c r="H231" s="200">
        <v>6</v>
      </c>
      <c r="I231" s="201"/>
      <c r="J231" s="200">
        <f t="shared" si="20"/>
        <v>0</v>
      </c>
      <c r="K231" s="198" t="s">
        <v>1</v>
      </c>
      <c r="L231" s="202"/>
      <c r="M231" s="203" t="s">
        <v>1</v>
      </c>
      <c r="N231" s="204" t="s">
        <v>41</v>
      </c>
      <c r="O231" s="55"/>
      <c r="P231" s="168">
        <f t="shared" si="21"/>
        <v>0</v>
      </c>
      <c r="Q231" s="168">
        <v>0</v>
      </c>
      <c r="R231" s="168">
        <f t="shared" si="22"/>
        <v>0</v>
      </c>
      <c r="S231" s="168">
        <v>0</v>
      </c>
      <c r="T231" s="169">
        <f t="shared" si="23"/>
        <v>0</v>
      </c>
      <c r="AR231" s="170" t="s">
        <v>1050</v>
      </c>
      <c r="AT231" s="170" t="s">
        <v>255</v>
      </c>
      <c r="AU231" s="170" t="s">
        <v>157</v>
      </c>
      <c r="AY231" s="16" t="s">
        <v>150</v>
      </c>
      <c r="BE231" s="92">
        <f t="shared" si="24"/>
        <v>0</v>
      </c>
      <c r="BF231" s="92">
        <f t="shared" si="25"/>
        <v>0</v>
      </c>
      <c r="BG231" s="92">
        <f t="shared" si="26"/>
        <v>0</v>
      </c>
      <c r="BH231" s="92">
        <f t="shared" si="27"/>
        <v>0</v>
      </c>
      <c r="BI231" s="92">
        <f t="shared" si="28"/>
        <v>0</v>
      </c>
      <c r="BJ231" s="16" t="s">
        <v>157</v>
      </c>
      <c r="BK231" s="171">
        <f t="shared" si="29"/>
        <v>0</v>
      </c>
      <c r="BL231" s="16" t="s">
        <v>482</v>
      </c>
      <c r="BM231" s="170" t="s">
        <v>1127</v>
      </c>
    </row>
    <row r="232" spans="2:65" s="1" customFormat="1" ht="24" customHeight="1" x14ac:dyDescent="0.2">
      <c r="B232" s="160"/>
      <c r="C232" s="161" t="s">
        <v>634</v>
      </c>
      <c r="D232" s="259" t="s">
        <v>1128</v>
      </c>
      <c r="E232" s="260"/>
      <c r="F232" s="261"/>
      <c r="G232" s="163" t="s">
        <v>234</v>
      </c>
      <c r="H232" s="164">
        <v>3</v>
      </c>
      <c r="I232" s="165"/>
      <c r="J232" s="164">
        <f t="shared" si="20"/>
        <v>0</v>
      </c>
      <c r="K232" s="162" t="s">
        <v>1</v>
      </c>
      <c r="L232" s="32"/>
      <c r="M232" s="166" t="s">
        <v>1</v>
      </c>
      <c r="N232" s="167" t="s">
        <v>41</v>
      </c>
      <c r="O232" s="55"/>
      <c r="P232" s="168">
        <f t="shared" si="21"/>
        <v>0</v>
      </c>
      <c r="Q232" s="168">
        <v>0</v>
      </c>
      <c r="R232" s="168">
        <f t="shared" si="22"/>
        <v>0</v>
      </c>
      <c r="S232" s="168">
        <v>0</v>
      </c>
      <c r="T232" s="169">
        <f t="shared" si="23"/>
        <v>0</v>
      </c>
      <c r="AR232" s="170" t="s">
        <v>482</v>
      </c>
      <c r="AT232" s="170" t="s">
        <v>152</v>
      </c>
      <c r="AU232" s="170" t="s">
        <v>157</v>
      </c>
      <c r="AY232" s="16" t="s">
        <v>150</v>
      </c>
      <c r="BE232" s="92">
        <f t="shared" si="24"/>
        <v>0</v>
      </c>
      <c r="BF232" s="92">
        <f t="shared" si="25"/>
        <v>0</v>
      </c>
      <c r="BG232" s="92">
        <f t="shared" si="26"/>
        <v>0</v>
      </c>
      <c r="BH232" s="92">
        <f t="shared" si="27"/>
        <v>0</v>
      </c>
      <c r="BI232" s="92">
        <f t="shared" si="28"/>
        <v>0</v>
      </c>
      <c r="BJ232" s="16" t="s">
        <v>157</v>
      </c>
      <c r="BK232" s="171">
        <f t="shared" si="29"/>
        <v>0</v>
      </c>
      <c r="BL232" s="16" t="s">
        <v>482</v>
      </c>
      <c r="BM232" s="170" t="s">
        <v>1129</v>
      </c>
    </row>
    <row r="233" spans="2:65" s="1" customFormat="1" ht="16.5" customHeight="1" x14ac:dyDescent="0.2">
      <c r="B233" s="160"/>
      <c r="C233" s="161" t="s">
        <v>637</v>
      </c>
      <c r="D233" s="259" t="s">
        <v>1130</v>
      </c>
      <c r="E233" s="260"/>
      <c r="F233" s="261"/>
      <c r="G233" s="163" t="s">
        <v>952</v>
      </c>
      <c r="H233" s="164">
        <v>20</v>
      </c>
      <c r="I233" s="165"/>
      <c r="J233" s="164">
        <f t="shared" si="20"/>
        <v>0</v>
      </c>
      <c r="K233" s="162" t="s">
        <v>1</v>
      </c>
      <c r="L233" s="32"/>
      <c r="M233" s="166" t="s">
        <v>1</v>
      </c>
      <c r="N233" s="167" t="s">
        <v>41</v>
      </c>
      <c r="O233" s="55"/>
      <c r="P233" s="168">
        <f t="shared" si="21"/>
        <v>0</v>
      </c>
      <c r="Q233" s="168">
        <v>0</v>
      </c>
      <c r="R233" s="168">
        <f t="shared" si="22"/>
        <v>0</v>
      </c>
      <c r="S233" s="168">
        <v>0</v>
      </c>
      <c r="T233" s="169">
        <f t="shared" si="23"/>
        <v>0</v>
      </c>
      <c r="AR233" s="170" t="s">
        <v>482</v>
      </c>
      <c r="AT233" s="170" t="s">
        <v>152</v>
      </c>
      <c r="AU233" s="170" t="s">
        <v>157</v>
      </c>
      <c r="AY233" s="16" t="s">
        <v>150</v>
      </c>
      <c r="BE233" s="92">
        <f t="shared" si="24"/>
        <v>0</v>
      </c>
      <c r="BF233" s="92">
        <f t="shared" si="25"/>
        <v>0</v>
      </c>
      <c r="BG233" s="92">
        <f t="shared" si="26"/>
        <v>0</v>
      </c>
      <c r="BH233" s="92">
        <f t="shared" si="27"/>
        <v>0</v>
      </c>
      <c r="BI233" s="92">
        <f t="shared" si="28"/>
        <v>0</v>
      </c>
      <c r="BJ233" s="16" t="s">
        <v>157</v>
      </c>
      <c r="BK233" s="171">
        <f t="shared" si="29"/>
        <v>0</v>
      </c>
      <c r="BL233" s="16" t="s">
        <v>482</v>
      </c>
      <c r="BM233" s="170" t="s">
        <v>1131</v>
      </c>
    </row>
    <row r="234" spans="2:65" s="1" customFormat="1" ht="16.5" customHeight="1" x14ac:dyDescent="0.2">
      <c r="B234" s="160"/>
      <c r="C234" s="161" t="s">
        <v>640</v>
      </c>
      <c r="D234" s="259" t="s">
        <v>1132</v>
      </c>
      <c r="E234" s="260"/>
      <c r="F234" s="261"/>
      <c r="G234" s="163" t="s">
        <v>952</v>
      </c>
      <c r="H234" s="164">
        <v>32</v>
      </c>
      <c r="I234" s="165"/>
      <c r="J234" s="164">
        <f t="shared" si="20"/>
        <v>0</v>
      </c>
      <c r="K234" s="162" t="s">
        <v>1</v>
      </c>
      <c r="L234" s="32"/>
      <c r="M234" s="166" t="s">
        <v>1</v>
      </c>
      <c r="N234" s="167" t="s">
        <v>41</v>
      </c>
      <c r="O234" s="55"/>
      <c r="P234" s="168">
        <f t="shared" si="21"/>
        <v>0</v>
      </c>
      <c r="Q234" s="168">
        <v>0</v>
      </c>
      <c r="R234" s="168">
        <f t="shared" si="22"/>
        <v>0</v>
      </c>
      <c r="S234" s="168">
        <v>0</v>
      </c>
      <c r="T234" s="169">
        <f t="shared" si="23"/>
        <v>0</v>
      </c>
      <c r="AR234" s="170" t="s">
        <v>482</v>
      </c>
      <c r="AT234" s="170" t="s">
        <v>152</v>
      </c>
      <c r="AU234" s="170" t="s">
        <v>157</v>
      </c>
      <c r="AY234" s="16" t="s">
        <v>150</v>
      </c>
      <c r="BE234" s="92">
        <f t="shared" si="24"/>
        <v>0</v>
      </c>
      <c r="BF234" s="92">
        <f t="shared" si="25"/>
        <v>0</v>
      </c>
      <c r="BG234" s="92">
        <f t="shared" si="26"/>
        <v>0</v>
      </c>
      <c r="BH234" s="92">
        <f t="shared" si="27"/>
        <v>0</v>
      </c>
      <c r="BI234" s="92">
        <f t="shared" si="28"/>
        <v>0</v>
      </c>
      <c r="BJ234" s="16" t="s">
        <v>157</v>
      </c>
      <c r="BK234" s="171">
        <f t="shared" si="29"/>
        <v>0</v>
      </c>
      <c r="BL234" s="16" t="s">
        <v>482</v>
      </c>
      <c r="BM234" s="170" t="s">
        <v>1133</v>
      </c>
    </row>
    <row r="235" spans="2:65" s="1" customFormat="1" ht="16.5" customHeight="1" x14ac:dyDescent="0.2">
      <c r="B235" s="160"/>
      <c r="C235" s="161" t="s">
        <v>643</v>
      </c>
      <c r="D235" s="259" t="s">
        <v>1134</v>
      </c>
      <c r="E235" s="260"/>
      <c r="F235" s="261"/>
      <c r="G235" s="163" t="s">
        <v>400</v>
      </c>
      <c r="H235" s="164">
        <v>4</v>
      </c>
      <c r="I235" s="165"/>
      <c r="J235" s="164">
        <f t="shared" ref="J235:J244" si="30">ROUND(I235*H235,3)</f>
        <v>0</v>
      </c>
      <c r="K235" s="162" t="s">
        <v>1</v>
      </c>
      <c r="L235" s="32"/>
      <c r="M235" s="166" t="s">
        <v>1</v>
      </c>
      <c r="N235" s="167" t="s">
        <v>41</v>
      </c>
      <c r="O235" s="55"/>
      <c r="P235" s="168">
        <f t="shared" ref="P235:P244" si="31">O235*H235</f>
        <v>0</v>
      </c>
      <c r="Q235" s="168">
        <v>0</v>
      </c>
      <c r="R235" s="168">
        <f t="shared" ref="R235:R244" si="32">Q235*H235</f>
        <v>0</v>
      </c>
      <c r="S235" s="168">
        <v>0</v>
      </c>
      <c r="T235" s="169">
        <f t="shared" ref="T235:T244" si="33">S235*H235</f>
        <v>0</v>
      </c>
      <c r="AR235" s="170" t="s">
        <v>482</v>
      </c>
      <c r="AT235" s="170" t="s">
        <v>152</v>
      </c>
      <c r="AU235" s="170" t="s">
        <v>157</v>
      </c>
      <c r="AY235" s="16" t="s">
        <v>150</v>
      </c>
      <c r="BE235" s="92">
        <f t="shared" ref="BE235:BE244" si="34">IF(N235="základná",J235,0)</f>
        <v>0</v>
      </c>
      <c r="BF235" s="92">
        <f t="shared" ref="BF235:BF244" si="35">IF(N235="znížená",J235,0)</f>
        <v>0</v>
      </c>
      <c r="BG235" s="92">
        <f t="shared" ref="BG235:BG244" si="36">IF(N235="zákl. prenesená",J235,0)</f>
        <v>0</v>
      </c>
      <c r="BH235" s="92">
        <f t="shared" ref="BH235:BH244" si="37">IF(N235="zníž. prenesená",J235,0)</f>
        <v>0</v>
      </c>
      <c r="BI235" s="92">
        <f t="shared" ref="BI235:BI244" si="38">IF(N235="nulová",J235,0)</f>
        <v>0</v>
      </c>
      <c r="BJ235" s="16" t="s">
        <v>157</v>
      </c>
      <c r="BK235" s="171">
        <f t="shared" ref="BK235:BK244" si="39">ROUND(I235*H235,3)</f>
        <v>0</v>
      </c>
      <c r="BL235" s="16" t="s">
        <v>482</v>
      </c>
      <c r="BM235" s="170" t="s">
        <v>1135</v>
      </c>
    </row>
    <row r="236" spans="2:65" s="1" customFormat="1" ht="16.5" customHeight="1" x14ac:dyDescent="0.2">
      <c r="B236" s="160"/>
      <c r="C236" s="197" t="s">
        <v>648</v>
      </c>
      <c r="D236" s="262" t="s">
        <v>1136</v>
      </c>
      <c r="E236" s="263"/>
      <c r="F236" s="264"/>
      <c r="G236" s="199" t="s">
        <v>234</v>
      </c>
      <c r="H236" s="200">
        <v>4</v>
      </c>
      <c r="I236" s="201"/>
      <c r="J236" s="200">
        <f t="shared" si="30"/>
        <v>0</v>
      </c>
      <c r="K236" s="198" t="s">
        <v>1</v>
      </c>
      <c r="L236" s="202"/>
      <c r="M236" s="203" t="s">
        <v>1</v>
      </c>
      <c r="N236" s="204" t="s">
        <v>41</v>
      </c>
      <c r="O236" s="55"/>
      <c r="P236" s="168">
        <f t="shared" si="31"/>
        <v>0</v>
      </c>
      <c r="Q236" s="168">
        <v>0</v>
      </c>
      <c r="R236" s="168">
        <f t="shared" si="32"/>
        <v>0</v>
      </c>
      <c r="S236" s="168">
        <v>0</v>
      </c>
      <c r="T236" s="169">
        <f t="shared" si="33"/>
        <v>0</v>
      </c>
      <c r="AR236" s="170" t="s">
        <v>1050</v>
      </c>
      <c r="AT236" s="170" t="s">
        <v>255</v>
      </c>
      <c r="AU236" s="170" t="s">
        <v>157</v>
      </c>
      <c r="AY236" s="16" t="s">
        <v>150</v>
      </c>
      <c r="BE236" s="92">
        <f t="shared" si="34"/>
        <v>0</v>
      </c>
      <c r="BF236" s="92">
        <f t="shared" si="35"/>
        <v>0</v>
      </c>
      <c r="BG236" s="92">
        <f t="shared" si="36"/>
        <v>0</v>
      </c>
      <c r="BH236" s="92">
        <f t="shared" si="37"/>
        <v>0</v>
      </c>
      <c r="BI236" s="92">
        <f t="shared" si="38"/>
        <v>0</v>
      </c>
      <c r="BJ236" s="16" t="s">
        <v>157</v>
      </c>
      <c r="BK236" s="171">
        <f t="shared" si="39"/>
        <v>0</v>
      </c>
      <c r="BL236" s="16" t="s">
        <v>482</v>
      </c>
      <c r="BM236" s="170" t="s">
        <v>1137</v>
      </c>
    </row>
    <row r="237" spans="2:65" s="1" customFormat="1" ht="16.5" customHeight="1" x14ac:dyDescent="0.2">
      <c r="B237" s="160"/>
      <c r="C237" s="161" t="s">
        <v>651</v>
      </c>
      <c r="D237" s="259" t="s">
        <v>1138</v>
      </c>
      <c r="E237" s="260"/>
      <c r="F237" s="261"/>
      <c r="G237" s="163" t="s">
        <v>234</v>
      </c>
      <c r="H237" s="164">
        <v>4</v>
      </c>
      <c r="I237" s="165"/>
      <c r="J237" s="164">
        <f t="shared" si="30"/>
        <v>0</v>
      </c>
      <c r="K237" s="162" t="s">
        <v>1</v>
      </c>
      <c r="L237" s="32"/>
      <c r="M237" s="166" t="s">
        <v>1</v>
      </c>
      <c r="N237" s="167" t="s">
        <v>41</v>
      </c>
      <c r="O237" s="55"/>
      <c r="P237" s="168">
        <f t="shared" si="31"/>
        <v>0</v>
      </c>
      <c r="Q237" s="168">
        <v>0</v>
      </c>
      <c r="R237" s="168">
        <f t="shared" si="32"/>
        <v>0</v>
      </c>
      <c r="S237" s="168">
        <v>0</v>
      </c>
      <c r="T237" s="169">
        <f t="shared" si="33"/>
        <v>0</v>
      </c>
      <c r="AR237" s="170" t="s">
        <v>482</v>
      </c>
      <c r="AT237" s="170" t="s">
        <v>152</v>
      </c>
      <c r="AU237" s="170" t="s">
        <v>157</v>
      </c>
      <c r="AY237" s="16" t="s">
        <v>150</v>
      </c>
      <c r="BE237" s="92">
        <f t="shared" si="34"/>
        <v>0</v>
      </c>
      <c r="BF237" s="92">
        <f t="shared" si="35"/>
        <v>0</v>
      </c>
      <c r="BG237" s="92">
        <f t="shared" si="36"/>
        <v>0</v>
      </c>
      <c r="BH237" s="92">
        <f t="shared" si="37"/>
        <v>0</v>
      </c>
      <c r="BI237" s="92">
        <f t="shared" si="38"/>
        <v>0</v>
      </c>
      <c r="BJ237" s="16" t="s">
        <v>157</v>
      </c>
      <c r="BK237" s="171">
        <f t="shared" si="39"/>
        <v>0</v>
      </c>
      <c r="BL237" s="16" t="s">
        <v>482</v>
      </c>
      <c r="BM237" s="170" t="s">
        <v>1139</v>
      </c>
    </row>
    <row r="238" spans="2:65" s="1" customFormat="1" ht="16.5" customHeight="1" x14ac:dyDescent="0.2">
      <c r="B238" s="160"/>
      <c r="C238" s="197" t="s">
        <v>654</v>
      </c>
      <c r="D238" s="262" t="s">
        <v>1140</v>
      </c>
      <c r="E238" s="263"/>
      <c r="F238" s="264"/>
      <c r="G238" s="199" t="s">
        <v>234</v>
      </c>
      <c r="H238" s="200">
        <v>4</v>
      </c>
      <c r="I238" s="201"/>
      <c r="J238" s="200">
        <f t="shared" si="30"/>
        <v>0</v>
      </c>
      <c r="K238" s="198" t="s">
        <v>1</v>
      </c>
      <c r="L238" s="202"/>
      <c r="M238" s="203" t="s">
        <v>1</v>
      </c>
      <c r="N238" s="204" t="s">
        <v>41</v>
      </c>
      <c r="O238" s="55"/>
      <c r="P238" s="168">
        <f t="shared" si="31"/>
        <v>0</v>
      </c>
      <c r="Q238" s="168">
        <v>0</v>
      </c>
      <c r="R238" s="168">
        <f t="shared" si="32"/>
        <v>0</v>
      </c>
      <c r="S238" s="168">
        <v>0</v>
      </c>
      <c r="T238" s="169">
        <f t="shared" si="33"/>
        <v>0</v>
      </c>
      <c r="AR238" s="170" t="s">
        <v>1050</v>
      </c>
      <c r="AT238" s="170" t="s">
        <v>255</v>
      </c>
      <c r="AU238" s="170" t="s">
        <v>157</v>
      </c>
      <c r="AY238" s="16" t="s">
        <v>150</v>
      </c>
      <c r="BE238" s="92">
        <f t="shared" si="34"/>
        <v>0</v>
      </c>
      <c r="BF238" s="92">
        <f t="shared" si="35"/>
        <v>0</v>
      </c>
      <c r="BG238" s="92">
        <f t="shared" si="36"/>
        <v>0</v>
      </c>
      <c r="BH238" s="92">
        <f t="shared" si="37"/>
        <v>0</v>
      </c>
      <c r="BI238" s="92">
        <f t="shared" si="38"/>
        <v>0</v>
      </c>
      <c r="BJ238" s="16" t="s">
        <v>157</v>
      </c>
      <c r="BK238" s="171">
        <f t="shared" si="39"/>
        <v>0</v>
      </c>
      <c r="BL238" s="16" t="s">
        <v>482</v>
      </c>
      <c r="BM238" s="170" t="s">
        <v>1141</v>
      </c>
    </row>
    <row r="239" spans="2:65" s="1" customFormat="1" ht="24" customHeight="1" x14ac:dyDescent="0.2">
      <c r="B239" s="160"/>
      <c r="C239" s="161" t="s">
        <v>658</v>
      </c>
      <c r="D239" s="259" t="s">
        <v>1142</v>
      </c>
      <c r="E239" s="260"/>
      <c r="F239" s="261"/>
      <c r="G239" s="163" t="s">
        <v>400</v>
      </c>
      <c r="H239" s="164">
        <v>10</v>
      </c>
      <c r="I239" s="165"/>
      <c r="J239" s="164">
        <f t="shared" si="30"/>
        <v>0</v>
      </c>
      <c r="K239" s="162" t="s">
        <v>1</v>
      </c>
      <c r="L239" s="32"/>
      <c r="M239" s="166" t="s">
        <v>1</v>
      </c>
      <c r="N239" s="167" t="s">
        <v>41</v>
      </c>
      <c r="O239" s="55"/>
      <c r="P239" s="168">
        <f t="shared" si="31"/>
        <v>0</v>
      </c>
      <c r="Q239" s="168">
        <v>0</v>
      </c>
      <c r="R239" s="168">
        <f t="shared" si="32"/>
        <v>0</v>
      </c>
      <c r="S239" s="168">
        <v>0</v>
      </c>
      <c r="T239" s="169">
        <f t="shared" si="33"/>
        <v>0</v>
      </c>
      <c r="AR239" s="170" t="s">
        <v>482</v>
      </c>
      <c r="AT239" s="170" t="s">
        <v>152</v>
      </c>
      <c r="AU239" s="170" t="s">
        <v>157</v>
      </c>
      <c r="AY239" s="16" t="s">
        <v>150</v>
      </c>
      <c r="BE239" s="92">
        <f t="shared" si="34"/>
        <v>0</v>
      </c>
      <c r="BF239" s="92">
        <f t="shared" si="35"/>
        <v>0</v>
      </c>
      <c r="BG239" s="92">
        <f t="shared" si="36"/>
        <v>0</v>
      </c>
      <c r="BH239" s="92">
        <f t="shared" si="37"/>
        <v>0</v>
      </c>
      <c r="BI239" s="92">
        <f t="shared" si="38"/>
        <v>0</v>
      </c>
      <c r="BJ239" s="16" t="s">
        <v>157</v>
      </c>
      <c r="BK239" s="171">
        <f t="shared" si="39"/>
        <v>0</v>
      </c>
      <c r="BL239" s="16" t="s">
        <v>482</v>
      </c>
      <c r="BM239" s="170" t="s">
        <v>1143</v>
      </c>
    </row>
    <row r="240" spans="2:65" s="1" customFormat="1" ht="24" customHeight="1" x14ac:dyDescent="0.2">
      <c r="B240" s="160"/>
      <c r="C240" s="197" t="s">
        <v>663</v>
      </c>
      <c r="D240" s="262" t="s">
        <v>1265</v>
      </c>
      <c r="E240" s="263"/>
      <c r="F240" s="264"/>
      <c r="G240" s="199" t="s">
        <v>367</v>
      </c>
      <c r="H240" s="200">
        <v>6.8</v>
      </c>
      <c r="I240" s="201"/>
      <c r="J240" s="200">
        <f t="shared" si="30"/>
        <v>0</v>
      </c>
      <c r="K240" s="198" t="s">
        <v>1</v>
      </c>
      <c r="L240" s="202"/>
      <c r="M240" s="203" t="s">
        <v>1</v>
      </c>
      <c r="N240" s="204" t="s">
        <v>41</v>
      </c>
      <c r="O240" s="55"/>
      <c r="P240" s="168">
        <f t="shared" si="31"/>
        <v>0</v>
      </c>
      <c r="Q240" s="168">
        <v>0</v>
      </c>
      <c r="R240" s="168">
        <f t="shared" si="32"/>
        <v>0</v>
      </c>
      <c r="S240" s="168">
        <v>0</v>
      </c>
      <c r="T240" s="169">
        <f t="shared" si="33"/>
        <v>0</v>
      </c>
      <c r="AR240" s="170" t="s">
        <v>1050</v>
      </c>
      <c r="AT240" s="170" t="s">
        <v>255</v>
      </c>
      <c r="AU240" s="170" t="s">
        <v>157</v>
      </c>
      <c r="AY240" s="16" t="s">
        <v>150</v>
      </c>
      <c r="BE240" s="92">
        <f t="shared" si="34"/>
        <v>0</v>
      </c>
      <c r="BF240" s="92">
        <f t="shared" si="35"/>
        <v>0</v>
      </c>
      <c r="BG240" s="92">
        <f t="shared" si="36"/>
        <v>0</v>
      </c>
      <c r="BH240" s="92">
        <f t="shared" si="37"/>
        <v>0</v>
      </c>
      <c r="BI240" s="92">
        <f t="shared" si="38"/>
        <v>0</v>
      </c>
      <c r="BJ240" s="16" t="s">
        <v>157</v>
      </c>
      <c r="BK240" s="171">
        <f t="shared" si="39"/>
        <v>0</v>
      </c>
      <c r="BL240" s="16" t="s">
        <v>482</v>
      </c>
      <c r="BM240" s="170" t="s">
        <v>1144</v>
      </c>
    </row>
    <row r="241" spans="2:65" s="1" customFormat="1" ht="16.5" customHeight="1" x14ac:dyDescent="0.2">
      <c r="B241" s="160"/>
      <c r="C241" s="161" t="s">
        <v>666</v>
      </c>
      <c r="D241" s="259" t="s">
        <v>1145</v>
      </c>
      <c r="E241" s="260"/>
      <c r="F241" s="261"/>
      <c r="G241" s="163" t="s">
        <v>234</v>
      </c>
      <c r="H241" s="164">
        <v>1</v>
      </c>
      <c r="I241" s="165"/>
      <c r="J241" s="164">
        <f t="shared" si="30"/>
        <v>0</v>
      </c>
      <c r="K241" s="162" t="s">
        <v>1</v>
      </c>
      <c r="L241" s="32"/>
      <c r="M241" s="166" t="s">
        <v>1</v>
      </c>
      <c r="N241" s="167" t="s">
        <v>41</v>
      </c>
      <c r="O241" s="55"/>
      <c r="P241" s="168">
        <f t="shared" si="31"/>
        <v>0</v>
      </c>
      <c r="Q241" s="168">
        <v>0</v>
      </c>
      <c r="R241" s="168">
        <f t="shared" si="32"/>
        <v>0</v>
      </c>
      <c r="S241" s="168">
        <v>0</v>
      </c>
      <c r="T241" s="169">
        <f t="shared" si="33"/>
        <v>0</v>
      </c>
      <c r="AR241" s="170" t="s">
        <v>482</v>
      </c>
      <c r="AT241" s="170" t="s">
        <v>152</v>
      </c>
      <c r="AU241" s="170" t="s">
        <v>157</v>
      </c>
      <c r="AY241" s="16" t="s">
        <v>150</v>
      </c>
      <c r="BE241" s="92">
        <f t="shared" si="34"/>
        <v>0</v>
      </c>
      <c r="BF241" s="92">
        <f t="shared" si="35"/>
        <v>0</v>
      </c>
      <c r="BG241" s="92">
        <f t="shared" si="36"/>
        <v>0</v>
      </c>
      <c r="BH241" s="92">
        <f t="shared" si="37"/>
        <v>0</v>
      </c>
      <c r="BI241" s="92">
        <f t="shared" si="38"/>
        <v>0</v>
      </c>
      <c r="BJ241" s="16" t="s">
        <v>157</v>
      </c>
      <c r="BK241" s="171">
        <f t="shared" si="39"/>
        <v>0</v>
      </c>
      <c r="BL241" s="16" t="s">
        <v>482</v>
      </c>
      <c r="BM241" s="170" t="s">
        <v>1146</v>
      </c>
    </row>
    <row r="242" spans="2:65" s="1" customFormat="1" ht="24" customHeight="1" x14ac:dyDescent="0.2">
      <c r="B242" s="160"/>
      <c r="C242" s="197" t="s">
        <v>669</v>
      </c>
      <c r="D242" s="262" t="s">
        <v>1266</v>
      </c>
      <c r="E242" s="263"/>
      <c r="F242" s="264"/>
      <c r="G242" s="199" t="s">
        <v>234</v>
      </c>
      <c r="H242" s="200">
        <v>1</v>
      </c>
      <c r="I242" s="201"/>
      <c r="J242" s="200">
        <f t="shared" si="30"/>
        <v>0</v>
      </c>
      <c r="K242" s="198" t="s">
        <v>1</v>
      </c>
      <c r="L242" s="202"/>
      <c r="M242" s="203" t="s">
        <v>1</v>
      </c>
      <c r="N242" s="204" t="s">
        <v>41</v>
      </c>
      <c r="O242" s="55"/>
      <c r="P242" s="168">
        <f t="shared" si="31"/>
        <v>0</v>
      </c>
      <c r="Q242" s="168">
        <v>0</v>
      </c>
      <c r="R242" s="168">
        <f t="shared" si="32"/>
        <v>0</v>
      </c>
      <c r="S242" s="168">
        <v>0</v>
      </c>
      <c r="T242" s="169">
        <f t="shared" si="33"/>
        <v>0</v>
      </c>
      <c r="AR242" s="170" t="s">
        <v>1050</v>
      </c>
      <c r="AT242" s="170" t="s">
        <v>255</v>
      </c>
      <c r="AU242" s="170" t="s">
        <v>157</v>
      </c>
      <c r="AY242" s="16" t="s">
        <v>150</v>
      </c>
      <c r="BE242" s="92">
        <f t="shared" si="34"/>
        <v>0</v>
      </c>
      <c r="BF242" s="92">
        <f t="shared" si="35"/>
        <v>0</v>
      </c>
      <c r="BG242" s="92">
        <f t="shared" si="36"/>
        <v>0</v>
      </c>
      <c r="BH242" s="92">
        <f t="shared" si="37"/>
        <v>0</v>
      </c>
      <c r="BI242" s="92">
        <f t="shared" si="38"/>
        <v>0</v>
      </c>
      <c r="BJ242" s="16" t="s">
        <v>157</v>
      </c>
      <c r="BK242" s="171">
        <f t="shared" si="39"/>
        <v>0</v>
      </c>
      <c r="BL242" s="16" t="s">
        <v>482</v>
      </c>
      <c r="BM242" s="170" t="s">
        <v>1147</v>
      </c>
    </row>
    <row r="243" spans="2:65" s="1" customFormat="1" ht="16.5" customHeight="1" x14ac:dyDescent="0.2">
      <c r="B243" s="160"/>
      <c r="C243" s="161" t="s">
        <v>672</v>
      </c>
      <c r="D243" s="259" t="s">
        <v>1148</v>
      </c>
      <c r="E243" s="260"/>
      <c r="F243" s="261"/>
      <c r="G243" s="163" t="s">
        <v>234</v>
      </c>
      <c r="H243" s="164">
        <v>1</v>
      </c>
      <c r="I243" s="165"/>
      <c r="J243" s="164">
        <f t="shared" si="30"/>
        <v>0</v>
      </c>
      <c r="K243" s="162" t="s">
        <v>1</v>
      </c>
      <c r="L243" s="32"/>
      <c r="M243" s="166" t="s">
        <v>1</v>
      </c>
      <c r="N243" s="167" t="s">
        <v>41</v>
      </c>
      <c r="O243" s="55"/>
      <c r="P243" s="168">
        <f t="shared" si="31"/>
        <v>0</v>
      </c>
      <c r="Q243" s="168">
        <v>0</v>
      </c>
      <c r="R243" s="168">
        <f t="shared" si="32"/>
        <v>0</v>
      </c>
      <c r="S243" s="168">
        <v>0</v>
      </c>
      <c r="T243" s="169">
        <f t="shared" si="33"/>
        <v>0</v>
      </c>
      <c r="AR243" s="170" t="s">
        <v>482</v>
      </c>
      <c r="AT243" s="170" t="s">
        <v>152</v>
      </c>
      <c r="AU243" s="170" t="s">
        <v>157</v>
      </c>
      <c r="AY243" s="16" t="s">
        <v>150</v>
      </c>
      <c r="BE243" s="92">
        <f t="shared" si="34"/>
        <v>0</v>
      </c>
      <c r="BF243" s="92">
        <f t="shared" si="35"/>
        <v>0</v>
      </c>
      <c r="BG243" s="92">
        <f t="shared" si="36"/>
        <v>0</v>
      </c>
      <c r="BH243" s="92">
        <f t="shared" si="37"/>
        <v>0</v>
      </c>
      <c r="BI243" s="92">
        <f t="shared" si="38"/>
        <v>0</v>
      </c>
      <c r="BJ243" s="16" t="s">
        <v>157</v>
      </c>
      <c r="BK243" s="171">
        <f t="shared" si="39"/>
        <v>0</v>
      </c>
      <c r="BL243" s="16" t="s">
        <v>482</v>
      </c>
      <c r="BM243" s="170" t="s">
        <v>1149</v>
      </c>
    </row>
    <row r="244" spans="2:65" s="1" customFormat="1" ht="24" customHeight="1" x14ac:dyDescent="0.2">
      <c r="B244" s="160"/>
      <c r="C244" s="197" t="s">
        <v>675</v>
      </c>
      <c r="D244" s="262" t="s">
        <v>1150</v>
      </c>
      <c r="E244" s="263"/>
      <c r="F244" s="264"/>
      <c r="G244" s="199" t="s">
        <v>234</v>
      </c>
      <c r="H244" s="200">
        <v>1</v>
      </c>
      <c r="I244" s="201"/>
      <c r="J244" s="200">
        <f t="shared" si="30"/>
        <v>0</v>
      </c>
      <c r="K244" s="198" t="s">
        <v>1</v>
      </c>
      <c r="L244" s="202"/>
      <c r="M244" s="203" t="s">
        <v>1</v>
      </c>
      <c r="N244" s="204" t="s">
        <v>41</v>
      </c>
      <c r="O244" s="55"/>
      <c r="P244" s="168">
        <f t="shared" si="31"/>
        <v>0</v>
      </c>
      <c r="Q244" s="168">
        <v>0</v>
      </c>
      <c r="R244" s="168">
        <f t="shared" si="32"/>
        <v>0</v>
      </c>
      <c r="S244" s="168">
        <v>0</v>
      </c>
      <c r="T244" s="169">
        <f t="shared" si="33"/>
        <v>0</v>
      </c>
      <c r="AR244" s="170" t="s">
        <v>1050</v>
      </c>
      <c r="AT244" s="170" t="s">
        <v>255</v>
      </c>
      <c r="AU244" s="170" t="s">
        <v>157</v>
      </c>
      <c r="AY244" s="16" t="s">
        <v>150</v>
      </c>
      <c r="BE244" s="92">
        <f t="shared" si="34"/>
        <v>0</v>
      </c>
      <c r="BF244" s="92">
        <f t="shared" si="35"/>
        <v>0</v>
      </c>
      <c r="BG244" s="92">
        <f t="shared" si="36"/>
        <v>0</v>
      </c>
      <c r="BH244" s="92">
        <f t="shared" si="37"/>
        <v>0</v>
      </c>
      <c r="BI244" s="92">
        <f t="shared" si="38"/>
        <v>0</v>
      </c>
      <c r="BJ244" s="16" t="s">
        <v>157</v>
      </c>
      <c r="BK244" s="171">
        <f t="shared" si="39"/>
        <v>0</v>
      </c>
      <c r="BL244" s="16" t="s">
        <v>482</v>
      </c>
      <c r="BM244" s="170" t="s">
        <v>1151</v>
      </c>
    </row>
    <row r="245" spans="2:65" s="11" customFormat="1" ht="22.9" customHeight="1" x14ac:dyDescent="0.2">
      <c r="B245" s="147"/>
      <c r="D245" s="148" t="s">
        <v>74</v>
      </c>
      <c r="E245" s="158" t="s">
        <v>1152</v>
      </c>
      <c r="F245" s="158" t="s">
        <v>1153</v>
      </c>
      <c r="I245" s="150"/>
      <c r="J245" s="159">
        <f>BK245</f>
        <v>0</v>
      </c>
      <c r="L245" s="147"/>
      <c r="M245" s="152"/>
      <c r="N245" s="153"/>
      <c r="O245" s="153"/>
      <c r="P245" s="154">
        <f>SUM(P246:P263)</f>
        <v>0</v>
      </c>
      <c r="Q245" s="153"/>
      <c r="R245" s="154">
        <f>SUM(R246:R263)</f>
        <v>0</v>
      </c>
      <c r="S245" s="153"/>
      <c r="T245" s="155">
        <f>SUM(T246:T263)</f>
        <v>0</v>
      </c>
      <c r="AR245" s="148" t="s">
        <v>165</v>
      </c>
      <c r="AT245" s="156" t="s">
        <v>74</v>
      </c>
      <c r="AU245" s="156" t="s">
        <v>83</v>
      </c>
      <c r="AY245" s="148" t="s">
        <v>150</v>
      </c>
      <c r="BK245" s="157">
        <f>SUM(BK246:BK263)</f>
        <v>0</v>
      </c>
    </row>
    <row r="246" spans="2:65" s="1" customFormat="1" ht="16.5" customHeight="1" x14ac:dyDescent="0.2">
      <c r="B246" s="160"/>
      <c r="C246" s="161" t="s">
        <v>678</v>
      </c>
      <c r="D246" s="259" t="s">
        <v>1154</v>
      </c>
      <c r="E246" s="260"/>
      <c r="F246" s="261"/>
      <c r="G246" s="163" t="s">
        <v>234</v>
      </c>
      <c r="H246" s="164">
        <v>1</v>
      </c>
      <c r="I246" s="165"/>
      <c r="J246" s="164">
        <f t="shared" ref="J246:J263" si="40">ROUND(I246*H246,3)</f>
        <v>0</v>
      </c>
      <c r="K246" s="162" t="s">
        <v>1</v>
      </c>
      <c r="L246" s="32"/>
      <c r="M246" s="166" t="s">
        <v>1</v>
      </c>
      <c r="N246" s="167" t="s">
        <v>41</v>
      </c>
      <c r="O246" s="55"/>
      <c r="P246" s="168">
        <f t="shared" ref="P246:P263" si="41">O246*H246</f>
        <v>0</v>
      </c>
      <c r="Q246" s="168">
        <v>0</v>
      </c>
      <c r="R246" s="168">
        <f t="shared" ref="R246:R263" si="42">Q246*H246</f>
        <v>0</v>
      </c>
      <c r="S246" s="168">
        <v>0</v>
      </c>
      <c r="T246" s="169">
        <f t="shared" ref="T246:T263" si="43">S246*H246</f>
        <v>0</v>
      </c>
      <c r="AR246" s="170" t="s">
        <v>482</v>
      </c>
      <c r="AT246" s="170" t="s">
        <v>152</v>
      </c>
      <c r="AU246" s="170" t="s">
        <v>157</v>
      </c>
      <c r="AY246" s="16" t="s">
        <v>150</v>
      </c>
      <c r="BE246" s="92">
        <f t="shared" ref="BE246:BE263" si="44">IF(N246="základná",J246,0)</f>
        <v>0</v>
      </c>
      <c r="BF246" s="92">
        <f t="shared" ref="BF246:BF263" si="45">IF(N246="znížená",J246,0)</f>
        <v>0</v>
      </c>
      <c r="BG246" s="92">
        <f t="shared" ref="BG246:BG263" si="46">IF(N246="zákl. prenesená",J246,0)</f>
        <v>0</v>
      </c>
      <c r="BH246" s="92">
        <f t="shared" ref="BH246:BH263" si="47">IF(N246="zníž. prenesená",J246,0)</f>
        <v>0</v>
      </c>
      <c r="BI246" s="92">
        <f t="shared" ref="BI246:BI263" si="48">IF(N246="nulová",J246,0)</f>
        <v>0</v>
      </c>
      <c r="BJ246" s="16" t="s">
        <v>157</v>
      </c>
      <c r="BK246" s="171">
        <f t="shared" ref="BK246:BK263" si="49">ROUND(I246*H246,3)</f>
        <v>0</v>
      </c>
      <c r="BL246" s="16" t="s">
        <v>482</v>
      </c>
      <c r="BM246" s="170" t="s">
        <v>1155</v>
      </c>
    </row>
    <row r="247" spans="2:65" s="1" customFormat="1" ht="24" customHeight="1" x14ac:dyDescent="0.2">
      <c r="B247" s="160"/>
      <c r="C247" s="197" t="s">
        <v>681</v>
      </c>
      <c r="D247" s="262" t="s">
        <v>1267</v>
      </c>
      <c r="E247" s="263"/>
      <c r="F247" s="264"/>
      <c r="G247" s="199" t="s">
        <v>234</v>
      </c>
      <c r="H247" s="200">
        <v>1</v>
      </c>
      <c r="I247" s="201"/>
      <c r="J247" s="200">
        <f t="shared" si="40"/>
        <v>0</v>
      </c>
      <c r="K247" s="198" t="s">
        <v>1</v>
      </c>
      <c r="L247" s="202"/>
      <c r="M247" s="203" t="s">
        <v>1</v>
      </c>
      <c r="N247" s="204" t="s">
        <v>41</v>
      </c>
      <c r="O247" s="55"/>
      <c r="P247" s="168">
        <f t="shared" si="41"/>
        <v>0</v>
      </c>
      <c r="Q247" s="168">
        <v>0</v>
      </c>
      <c r="R247" s="168">
        <f t="shared" si="42"/>
        <v>0</v>
      </c>
      <c r="S247" s="168">
        <v>0</v>
      </c>
      <c r="T247" s="169">
        <f t="shared" si="43"/>
        <v>0</v>
      </c>
      <c r="AR247" s="170" t="s">
        <v>1050</v>
      </c>
      <c r="AT247" s="170" t="s">
        <v>255</v>
      </c>
      <c r="AU247" s="170" t="s">
        <v>157</v>
      </c>
      <c r="AY247" s="16" t="s">
        <v>150</v>
      </c>
      <c r="BE247" s="92">
        <f t="shared" si="44"/>
        <v>0</v>
      </c>
      <c r="BF247" s="92">
        <f t="shared" si="45"/>
        <v>0</v>
      </c>
      <c r="BG247" s="92">
        <f t="shared" si="46"/>
        <v>0</v>
      </c>
      <c r="BH247" s="92">
        <f t="shared" si="47"/>
        <v>0</v>
      </c>
      <c r="BI247" s="92">
        <f t="shared" si="48"/>
        <v>0</v>
      </c>
      <c r="BJ247" s="16" t="s">
        <v>157</v>
      </c>
      <c r="BK247" s="171">
        <f t="shared" si="49"/>
        <v>0</v>
      </c>
      <c r="BL247" s="16" t="s">
        <v>482</v>
      </c>
      <c r="BM247" s="170" t="s">
        <v>1156</v>
      </c>
    </row>
    <row r="248" spans="2:65" s="1" customFormat="1" ht="16.5" customHeight="1" x14ac:dyDescent="0.2">
      <c r="B248" s="160"/>
      <c r="C248" s="161" t="s">
        <v>684</v>
      </c>
      <c r="D248" s="259" t="s">
        <v>1154</v>
      </c>
      <c r="E248" s="260"/>
      <c r="F248" s="261"/>
      <c r="G248" s="163" t="s">
        <v>234</v>
      </c>
      <c r="H248" s="164">
        <v>1</v>
      </c>
      <c r="I248" s="165"/>
      <c r="J248" s="164">
        <f t="shared" si="40"/>
        <v>0</v>
      </c>
      <c r="K248" s="162" t="s">
        <v>1</v>
      </c>
      <c r="L248" s="32"/>
      <c r="M248" s="166" t="s">
        <v>1</v>
      </c>
      <c r="N248" s="167" t="s">
        <v>41</v>
      </c>
      <c r="O248" s="55"/>
      <c r="P248" s="168">
        <f t="shared" si="41"/>
        <v>0</v>
      </c>
      <c r="Q248" s="168">
        <v>0</v>
      </c>
      <c r="R248" s="168">
        <f t="shared" si="42"/>
        <v>0</v>
      </c>
      <c r="S248" s="168">
        <v>0</v>
      </c>
      <c r="T248" s="169">
        <f t="shared" si="43"/>
        <v>0</v>
      </c>
      <c r="AR248" s="170" t="s">
        <v>482</v>
      </c>
      <c r="AT248" s="170" t="s">
        <v>152</v>
      </c>
      <c r="AU248" s="170" t="s">
        <v>157</v>
      </c>
      <c r="AY248" s="16" t="s">
        <v>150</v>
      </c>
      <c r="BE248" s="92">
        <f t="shared" si="44"/>
        <v>0</v>
      </c>
      <c r="BF248" s="92">
        <f t="shared" si="45"/>
        <v>0</v>
      </c>
      <c r="BG248" s="92">
        <f t="shared" si="46"/>
        <v>0</v>
      </c>
      <c r="BH248" s="92">
        <f t="shared" si="47"/>
        <v>0</v>
      </c>
      <c r="BI248" s="92">
        <f t="shared" si="48"/>
        <v>0</v>
      </c>
      <c r="BJ248" s="16" t="s">
        <v>157</v>
      </c>
      <c r="BK248" s="171">
        <f t="shared" si="49"/>
        <v>0</v>
      </c>
      <c r="BL248" s="16" t="s">
        <v>482</v>
      </c>
      <c r="BM248" s="170" t="s">
        <v>1157</v>
      </c>
    </row>
    <row r="249" spans="2:65" s="1" customFormat="1" ht="24" customHeight="1" x14ac:dyDescent="0.2">
      <c r="B249" s="160"/>
      <c r="C249" s="197" t="s">
        <v>687</v>
      </c>
      <c r="D249" s="262" t="s">
        <v>1268</v>
      </c>
      <c r="E249" s="263"/>
      <c r="F249" s="264"/>
      <c r="G249" s="199" t="s">
        <v>234</v>
      </c>
      <c r="H249" s="200">
        <v>1</v>
      </c>
      <c r="I249" s="201"/>
      <c r="J249" s="200">
        <f t="shared" si="40"/>
        <v>0</v>
      </c>
      <c r="K249" s="198" t="s">
        <v>1</v>
      </c>
      <c r="L249" s="202"/>
      <c r="M249" s="203" t="s">
        <v>1</v>
      </c>
      <c r="N249" s="204" t="s">
        <v>41</v>
      </c>
      <c r="O249" s="55"/>
      <c r="P249" s="168">
        <f t="shared" si="41"/>
        <v>0</v>
      </c>
      <c r="Q249" s="168">
        <v>0</v>
      </c>
      <c r="R249" s="168">
        <f t="shared" si="42"/>
        <v>0</v>
      </c>
      <c r="S249" s="168">
        <v>0</v>
      </c>
      <c r="T249" s="169">
        <f t="shared" si="43"/>
        <v>0</v>
      </c>
      <c r="AR249" s="170" t="s">
        <v>1050</v>
      </c>
      <c r="AT249" s="170" t="s">
        <v>255</v>
      </c>
      <c r="AU249" s="170" t="s">
        <v>157</v>
      </c>
      <c r="AY249" s="16" t="s">
        <v>150</v>
      </c>
      <c r="BE249" s="92">
        <f t="shared" si="44"/>
        <v>0</v>
      </c>
      <c r="BF249" s="92">
        <f t="shared" si="45"/>
        <v>0</v>
      </c>
      <c r="BG249" s="92">
        <f t="shared" si="46"/>
        <v>0</v>
      </c>
      <c r="BH249" s="92">
        <f t="shared" si="47"/>
        <v>0</v>
      </c>
      <c r="BI249" s="92">
        <f t="shared" si="48"/>
        <v>0</v>
      </c>
      <c r="BJ249" s="16" t="s">
        <v>157</v>
      </c>
      <c r="BK249" s="171">
        <f t="shared" si="49"/>
        <v>0</v>
      </c>
      <c r="BL249" s="16" t="s">
        <v>482</v>
      </c>
      <c r="BM249" s="170" t="s">
        <v>1158</v>
      </c>
    </row>
    <row r="250" spans="2:65" s="1" customFormat="1" ht="16.5" customHeight="1" x14ac:dyDescent="0.2">
      <c r="B250" s="160"/>
      <c r="C250" s="161" t="s">
        <v>690</v>
      </c>
      <c r="D250" s="259" t="s">
        <v>1159</v>
      </c>
      <c r="E250" s="260"/>
      <c r="F250" s="261"/>
      <c r="G250" s="163" t="s">
        <v>234</v>
      </c>
      <c r="H250" s="164">
        <v>8</v>
      </c>
      <c r="I250" s="165"/>
      <c r="J250" s="164">
        <f t="shared" si="40"/>
        <v>0</v>
      </c>
      <c r="K250" s="162" t="s">
        <v>1</v>
      </c>
      <c r="L250" s="32"/>
      <c r="M250" s="166" t="s">
        <v>1</v>
      </c>
      <c r="N250" s="167" t="s">
        <v>41</v>
      </c>
      <c r="O250" s="55"/>
      <c r="P250" s="168">
        <f t="shared" si="41"/>
        <v>0</v>
      </c>
      <c r="Q250" s="168">
        <v>0</v>
      </c>
      <c r="R250" s="168">
        <f t="shared" si="42"/>
        <v>0</v>
      </c>
      <c r="S250" s="168">
        <v>0</v>
      </c>
      <c r="T250" s="169">
        <f t="shared" si="43"/>
        <v>0</v>
      </c>
      <c r="AR250" s="170" t="s">
        <v>482</v>
      </c>
      <c r="AT250" s="170" t="s">
        <v>152</v>
      </c>
      <c r="AU250" s="170" t="s">
        <v>157</v>
      </c>
      <c r="AY250" s="16" t="s">
        <v>150</v>
      </c>
      <c r="BE250" s="92">
        <f t="shared" si="44"/>
        <v>0</v>
      </c>
      <c r="BF250" s="92">
        <f t="shared" si="45"/>
        <v>0</v>
      </c>
      <c r="BG250" s="92">
        <f t="shared" si="46"/>
        <v>0</v>
      </c>
      <c r="BH250" s="92">
        <f t="shared" si="47"/>
        <v>0</v>
      </c>
      <c r="BI250" s="92">
        <f t="shared" si="48"/>
        <v>0</v>
      </c>
      <c r="BJ250" s="16" t="s">
        <v>157</v>
      </c>
      <c r="BK250" s="171">
        <f t="shared" si="49"/>
        <v>0</v>
      </c>
      <c r="BL250" s="16" t="s">
        <v>482</v>
      </c>
      <c r="BM250" s="170" t="s">
        <v>1160</v>
      </c>
    </row>
    <row r="251" spans="2:65" s="1" customFormat="1" ht="24" customHeight="1" x14ac:dyDescent="0.2">
      <c r="B251" s="160"/>
      <c r="C251" s="197" t="s">
        <v>693</v>
      </c>
      <c r="D251" s="262" t="s">
        <v>1269</v>
      </c>
      <c r="E251" s="263"/>
      <c r="F251" s="264"/>
      <c r="G251" s="199" t="s">
        <v>234</v>
      </c>
      <c r="H251" s="200">
        <v>8</v>
      </c>
      <c r="I251" s="201"/>
      <c r="J251" s="200">
        <f t="shared" si="40"/>
        <v>0</v>
      </c>
      <c r="K251" s="198" t="s">
        <v>1</v>
      </c>
      <c r="L251" s="202"/>
      <c r="M251" s="203" t="s">
        <v>1</v>
      </c>
      <c r="N251" s="204" t="s">
        <v>41</v>
      </c>
      <c r="O251" s="55"/>
      <c r="P251" s="168">
        <f t="shared" si="41"/>
        <v>0</v>
      </c>
      <c r="Q251" s="168">
        <v>0</v>
      </c>
      <c r="R251" s="168">
        <f t="shared" si="42"/>
        <v>0</v>
      </c>
      <c r="S251" s="168">
        <v>0</v>
      </c>
      <c r="T251" s="169">
        <f t="shared" si="43"/>
        <v>0</v>
      </c>
      <c r="AR251" s="170" t="s">
        <v>1050</v>
      </c>
      <c r="AT251" s="170" t="s">
        <v>255</v>
      </c>
      <c r="AU251" s="170" t="s">
        <v>157</v>
      </c>
      <c r="AY251" s="16" t="s">
        <v>150</v>
      </c>
      <c r="BE251" s="92">
        <f t="shared" si="44"/>
        <v>0</v>
      </c>
      <c r="BF251" s="92">
        <f t="shared" si="45"/>
        <v>0</v>
      </c>
      <c r="BG251" s="92">
        <f t="shared" si="46"/>
        <v>0</v>
      </c>
      <c r="BH251" s="92">
        <f t="shared" si="47"/>
        <v>0</v>
      </c>
      <c r="BI251" s="92">
        <f t="shared" si="48"/>
        <v>0</v>
      </c>
      <c r="BJ251" s="16" t="s">
        <v>157</v>
      </c>
      <c r="BK251" s="171">
        <f t="shared" si="49"/>
        <v>0</v>
      </c>
      <c r="BL251" s="16" t="s">
        <v>482</v>
      </c>
      <c r="BM251" s="170" t="s">
        <v>1161</v>
      </c>
    </row>
    <row r="252" spans="2:65" s="1" customFormat="1" ht="16.5" customHeight="1" x14ac:dyDescent="0.2">
      <c r="B252" s="160"/>
      <c r="C252" s="161" t="s">
        <v>696</v>
      </c>
      <c r="D252" s="259" t="s">
        <v>1159</v>
      </c>
      <c r="E252" s="260"/>
      <c r="F252" s="261"/>
      <c r="G252" s="163" t="s">
        <v>234</v>
      </c>
      <c r="H252" s="164">
        <v>3</v>
      </c>
      <c r="I252" s="165"/>
      <c r="J252" s="164">
        <f t="shared" si="40"/>
        <v>0</v>
      </c>
      <c r="K252" s="162" t="s">
        <v>1</v>
      </c>
      <c r="L252" s="32"/>
      <c r="M252" s="166" t="s">
        <v>1</v>
      </c>
      <c r="N252" s="167" t="s">
        <v>41</v>
      </c>
      <c r="O252" s="55"/>
      <c r="P252" s="168">
        <f t="shared" si="41"/>
        <v>0</v>
      </c>
      <c r="Q252" s="168">
        <v>0</v>
      </c>
      <c r="R252" s="168">
        <f t="shared" si="42"/>
        <v>0</v>
      </c>
      <c r="S252" s="168">
        <v>0</v>
      </c>
      <c r="T252" s="169">
        <f t="shared" si="43"/>
        <v>0</v>
      </c>
      <c r="AR252" s="170" t="s">
        <v>482</v>
      </c>
      <c r="AT252" s="170" t="s">
        <v>152</v>
      </c>
      <c r="AU252" s="170" t="s">
        <v>157</v>
      </c>
      <c r="AY252" s="16" t="s">
        <v>150</v>
      </c>
      <c r="BE252" s="92">
        <f t="shared" si="44"/>
        <v>0</v>
      </c>
      <c r="BF252" s="92">
        <f t="shared" si="45"/>
        <v>0</v>
      </c>
      <c r="BG252" s="92">
        <f t="shared" si="46"/>
        <v>0</v>
      </c>
      <c r="BH252" s="92">
        <f t="shared" si="47"/>
        <v>0</v>
      </c>
      <c r="BI252" s="92">
        <f t="shared" si="48"/>
        <v>0</v>
      </c>
      <c r="BJ252" s="16" t="s">
        <v>157</v>
      </c>
      <c r="BK252" s="171">
        <f t="shared" si="49"/>
        <v>0</v>
      </c>
      <c r="BL252" s="16" t="s">
        <v>482</v>
      </c>
      <c r="BM252" s="170" t="s">
        <v>1162</v>
      </c>
    </row>
    <row r="253" spans="2:65" s="1" customFormat="1" ht="24" customHeight="1" x14ac:dyDescent="0.2">
      <c r="B253" s="160"/>
      <c r="C253" s="197" t="s">
        <v>699</v>
      </c>
      <c r="D253" s="262" t="s">
        <v>1270</v>
      </c>
      <c r="E253" s="263"/>
      <c r="F253" s="264"/>
      <c r="G253" s="199" t="s">
        <v>234</v>
      </c>
      <c r="H253" s="200">
        <v>3</v>
      </c>
      <c r="I253" s="201"/>
      <c r="J253" s="200">
        <f t="shared" si="40"/>
        <v>0</v>
      </c>
      <c r="K253" s="198" t="s">
        <v>1</v>
      </c>
      <c r="L253" s="202"/>
      <c r="M253" s="203" t="s">
        <v>1</v>
      </c>
      <c r="N253" s="204" t="s">
        <v>41</v>
      </c>
      <c r="O253" s="55"/>
      <c r="P253" s="168">
        <f t="shared" si="41"/>
        <v>0</v>
      </c>
      <c r="Q253" s="168">
        <v>0</v>
      </c>
      <c r="R253" s="168">
        <f t="shared" si="42"/>
        <v>0</v>
      </c>
      <c r="S253" s="168">
        <v>0</v>
      </c>
      <c r="T253" s="169">
        <f t="shared" si="43"/>
        <v>0</v>
      </c>
      <c r="AR253" s="170" t="s">
        <v>1050</v>
      </c>
      <c r="AT253" s="170" t="s">
        <v>255</v>
      </c>
      <c r="AU253" s="170" t="s">
        <v>157</v>
      </c>
      <c r="AY253" s="16" t="s">
        <v>150</v>
      </c>
      <c r="BE253" s="92">
        <f t="shared" si="44"/>
        <v>0</v>
      </c>
      <c r="BF253" s="92">
        <f t="shared" si="45"/>
        <v>0</v>
      </c>
      <c r="BG253" s="92">
        <f t="shared" si="46"/>
        <v>0</v>
      </c>
      <c r="BH253" s="92">
        <f t="shared" si="47"/>
        <v>0</v>
      </c>
      <c r="BI253" s="92">
        <f t="shared" si="48"/>
        <v>0</v>
      </c>
      <c r="BJ253" s="16" t="s">
        <v>157</v>
      </c>
      <c r="BK253" s="171">
        <f t="shared" si="49"/>
        <v>0</v>
      </c>
      <c r="BL253" s="16" t="s">
        <v>482</v>
      </c>
      <c r="BM253" s="170" t="s">
        <v>1163</v>
      </c>
    </row>
    <row r="254" spans="2:65" s="1" customFormat="1" ht="16.5" customHeight="1" x14ac:dyDescent="0.2">
      <c r="B254" s="160"/>
      <c r="C254" s="161" t="s">
        <v>702</v>
      </c>
      <c r="D254" s="259" t="s">
        <v>1164</v>
      </c>
      <c r="E254" s="260"/>
      <c r="F254" s="261"/>
      <c r="G254" s="163" t="s">
        <v>234</v>
      </c>
      <c r="H254" s="164">
        <v>1</v>
      </c>
      <c r="I254" s="165"/>
      <c r="J254" s="164">
        <f t="shared" si="40"/>
        <v>0</v>
      </c>
      <c r="K254" s="162" t="s">
        <v>1</v>
      </c>
      <c r="L254" s="32"/>
      <c r="M254" s="166" t="s">
        <v>1</v>
      </c>
      <c r="N254" s="167" t="s">
        <v>41</v>
      </c>
      <c r="O254" s="55"/>
      <c r="P254" s="168">
        <f t="shared" si="41"/>
        <v>0</v>
      </c>
      <c r="Q254" s="168">
        <v>0</v>
      </c>
      <c r="R254" s="168">
        <f t="shared" si="42"/>
        <v>0</v>
      </c>
      <c r="S254" s="168">
        <v>0</v>
      </c>
      <c r="T254" s="169">
        <f t="shared" si="43"/>
        <v>0</v>
      </c>
      <c r="AR254" s="170" t="s">
        <v>482</v>
      </c>
      <c r="AT254" s="170" t="s">
        <v>152</v>
      </c>
      <c r="AU254" s="170" t="s">
        <v>157</v>
      </c>
      <c r="AY254" s="16" t="s">
        <v>150</v>
      </c>
      <c r="BE254" s="92">
        <f t="shared" si="44"/>
        <v>0</v>
      </c>
      <c r="BF254" s="92">
        <f t="shared" si="45"/>
        <v>0</v>
      </c>
      <c r="BG254" s="92">
        <f t="shared" si="46"/>
        <v>0</v>
      </c>
      <c r="BH254" s="92">
        <f t="shared" si="47"/>
        <v>0</v>
      </c>
      <c r="BI254" s="92">
        <f t="shared" si="48"/>
        <v>0</v>
      </c>
      <c r="BJ254" s="16" t="s">
        <v>157</v>
      </c>
      <c r="BK254" s="171">
        <f t="shared" si="49"/>
        <v>0</v>
      </c>
      <c r="BL254" s="16" t="s">
        <v>482</v>
      </c>
      <c r="BM254" s="170" t="s">
        <v>1165</v>
      </c>
    </row>
    <row r="255" spans="2:65" s="1" customFormat="1" ht="24" customHeight="1" x14ac:dyDescent="0.2">
      <c r="B255" s="160"/>
      <c r="C255" s="197" t="s">
        <v>705</v>
      </c>
      <c r="D255" s="262" t="s">
        <v>1271</v>
      </c>
      <c r="E255" s="263"/>
      <c r="F255" s="264"/>
      <c r="G255" s="199" t="s">
        <v>234</v>
      </c>
      <c r="H255" s="200">
        <v>1</v>
      </c>
      <c r="I255" s="201"/>
      <c r="J255" s="200">
        <f t="shared" si="40"/>
        <v>0</v>
      </c>
      <c r="K255" s="198" t="s">
        <v>1</v>
      </c>
      <c r="L255" s="202"/>
      <c r="M255" s="203" t="s">
        <v>1</v>
      </c>
      <c r="N255" s="204" t="s">
        <v>41</v>
      </c>
      <c r="O255" s="55"/>
      <c r="P255" s="168">
        <f t="shared" si="41"/>
        <v>0</v>
      </c>
      <c r="Q255" s="168">
        <v>0</v>
      </c>
      <c r="R255" s="168">
        <f t="shared" si="42"/>
        <v>0</v>
      </c>
      <c r="S255" s="168">
        <v>0</v>
      </c>
      <c r="T255" s="169">
        <f t="shared" si="43"/>
        <v>0</v>
      </c>
      <c r="AR255" s="170" t="s">
        <v>1050</v>
      </c>
      <c r="AT255" s="170" t="s">
        <v>255</v>
      </c>
      <c r="AU255" s="170" t="s">
        <v>157</v>
      </c>
      <c r="AY255" s="16" t="s">
        <v>150</v>
      </c>
      <c r="BE255" s="92">
        <f t="shared" si="44"/>
        <v>0</v>
      </c>
      <c r="BF255" s="92">
        <f t="shared" si="45"/>
        <v>0</v>
      </c>
      <c r="BG255" s="92">
        <f t="shared" si="46"/>
        <v>0</v>
      </c>
      <c r="BH255" s="92">
        <f t="shared" si="47"/>
        <v>0</v>
      </c>
      <c r="BI255" s="92">
        <f t="shared" si="48"/>
        <v>0</v>
      </c>
      <c r="BJ255" s="16" t="s">
        <v>157</v>
      </c>
      <c r="BK255" s="171">
        <f t="shared" si="49"/>
        <v>0</v>
      </c>
      <c r="BL255" s="16" t="s">
        <v>482</v>
      </c>
      <c r="BM255" s="170" t="s">
        <v>1166</v>
      </c>
    </row>
    <row r="256" spans="2:65" s="1" customFormat="1" ht="24" customHeight="1" x14ac:dyDescent="0.2">
      <c r="B256" s="160"/>
      <c r="C256" s="161" t="s">
        <v>708</v>
      </c>
      <c r="D256" s="259" t="s">
        <v>1167</v>
      </c>
      <c r="E256" s="260"/>
      <c r="F256" s="261"/>
      <c r="G256" s="163" t="s">
        <v>234</v>
      </c>
      <c r="H256" s="164">
        <v>1</v>
      </c>
      <c r="I256" s="165"/>
      <c r="J256" s="164">
        <f t="shared" si="40"/>
        <v>0</v>
      </c>
      <c r="K256" s="162" t="s">
        <v>1</v>
      </c>
      <c r="L256" s="32"/>
      <c r="M256" s="166" t="s">
        <v>1</v>
      </c>
      <c r="N256" s="167" t="s">
        <v>41</v>
      </c>
      <c r="O256" s="55"/>
      <c r="P256" s="168">
        <f t="shared" si="41"/>
        <v>0</v>
      </c>
      <c r="Q256" s="168">
        <v>0</v>
      </c>
      <c r="R256" s="168">
        <f t="shared" si="42"/>
        <v>0</v>
      </c>
      <c r="S256" s="168">
        <v>0</v>
      </c>
      <c r="T256" s="169">
        <f t="shared" si="43"/>
        <v>0</v>
      </c>
      <c r="AR256" s="170" t="s">
        <v>482</v>
      </c>
      <c r="AT256" s="170" t="s">
        <v>152</v>
      </c>
      <c r="AU256" s="170" t="s">
        <v>157</v>
      </c>
      <c r="AY256" s="16" t="s">
        <v>150</v>
      </c>
      <c r="BE256" s="92">
        <f t="shared" si="44"/>
        <v>0</v>
      </c>
      <c r="BF256" s="92">
        <f t="shared" si="45"/>
        <v>0</v>
      </c>
      <c r="BG256" s="92">
        <f t="shared" si="46"/>
        <v>0</v>
      </c>
      <c r="BH256" s="92">
        <f t="shared" si="47"/>
        <v>0</v>
      </c>
      <c r="BI256" s="92">
        <f t="shared" si="48"/>
        <v>0</v>
      </c>
      <c r="BJ256" s="16" t="s">
        <v>157</v>
      </c>
      <c r="BK256" s="171">
        <f t="shared" si="49"/>
        <v>0</v>
      </c>
      <c r="BL256" s="16" t="s">
        <v>482</v>
      </c>
      <c r="BM256" s="170" t="s">
        <v>1168</v>
      </c>
    </row>
    <row r="257" spans="2:65" s="1" customFormat="1" ht="16.5" customHeight="1" x14ac:dyDescent="0.2">
      <c r="B257" s="160"/>
      <c r="C257" s="161" t="s">
        <v>714</v>
      </c>
      <c r="D257" s="259" t="s">
        <v>1169</v>
      </c>
      <c r="E257" s="260"/>
      <c r="F257" s="261"/>
      <c r="G257" s="163" t="s">
        <v>234</v>
      </c>
      <c r="H257" s="164">
        <v>3</v>
      </c>
      <c r="I257" s="165"/>
      <c r="J257" s="164">
        <f t="shared" si="40"/>
        <v>0</v>
      </c>
      <c r="K257" s="162" t="s">
        <v>1</v>
      </c>
      <c r="L257" s="32"/>
      <c r="M257" s="166" t="s">
        <v>1</v>
      </c>
      <c r="N257" s="167" t="s">
        <v>41</v>
      </c>
      <c r="O257" s="55"/>
      <c r="P257" s="168">
        <f t="shared" si="41"/>
        <v>0</v>
      </c>
      <c r="Q257" s="168">
        <v>0</v>
      </c>
      <c r="R257" s="168">
        <f t="shared" si="42"/>
        <v>0</v>
      </c>
      <c r="S257" s="168">
        <v>0</v>
      </c>
      <c r="T257" s="169">
        <f t="shared" si="43"/>
        <v>0</v>
      </c>
      <c r="AR257" s="170" t="s">
        <v>482</v>
      </c>
      <c r="AT257" s="170" t="s">
        <v>152</v>
      </c>
      <c r="AU257" s="170" t="s">
        <v>157</v>
      </c>
      <c r="AY257" s="16" t="s">
        <v>150</v>
      </c>
      <c r="BE257" s="92">
        <f t="shared" si="44"/>
        <v>0</v>
      </c>
      <c r="BF257" s="92">
        <f t="shared" si="45"/>
        <v>0</v>
      </c>
      <c r="BG257" s="92">
        <f t="shared" si="46"/>
        <v>0</v>
      </c>
      <c r="BH257" s="92">
        <f t="shared" si="47"/>
        <v>0</v>
      </c>
      <c r="BI257" s="92">
        <f t="shared" si="48"/>
        <v>0</v>
      </c>
      <c r="BJ257" s="16" t="s">
        <v>157</v>
      </c>
      <c r="BK257" s="171">
        <f t="shared" si="49"/>
        <v>0</v>
      </c>
      <c r="BL257" s="16" t="s">
        <v>482</v>
      </c>
      <c r="BM257" s="170" t="s">
        <v>1170</v>
      </c>
    </row>
    <row r="258" spans="2:65" s="1" customFormat="1" ht="36" customHeight="1" x14ac:dyDescent="0.2">
      <c r="B258" s="160"/>
      <c r="C258" s="197" t="s">
        <v>717</v>
      </c>
      <c r="D258" s="262" t="s">
        <v>1272</v>
      </c>
      <c r="E258" s="263"/>
      <c r="F258" s="264"/>
      <c r="G258" s="199" t="s">
        <v>234</v>
      </c>
      <c r="H258" s="200">
        <v>3</v>
      </c>
      <c r="I258" s="201"/>
      <c r="J258" s="200">
        <f t="shared" si="40"/>
        <v>0</v>
      </c>
      <c r="K258" s="198" t="s">
        <v>1</v>
      </c>
      <c r="L258" s="202"/>
      <c r="M258" s="203" t="s">
        <v>1</v>
      </c>
      <c r="N258" s="204" t="s">
        <v>41</v>
      </c>
      <c r="O258" s="55"/>
      <c r="P258" s="168">
        <f t="shared" si="41"/>
        <v>0</v>
      </c>
      <c r="Q258" s="168">
        <v>0</v>
      </c>
      <c r="R258" s="168">
        <f t="shared" si="42"/>
        <v>0</v>
      </c>
      <c r="S258" s="168">
        <v>0</v>
      </c>
      <c r="T258" s="169">
        <f t="shared" si="43"/>
        <v>0</v>
      </c>
      <c r="AR258" s="170" t="s">
        <v>1050</v>
      </c>
      <c r="AT258" s="170" t="s">
        <v>255</v>
      </c>
      <c r="AU258" s="170" t="s">
        <v>157</v>
      </c>
      <c r="AY258" s="16" t="s">
        <v>150</v>
      </c>
      <c r="BE258" s="92">
        <f t="shared" si="44"/>
        <v>0</v>
      </c>
      <c r="BF258" s="92">
        <f t="shared" si="45"/>
        <v>0</v>
      </c>
      <c r="BG258" s="92">
        <f t="shared" si="46"/>
        <v>0</v>
      </c>
      <c r="BH258" s="92">
        <f t="shared" si="47"/>
        <v>0</v>
      </c>
      <c r="BI258" s="92">
        <f t="shared" si="48"/>
        <v>0</v>
      </c>
      <c r="BJ258" s="16" t="s">
        <v>157</v>
      </c>
      <c r="BK258" s="171">
        <f t="shared" si="49"/>
        <v>0</v>
      </c>
      <c r="BL258" s="16" t="s">
        <v>482</v>
      </c>
      <c r="BM258" s="170" t="s">
        <v>1171</v>
      </c>
    </row>
    <row r="259" spans="2:65" s="1" customFormat="1" ht="36" customHeight="1" x14ac:dyDescent="0.2">
      <c r="B259" s="160"/>
      <c r="C259" s="197" t="s">
        <v>720</v>
      </c>
      <c r="D259" s="262" t="s">
        <v>1273</v>
      </c>
      <c r="E259" s="263"/>
      <c r="F259" s="264"/>
      <c r="G259" s="199" t="s">
        <v>234</v>
      </c>
      <c r="H259" s="200">
        <v>1</v>
      </c>
      <c r="I259" s="201"/>
      <c r="J259" s="200">
        <f t="shared" si="40"/>
        <v>0</v>
      </c>
      <c r="K259" s="198" t="s">
        <v>1</v>
      </c>
      <c r="L259" s="202"/>
      <c r="M259" s="203" t="s">
        <v>1</v>
      </c>
      <c r="N259" s="204" t="s">
        <v>41</v>
      </c>
      <c r="O259" s="55"/>
      <c r="P259" s="168">
        <f t="shared" si="41"/>
        <v>0</v>
      </c>
      <c r="Q259" s="168">
        <v>0</v>
      </c>
      <c r="R259" s="168">
        <f t="shared" si="42"/>
        <v>0</v>
      </c>
      <c r="S259" s="168">
        <v>0</v>
      </c>
      <c r="T259" s="169">
        <f t="shared" si="43"/>
        <v>0</v>
      </c>
      <c r="AR259" s="170" t="s">
        <v>1050</v>
      </c>
      <c r="AT259" s="170" t="s">
        <v>255</v>
      </c>
      <c r="AU259" s="170" t="s">
        <v>157</v>
      </c>
      <c r="AY259" s="16" t="s">
        <v>150</v>
      </c>
      <c r="BE259" s="92">
        <f t="shared" si="44"/>
        <v>0</v>
      </c>
      <c r="BF259" s="92">
        <f t="shared" si="45"/>
        <v>0</v>
      </c>
      <c r="BG259" s="92">
        <f t="shared" si="46"/>
        <v>0</v>
      </c>
      <c r="BH259" s="92">
        <f t="shared" si="47"/>
        <v>0</v>
      </c>
      <c r="BI259" s="92">
        <f t="shared" si="48"/>
        <v>0</v>
      </c>
      <c r="BJ259" s="16" t="s">
        <v>157</v>
      </c>
      <c r="BK259" s="171">
        <f t="shared" si="49"/>
        <v>0</v>
      </c>
      <c r="BL259" s="16" t="s">
        <v>482</v>
      </c>
      <c r="BM259" s="170" t="s">
        <v>1050</v>
      </c>
    </row>
    <row r="260" spans="2:65" s="1" customFormat="1" ht="16.5" customHeight="1" x14ac:dyDescent="0.2">
      <c r="B260" s="160"/>
      <c r="C260" s="161" t="s">
        <v>723</v>
      </c>
      <c r="D260" s="259" t="s">
        <v>1172</v>
      </c>
      <c r="E260" s="260"/>
      <c r="F260" s="261"/>
      <c r="G260" s="163" t="s">
        <v>234</v>
      </c>
      <c r="H260" s="164">
        <v>4</v>
      </c>
      <c r="I260" s="165"/>
      <c r="J260" s="164">
        <f t="shared" si="40"/>
        <v>0</v>
      </c>
      <c r="K260" s="162" t="s">
        <v>1</v>
      </c>
      <c r="L260" s="32"/>
      <c r="M260" s="166" t="s">
        <v>1</v>
      </c>
      <c r="N260" s="167" t="s">
        <v>41</v>
      </c>
      <c r="O260" s="55"/>
      <c r="P260" s="168">
        <f t="shared" si="41"/>
        <v>0</v>
      </c>
      <c r="Q260" s="168">
        <v>0</v>
      </c>
      <c r="R260" s="168">
        <f t="shared" si="42"/>
        <v>0</v>
      </c>
      <c r="S260" s="168">
        <v>0</v>
      </c>
      <c r="T260" s="169">
        <f t="shared" si="43"/>
        <v>0</v>
      </c>
      <c r="AR260" s="170" t="s">
        <v>482</v>
      </c>
      <c r="AT260" s="170" t="s">
        <v>152</v>
      </c>
      <c r="AU260" s="170" t="s">
        <v>157</v>
      </c>
      <c r="AY260" s="16" t="s">
        <v>150</v>
      </c>
      <c r="BE260" s="92">
        <f t="shared" si="44"/>
        <v>0</v>
      </c>
      <c r="BF260" s="92">
        <f t="shared" si="45"/>
        <v>0</v>
      </c>
      <c r="BG260" s="92">
        <f t="shared" si="46"/>
        <v>0</v>
      </c>
      <c r="BH260" s="92">
        <f t="shared" si="47"/>
        <v>0</v>
      </c>
      <c r="BI260" s="92">
        <f t="shared" si="48"/>
        <v>0</v>
      </c>
      <c r="BJ260" s="16" t="s">
        <v>157</v>
      </c>
      <c r="BK260" s="171">
        <f t="shared" si="49"/>
        <v>0</v>
      </c>
      <c r="BL260" s="16" t="s">
        <v>482</v>
      </c>
      <c r="BM260" s="170" t="s">
        <v>1173</v>
      </c>
    </row>
    <row r="261" spans="2:65" s="1" customFormat="1" ht="24" customHeight="1" x14ac:dyDescent="0.2">
      <c r="B261" s="160"/>
      <c r="C261" s="197" t="s">
        <v>728</v>
      </c>
      <c r="D261" s="262" t="s">
        <v>1274</v>
      </c>
      <c r="E261" s="263"/>
      <c r="F261" s="264"/>
      <c r="G261" s="199" t="s">
        <v>234</v>
      </c>
      <c r="H261" s="200">
        <v>1</v>
      </c>
      <c r="I261" s="201"/>
      <c r="J261" s="200">
        <f t="shared" si="40"/>
        <v>0</v>
      </c>
      <c r="K261" s="198" t="s">
        <v>1</v>
      </c>
      <c r="L261" s="202"/>
      <c r="M261" s="203" t="s">
        <v>1</v>
      </c>
      <c r="N261" s="204" t="s">
        <v>41</v>
      </c>
      <c r="O261" s="55"/>
      <c r="P261" s="168">
        <f t="shared" si="41"/>
        <v>0</v>
      </c>
      <c r="Q261" s="168">
        <v>0</v>
      </c>
      <c r="R261" s="168">
        <f t="shared" si="42"/>
        <v>0</v>
      </c>
      <c r="S261" s="168">
        <v>0</v>
      </c>
      <c r="T261" s="169">
        <f t="shared" si="43"/>
        <v>0</v>
      </c>
      <c r="AR261" s="170" t="s">
        <v>1050</v>
      </c>
      <c r="AT261" s="170" t="s">
        <v>255</v>
      </c>
      <c r="AU261" s="170" t="s">
        <v>157</v>
      </c>
      <c r="AY261" s="16" t="s">
        <v>150</v>
      </c>
      <c r="BE261" s="92">
        <f t="shared" si="44"/>
        <v>0</v>
      </c>
      <c r="BF261" s="92">
        <f t="shared" si="45"/>
        <v>0</v>
      </c>
      <c r="BG261" s="92">
        <f t="shared" si="46"/>
        <v>0</v>
      </c>
      <c r="BH261" s="92">
        <f t="shared" si="47"/>
        <v>0</v>
      </c>
      <c r="BI261" s="92">
        <f t="shared" si="48"/>
        <v>0</v>
      </c>
      <c r="BJ261" s="16" t="s">
        <v>157</v>
      </c>
      <c r="BK261" s="171">
        <f t="shared" si="49"/>
        <v>0</v>
      </c>
      <c r="BL261" s="16" t="s">
        <v>482</v>
      </c>
      <c r="BM261" s="170" t="s">
        <v>1174</v>
      </c>
    </row>
    <row r="262" spans="2:65" s="1" customFormat="1" ht="16.5" customHeight="1" x14ac:dyDescent="0.2">
      <c r="B262" s="160"/>
      <c r="C262" s="161" t="s">
        <v>731</v>
      </c>
      <c r="D262" s="259" t="s">
        <v>1175</v>
      </c>
      <c r="E262" s="260"/>
      <c r="F262" s="261"/>
      <c r="G262" s="163" t="s">
        <v>952</v>
      </c>
      <c r="H262" s="164">
        <v>5</v>
      </c>
      <c r="I262" s="165"/>
      <c r="J262" s="164">
        <f t="shared" si="40"/>
        <v>0</v>
      </c>
      <c r="K262" s="162" t="s">
        <v>1</v>
      </c>
      <c r="L262" s="32"/>
      <c r="M262" s="166" t="s">
        <v>1</v>
      </c>
      <c r="N262" s="167" t="s">
        <v>41</v>
      </c>
      <c r="O262" s="55"/>
      <c r="P262" s="168">
        <f t="shared" si="41"/>
        <v>0</v>
      </c>
      <c r="Q262" s="168">
        <v>0</v>
      </c>
      <c r="R262" s="168">
        <f t="shared" si="42"/>
        <v>0</v>
      </c>
      <c r="S262" s="168">
        <v>0</v>
      </c>
      <c r="T262" s="169">
        <f t="shared" si="43"/>
        <v>0</v>
      </c>
      <c r="AR262" s="170" t="s">
        <v>482</v>
      </c>
      <c r="AT262" s="170" t="s">
        <v>152</v>
      </c>
      <c r="AU262" s="170" t="s">
        <v>157</v>
      </c>
      <c r="AY262" s="16" t="s">
        <v>150</v>
      </c>
      <c r="BE262" s="92">
        <f t="shared" si="44"/>
        <v>0</v>
      </c>
      <c r="BF262" s="92">
        <f t="shared" si="45"/>
        <v>0</v>
      </c>
      <c r="BG262" s="92">
        <f t="shared" si="46"/>
        <v>0</v>
      </c>
      <c r="BH262" s="92">
        <f t="shared" si="47"/>
        <v>0</v>
      </c>
      <c r="BI262" s="92">
        <f t="shared" si="48"/>
        <v>0</v>
      </c>
      <c r="BJ262" s="16" t="s">
        <v>157</v>
      </c>
      <c r="BK262" s="171">
        <f t="shared" si="49"/>
        <v>0</v>
      </c>
      <c r="BL262" s="16" t="s">
        <v>482</v>
      </c>
      <c r="BM262" s="170" t="s">
        <v>1176</v>
      </c>
    </row>
    <row r="263" spans="2:65" s="1" customFormat="1" ht="16.5" customHeight="1" x14ac:dyDescent="0.2">
      <c r="B263" s="160"/>
      <c r="C263" s="161" t="s">
        <v>734</v>
      </c>
      <c r="D263" s="259" t="s">
        <v>1177</v>
      </c>
      <c r="E263" s="260"/>
      <c r="F263" s="261"/>
      <c r="G263" s="163" t="s">
        <v>876</v>
      </c>
      <c r="H263" s="165"/>
      <c r="I263" s="165"/>
      <c r="J263" s="164">
        <f t="shared" si="40"/>
        <v>0</v>
      </c>
      <c r="K263" s="162" t="s">
        <v>1</v>
      </c>
      <c r="L263" s="32"/>
      <c r="M263" s="166" t="s">
        <v>1</v>
      </c>
      <c r="N263" s="167" t="s">
        <v>41</v>
      </c>
      <c r="O263" s="55"/>
      <c r="P263" s="168">
        <f t="shared" si="41"/>
        <v>0</v>
      </c>
      <c r="Q263" s="168">
        <v>0</v>
      </c>
      <c r="R263" s="168">
        <f t="shared" si="42"/>
        <v>0</v>
      </c>
      <c r="S263" s="168">
        <v>0</v>
      </c>
      <c r="T263" s="169">
        <f t="shared" si="43"/>
        <v>0</v>
      </c>
      <c r="AR263" s="170" t="s">
        <v>482</v>
      </c>
      <c r="AT263" s="170" t="s">
        <v>152</v>
      </c>
      <c r="AU263" s="170" t="s">
        <v>157</v>
      </c>
      <c r="AY263" s="16" t="s">
        <v>150</v>
      </c>
      <c r="BE263" s="92">
        <f t="shared" si="44"/>
        <v>0</v>
      </c>
      <c r="BF263" s="92">
        <f t="shared" si="45"/>
        <v>0</v>
      </c>
      <c r="BG263" s="92">
        <f t="shared" si="46"/>
        <v>0</v>
      </c>
      <c r="BH263" s="92">
        <f t="shared" si="47"/>
        <v>0</v>
      </c>
      <c r="BI263" s="92">
        <f t="shared" si="48"/>
        <v>0</v>
      </c>
      <c r="BJ263" s="16" t="s">
        <v>157</v>
      </c>
      <c r="BK263" s="171">
        <f t="shared" si="49"/>
        <v>0</v>
      </c>
      <c r="BL263" s="16" t="s">
        <v>482</v>
      </c>
      <c r="BM263" s="170" t="s">
        <v>1178</v>
      </c>
    </row>
    <row r="264" spans="2:65" s="11" customFormat="1" ht="22.9" customHeight="1" x14ac:dyDescent="0.2">
      <c r="B264" s="147"/>
      <c r="D264" s="148" t="s">
        <v>74</v>
      </c>
      <c r="E264" s="158" t="s">
        <v>1179</v>
      </c>
      <c r="F264" s="158" t="s">
        <v>1180</v>
      </c>
      <c r="I264" s="150"/>
      <c r="J264" s="159">
        <f>BK264</f>
        <v>0</v>
      </c>
      <c r="L264" s="147"/>
      <c r="M264" s="152"/>
      <c r="N264" s="153"/>
      <c r="O264" s="153"/>
      <c r="P264" s="154">
        <f>SUM(P265:P270)</f>
        <v>0</v>
      </c>
      <c r="Q264" s="153"/>
      <c r="R264" s="154">
        <f>SUM(R265:R270)</f>
        <v>0</v>
      </c>
      <c r="S264" s="153"/>
      <c r="T264" s="155">
        <f>SUM(T265:T270)</f>
        <v>0</v>
      </c>
      <c r="AR264" s="148" t="s">
        <v>165</v>
      </c>
      <c r="AT264" s="156" t="s">
        <v>74</v>
      </c>
      <c r="AU264" s="156" t="s">
        <v>83</v>
      </c>
      <c r="AY264" s="148" t="s">
        <v>150</v>
      </c>
      <c r="BK264" s="157">
        <f>SUM(BK265:BK270)</f>
        <v>0</v>
      </c>
    </row>
    <row r="265" spans="2:65" s="1" customFormat="1" ht="16.5" customHeight="1" x14ac:dyDescent="0.2">
      <c r="B265" s="160"/>
      <c r="C265" s="161" t="s">
        <v>737</v>
      </c>
      <c r="D265" s="259" t="s">
        <v>1169</v>
      </c>
      <c r="E265" s="260"/>
      <c r="F265" s="261"/>
      <c r="G265" s="163" t="s">
        <v>234</v>
      </c>
      <c r="H265" s="164">
        <v>1</v>
      </c>
      <c r="I265" s="165"/>
      <c r="J265" s="164">
        <f t="shared" ref="J265:J270" si="50">ROUND(I265*H265,3)</f>
        <v>0</v>
      </c>
      <c r="K265" s="162" t="s">
        <v>1</v>
      </c>
      <c r="L265" s="32"/>
      <c r="M265" s="166" t="s">
        <v>1</v>
      </c>
      <c r="N265" s="167" t="s">
        <v>41</v>
      </c>
      <c r="O265" s="55"/>
      <c r="P265" s="168">
        <f t="shared" ref="P265:P270" si="51">O265*H265</f>
        <v>0</v>
      </c>
      <c r="Q265" s="168">
        <v>0</v>
      </c>
      <c r="R265" s="168">
        <f t="shared" ref="R265:R270" si="52">Q265*H265</f>
        <v>0</v>
      </c>
      <c r="S265" s="168">
        <v>0</v>
      </c>
      <c r="T265" s="169">
        <f t="shared" ref="T265:T270" si="53">S265*H265</f>
        <v>0</v>
      </c>
      <c r="AR265" s="170" t="s">
        <v>482</v>
      </c>
      <c r="AT265" s="170" t="s">
        <v>152</v>
      </c>
      <c r="AU265" s="170" t="s">
        <v>157</v>
      </c>
      <c r="AY265" s="16" t="s">
        <v>150</v>
      </c>
      <c r="BE265" s="92">
        <f t="shared" ref="BE265:BE270" si="54">IF(N265="základná",J265,0)</f>
        <v>0</v>
      </c>
      <c r="BF265" s="92">
        <f t="shared" ref="BF265:BF270" si="55">IF(N265="znížená",J265,0)</f>
        <v>0</v>
      </c>
      <c r="BG265" s="92">
        <f t="shared" ref="BG265:BG270" si="56">IF(N265="zákl. prenesená",J265,0)</f>
        <v>0</v>
      </c>
      <c r="BH265" s="92">
        <f t="shared" ref="BH265:BH270" si="57">IF(N265="zníž. prenesená",J265,0)</f>
        <v>0</v>
      </c>
      <c r="BI265" s="92">
        <f t="shared" ref="BI265:BI270" si="58">IF(N265="nulová",J265,0)</f>
        <v>0</v>
      </c>
      <c r="BJ265" s="16" t="s">
        <v>157</v>
      </c>
      <c r="BK265" s="171">
        <f t="shared" ref="BK265:BK270" si="59">ROUND(I265*H265,3)</f>
        <v>0</v>
      </c>
      <c r="BL265" s="16" t="s">
        <v>482</v>
      </c>
      <c r="BM265" s="170" t="s">
        <v>1181</v>
      </c>
    </row>
    <row r="266" spans="2:65" s="1" customFormat="1" ht="36" customHeight="1" x14ac:dyDescent="0.2">
      <c r="B266" s="160"/>
      <c r="C266" s="197" t="s">
        <v>740</v>
      </c>
      <c r="D266" s="262" t="s">
        <v>1275</v>
      </c>
      <c r="E266" s="263"/>
      <c r="F266" s="264"/>
      <c r="G266" s="199" t="s">
        <v>234</v>
      </c>
      <c r="H266" s="200">
        <v>1</v>
      </c>
      <c r="I266" s="201"/>
      <c r="J266" s="200">
        <f t="shared" si="50"/>
        <v>0</v>
      </c>
      <c r="K266" s="198" t="s">
        <v>1</v>
      </c>
      <c r="L266" s="202"/>
      <c r="M266" s="203" t="s">
        <v>1</v>
      </c>
      <c r="N266" s="204" t="s">
        <v>41</v>
      </c>
      <c r="O266" s="55"/>
      <c r="P266" s="168">
        <f t="shared" si="51"/>
        <v>0</v>
      </c>
      <c r="Q266" s="168">
        <v>0</v>
      </c>
      <c r="R266" s="168">
        <f t="shared" si="52"/>
        <v>0</v>
      </c>
      <c r="S266" s="168">
        <v>0</v>
      </c>
      <c r="T266" s="169">
        <f t="shared" si="53"/>
        <v>0</v>
      </c>
      <c r="AR266" s="170" t="s">
        <v>1050</v>
      </c>
      <c r="AT266" s="170" t="s">
        <v>255</v>
      </c>
      <c r="AU266" s="170" t="s">
        <v>157</v>
      </c>
      <c r="AY266" s="16" t="s">
        <v>150</v>
      </c>
      <c r="BE266" s="92">
        <f t="shared" si="54"/>
        <v>0</v>
      </c>
      <c r="BF266" s="92">
        <f t="shared" si="55"/>
        <v>0</v>
      </c>
      <c r="BG266" s="92">
        <f t="shared" si="56"/>
        <v>0</v>
      </c>
      <c r="BH266" s="92">
        <f t="shared" si="57"/>
        <v>0</v>
      </c>
      <c r="BI266" s="92">
        <f t="shared" si="58"/>
        <v>0</v>
      </c>
      <c r="BJ266" s="16" t="s">
        <v>157</v>
      </c>
      <c r="BK266" s="171">
        <f t="shared" si="59"/>
        <v>0</v>
      </c>
      <c r="BL266" s="16" t="s">
        <v>482</v>
      </c>
      <c r="BM266" s="170" t="s">
        <v>1182</v>
      </c>
    </row>
    <row r="267" spans="2:65" s="1" customFormat="1" ht="16.5" customHeight="1" x14ac:dyDescent="0.2">
      <c r="B267" s="160"/>
      <c r="C267" s="161" t="s">
        <v>745</v>
      </c>
      <c r="D267" s="259" t="s">
        <v>1169</v>
      </c>
      <c r="E267" s="260"/>
      <c r="F267" s="261"/>
      <c r="G267" s="163" t="s">
        <v>234</v>
      </c>
      <c r="H267" s="164">
        <v>1</v>
      </c>
      <c r="I267" s="165"/>
      <c r="J267" s="164">
        <f t="shared" si="50"/>
        <v>0</v>
      </c>
      <c r="K267" s="162" t="s">
        <v>1</v>
      </c>
      <c r="L267" s="32"/>
      <c r="M267" s="166" t="s">
        <v>1</v>
      </c>
      <c r="N267" s="167" t="s">
        <v>41</v>
      </c>
      <c r="O267" s="55"/>
      <c r="P267" s="168">
        <f t="shared" si="51"/>
        <v>0</v>
      </c>
      <c r="Q267" s="168">
        <v>0</v>
      </c>
      <c r="R267" s="168">
        <f t="shared" si="52"/>
        <v>0</v>
      </c>
      <c r="S267" s="168">
        <v>0</v>
      </c>
      <c r="T267" s="169">
        <f t="shared" si="53"/>
        <v>0</v>
      </c>
      <c r="AR267" s="170" t="s">
        <v>482</v>
      </c>
      <c r="AT267" s="170" t="s">
        <v>152</v>
      </c>
      <c r="AU267" s="170" t="s">
        <v>157</v>
      </c>
      <c r="AY267" s="16" t="s">
        <v>150</v>
      </c>
      <c r="BE267" s="92">
        <f t="shared" si="54"/>
        <v>0</v>
      </c>
      <c r="BF267" s="92">
        <f t="shared" si="55"/>
        <v>0</v>
      </c>
      <c r="BG267" s="92">
        <f t="shared" si="56"/>
        <v>0</v>
      </c>
      <c r="BH267" s="92">
        <f t="shared" si="57"/>
        <v>0</v>
      </c>
      <c r="BI267" s="92">
        <f t="shared" si="58"/>
        <v>0</v>
      </c>
      <c r="BJ267" s="16" t="s">
        <v>157</v>
      </c>
      <c r="BK267" s="171">
        <f t="shared" si="59"/>
        <v>0</v>
      </c>
      <c r="BL267" s="16" t="s">
        <v>482</v>
      </c>
      <c r="BM267" s="170" t="s">
        <v>1183</v>
      </c>
    </row>
    <row r="268" spans="2:65" s="1" customFormat="1" ht="36" customHeight="1" x14ac:dyDescent="0.2">
      <c r="B268" s="160"/>
      <c r="C268" s="197" t="s">
        <v>750</v>
      </c>
      <c r="D268" s="262" t="s">
        <v>1272</v>
      </c>
      <c r="E268" s="263"/>
      <c r="F268" s="264"/>
      <c r="G268" s="199" t="s">
        <v>234</v>
      </c>
      <c r="H268" s="200">
        <v>1</v>
      </c>
      <c r="I268" s="201"/>
      <c r="J268" s="200">
        <f t="shared" si="50"/>
        <v>0</v>
      </c>
      <c r="K268" s="198" t="s">
        <v>1</v>
      </c>
      <c r="L268" s="202"/>
      <c r="M268" s="203" t="s">
        <v>1</v>
      </c>
      <c r="N268" s="204" t="s">
        <v>41</v>
      </c>
      <c r="O268" s="55"/>
      <c r="P268" s="168">
        <f t="shared" si="51"/>
        <v>0</v>
      </c>
      <c r="Q268" s="168">
        <v>0</v>
      </c>
      <c r="R268" s="168">
        <f t="shared" si="52"/>
        <v>0</v>
      </c>
      <c r="S268" s="168">
        <v>0</v>
      </c>
      <c r="T268" s="169">
        <f t="shared" si="53"/>
        <v>0</v>
      </c>
      <c r="AR268" s="170" t="s">
        <v>1050</v>
      </c>
      <c r="AT268" s="170" t="s">
        <v>255</v>
      </c>
      <c r="AU268" s="170" t="s">
        <v>157</v>
      </c>
      <c r="AY268" s="16" t="s">
        <v>150</v>
      </c>
      <c r="BE268" s="92">
        <f t="shared" si="54"/>
        <v>0</v>
      </c>
      <c r="BF268" s="92">
        <f t="shared" si="55"/>
        <v>0</v>
      </c>
      <c r="BG268" s="92">
        <f t="shared" si="56"/>
        <v>0</v>
      </c>
      <c r="BH268" s="92">
        <f t="shared" si="57"/>
        <v>0</v>
      </c>
      <c r="BI268" s="92">
        <f t="shared" si="58"/>
        <v>0</v>
      </c>
      <c r="BJ268" s="16" t="s">
        <v>157</v>
      </c>
      <c r="BK268" s="171">
        <f t="shared" si="59"/>
        <v>0</v>
      </c>
      <c r="BL268" s="16" t="s">
        <v>482</v>
      </c>
      <c r="BM268" s="170" t="s">
        <v>1184</v>
      </c>
    </row>
    <row r="269" spans="2:65" s="1" customFormat="1" ht="16.5" customHeight="1" x14ac:dyDescent="0.2">
      <c r="B269" s="160"/>
      <c r="C269" s="161" t="s">
        <v>753</v>
      </c>
      <c r="D269" s="259" t="s">
        <v>1175</v>
      </c>
      <c r="E269" s="260"/>
      <c r="F269" s="261"/>
      <c r="G269" s="163" t="s">
        <v>952</v>
      </c>
      <c r="H269" s="164">
        <v>3</v>
      </c>
      <c r="I269" s="165"/>
      <c r="J269" s="164">
        <f t="shared" si="50"/>
        <v>0</v>
      </c>
      <c r="K269" s="162" t="s">
        <v>1</v>
      </c>
      <c r="L269" s="32"/>
      <c r="M269" s="166" t="s">
        <v>1</v>
      </c>
      <c r="N269" s="167" t="s">
        <v>41</v>
      </c>
      <c r="O269" s="55"/>
      <c r="P269" s="168">
        <f t="shared" si="51"/>
        <v>0</v>
      </c>
      <c r="Q269" s="168">
        <v>0</v>
      </c>
      <c r="R269" s="168">
        <f t="shared" si="52"/>
        <v>0</v>
      </c>
      <c r="S269" s="168">
        <v>0</v>
      </c>
      <c r="T269" s="169">
        <f t="shared" si="53"/>
        <v>0</v>
      </c>
      <c r="AR269" s="170" t="s">
        <v>482</v>
      </c>
      <c r="AT269" s="170" t="s">
        <v>152</v>
      </c>
      <c r="AU269" s="170" t="s">
        <v>157</v>
      </c>
      <c r="AY269" s="16" t="s">
        <v>150</v>
      </c>
      <c r="BE269" s="92">
        <f t="shared" si="54"/>
        <v>0</v>
      </c>
      <c r="BF269" s="92">
        <f t="shared" si="55"/>
        <v>0</v>
      </c>
      <c r="BG269" s="92">
        <f t="shared" si="56"/>
        <v>0</v>
      </c>
      <c r="BH269" s="92">
        <f t="shared" si="57"/>
        <v>0</v>
      </c>
      <c r="BI269" s="92">
        <f t="shared" si="58"/>
        <v>0</v>
      </c>
      <c r="BJ269" s="16" t="s">
        <v>157</v>
      </c>
      <c r="BK269" s="171">
        <f t="shared" si="59"/>
        <v>0</v>
      </c>
      <c r="BL269" s="16" t="s">
        <v>482</v>
      </c>
      <c r="BM269" s="170" t="s">
        <v>1185</v>
      </c>
    </row>
    <row r="270" spans="2:65" s="1" customFormat="1" ht="16.5" customHeight="1" x14ac:dyDescent="0.2">
      <c r="B270" s="160"/>
      <c r="C270" s="161" t="s">
        <v>757</v>
      </c>
      <c r="D270" s="259" t="s">
        <v>1186</v>
      </c>
      <c r="E270" s="260"/>
      <c r="F270" s="261"/>
      <c r="G270" s="163" t="s">
        <v>876</v>
      </c>
      <c r="H270" s="165"/>
      <c r="I270" s="165"/>
      <c r="J270" s="164">
        <f t="shared" si="50"/>
        <v>0</v>
      </c>
      <c r="K270" s="162" t="s">
        <v>1</v>
      </c>
      <c r="L270" s="32"/>
      <c r="M270" s="166" t="s">
        <v>1</v>
      </c>
      <c r="N270" s="167" t="s">
        <v>41</v>
      </c>
      <c r="O270" s="55"/>
      <c r="P270" s="168">
        <f t="shared" si="51"/>
        <v>0</v>
      </c>
      <c r="Q270" s="168">
        <v>0</v>
      </c>
      <c r="R270" s="168">
        <f t="shared" si="52"/>
        <v>0</v>
      </c>
      <c r="S270" s="168">
        <v>0</v>
      </c>
      <c r="T270" s="169">
        <f t="shared" si="53"/>
        <v>0</v>
      </c>
      <c r="AR270" s="170" t="s">
        <v>482</v>
      </c>
      <c r="AT270" s="170" t="s">
        <v>152</v>
      </c>
      <c r="AU270" s="170" t="s">
        <v>157</v>
      </c>
      <c r="AY270" s="16" t="s">
        <v>150</v>
      </c>
      <c r="BE270" s="92">
        <f t="shared" si="54"/>
        <v>0</v>
      </c>
      <c r="BF270" s="92">
        <f t="shared" si="55"/>
        <v>0</v>
      </c>
      <c r="BG270" s="92">
        <f t="shared" si="56"/>
        <v>0</v>
      </c>
      <c r="BH270" s="92">
        <f t="shared" si="57"/>
        <v>0</v>
      </c>
      <c r="BI270" s="92">
        <f t="shared" si="58"/>
        <v>0</v>
      </c>
      <c r="BJ270" s="16" t="s">
        <v>157</v>
      </c>
      <c r="BK270" s="171">
        <f t="shared" si="59"/>
        <v>0</v>
      </c>
      <c r="BL270" s="16" t="s">
        <v>482</v>
      </c>
      <c r="BM270" s="170" t="s">
        <v>1187</v>
      </c>
    </row>
    <row r="271" spans="2:65" s="11" customFormat="1" ht="25.9" customHeight="1" x14ac:dyDescent="0.2">
      <c r="B271" s="147"/>
      <c r="D271" s="148" t="s">
        <v>74</v>
      </c>
      <c r="E271" s="149" t="s">
        <v>955</v>
      </c>
      <c r="F271" s="149" t="s">
        <v>956</v>
      </c>
      <c r="I271" s="150"/>
      <c r="J271" s="151">
        <f>BK271</f>
        <v>0</v>
      </c>
      <c r="L271" s="147"/>
      <c r="M271" s="152"/>
      <c r="N271" s="153"/>
      <c r="O271" s="153"/>
      <c r="P271" s="154">
        <f>P272</f>
        <v>0</v>
      </c>
      <c r="Q271" s="153"/>
      <c r="R271" s="154">
        <f>R272</f>
        <v>0</v>
      </c>
      <c r="S271" s="153"/>
      <c r="T271" s="155">
        <f>T272</f>
        <v>0</v>
      </c>
      <c r="AR271" s="148" t="s">
        <v>156</v>
      </c>
      <c r="AT271" s="156" t="s">
        <v>74</v>
      </c>
      <c r="AU271" s="156" t="s">
        <v>75</v>
      </c>
      <c r="AY271" s="148" t="s">
        <v>150</v>
      </c>
      <c r="BK271" s="157">
        <f>BK272</f>
        <v>0</v>
      </c>
    </row>
    <row r="272" spans="2:65" s="11" customFormat="1" ht="22.9" customHeight="1" x14ac:dyDescent="0.2">
      <c r="B272" s="147"/>
      <c r="D272" s="148" t="s">
        <v>74</v>
      </c>
      <c r="E272" s="158" t="s">
        <v>1188</v>
      </c>
      <c r="F272" s="158" t="s">
        <v>956</v>
      </c>
      <c r="I272" s="150"/>
      <c r="J272" s="159">
        <f>BK272</f>
        <v>0</v>
      </c>
      <c r="L272" s="147"/>
      <c r="M272" s="152"/>
      <c r="N272" s="153"/>
      <c r="O272" s="153"/>
      <c r="P272" s="154">
        <f>SUM(P273:P277)</f>
        <v>0</v>
      </c>
      <c r="Q272" s="153"/>
      <c r="R272" s="154">
        <f>SUM(R273:R277)</f>
        <v>0</v>
      </c>
      <c r="S272" s="153"/>
      <c r="T272" s="155">
        <f>SUM(T273:T277)</f>
        <v>0</v>
      </c>
      <c r="AR272" s="148" t="s">
        <v>156</v>
      </c>
      <c r="AT272" s="156" t="s">
        <v>74</v>
      </c>
      <c r="AU272" s="156" t="s">
        <v>83</v>
      </c>
      <c r="AY272" s="148" t="s">
        <v>150</v>
      </c>
      <c r="BK272" s="157">
        <f>SUM(BK273:BK277)</f>
        <v>0</v>
      </c>
    </row>
    <row r="273" spans="2:65" s="1" customFormat="1" ht="16.5" customHeight="1" x14ac:dyDescent="0.2">
      <c r="B273" s="160"/>
      <c r="C273" s="161" t="s">
        <v>762</v>
      </c>
      <c r="D273" s="259" t="s">
        <v>1189</v>
      </c>
      <c r="E273" s="260"/>
      <c r="F273" s="261"/>
      <c r="G273" s="163" t="s">
        <v>952</v>
      </c>
      <c r="H273" s="164">
        <v>40</v>
      </c>
      <c r="I273" s="165"/>
      <c r="J273" s="164">
        <f>ROUND(I273*H273,3)</f>
        <v>0</v>
      </c>
      <c r="K273" s="162" t="s">
        <v>1</v>
      </c>
      <c r="L273" s="32"/>
      <c r="M273" s="166" t="s">
        <v>1</v>
      </c>
      <c r="N273" s="167" t="s">
        <v>41</v>
      </c>
      <c r="O273" s="55"/>
      <c r="P273" s="168">
        <f>O273*H273</f>
        <v>0</v>
      </c>
      <c r="Q273" s="168">
        <v>0</v>
      </c>
      <c r="R273" s="168">
        <f>Q273*H273</f>
        <v>0</v>
      </c>
      <c r="S273" s="168">
        <v>0</v>
      </c>
      <c r="T273" s="169">
        <f>S273*H273</f>
        <v>0</v>
      </c>
      <c r="AR273" s="170" t="s">
        <v>953</v>
      </c>
      <c r="AT273" s="170" t="s">
        <v>152</v>
      </c>
      <c r="AU273" s="170" t="s">
        <v>157</v>
      </c>
      <c r="AY273" s="16" t="s">
        <v>150</v>
      </c>
      <c r="BE273" s="92">
        <f>IF(N273="základná",J273,0)</f>
        <v>0</v>
      </c>
      <c r="BF273" s="92">
        <f>IF(N273="znížená",J273,0)</f>
        <v>0</v>
      </c>
      <c r="BG273" s="92">
        <f>IF(N273="zákl. prenesená",J273,0)</f>
        <v>0</v>
      </c>
      <c r="BH273" s="92">
        <f>IF(N273="zníž. prenesená",J273,0)</f>
        <v>0</v>
      </c>
      <c r="BI273" s="92">
        <f>IF(N273="nulová",J273,0)</f>
        <v>0</v>
      </c>
      <c r="BJ273" s="16" t="s">
        <v>157</v>
      </c>
      <c r="BK273" s="171">
        <f>ROUND(I273*H273,3)</f>
        <v>0</v>
      </c>
      <c r="BL273" s="16" t="s">
        <v>953</v>
      </c>
      <c r="BM273" s="170" t="s">
        <v>1190</v>
      </c>
    </row>
    <row r="274" spans="2:65" s="1" customFormat="1" ht="16.5" customHeight="1" x14ac:dyDescent="0.2">
      <c r="B274" s="160"/>
      <c r="C274" s="161" t="s">
        <v>767</v>
      </c>
      <c r="D274" s="259" t="s">
        <v>1191</v>
      </c>
      <c r="E274" s="260"/>
      <c r="F274" s="261"/>
      <c r="G274" s="163" t="s">
        <v>946</v>
      </c>
      <c r="H274" s="164">
        <v>1</v>
      </c>
      <c r="I274" s="165"/>
      <c r="J274" s="164">
        <f>ROUND(I274*H274,3)</f>
        <v>0</v>
      </c>
      <c r="K274" s="162" t="s">
        <v>1</v>
      </c>
      <c r="L274" s="32"/>
      <c r="M274" s="166" t="s">
        <v>1</v>
      </c>
      <c r="N274" s="167" t="s">
        <v>41</v>
      </c>
      <c r="O274" s="55"/>
      <c r="P274" s="168">
        <f>O274*H274</f>
        <v>0</v>
      </c>
      <c r="Q274" s="168">
        <v>0</v>
      </c>
      <c r="R274" s="168">
        <f>Q274*H274</f>
        <v>0</v>
      </c>
      <c r="S274" s="168">
        <v>0</v>
      </c>
      <c r="T274" s="169">
        <f>S274*H274</f>
        <v>0</v>
      </c>
      <c r="AR274" s="170" t="s">
        <v>953</v>
      </c>
      <c r="AT274" s="170" t="s">
        <v>152</v>
      </c>
      <c r="AU274" s="170" t="s">
        <v>157</v>
      </c>
      <c r="AY274" s="16" t="s">
        <v>150</v>
      </c>
      <c r="BE274" s="92">
        <f>IF(N274="základná",J274,0)</f>
        <v>0</v>
      </c>
      <c r="BF274" s="92">
        <f>IF(N274="znížená",J274,0)</f>
        <v>0</v>
      </c>
      <c r="BG274" s="92">
        <f>IF(N274="zákl. prenesená",J274,0)</f>
        <v>0</v>
      </c>
      <c r="BH274" s="92">
        <f>IF(N274="zníž. prenesená",J274,0)</f>
        <v>0</v>
      </c>
      <c r="BI274" s="92">
        <f>IF(N274="nulová",J274,0)</f>
        <v>0</v>
      </c>
      <c r="BJ274" s="16" t="s">
        <v>157</v>
      </c>
      <c r="BK274" s="171">
        <f>ROUND(I274*H274,3)</f>
        <v>0</v>
      </c>
      <c r="BL274" s="16" t="s">
        <v>953</v>
      </c>
      <c r="BM274" s="170" t="s">
        <v>1192</v>
      </c>
    </row>
    <row r="275" spans="2:65" s="1" customFormat="1" ht="16.5" customHeight="1" x14ac:dyDescent="0.2">
      <c r="B275" s="160"/>
      <c r="C275" s="161" t="s">
        <v>771</v>
      </c>
      <c r="D275" s="259" t="s">
        <v>1193</v>
      </c>
      <c r="E275" s="260"/>
      <c r="F275" s="261"/>
      <c r="G275" s="163" t="s">
        <v>876</v>
      </c>
      <c r="H275" s="165"/>
      <c r="I275" s="165"/>
      <c r="J275" s="164">
        <f>ROUND(I275*H275,3)</f>
        <v>0</v>
      </c>
      <c r="K275" s="162" t="s">
        <v>1</v>
      </c>
      <c r="L275" s="32"/>
      <c r="M275" s="166" t="s">
        <v>1</v>
      </c>
      <c r="N275" s="167" t="s">
        <v>41</v>
      </c>
      <c r="O275" s="55"/>
      <c r="P275" s="168">
        <f>O275*H275</f>
        <v>0</v>
      </c>
      <c r="Q275" s="168">
        <v>0</v>
      </c>
      <c r="R275" s="168">
        <f>Q275*H275</f>
        <v>0</v>
      </c>
      <c r="S275" s="168">
        <v>0</v>
      </c>
      <c r="T275" s="169">
        <f>S275*H275</f>
        <v>0</v>
      </c>
      <c r="AR275" s="170" t="s">
        <v>953</v>
      </c>
      <c r="AT275" s="170" t="s">
        <v>152</v>
      </c>
      <c r="AU275" s="170" t="s">
        <v>157</v>
      </c>
      <c r="AY275" s="16" t="s">
        <v>150</v>
      </c>
      <c r="BE275" s="92">
        <f>IF(N275="základná",J275,0)</f>
        <v>0</v>
      </c>
      <c r="BF275" s="92">
        <f>IF(N275="znížená",J275,0)</f>
        <v>0</v>
      </c>
      <c r="BG275" s="92">
        <f>IF(N275="zákl. prenesená",J275,0)</f>
        <v>0</v>
      </c>
      <c r="BH275" s="92">
        <f>IF(N275="zníž. prenesená",J275,0)</f>
        <v>0</v>
      </c>
      <c r="BI275" s="92">
        <f>IF(N275="nulová",J275,0)</f>
        <v>0</v>
      </c>
      <c r="BJ275" s="16" t="s">
        <v>157</v>
      </c>
      <c r="BK275" s="171">
        <f>ROUND(I275*H275,3)</f>
        <v>0</v>
      </c>
      <c r="BL275" s="16" t="s">
        <v>953</v>
      </c>
      <c r="BM275" s="170" t="s">
        <v>1194</v>
      </c>
    </row>
    <row r="276" spans="2:65" s="1" customFormat="1" ht="16.5" customHeight="1" x14ac:dyDescent="0.2">
      <c r="B276" s="160"/>
      <c r="C276" s="161" t="s">
        <v>776</v>
      </c>
      <c r="D276" s="259" t="s">
        <v>1195</v>
      </c>
      <c r="E276" s="260"/>
      <c r="F276" s="261"/>
      <c r="G276" s="163" t="s">
        <v>876</v>
      </c>
      <c r="H276" s="165"/>
      <c r="I276" s="165"/>
      <c r="J276" s="164">
        <f>ROUND(I276*H276,3)</f>
        <v>0</v>
      </c>
      <c r="K276" s="162" t="s">
        <v>1</v>
      </c>
      <c r="L276" s="32"/>
      <c r="M276" s="166" t="s">
        <v>1</v>
      </c>
      <c r="N276" s="167" t="s">
        <v>41</v>
      </c>
      <c r="O276" s="55"/>
      <c r="P276" s="168">
        <f>O276*H276</f>
        <v>0</v>
      </c>
      <c r="Q276" s="168">
        <v>0</v>
      </c>
      <c r="R276" s="168">
        <f>Q276*H276</f>
        <v>0</v>
      </c>
      <c r="S276" s="168">
        <v>0</v>
      </c>
      <c r="T276" s="169">
        <f>S276*H276</f>
        <v>0</v>
      </c>
      <c r="AR276" s="170" t="s">
        <v>953</v>
      </c>
      <c r="AT276" s="170" t="s">
        <v>152</v>
      </c>
      <c r="AU276" s="170" t="s">
        <v>157</v>
      </c>
      <c r="AY276" s="16" t="s">
        <v>150</v>
      </c>
      <c r="BE276" s="92">
        <f>IF(N276="základná",J276,0)</f>
        <v>0</v>
      </c>
      <c r="BF276" s="92">
        <f>IF(N276="znížená",J276,0)</f>
        <v>0</v>
      </c>
      <c r="BG276" s="92">
        <f>IF(N276="zákl. prenesená",J276,0)</f>
        <v>0</v>
      </c>
      <c r="BH276" s="92">
        <f>IF(N276="zníž. prenesená",J276,0)</f>
        <v>0</v>
      </c>
      <c r="BI276" s="92">
        <f>IF(N276="nulová",J276,0)</f>
        <v>0</v>
      </c>
      <c r="BJ276" s="16" t="s">
        <v>157</v>
      </c>
      <c r="BK276" s="171">
        <f>ROUND(I276*H276,3)</f>
        <v>0</v>
      </c>
      <c r="BL276" s="16" t="s">
        <v>953</v>
      </c>
      <c r="BM276" s="170" t="s">
        <v>1196</v>
      </c>
    </row>
    <row r="277" spans="2:65" s="1" customFormat="1" ht="16.5" customHeight="1" x14ac:dyDescent="0.2">
      <c r="B277" s="160"/>
      <c r="C277" s="161" t="s">
        <v>782</v>
      </c>
      <c r="D277" s="259" t="s">
        <v>1197</v>
      </c>
      <c r="E277" s="260"/>
      <c r="F277" s="261"/>
      <c r="G277" s="163" t="s">
        <v>946</v>
      </c>
      <c r="H277" s="164">
        <v>1</v>
      </c>
      <c r="I277" s="165"/>
      <c r="J277" s="164">
        <f>ROUND(I277*H277,3)</f>
        <v>0</v>
      </c>
      <c r="K277" s="162" t="s">
        <v>1</v>
      </c>
      <c r="L277" s="32"/>
      <c r="M277" s="208" t="s">
        <v>1</v>
      </c>
      <c r="N277" s="209" t="s">
        <v>41</v>
      </c>
      <c r="O277" s="210"/>
      <c r="P277" s="211">
        <f>O277*H277</f>
        <v>0</v>
      </c>
      <c r="Q277" s="211">
        <v>0</v>
      </c>
      <c r="R277" s="211">
        <f>Q277*H277</f>
        <v>0</v>
      </c>
      <c r="S277" s="211">
        <v>0</v>
      </c>
      <c r="T277" s="212">
        <f>S277*H277</f>
        <v>0</v>
      </c>
      <c r="AR277" s="170" t="s">
        <v>953</v>
      </c>
      <c r="AT277" s="170" t="s">
        <v>152</v>
      </c>
      <c r="AU277" s="170" t="s">
        <v>157</v>
      </c>
      <c r="AY277" s="16" t="s">
        <v>150</v>
      </c>
      <c r="BE277" s="92">
        <f>IF(N277="základná",J277,0)</f>
        <v>0</v>
      </c>
      <c r="BF277" s="92">
        <f>IF(N277="znížená",J277,0)</f>
        <v>0</v>
      </c>
      <c r="BG277" s="92">
        <f>IF(N277="zákl. prenesená",J277,0)</f>
        <v>0</v>
      </c>
      <c r="BH277" s="92">
        <f>IF(N277="zníž. prenesená",J277,0)</f>
        <v>0</v>
      </c>
      <c r="BI277" s="92">
        <f>IF(N277="nulová",J277,0)</f>
        <v>0</v>
      </c>
      <c r="BJ277" s="16" t="s">
        <v>157</v>
      </c>
      <c r="BK277" s="171">
        <f>ROUND(I277*H277,3)</f>
        <v>0</v>
      </c>
      <c r="BL277" s="16" t="s">
        <v>953</v>
      </c>
      <c r="BM277" s="170" t="s">
        <v>1198</v>
      </c>
    </row>
    <row r="278" spans="2:65" s="1" customFormat="1" ht="6.95" customHeight="1" x14ac:dyDescent="0.2">
      <c r="B278" s="44"/>
      <c r="C278" s="45"/>
      <c r="D278" s="45"/>
      <c r="E278" s="45"/>
      <c r="F278" s="45"/>
      <c r="G278" s="45"/>
      <c r="H278" s="45"/>
      <c r="I278" s="121"/>
      <c r="J278" s="45"/>
      <c r="K278" s="45"/>
      <c r="L278" s="32"/>
    </row>
  </sheetData>
  <mergeCells count="153">
    <mergeCell ref="D266:F266"/>
    <mergeCell ref="D267:F267"/>
    <mergeCell ref="D268:F268"/>
    <mergeCell ref="D269:F269"/>
    <mergeCell ref="D270:F270"/>
    <mergeCell ref="D260:F260"/>
    <mergeCell ref="D261:F261"/>
    <mergeCell ref="D262:F262"/>
    <mergeCell ref="D263:F263"/>
    <mergeCell ref="D265:F265"/>
    <mergeCell ref="D255:F255"/>
    <mergeCell ref="D256:F256"/>
    <mergeCell ref="D257:F257"/>
    <mergeCell ref="D258:F258"/>
    <mergeCell ref="D259:F259"/>
    <mergeCell ref="D250:F250"/>
    <mergeCell ref="D251:F251"/>
    <mergeCell ref="D252:F252"/>
    <mergeCell ref="D253:F253"/>
    <mergeCell ref="D254:F254"/>
    <mergeCell ref="D244:F244"/>
    <mergeCell ref="D246:F246"/>
    <mergeCell ref="D247:F247"/>
    <mergeCell ref="D248:F248"/>
    <mergeCell ref="D249:F249"/>
    <mergeCell ref="D239:F239"/>
    <mergeCell ref="D240:F240"/>
    <mergeCell ref="D241:F241"/>
    <mergeCell ref="D242:F242"/>
    <mergeCell ref="D243:F243"/>
    <mergeCell ref="D235:F235"/>
    <mergeCell ref="D236:F236"/>
    <mergeCell ref="D237:F237"/>
    <mergeCell ref="D238:F238"/>
    <mergeCell ref="D229:F229"/>
    <mergeCell ref="D230:F230"/>
    <mergeCell ref="D231:F231"/>
    <mergeCell ref="D232:F232"/>
    <mergeCell ref="D233:F233"/>
    <mergeCell ref="D226:F226"/>
    <mergeCell ref="D227:F227"/>
    <mergeCell ref="D228:F228"/>
    <mergeCell ref="D219:F219"/>
    <mergeCell ref="D220:F220"/>
    <mergeCell ref="D221:F221"/>
    <mergeCell ref="D222:F222"/>
    <mergeCell ref="D223:F223"/>
    <mergeCell ref="D234:F234"/>
    <mergeCell ref="D217:F217"/>
    <mergeCell ref="D218:F218"/>
    <mergeCell ref="D209:F209"/>
    <mergeCell ref="D210:F210"/>
    <mergeCell ref="D211:F211"/>
    <mergeCell ref="D212:F212"/>
    <mergeCell ref="D213:F213"/>
    <mergeCell ref="D224:F224"/>
    <mergeCell ref="D225:F225"/>
    <mergeCell ref="D208:F208"/>
    <mergeCell ref="D199:F199"/>
    <mergeCell ref="D200:F200"/>
    <mergeCell ref="D201:F201"/>
    <mergeCell ref="D202:F202"/>
    <mergeCell ref="D203:F203"/>
    <mergeCell ref="D214:F214"/>
    <mergeCell ref="D215:F215"/>
    <mergeCell ref="D216:F216"/>
    <mergeCell ref="D167:F167"/>
    <mergeCell ref="D168:F168"/>
    <mergeCell ref="D169:F169"/>
    <mergeCell ref="D184:F184"/>
    <mergeCell ref="D185:F185"/>
    <mergeCell ref="D186:F186"/>
    <mergeCell ref="D187:F187"/>
    <mergeCell ref="D188:F188"/>
    <mergeCell ref="D183:F183"/>
    <mergeCell ref="D176:F176"/>
    <mergeCell ref="D177:F177"/>
    <mergeCell ref="D179:F179"/>
    <mergeCell ref="D180:F180"/>
    <mergeCell ref="D181:F181"/>
    <mergeCell ref="D182:F182"/>
    <mergeCell ref="D178:F178"/>
    <mergeCell ref="D274:F274"/>
    <mergeCell ref="D275:F275"/>
    <mergeCell ref="D276:F276"/>
    <mergeCell ref="D277:F277"/>
    <mergeCell ref="D173:F173"/>
    <mergeCell ref="D174:F174"/>
    <mergeCell ref="D175:F175"/>
    <mergeCell ref="D172:F172"/>
    <mergeCell ref="D170:F170"/>
    <mergeCell ref="D171:F171"/>
    <mergeCell ref="D194:F194"/>
    <mergeCell ref="D195:F195"/>
    <mergeCell ref="D196:F196"/>
    <mergeCell ref="D197:F197"/>
    <mergeCell ref="D198:F198"/>
    <mergeCell ref="D189:F189"/>
    <mergeCell ref="D190:F190"/>
    <mergeCell ref="D191:F191"/>
    <mergeCell ref="D192:F192"/>
    <mergeCell ref="D193:F193"/>
    <mergeCell ref="D204:F204"/>
    <mergeCell ref="D205:F205"/>
    <mergeCell ref="D206:F206"/>
    <mergeCell ref="D207:F207"/>
    <mergeCell ref="D147:F147"/>
    <mergeCell ref="D162:F162"/>
    <mergeCell ref="D163:F163"/>
    <mergeCell ref="D164:F164"/>
    <mergeCell ref="D165:F165"/>
    <mergeCell ref="D166:F166"/>
    <mergeCell ref="D148:F148"/>
    <mergeCell ref="D149:F149"/>
    <mergeCell ref="D150:F150"/>
    <mergeCell ref="D133:F133"/>
    <mergeCell ref="D134:F134"/>
    <mergeCell ref="D135:F135"/>
    <mergeCell ref="D136:F136"/>
    <mergeCell ref="D273:F273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24:F124"/>
    <mergeCell ref="D128:F128"/>
    <mergeCell ref="D129:F129"/>
    <mergeCell ref="D130:F130"/>
    <mergeCell ref="D131:F131"/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Architektonicko - st...</vt:lpstr>
      <vt:lpstr>02 - Zdravotechnika</vt:lpstr>
      <vt:lpstr>03 - Vykurovanie</vt:lpstr>
      <vt:lpstr>04 - Vetranie</vt:lpstr>
      <vt:lpstr>05 - Elektroinštalácia</vt:lpstr>
      <vt:lpstr>'01 - Architektonicko - st...'!Názvy_tlače</vt:lpstr>
      <vt:lpstr>'02 - Zdravotechnika'!Názvy_tlače</vt:lpstr>
      <vt:lpstr>'03 - Vykurovanie'!Názvy_tlače</vt:lpstr>
      <vt:lpstr>'04 - Vetranie'!Názvy_tlače</vt:lpstr>
      <vt:lpstr>'05 - Elektroinštalácia'!Názvy_tlače</vt:lpstr>
      <vt:lpstr>'Rekapitulácia stavby'!Názvy_tlače</vt:lpstr>
      <vt:lpstr>'01 - Architektonicko - st...'!Oblasť_tlače</vt:lpstr>
      <vt:lpstr>'02 - Zdravotechnika'!Oblasť_tlače</vt:lpstr>
      <vt:lpstr>'03 - Vykurovanie'!Oblasť_tlače</vt:lpstr>
      <vt:lpstr>'04 - Vetranie'!Oblasť_tlače</vt:lpstr>
      <vt:lpstr>'05 -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Eva</cp:lastModifiedBy>
  <dcterms:created xsi:type="dcterms:W3CDTF">2019-02-21T16:29:25Z</dcterms:created>
  <dcterms:modified xsi:type="dcterms:W3CDTF">2019-09-09T13:34:16Z</dcterms:modified>
</cp:coreProperties>
</file>