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Z:\Projekty\PRV_4.2_výzva_51_PRV_2021\ZMP2\VO\CD - 2023_09_29-uprava\E - Výkaz výmer\Dielčie výkazy\ASR\"/>
    </mc:Choice>
  </mc:AlternateContent>
  <xr:revisionPtr revIDLastSave="0" documentId="13_ncr:1_{DB23397C-9961-4F9F-9436-0A22888EC5A1}" xr6:coauthVersionLast="47" xr6:coauthVersionMax="47" xr10:uidLastSave="{00000000-0000-0000-0000-000000000000}"/>
  <bookViews>
    <workbookView xWindow="-110" yWindow="-110" windowWidth="38620" windowHeight="21220" firstSheet="1" activeTab="1" xr2:uid="{00000000-000D-0000-FFFF-FFFF00000000}"/>
  </bookViews>
  <sheets>
    <sheet name="Rekapitulácia stavby" sheetId="1" state="veryHidden" r:id="rId1"/>
    <sheet name="ASR - Stavebné riešenie" sheetId="2" r:id="rId2"/>
  </sheets>
  <definedNames>
    <definedName name="_xlnm._FilterDatabase" localSheetId="1" hidden="1">'ASR - Stavebné riešenie'!$C$147:$K$333</definedName>
    <definedName name="_xlnm.Print_Titles" localSheetId="1">'ASR - Stavebné riešenie'!$147:$147</definedName>
    <definedName name="_xlnm.Print_Titles" localSheetId="0">'Rekapitulácia stavby'!$92:$92</definedName>
    <definedName name="_xlnm.Print_Area" localSheetId="1">'ASR - Stavebné riešenie'!$C$4:$J$76,'ASR - Stavebné riešenie'!$C$82:$J$127,'ASR - Stavebné riešenie'!$C$133:$J$333</definedName>
    <definedName name="_xlnm.Print_Area" localSheetId="0">'Rekapitulácia stavby'!$D$4:$AO$76,'Rekapitulácia stavby'!$C$82:$AQ$97</definedName>
  </definedNames>
  <calcPr calcId="181029"/>
</workbook>
</file>

<file path=xl/calcChain.xml><?xml version="1.0" encoding="utf-8"?>
<calcChain xmlns="http://schemas.openxmlformats.org/spreadsheetml/2006/main">
  <c r="J41" i="2" l="1"/>
  <c r="J40" i="2"/>
  <c r="AY96" i="1"/>
  <c r="J39" i="2"/>
  <c r="AX96" i="1" s="1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5" i="2"/>
  <c r="BH225" i="2"/>
  <c r="BG225" i="2"/>
  <c r="BE225" i="2"/>
  <c r="T225" i="2"/>
  <c r="T224" i="2"/>
  <c r="R225" i="2"/>
  <c r="R224" i="2"/>
  <c r="P225" i="2"/>
  <c r="P224" i="2" s="1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J145" i="2"/>
  <c r="J144" i="2"/>
  <c r="F144" i="2"/>
  <c r="F142" i="2"/>
  <c r="E140" i="2"/>
  <c r="BI125" i="2"/>
  <c r="BH125" i="2"/>
  <c r="BG125" i="2"/>
  <c r="BE125" i="2"/>
  <c r="BI124" i="2"/>
  <c r="BH124" i="2"/>
  <c r="BG124" i="2"/>
  <c r="BF124" i="2"/>
  <c r="BE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J94" i="2"/>
  <c r="J93" i="2"/>
  <c r="F93" i="2"/>
  <c r="F91" i="2"/>
  <c r="E89" i="2"/>
  <c r="J20" i="2"/>
  <c r="E20" i="2"/>
  <c r="F145" i="2"/>
  <c r="J19" i="2"/>
  <c r="J142" i="2"/>
  <c r="E7" i="2"/>
  <c r="E85" i="2" s="1"/>
  <c r="L90" i="1"/>
  <c r="AM90" i="1"/>
  <c r="AM89" i="1"/>
  <c r="L89" i="1"/>
  <c r="AM87" i="1"/>
  <c r="L87" i="1"/>
  <c r="L85" i="1"/>
  <c r="L84" i="1"/>
  <c r="BK329" i="2"/>
  <c r="J326" i="2"/>
  <c r="BK325" i="2"/>
  <c r="BK322" i="2"/>
  <c r="J315" i="2"/>
  <c r="BK310" i="2"/>
  <c r="BK306" i="2"/>
  <c r="BK300" i="2"/>
  <c r="BK293" i="2"/>
  <c r="BK285" i="2"/>
  <c r="J281" i="2"/>
  <c r="J273" i="2"/>
  <c r="BK265" i="2"/>
  <c r="BK264" i="2"/>
  <c r="J260" i="2"/>
  <c r="J249" i="2"/>
  <c r="J244" i="2"/>
  <c r="BK240" i="2"/>
  <c r="BK232" i="2"/>
  <c r="J220" i="2"/>
  <c r="J213" i="2"/>
  <c r="J209" i="2"/>
  <c r="J204" i="2"/>
  <c r="J193" i="2"/>
  <c r="J185" i="2"/>
  <c r="BK180" i="2"/>
  <c r="J173" i="2"/>
  <c r="BK163" i="2"/>
  <c r="J151" i="2"/>
  <c r="J321" i="2"/>
  <c r="J316" i="2"/>
  <c r="BK304" i="2"/>
  <c r="J298" i="2"/>
  <c r="J291" i="2"/>
  <c r="J286" i="2"/>
  <c r="J275" i="2"/>
  <c r="BK268" i="2"/>
  <c r="J256" i="2"/>
  <c r="BK249" i="2"/>
  <c r="J243" i="2"/>
  <c r="J236" i="2"/>
  <c r="J223" i="2"/>
  <c r="BK215" i="2"/>
  <c r="BK205" i="2"/>
  <c r="J203" i="2"/>
  <c r="BK189" i="2"/>
  <c r="BK177" i="2"/>
  <c r="J171" i="2"/>
  <c r="BK167" i="2"/>
  <c r="J163" i="2"/>
  <c r="BK160" i="2"/>
  <c r="BK154" i="2"/>
  <c r="J331" i="2"/>
  <c r="BK327" i="2"/>
  <c r="BK320" i="2"/>
  <c r="J310" i="2"/>
  <c r="BK280" i="2"/>
  <c r="BK273" i="2"/>
  <c r="BK267" i="2"/>
  <c r="BK261" i="2"/>
  <c r="BK255" i="2"/>
  <c r="BK250" i="2"/>
  <c r="J246" i="2"/>
  <c r="J238" i="2"/>
  <c r="BK236" i="2"/>
  <c r="J232" i="2"/>
  <c r="BK223" i="2"/>
  <c r="J216" i="2"/>
  <c r="J212" i="2"/>
  <c r="J210" i="2"/>
  <c r="J206" i="2"/>
  <c r="BK200" i="2"/>
  <c r="BK194" i="2"/>
  <c r="BK187" i="2"/>
  <c r="BK176" i="2"/>
  <c r="J164" i="2"/>
  <c r="J333" i="2"/>
  <c r="BK330" i="2"/>
  <c r="BK326" i="2"/>
  <c r="J319" i="2"/>
  <c r="BK316" i="2"/>
  <c r="BK308" i="2"/>
  <c r="J297" i="2"/>
  <c r="BK294" i="2"/>
  <c r="BK288" i="2"/>
  <c r="BK284" i="2"/>
  <c r="J278" i="2"/>
  <c r="BK275" i="2"/>
  <c r="BK269" i="2"/>
  <c r="BK263" i="2"/>
  <c r="J257" i="2"/>
  <c r="BK246" i="2"/>
  <c r="BK222" i="2"/>
  <c r="BK217" i="2"/>
  <c r="J211" i="2"/>
  <c r="J201" i="2"/>
  <c r="J191" i="2"/>
  <c r="J187" i="2"/>
  <c r="J183" i="2"/>
  <c r="BK175" i="2"/>
  <c r="J168" i="2"/>
  <c r="J158" i="2"/>
  <c r="BK151" i="2"/>
  <c r="BK311" i="2"/>
  <c r="BK302" i="2"/>
  <c r="BK295" i="2"/>
  <c r="BK291" i="2"/>
  <c r="BK282" i="2"/>
  <c r="J274" i="2"/>
  <c r="J266" i="2"/>
  <c r="J263" i="2"/>
  <c r="J255" i="2"/>
  <c r="J245" i="2"/>
  <c r="BK241" i="2"/>
  <c r="BK234" i="2"/>
  <c r="J225" i="2"/>
  <c r="BK216" i="2"/>
  <c r="J208" i="2"/>
  <c r="BK198" i="2"/>
  <c r="BK192" i="2"/>
  <c r="BK184" i="2"/>
  <c r="BK178" i="2"/>
  <c r="J170" i="2"/>
  <c r="BK155" i="2"/>
  <c r="J322" i="2"/>
  <c r="J312" i="2"/>
  <c r="BK303" i="2"/>
  <c r="J300" i="2"/>
  <c r="J292" i="2"/>
  <c r="BK287" i="2"/>
  <c r="BK277" i="2"/>
  <c r="J271" i="2"/>
  <c r="J258" i="2"/>
  <c r="BK251" i="2"/>
  <c r="BK238" i="2"/>
  <c r="BK230" i="2"/>
  <c r="BK220" i="2"/>
  <c r="J217" i="2"/>
  <c r="BK207" i="2"/>
  <c r="J200" i="2"/>
  <c r="BK193" i="2"/>
  <c r="J180" i="2"/>
  <c r="J175" i="2"/>
  <c r="BK170" i="2"/>
  <c r="BK164" i="2"/>
  <c r="BK159" i="2"/>
  <c r="BK153" i="2"/>
  <c r="J330" i="2"/>
  <c r="J324" i="2"/>
  <c r="J332" i="2"/>
  <c r="J328" i="2"/>
  <c r="J325" i="2"/>
  <c r="BK324" i="2"/>
  <c r="J317" i="2"/>
  <c r="BK312" i="2"/>
  <c r="J309" i="2"/>
  <c r="J305" i="2"/>
  <c r="BK298" i="2"/>
  <c r="J294" i="2"/>
  <c r="BK289" i="2"/>
  <c r="BK283" i="2"/>
  <c r="BK279" i="2"/>
  <c r="BK270" i="2"/>
  <c r="J265" i="2"/>
  <c r="J261" i="2"/>
  <c r="J250" i="2"/>
  <c r="J247" i="2"/>
  <c r="J242" i="2"/>
  <c r="J235" i="2"/>
  <c r="J228" i="2"/>
  <c r="J219" i="2"/>
  <c r="BK214" i="2"/>
  <c r="BK210" i="2"/>
  <c r="J205" i="2"/>
  <c r="J195" i="2"/>
  <c r="BK188" i="2"/>
  <c r="J181" i="2"/>
  <c r="J174" i="2"/>
  <c r="BK157" i="2"/>
  <c r="J323" i="2"/>
  <c r="BK319" i="2"/>
  <c r="J308" i="2"/>
  <c r="J301" i="2"/>
  <c r="J296" i="2"/>
  <c r="J290" i="2"/>
  <c r="J280" i="2"/>
  <c r="J264" i="2"/>
  <c r="BK254" i="2"/>
  <c r="BK245" i="2"/>
  <c r="BK237" i="2"/>
  <c r="J229" i="2"/>
  <c r="BK219" i="2"/>
  <c r="J214" i="2"/>
  <c r="BK204" i="2"/>
  <c r="BK195" i="2"/>
  <c r="BK186" i="2"/>
  <c r="J176" i="2"/>
  <c r="BK169" i="2"/>
  <c r="BK166" i="2"/>
  <c r="J162" i="2"/>
  <c r="J157" i="2"/>
  <c r="BK332" i="2"/>
  <c r="J293" i="2"/>
  <c r="J287" i="2"/>
  <c r="J283" i="2"/>
  <c r="J277" i="2"/>
  <c r="BK274" i="2"/>
  <c r="J270" i="2"/>
  <c r="BK266" i="2"/>
  <c r="BK257" i="2"/>
  <c r="J251" i="2"/>
  <c r="BK243" i="2"/>
  <c r="J237" i="2"/>
  <c r="J234" i="2"/>
  <c r="BK228" i="2"/>
  <c r="J221" i="2"/>
  <c r="BK211" i="2"/>
  <c r="J207" i="2"/>
  <c r="BK197" i="2"/>
  <c r="BK191" i="2"/>
  <c r="BK183" i="2"/>
  <c r="J172" i="2"/>
  <c r="BK156" i="2"/>
  <c r="BK331" i="2"/>
  <c r="J327" i="2"/>
  <c r="BK317" i="2"/>
  <c r="BK309" i="2"/>
  <c r="J303" i="2"/>
  <c r="J295" i="2"/>
  <c r="BK290" i="2"/>
  <c r="J285" i="2"/>
  <c r="J279" i="2"/>
  <c r="BK271" i="2"/>
  <c r="J267" i="2"/>
  <c r="J259" i="2"/>
  <c r="BK253" i="2"/>
  <c r="BK244" i="2"/>
  <c r="BK229" i="2"/>
  <c r="J218" i="2"/>
  <c r="BK212" i="2"/>
  <c r="BK203" i="2"/>
  <c r="J198" i="2"/>
  <c r="J194" i="2"/>
  <c r="BK185" i="2"/>
  <c r="J179" i="2"/>
  <c r="BK174" i="2"/>
  <c r="J169" i="2"/>
  <c r="BK165" i="2"/>
  <c r="J160" i="2"/>
  <c r="J155" i="2"/>
  <c r="BK152" i="2"/>
  <c r="AS95" i="1"/>
  <c r="BK201" i="2"/>
  <c r="J186" i="2"/>
  <c r="BK179" i="2"/>
  <c r="BK171" i="2"/>
  <c r="J159" i="2"/>
  <c r="BK333" i="2"/>
  <c r="J320" i="2"/>
  <c r="BK305" i="2"/>
  <c r="J302" i="2"/>
  <c r="BK297" i="2"/>
  <c r="J288" i="2"/>
  <c r="J282" i="2"/>
  <c r="J272" i="2"/>
  <c r="BK259" i="2"/>
  <c r="J253" i="2"/>
  <c r="BK242" i="2"/>
  <c r="BK231" i="2"/>
  <c r="BK225" i="2"/>
  <c r="BK218" i="2"/>
  <c r="BK209" i="2"/>
  <c r="BK196" i="2"/>
  <c r="J192" i="2"/>
  <c r="J178" i="2"/>
  <c r="BK173" i="2"/>
  <c r="BK168" i="2"/>
  <c r="J165" i="2"/>
  <c r="BK158" i="2"/>
  <c r="J152" i="2"/>
  <c r="BK328" i="2"/>
  <c r="BK323" i="2"/>
  <c r="BK318" i="2"/>
  <c r="J311" i="2"/>
  <c r="J306" i="2"/>
  <c r="BK301" i="2"/>
  <c r="J289" i="2"/>
  <c r="J284" i="2"/>
  <c r="BK278" i="2"/>
  <c r="BK276" i="2"/>
  <c r="BK272" i="2"/>
  <c r="J269" i="2"/>
  <c r="BK258" i="2"/>
  <c r="J254" i="2"/>
  <c r="BK247" i="2"/>
  <c r="J240" i="2"/>
  <c r="BK235" i="2"/>
  <c r="J231" i="2"/>
  <c r="J222" i="2"/>
  <c r="J215" i="2"/>
  <c r="BK208" i="2"/>
  <c r="J202" i="2"/>
  <c r="J196" i="2"/>
  <c r="J189" i="2"/>
  <c r="BK181" i="2"/>
  <c r="J166" i="2"/>
  <c r="J154" i="2"/>
  <c r="J329" i="2"/>
  <c r="BK321" i="2"/>
  <c r="J318" i="2"/>
  <c r="BK315" i="2"/>
  <c r="J304" i="2"/>
  <c r="BK296" i="2"/>
  <c r="BK292" i="2"/>
  <c r="BK286" i="2"/>
  <c r="BK281" i="2"/>
  <c r="J276" i="2"/>
  <c r="J268" i="2"/>
  <c r="BK260" i="2"/>
  <c r="BK256" i="2"/>
  <c r="J241" i="2"/>
  <c r="J230" i="2"/>
  <c r="BK221" i="2"/>
  <c r="BK213" i="2"/>
  <c r="BK206" i="2"/>
  <c r="BK202" i="2"/>
  <c r="J197" i="2"/>
  <c r="J188" i="2"/>
  <c r="J184" i="2"/>
  <c r="J177" i="2"/>
  <c r="BK172" i="2"/>
  <c r="J167" i="2"/>
  <c r="BK162" i="2"/>
  <c r="J156" i="2"/>
  <c r="J153" i="2"/>
  <c r="BK161" i="2" l="1"/>
  <c r="J161" i="2" s="1"/>
  <c r="J101" i="2" s="1"/>
  <c r="BK182" i="2"/>
  <c r="J182" i="2" s="1"/>
  <c r="J102" i="2" s="1"/>
  <c r="BK190" i="2"/>
  <c r="J190" i="2" s="1"/>
  <c r="J103" i="2" s="1"/>
  <c r="BK199" i="2"/>
  <c r="J199" i="2" s="1"/>
  <c r="J104" i="2" s="1"/>
  <c r="P227" i="2"/>
  <c r="T233" i="2"/>
  <c r="P239" i="2"/>
  <c r="BK252" i="2"/>
  <c r="J252" i="2"/>
  <c r="J111" i="2" s="1"/>
  <c r="BK262" i="2"/>
  <c r="J262" i="2"/>
  <c r="J112" i="2" s="1"/>
  <c r="BK299" i="2"/>
  <c r="J299" i="2" s="1"/>
  <c r="J113" i="2" s="1"/>
  <c r="T299" i="2"/>
  <c r="BK314" i="2"/>
  <c r="BK313" i="2" s="1"/>
  <c r="J313" i="2" s="1"/>
  <c r="J115" i="2" s="1"/>
  <c r="R150" i="2"/>
  <c r="R161" i="2"/>
  <c r="T182" i="2"/>
  <c r="R190" i="2"/>
  <c r="P199" i="2"/>
  <c r="BK233" i="2"/>
  <c r="J233" i="2"/>
  <c r="J108" i="2" s="1"/>
  <c r="P233" i="2"/>
  <c r="BK248" i="2"/>
  <c r="J248" i="2" s="1"/>
  <c r="J110" i="2" s="1"/>
  <c r="R248" i="2"/>
  <c r="T252" i="2"/>
  <c r="T262" i="2"/>
  <c r="BK307" i="2"/>
  <c r="J307" i="2" s="1"/>
  <c r="J114" i="2" s="1"/>
  <c r="R307" i="2"/>
  <c r="P314" i="2"/>
  <c r="P313" i="2" s="1"/>
  <c r="T150" i="2"/>
  <c r="T161" i="2"/>
  <c r="R182" i="2"/>
  <c r="T190" i="2"/>
  <c r="T199" i="2"/>
  <c r="BK227" i="2"/>
  <c r="J227" i="2"/>
  <c r="J107" i="2"/>
  <c r="T227" i="2"/>
  <c r="BK239" i="2"/>
  <c r="J239" i="2"/>
  <c r="J109" i="2" s="1"/>
  <c r="R239" i="2"/>
  <c r="T248" i="2"/>
  <c r="R252" i="2"/>
  <c r="R262" i="2"/>
  <c r="P299" i="2"/>
  <c r="T307" i="2"/>
  <c r="R314" i="2"/>
  <c r="R313" i="2"/>
  <c r="BK150" i="2"/>
  <c r="P150" i="2"/>
  <c r="P161" i="2"/>
  <c r="P182" i="2"/>
  <c r="P190" i="2"/>
  <c r="R199" i="2"/>
  <c r="R227" i="2"/>
  <c r="R233" i="2"/>
  <c r="T239" i="2"/>
  <c r="P248" i="2"/>
  <c r="P252" i="2"/>
  <c r="P262" i="2"/>
  <c r="R299" i="2"/>
  <c r="P307" i="2"/>
  <c r="T314" i="2"/>
  <c r="T313" i="2"/>
  <c r="BK224" i="2"/>
  <c r="J224" i="2" s="1"/>
  <c r="J105" i="2" s="1"/>
  <c r="E136" i="2"/>
  <c r="BF153" i="2"/>
  <c r="BF157" i="2"/>
  <c r="BF159" i="2"/>
  <c r="BF176" i="2"/>
  <c r="BF178" i="2"/>
  <c r="BF179" i="2"/>
  <c r="BF181" i="2"/>
  <c r="BF184" i="2"/>
  <c r="BF185" i="2"/>
  <c r="BF186" i="2"/>
  <c r="BF187" i="2"/>
  <c r="BF189" i="2"/>
  <c r="BF193" i="2"/>
  <c r="BF196" i="2"/>
  <c r="BF197" i="2"/>
  <c r="BF200" i="2"/>
  <c r="BF202" i="2"/>
  <c r="BF207" i="2"/>
  <c r="BF210" i="2"/>
  <c r="BF217" i="2"/>
  <c r="BF229" i="2"/>
  <c r="BF230" i="2"/>
  <c r="BF234" i="2"/>
  <c r="BF240" i="2"/>
  <c r="BF241" i="2"/>
  <c r="BF243" i="2"/>
  <c r="BF244" i="2"/>
  <c r="BF250" i="2"/>
  <c r="BF256" i="2"/>
  <c r="BF258" i="2"/>
  <c r="BF263" i="2"/>
  <c r="BF265" i="2"/>
  <c r="BF266" i="2"/>
  <c r="BF275" i="2"/>
  <c r="BF277" i="2"/>
  <c r="BF278" i="2"/>
  <c r="BF280" i="2"/>
  <c r="BF283" i="2"/>
  <c r="BF284" i="2"/>
  <c r="BF290" i="2"/>
  <c r="BF291" i="2"/>
  <c r="BF294" i="2"/>
  <c r="BF296" i="2"/>
  <c r="BF305" i="2"/>
  <c r="BF330" i="2"/>
  <c r="BF333" i="2"/>
  <c r="J91" i="2"/>
  <c r="F94" i="2"/>
  <c r="BF155" i="2"/>
  <c r="BF163" i="2"/>
  <c r="BF165" i="2"/>
  <c r="BF167" i="2"/>
  <c r="BF168" i="2"/>
  <c r="BF171" i="2"/>
  <c r="BF180" i="2"/>
  <c r="BF192" i="2"/>
  <c r="BF195" i="2"/>
  <c r="BF198" i="2"/>
  <c r="BF205" i="2"/>
  <c r="BF206" i="2"/>
  <c r="BF209" i="2"/>
  <c r="BF214" i="2"/>
  <c r="BF215" i="2"/>
  <c r="BF220" i="2"/>
  <c r="BF221" i="2"/>
  <c r="BF232" i="2"/>
  <c r="BF235" i="2"/>
  <c r="BF242" i="2"/>
  <c r="BF268" i="2"/>
  <c r="BF269" i="2"/>
  <c r="BF273" i="2"/>
  <c r="BF276" i="2"/>
  <c r="BF292" i="2"/>
  <c r="BF295" i="2"/>
  <c r="BF309" i="2"/>
  <c r="BF312" i="2"/>
  <c r="BF317" i="2"/>
  <c r="BF319" i="2"/>
  <c r="BF320" i="2"/>
  <c r="BF323" i="2"/>
  <c r="BF326" i="2"/>
  <c r="BF328" i="2"/>
  <c r="BF331" i="2"/>
  <c r="BF332" i="2"/>
  <c r="BF151" i="2"/>
  <c r="BF152" i="2"/>
  <c r="BF156" i="2"/>
  <c r="BF160" i="2"/>
  <c r="BF162" i="2"/>
  <c r="BF164" i="2"/>
  <c r="BF170" i="2"/>
  <c r="BF174" i="2"/>
  <c r="BF177" i="2"/>
  <c r="BF191" i="2"/>
  <c r="BF201" i="2"/>
  <c r="BF203" i="2"/>
  <c r="BF213" i="2"/>
  <c r="BF216" i="2"/>
  <c r="BF228" i="2"/>
  <c r="BF237" i="2"/>
  <c r="BF238" i="2"/>
  <c r="BF251" i="2"/>
  <c r="BF253" i="2"/>
  <c r="BF257" i="2"/>
  <c r="BF264" i="2"/>
  <c r="BF271" i="2"/>
  <c r="BF274" i="2"/>
  <c r="BF279" i="2"/>
  <c r="BF282" i="2"/>
  <c r="BF285" i="2"/>
  <c r="BF286" i="2"/>
  <c r="BF287" i="2"/>
  <c r="BF297" i="2"/>
  <c r="BF300" i="2"/>
  <c r="BF301" i="2"/>
  <c r="BF302" i="2"/>
  <c r="BF304" i="2"/>
  <c r="BF306" i="2"/>
  <c r="BF311" i="2"/>
  <c r="BF315" i="2"/>
  <c r="BF318" i="2"/>
  <c r="BF321" i="2"/>
  <c r="BF322" i="2"/>
  <c r="BF324" i="2"/>
  <c r="BF154" i="2"/>
  <c r="BF158" i="2"/>
  <c r="BF166" i="2"/>
  <c r="BF169" i="2"/>
  <c r="BF172" i="2"/>
  <c r="BF173" i="2"/>
  <c r="BF175" i="2"/>
  <c r="BF183" i="2"/>
  <c r="BF188" i="2"/>
  <c r="BF194" i="2"/>
  <c r="BF204" i="2"/>
  <c r="BF208" i="2"/>
  <c r="BF211" i="2"/>
  <c r="BF212" i="2"/>
  <c r="BF218" i="2"/>
  <c r="BF219" i="2"/>
  <c r="BF222" i="2"/>
  <c r="BF223" i="2"/>
  <c r="BF225" i="2"/>
  <c r="BF231" i="2"/>
  <c r="BF236" i="2"/>
  <c r="BF245" i="2"/>
  <c r="BF246" i="2"/>
  <c r="BF247" i="2"/>
  <c r="BF249" i="2"/>
  <c r="BF254" i="2"/>
  <c r="BF255" i="2"/>
  <c r="BF259" i="2"/>
  <c r="BF260" i="2"/>
  <c r="BF261" i="2"/>
  <c r="BF267" i="2"/>
  <c r="BF270" i="2"/>
  <c r="BF272" i="2"/>
  <c r="BF281" i="2"/>
  <c r="BF288" i="2"/>
  <c r="BF289" i="2"/>
  <c r="BF293" i="2"/>
  <c r="BF298" i="2"/>
  <c r="BF303" i="2"/>
  <c r="BF308" i="2"/>
  <c r="BF310" i="2"/>
  <c r="BF316" i="2"/>
  <c r="BF325" i="2"/>
  <c r="BF327" i="2"/>
  <c r="BF329" i="2"/>
  <c r="F37" i="2"/>
  <c r="AZ96" i="1" s="1"/>
  <c r="AZ95" i="1" s="1"/>
  <c r="AV95" i="1" s="1"/>
  <c r="F41" i="2"/>
  <c r="BD96" i="1" s="1"/>
  <c r="BD95" i="1" s="1"/>
  <c r="BD94" i="1" s="1"/>
  <c r="W33" i="1" s="1"/>
  <c r="AS94" i="1"/>
  <c r="F39" i="2"/>
  <c r="BB96" i="1"/>
  <c r="BB95" i="1" s="1"/>
  <c r="AX95" i="1" s="1"/>
  <c r="J37" i="2"/>
  <c r="AV96" i="1" s="1"/>
  <c r="F40" i="2"/>
  <c r="BC96" i="1" s="1"/>
  <c r="BC95" i="1" s="1"/>
  <c r="AY95" i="1" s="1"/>
  <c r="P149" i="2" l="1"/>
  <c r="T226" i="2"/>
  <c r="T149" i="2"/>
  <c r="T148" i="2"/>
  <c r="R226" i="2"/>
  <c r="BK149" i="2"/>
  <c r="J149" i="2"/>
  <c r="J99" i="2"/>
  <c r="R149" i="2"/>
  <c r="R148" i="2" s="1"/>
  <c r="P226" i="2"/>
  <c r="J150" i="2"/>
  <c r="J100" i="2"/>
  <c r="J314" i="2"/>
  <c r="J116" i="2"/>
  <c r="BK226" i="2"/>
  <c r="J226" i="2" s="1"/>
  <c r="J106" i="2" s="1"/>
  <c r="BC94" i="1"/>
  <c r="W32" i="1" s="1"/>
  <c r="BB94" i="1"/>
  <c r="W31" i="1" s="1"/>
  <c r="AZ94" i="1"/>
  <c r="AV94" i="1"/>
  <c r="AK29" i="1" s="1"/>
  <c r="P148" i="2" l="1"/>
  <c r="AU96" i="1" s="1"/>
  <c r="AU95" i="1" s="1"/>
  <c r="AU94" i="1" s="1"/>
  <c r="BK148" i="2"/>
  <c r="J148" i="2" s="1"/>
  <c r="J98" i="2" s="1"/>
  <c r="AX94" i="1"/>
  <c r="W29" i="1"/>
  <c r="AY94" i="1"/>
  <c r="J32" i="2" l="1"/>
  <c r="J125" i="2" s="1"/>
  <c r="J119" i="2" s="1"/>
  <c r="J127" i="2" s="1"/>
  <c r="BF125" i="2"/>
  <c r="F38" i="2"/>
  <c r="BA96" i="1" s="1"/>
  <c r="BA95" i="1" s="1"/>
  <c r="AW95" i="1" s="1"/>
  <c r="AT95" i="1" s="1"/>
  <c r="J33" i="2" l="1"/>
  <c r="J34" i="2" s="1"/>
  <c r="AG96" i="1" s="1"/>
  <c r="AG95" i="1" s="1"/>
  <c r="AG94" i="1" s="1"/>
  <c r="AK26" i="1" s="1"/>
  <c r="BA94" i="1"/>
  <c r="W30" i="1" s="1"/>
  <c r="J38" i="2"/>
  <c r="AW96" i="1" s="1"/>
  <c r="AT96" i="1" s="1"/>
  <c r="AN96" i="1" s="1"/>
  <c r="AN95" i="1" l="1"/>
  <c r="J43" i="2"/>
  <c r="AW94" i="1"/>
  <c r="AK30" i="1" s="1"/>
  <c r="AK35" i="1" s="1"/>
  <c r="AT94" i="1" l="1"/>
  <c r="AN94" i="1" s="1"/>
</calcChain>
</file>

<file path=xl/sharedStrings.xml><?xml version="1.0" encoding="utf-8"?>
<sst xmlns="http://schemas.openxmlformats.org/spreadsheetml/2006/main" count="2775" uniqueCount="844">
  <si>
    <t>Export Komplet</t>
  </si>
  <si>
    <t/>
  </si>
  <si>
    <t>2.0</t>
  </si>
  <si>
    <t>False</t>
  </si>
  <si>
    <t>{c416429a-c7f1-4730-a7c5-dce696e1ef78}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</si>
  <si>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</si>
  <si>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</si>
  <si>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</si>
  <si>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</si>
  <si>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</si>
  <si>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</si>
  <si>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</si>
  <si>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</si>
  <si>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JEGON2173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</si>
  <si>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</si>
  <si>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</si>
  <si>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Prístavba chladiarne a mraziarne</t>
  </si>
  <si>
    <t>JKSO:</t>
  </si>
  <si>
    <t>KS:</t>
  </si>
  <si>
    <t>Miesto:</t>
  </si>
  <si>
    <t>Zvolen</t>
  </si>
  <si>
    <t>Dátum:</t>
  </si>
  <si>
    <t>25. 7. 2023</t>
  </si>
  <si>
    <t>Objednávateľ:</t>
  </si>
  <si>
    <t>IČO:</t>
  </si>
  <si>
    <t>Zvolenská mliekareň, s.r.o., Zvolen</t>
  </si>
  <si>
    <t>IČ DPH:</t>
  </si>
  <si>
    <t>Zhotoviteľ:</t>
  </si>
  <si>
    <t>Vyplň údaj</t>
  </si>
  <si>
    <t>Projektant:</t>
  </si>
  <si>
    <t>JEGON s.r.o., Štefana Kukuru 12, Michalovce</t>
  </si>
  <si>
    <t>True</t>
  </si>
  <si>
    <t>Spracovateľ:</t>
  </si>
  <si>
    <t>Ing. Marián Mihálik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</si>
  <si>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</si>
  <si>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</si>
  <si>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</si>
  <si>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</si>
  <si>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</si>
  <si>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</si>
  <si>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</si>
  <si>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</si>
  <si>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</si>
  <si>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</si>
  <si>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</si>
  <si>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</si>
  <si>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</si>
  <si>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</si>
  <si>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</si>
  <si>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</si>
  <si>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</si>
  <si>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</si>
  <si>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</si>
  <si>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</si>
  <si>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</si>
  <si>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</si>
  <si>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</si>
  <si>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</si>
  <si>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</si>
  <si>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</si>
  <si>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</si>
  <si>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</si>
  <si>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</si>
  <si>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</si>
  <si>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</si>
  <si>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</si>
  <si>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</si>
  <si>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</si>
  <si>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</si>
  <si>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</si>
  <si>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</si>
  <si>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</si>
  <si>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</si>
  <si>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</si>
  <si>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</si>
  <si>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</si>
  <si>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</si>
  <si>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</si>
  <si>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</si>
  <si>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01</t>
  </si>
  <si>
    <t>SO 01 - Prístavba chladiarne a mraziarne</t>
  </si>
  <si>
    <t>STA</t>
  </si>
  <si>
    <t>1</t>
  </si>
  <si>
    <t>{db383e3b-c86c-4bb3-bda7-86d890ff5f07}</t>
  </si>
  <si>
    <t>/</t>
  </si>
  <si>
    <t>ASR</t>
  </si>
  <si>
    <t>Stavebné riešenie</t>
  </si>
  <si>
    <t>Časť</t>
  </si>
  <si>
    <t>2</t>
  </si>
  <si>
    <t>{e8349631-559e-4e7a-8a39-ae8b54e6b2d9}</t>
  </si>
  <si>
    <t>Objekt:</t>
  </si>
  <si>
    <t>01 - SO 01 - Prístavba chladiarne a mraziarne</t>
  </si>
  <si>
    <t>Časť:</t>
  </si>
  <si>
    <t>ASR - Stavebné riešenie</t>
  </si>
  <si>
    <t>Náklady z rozpočtu</t>
  </si>
  <si>
    <t>Ostatné náklady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</si>
  <si>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</si>
  <si>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</si>
  <si>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</si>
  <si>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</si>
  <si>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</si>
  <si>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</si>
  <si>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</si>
  <si>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</si>
  <si>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</si>
  <si>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</si>
  <si>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</si>
  <si>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</si>
  <si>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</si>
  <si>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</si>
  <si>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713 - Izolácie tepelné</t>
  </si>
  <si>
    <t xml:space="preserve">    721 - Zdravotechnika - vnútorná kanalizácia</t>
  </si>
  <si>
    <t xml:space="preserve">    764 - Konštrukcie klampiarske</t>
  </si>
  <si>
    <t xml:space="preserve">    767 - Konštrukcie doplnkové kovové</t>
  </si>
  <si>
    <t xml:space="preserve">    777 - Podlahy syntetické</t>
  </si>
  <si>
    <t xml:space="preserve">    783 - Nátery</t>
  </si>
  <si>
    <t>M - Práce a dodávky M</t>
  </si>
  <si>
    <t xml:space="preserve">    43-M - Montáž oceľových konštrukcií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</si>
  <si>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</si>
  <si>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</si>
  <si>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</si>
  <si>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</si>
  <si>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</si>
  <si>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</si>
  <si>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</si>
  <si>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</si>
  <si>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</si>
  <si>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</si>
  <si>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</si>
  <si>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</si>
  <si>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</si>
  <si>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</si>
  <si>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</si>
  <si>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</si>
  <si>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</si>
  <si>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</si>
  <si>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</si>
  <si>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</si>
  <si>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</si>
  <si>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</si>
  <si>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</si>
  <si>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</si>
  <si>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</si>
  <si>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</si>
  <si>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113107143.S</t>
  </si>
  <si>
    <t>Odstránenie krytu asfaltového v ploche do 200 m2, hr. nad 100 do 150 mm,  -0,31600t</t>
  </si>
  <si>
    <t>m2</t>
  </si>
  <si>
    <t>4</t>
  </si>
  <si>
    <t>-219290240</t>
  </si>
  <si>
    <t>122201102.S</t>
  </si>
  <si>
    <t>Odkopávka a prekopávka nezapažená v hornine 3, nad 100 do 1000 m3</t>
  </si>
  <si>
    <t>m3</t>
  </si>
  <si>
    <t>-659814235</t>
  </si>
  <si>
    <t>3</t>
  </si>
  <si>
    <t>122201109.S</t>
  </si>
  <si>
    <t>Odkopávky a prekopávky nezapažené. Príplatok k cenám za lepivosť horniny 3</t>
  </si>
  <si>
    <t>-52288456</t>
  </si>
  <si>
    <t>131201101.S</t>
  </si>
  <si>
    <t>Výkop nezapaženej jamy v hornine 3, do 100 m3</t>
  </si>
  <si>
    <t>991855499</t>
  </si>
  <si>
    <t>5</t>
  </si>
  <si>
    <t>131201109.S</t>
  </si>
  <si>
    <t>Hĺbenie nezapažených jám a zárezov. Príplatok za lepivosť horniny 3</t>
  </si>
  <si>
    <t>568660737</t>
  </si>
  <si>
    <t>6</t>
  </si>
  <si>
    <t>132211101.S</t>
  </si>
  <si>
    <t>Hĺbenie rýh šírky do 600 mm v  hornine tr.3 súdržných - ručným náradím</t>
  </si>
  <si>
    <t>-1071294395</t>
  </si>
  <si>
    <t>7</t>
  </si>
  <si>
    <t>132211119.S</t>
  </si>
  <si>
    <t>Príplatok za lepivosť pri hĺbení rýh š do 600 mm ručným náradím v hornine tr. 3</t>
  </si>
  <si>
    <t>1267730295</t>
  </si>
  <si>
    <t>8</t>
  </si>
  <si>
    <t>162301121.S</t>
  </si>
  <si>
    <t>Vodorovné premiestnenie výkopku po spevnenej ceste z horniny tr.1-4, nad 100 do 1000 m3 na vzdialenosť nad 50 do 500 m</t>
  </si>
  <si>
    <t>-474014123</t>
  </si>
  <si>
    <t>9</t>
  </si>
  <si>
    <t>167101102.S</t>
  </si>
  <si>
    <t>Nakladanie neuľahnutého výkopku z hornín tr.1-4 nad 100 do 1000 m3</t>
  </si>
  <si>
    <t>739887098</t>
  </si>
  <si>
    <t>10</t>
  </si>
  <si>
    <t>175101202.S</t>
  </si>
  <si>
    <t>Obsyp objektov sypaninou z vhodných hornín 1 až 4 s prehodením sypaniny</t>
  </si>
  <si>
    <t>351514679</t>
  </si>
  <si>
    <t>Zakladanie</t>
  </si>
  <si>
    <t>11</t>
  </si>
  <si>
    <t>215901101.S</t>
  </si>
  <si>
    <t>Zhutnenie podložia z rastlej horniny 1 až 4 pod násypy, z hornina súdržných do 92 % PS a nesúdržných</t>
  </si>
  <si>
    <t>-1053429559</t>
  </si>
  <si>
    <t>12</t>
  </si>
  <si>
    <t>271573001.S</t>
  </si>
  <si>
    <t>Násyp pod základové konštrukcie so zhutnením zo štrkopiesku fr.0-32 mm</t>
  </si>
  <si>
    <t>-1620668023</t>
  </si>
  <si>
    <t>13</t>
  </si>
  <si>
    <t>273321311.S</t>
  </si>
  <si>
    <t>Betón základových dosiek, železový (bez výstuže), tr. C 16/20</t>
  </si>
  <si>
    <t>-1940283843</t>
  </si>
  <si>
    <t>14</t>
  </si>
  <si>
    <t>273321411.S</t>
  </si>
  <si>
    <t>Betón základových dosiek, železový (bez výstuže), tr. C 25/30</t>
  </si>
  <si>
    <t>1180296301</t>
  </si>
  <si>
    <t>15</t>
  </si>
  <si>
    <t>273351215.S</t>
  </si>
  <si>
    <t>Debnenie stien základových dosiek, zhotovenie-dielce</t>
  </si>
  <si>
    <t>1691965039</t>
  </si>
  <si>
    <t>16</t>
  </si>
  <si>
    <t>273351216.S</t>
  </si>
  <si>
    <t>Debnenie stien základových dosiek, odstránenie-dielce</t>
  </si>
  <si>
    <t>1104446385</t>
  </si>
  <si>
    <t>17</t>
  </si>
  <si>
    <t>273362422.S</t>
  </si>
  <si>
    <t>Výstuž základových dosiek zo zvár. sietí KARI, priemer drôtu 6/6 mm, veľkosť oka 150x150 mm</t>
  </si>
  <si>
    <t>344890218</t>
  </si>
  <si>
    <t>18</t>
  </si>
  <si>
    <t>273362441.S</t>
  </si>
  <si>
    <t>Výstuž základových dosiek zo zvár. sietí KARI, priemer drôtu 8/8 mm, veľkosť oka 100x100 mm</t>
  </si>
  <si>
    <t>-1762603831</t>
  </si>
  <si>
    <t>19</t>
  </si>
  <si>
    <t>273362512.S</t>
  </si>
  <si>
    <t>Dodatočné vystužovanie betónových konštrukcií betonárskou oceľovou chemickou injektážnou kotvou VME, D 12 mm -0.00001t</t>
  </si>
  <si>
    <t>cm</t>
  </si>
  <si>
    <t>-1695760344</t>
  </si>
  <si>
    <t>M</t>
  </si>
  <si>
    <t>311720000810.S</t>
  </si>
  <si>
    <t>Tyč závitová M 12, dĺžka 1000 mm</t>
  </si>
  <si>
    <t>ks</t>
  </si>
  <si>
    <t>792128072</t>
  </si>
  <si>
    <t>21</t>
  </si>
  <si>
    <t>274313611.S</t>
  </si>
  <si>
    <t>Betón základových pásov, prostý tr. C 16/20</t>
  </si>
  <si>
    <t>1868469137</t>
  </si>
  <si>
    <t>22</t>
  </si>
  <si>
    <t>274321312.S</t>
  </si>
  <si>
    <t>Betón základových pásov, železový (bez výstuže), tr. C 20/25</t>
  </si>
  <si>
    <t>1868430944</t>
  </si>
  <si>
    <t>23</t>
  </si>
  <si>
    <t>274351215.S</t>
  </si>
  <si>
    <t>Debnenie stien základových pásov, zhotovenie-dielce</t>
  </si>
  <si>
    <t>-1010834485</t>
  </si>
  <si>
    <t>24</t>
  </si>
  <si>
    <t>274351216.S</t>
  </si>
  <si>
    <t>Debnenie stien základových pásov, odstránenie-dielce</t>
  </si>
  <si>
    <t>-352909860</t>
  </si>
  <si>
    <t>25</t>
  </si>
  <si>
    <t>274361821.S</t>
  </si>
  <si>
    <t>Výstuž základových pásov z ocele B500 (10505)</t>
  </si>
  <si>
    <t>t</t>
  </si>
  <si>
    <t>-446523643</t>
  </si>
  <si>
    <t>26</t>
  </si>
  <si>
    <t>275321312.S</t>
  </si>
  <si>
    <t>Betón základových pätiek, železový (bez výstuže), tr. C 20/25</t>
  </si>
  <si>
    <t>1742122210</t>
  </si>
  <si>
    <t>27</t>
  </si>
  <si>
    <t>275351215.S</t>
  </si>
  <si>
    <t>Debnenie stien základových pätiek, zhotovenie-dielce</t>
  </si>
  <si>
    <t>134740443</t>
  </si>
  <si>
    <t>28</t>
  </si>
  <si>
    <t>275351216.S</t>
  </si>
  <si>
    <t>Debnenie stien základovýcb pätiek, odstránenie-dielce</t>
  </si>
  <si>
    <t>-1862419625</t>
  </si>
  <si>
    <t>29</t>
  </si>
  <si>
    <t>275361821.S</t>
  </si>
  <si>
    <t>Výstuž základových pätiek z ocele B500 (10505)</t>
  </si>
  <si>
    <t>-313060485</t>
  </si>
  <si>
    <t>30</t>
  </si>
  <si>
    <t>275362021.S</t>
  </si>
  <si>
    <t>Výstuž základových pätiek zo zvár. sietí KARI</t>
  </si>
  <si>
    <t>-1240690158</t>
  </si>
  <si>
    <t>Zvislé a kompletné konštrukcie</t>
  </si>
  <si>
    <t>31</t>
  </si>
  <si>
    <t>311321315.S</t>
  </si>
  <si>
    <t>Betón nadzákladových múrov, železový (bez výstuže) tr. C 20/25</t>
  </si>
  <si>
    <t>-783054947</t>
  </si>
  <si>
    <t>32</t>
  </si>
  <si>
    <t>311321823.S</t>
  </si>
  <si>
    <t>Príplatok za pohľadový betón nadzákladových múrov triedy SB 3</t>
  </si>
  <si>
    <t>-53420077</t>
  </si>
  <si>
    <t>33</t>
  </si>
  <si>
    <t>311351105.S</t>
  </si>
  <si>
    <t>Debnenie nadzákladových múrov obojstranné zhotovenie-dielce</t>
  </si>
  <si>
    <t>1791814767</t>
  </si>
  <si>
    <t>34</t>
  </si>
  <si>
    <t>311351106.S</t>
  </si>
  <si>
    <t>Debnenie nadzákladových múrov obojstranné odstránenie-dielce</t>
  </si>
  <si>
    <t>890203445</t>
  </si>
  <si>
    <t>35</t>
  </si>
  <si>
    <t>311361821.S</t>
  </si>
  <si>
    <t>Výstuž nadzákladových múrov B500 (10505)</t>
  </si>
  <si>
    <t>-804351920</t>
  </si>
  <si>
    <t>36</t>
  </si>
  <si>
    <t>317944313.S</t>
  </si>
  <si>
    <t>Valcované nosníky dodatočne osadzované do pripravených otvorov bez zamurovania hláv č.14 až 22</t>
  </si>
  <si>
    <t>-599287773</t>
  </si>
  <si>
    <t>37</t>
  </si>
  <si>
    <t>134840000900.S</t>
  </si>
  <si>
    <t>Tyč oceľová prierezu U 200 mm valcovaná za tepla, ozn. 11 375, podľa EN ISO S235JR</t>
  </si>
  <si>
    <t>388915258</t>
  </si>
  <si>
    <t>Úpravy povrchov, podlahy, osadenie</t>
  </si>
  <si>
    <t>38</t>
  </si>
  <si>
    <t>612425921.S</t>
  </si>
  <si>
    <t>Omietka vápenná vnútorného ostenia okenného alebo dverného hladká</t>
  </si>
  <si>
    <t>118071927</t>
  </si>
  <si>
    <t>39</t>
  </si>
  <si>
    <t>622461281.S</t>
  </si>
  <si>
    <t>Vonkajšia omietka stien pastovitá dekoratívna mozaiková</t>
  </si>
  <si>
    <t>-326383483</t>
  </si>
  <si>
    <t>40</t>
  </si>
  <si>
    <t>622481119.S</t>
  </si>
  <si>
    <t>Potiahnutie vonkajších stien sklotextilnou mriežkou s celoplošným prilepením</t>
  </si>
  <si>
    <t>974729363</t>
  </si>
  <si>
    <t>41</t>
  </si>
  <si>
    <t>631313731.S</t>
  </si>
  <si>
    <t>Mazanina z betónu prostého (m2) hladená dreveným hladidlom, betón tr. C 25/30 hr. 100 mm ( P3 )</t>
  </si>
  <si>
    <t>-1613611373</t>
  </si>
  <si>
    <t>42</t>
  </si>
  <si>
    <t>631325711.S</t>
  </si>
  <si>
    <t>Mazanina z betónu vystužená oceľovými vláknami tr.C25/30 hr. nad 120 do 240 mm ( P1, P2 )</t>
  </si>
  <si>
    <t>1523265418</t>
  </si>
  <si>
    <t>43</t>
  </si>
  <si>
    <t>631362422.S</t>
  </si>
  <si>
    <t>Výstuž mazanín z betónov (z kameniva) a z ľahkých betónov zo sietí KARI, priemer drôtu 6/6 mm, veľkosť oka 150x150 mm</t>
  </si>
  <si>
    <t>-384802545</t>
  </si>
  <si>
    <t>44</t>
  </si>
  <si>
    <t>632451917.S</t>
  </si>
  <si>
    <t>Príplatok k cementovým poterom za strojné prehladenie povrchu</t>
  </si>
  <si>
    <t>1149640507</t>
  </si>
  <si>
    <t>45</t>
  </si>
  <si>
    <t>634920022.S</t>
  </si>
  <si>
    <t>Rezanie dilatačných škár v čiastočne zatvrdnutej betónovej mazanine</t>
  </si>
  <si>
    <t>m</t>
  </si>
  <si>
    <t>-844563180</t>
  </si>
  <si>
    <t>Ostatné konštrukcie a práce-búranie</t>
  </si>
  <si>
    <t>46</t>
  </si>
  <si>
    <t>931994142.R</t>
  </si>
  <si>
    <t>Tesnenie dilatačnej škáry betónovej konštrukcia polyuretanovým tmelom ( Master Seal CR 460 alebo ekvivalent )</t>
  </si>
  <si>
    <t>1461668135</t>
  </si>
  <si>
    <t>47</t>
  </si>
  <si>
    <t>941942001.S</t>
  </si>
  <si>
    <t>Montáž lešenia rámového systémového s podlahami šírky do 0,75 m, výšky do 10 m</t>
  </si>
  <si>
    <t>-1946437501</t>
  </si>
  <si>
    <t>48</t>
  </si>
  <si>
    <t>941942801.S</t>
  </si>
  <si>
    <t>Demontáž lešenia rámového systémového s podlahami šírky do 0,75 m, výšky do 10 m</t>
  </si>
  <si>
    <t>905460112</t>
  </si>
  <si>
    <t>49</t>
  </si>
  <si>
    <t>941942901.S</t>
  </si>
  <si>
    <t>Príplatok za prvý a každý ďalší i začatý týždeň použitia lešenia rámového systémového šírky do 0,75 m, výšky do 10 m</t>
  </si>
  <si>
    <t>-813685745</t>
  </si>
  <si>
    <t>50</t>
  </si>
  <si>
    <t>941955003.S</t>
  </si>
  <si>
    <t>Lešenie ľahké pracovné pomocné s výškou lešeňovej podlahy nad 1,90 do 2,50 m</t>
  </si>
  <si>
    <t>1212413433</t>
  </si>
  <si>
    <t>51</t>
  </si>
  <si>
    <t>952901221.S</t>
  </si>
  <si>
    <t>Vyčistenie budov priemyselných objektov akejkoľvek výšky</t>
  </si>
  <si>
    <t>-621635937</t>
  </si>
  <si>
    <t>52</t>
  </si>
  <si>
    <t>952902110.S</t>
  </si>
  <si>
    <t>Čistenie budov zametaním v miestnostiach, chodbách, na schodišti a na povalách</t>
  </si>
  <si>
    <t>807781800</t>
  </si>
  <si>
    <t>53</t>
  </si>
  <si>
    <t>961055111.S</t>
  </si>
  <si>
    <t>Búranie základov alebo vybúranie otvorov plochy nad 4 m2 v základoch železobetónových,  -2,40000t</t>
  </si>
  <si>
    <t>277205627</t>
  </si>
  <si>
    <t>54</t>
  </si>
  <si>
    <t>962032231.S</t>
  </si>
  <si>
    <t>Búranie muriva alebo vybúranie otvorov plochy nad 4 m2 nadzákladového z tehál pálených, vápenopieskových, cementových na maltu,  -1,90500t</t>
  </si>
  <si>
    <t>1605389041</t>
  </si>
  <si>
    <t>55</t>
  </si>
  <si>
    <t>962052211.S</t>
  </si>
  <si>
    <t>Búranie muriva alebo vybúranie otvorov plochy nad 4 m2 železobetonového nadzákladného,  -2,40000t</t>
  </si>
  <si>
    <t>1338702362</t>
  </si>
  <si>
    <t>56</t>
  </si>
  <si>
    <t>964051111.S</t>
  </si>
  <si>
    <t>Búranie trámov, prievlakov alebo vencov zo železobetónu do 0,16 m2,  -2,40000t</t>
  </si>
  <si>
    <t>-134339997</t>
  </si>
  <si>
    <t>57</t>
  </si>
  <si>
    <t>967031132.S</t>
  </si>
  <si>
    <t>Prikresanie rovných ostení, bez odstupu, po hrubom vybúraní otvorov, v murive tehl. na maltu,  -0,05700t</t>
  </si>
  <si>
    <t>1385689267</t>
  </si>
  <si>
    <t>58</t>
  </si>
  <si>
    <t>974083114.S</t>
  </si>
  <si>
    <t>Rezanie betónových mazanín existujúcich vystužených hĺbky nad 150 do 200 mm</t>
  </si>
  <si>
    <t>-79485897</t>
  </si>
  <si>
    <t>59</t>
  </si>
  <si>
    <t>767411821.R</t>
  </si>
  <si>
    <t>Vybúranie otvorov opláštenia sendvičovými stenovými panelmi na OK,  -0,0168t</t>
  </si>
  <si>
    <t>1581012414</t>
  </si>
  <si>
    <t>60</t>
  </si>
  <si>
    <t>764359810.S</t>
  </si>
  <si>
    <t>Demontáž kotlíka kónického, so sklonom žľabu do 30st.,  -0,00110t</t>
  </si>
  <si>
    <t>-1001245090</t>
  </si>
  <si>
    <t>61</t>
  </si>
  <si>
    <t>764454801.S</t>
  </si>
  <si>
    <t>Demontáž odpadových rúr kruhových, s priemerom 75 a 100 mm,  -0,00226t</t>
  </si>
  <si>
    <t>1234550658</t>
  </si>
  <si>
    <t>62</t>
  </si>
  <si>
    <t>767851800.R</t>
  </si>
  <si>
    <t>Demontáž oceľového zábradlia,  -0,03000t</t>
  </si>
  <si>
    <t>-337695893</t>
  </si>
  <si>
    <t>63</t>
  </si>
  <si>
    <t>767996802.R</t>
  </si>
  <si>
    <t>Demontáž a presun oceľového schodiska</t>
  </si>
  <si>
    <t>897406153</t>
  </si>
  <si>
    <t>64</t>
  </si>
  <si>
    <t>979081111.S</t>
  </si>
  <si>
    <t>Odvoz sutiny a vybúraných hmôt na skládku do 1 km</t>
  </si>
  <si>
    <t>474628753</t>
  </si>
  <si>
    <t>65</t>
  </si>
  <si>
    <t>979081121.S</t>
  </si>
  <si>
    <t>Odvoz sutiny a vybúraných hmôt na skládku za každý ďalší 1 km</t>
  </si>
  <si>
    <t>-1880374816</t>
  </si>
  <si>
    <t>66</t>
  </si>
  <si>
    <t>979082111.S</t>
  </si>
  <si>
    <t>Vnútrostavenisková doprava sutiny a vybúraných hmôt do 10 m</t>
  </si>
  <si>
    <t>-1101228244</t>
  </si>
  <si>
    <t>67</t>
  </si>
  <si>
    <t>979082121.S</t>
  </si>
  <si>
    <t>Vnútrostavenisková doprava sutiny a vybúraných hmôt za každých ďalších 5 m</t>
  </si>
  <si>
    <t>1250694834</t>
  </si>
  <si>
    <t>68</t>
  </si>
  <si>
    <t>979087112.S</t>
  </si>
  <si>
    <t>Nakladanie na dopravný prostriedok pre vodorovnú dopravu sutiny</t>
  </si>
  <si>
    <t>-344428604</t>
  </si>
  <si>
    <t>69</t>
  </si>
  <si>
    <t>979089012.S</t>
  </si>
  <si>
    <t>Poplatok za skladovanie - betón, tehly, dlaždice (17 01) ostatné</t>
  </si>
  <si>
    <t>-1447519289</t>
  </si>
  <si>
    <t>99</t>
  </si>
  <si>
    <t>Presun hmôt HSV</t>
  </si>
  <si>
    <t>70</t>
  </si>
  <si>
    <t>999281111.S</t>
  </si>
  <si>
    <t>Presun hmôt pre opravy a údržbu objektov vrátane vonkajších plášťov výšky do 25 m</t>
  </si>
  <si>
    <t>1190134846</t>
  </si>
  <si>
    <t>PSV</t>
  </si>
  <si>
    <t>Práce a dodávky PSV</t>
  </si>
  <si>
    <t>711</t>
  </si>
  <si>
    <t>Izolácie proti vode a vlhkosti</t>
  </si>
  <si>
    <t>71</t>
  </si>
  <si>
    <t>711111001.S</t>
  </si>
  <si>
    <t>Zhotovenie izolácie proti zemnej vlhkosti vodorovná náterom penetračným za studena</t>
  </si>
  <si>
    <t>1363364850</t>
  </si>
  <si>
    <t>72</t>
  </si>
  <si>
    <t>245620001200</t>
  </si>
  <si>
    <t>Náter asfaltový penetračný pre betóny, omietky, asfaltové pásy</t>
  </si>
  <si>
    <t>kg</t>
  </si>
  <si>
    <t>-1832595778</t>
  </si>
  <si>
    <t>73</t>
  </si>
  <si>
    <t>711141559.S</t>
  </si>
  <si>
    <t>Zhotovenie  izolácie proti zemnej vlhkosti a tlakovej vode vodorovná NAIP pritavením</t>
  </si>
  <si>
    <t>113892717</t>
  </si>
  <si>
    <t>74</t>
  </si>
  <si>
    <t>628320000100.S</t>
  </si>
  <si>
    <t>Pás asfaltový s jemným posypom pre spodné vrstvy hydroizolačných systémov</t>
  </si>
  <si>
    <t>2028192038</t>
  </si>
  <si>
    <t>75</t>
  </si>
  <si>
    <t>998711202.S</t>
  </si>
  <si>
    <t>Presun hmôt pre izoláciu proti vode v objektoch výšky nad 6 do 12 m</t>
  </si>
  <si>
    <t>%</t>
  </si>
  <si>
    <t>-2117832617</t>
  </si>
  <si>
    <t>712</t>
  </si>
  <si>
    <t>Izolácie striech, povlakové krytiny</t>
  </si>
  <si>
    <t>76</t>
  </si>
  <si>
    <t>712341759.S</t>
  </si>
  <si>
    <t>Zhotovenie povlakovej krytiny striech plochých do 10° pásmi pritavením NAIP na celej ploche, modifikované pásy v dvoch vrstvách</t>
  </si>
  <si>
    <t>-1891227194</t>
  </si>
  <si>
    <t>77</t>
  </si>
  <si>
    <t>712841759.S</t>
  </si>
  <si>
    <t>Zhotovenie povlakovej krytiny vytianhutím izol. povlaku pásmi prilepením na celej ploche, modifikované pásy v dvoch vrstvách</t>
  </si>
  <si>
    <t>1932436388</t>
  </si>
  <si>
    <t>78</t>
  </si>
  <si>
    <t>283280002900.S</t>
  </si>
  <si>
    <t>Pás asfaltový SBS, modifikovaný, vrchný</t>
  </si>
  <si>
    <t>-1983348026</t>
  </si>
  <si>
    <t>79</t>
  </si>
  <si>
    <t>628330000101.S</t>
  </si>
  <si>
    <t>Pás asfaltový SBS, modifikovaný, spodný</t>
  </si>
  <si>
    <t>1700804360</t>
  </si>
  <si>
    <t>80</t>
  </si>
  <si>
    <t>998712202.S</t>
  </si>
  <si>
    <t>Presun hmôt pre izoláciu povlakovej krytiny v objektoch výšky nad 6 do 12 m</t>
  </si>
  <si>
    <t>559715683</t>
  </si>
  <si>
    <t>713</t>
  </si>
  <si>
    <t>Izolácie tepelné</t>
  </si>
  <si>
    <t>81</t>
  </si>
  <si>
    <t>713120010.S</t>
  </si>
  <si>
    <t>Zakrývanie tepelnej izolácie podláh fóliou</t>
  </si>
  <si>
    <t>473627367</t>
  </si>
  <si>
    <t>82</t>
  </si>
  <si>
    <t>283290003600</t>
  </si>
  <si>
    <t>Separačná fólia FE, na oddelenie poterov, PE</t>
  </si>
  <si>
    <t>1770558661</t>
  </si>
  <si>
    <t>83</t>
  </si>
  <si>
    <t>713122121.S</t>
  </si>
  <si>
    <t>Montáž tepelnej izolácie podláh polystyrénom, kladeným voľne v dvoch vrstvách</t>
  </si>
  <si>
    <t>1180428692</t>
  </si>
  <si>
    <t>84</t>
  </si>
  <si>
    <t>283750003600.S</t>
  </si>
  <si>
    <t>Doska XPS 700 hr. 60 mm, pre extrémne zaťaženie, parkoviská, haly (  RAVATHERM XPS 700 SL alebo ekvivalent )</t>
  </si>
  <si>
    <t>-729329484</t>
  </si>
  <si>
    <t>85</t>
  </si>
  <si>
    <t>283750003800.S</t>
  </si>
  <si>
    <t>Doska XPS 700 hr. 100 mm, pre extrémne zaťaženie, parkoviská, haly (  RAVATHERM XPS 700 SL alebo ekvivalent )</t>
  </si>
  <si>
    <t>-1353281762</t>
  </si>
  <si>
    <t>86</t>
  </si>
  <si>
    <t>713132211.S</t>
  </si>
  <si>
    <t>Montáž tepelnej izolácie podzemných stien a základov xps celoplošným prilepením</t>
  </si>
  <si>
    <t>-1936731293</t>
  </si>
  <si>
    <t>87</t>
  </si>
  <si>
    <t>283750009140.S</t>
  </si>
  <si>
    <t>Doska XPS hr. 180 mm, zateplenie soklov, suterénov, podláh</t>
  </si>
  <si>
    <t>-2018004662</t>
  </si>
  <si>
    <t>88</t>
  </si>
  <si>
    <t>998713202.S</t>
  </si>
  <si>
    <t>Presun hmôt pre izolácie tepelné v objektoch výšky nad 6 m do 12 m</t>
  </si>
  <si>
    <t>-1697459267</t>
  </si>
  <si>
    <t>721</t>
  </si>
  <si>
    <t>Zdravotechnika - vnútorná kanalizácia</t>
  </si>
  <si>
    <t>89</t>
  </si>
  <si>
    <t>721230178.S</t>
  </si>
  <si>
    <t>Montáž bezpečnostného prepadového strešného vtoku pre asfaltové izolácie DN 125</t>
  </si>
  <si>
    <t>-438007743</t>
  </si>
  <si>
    <t>90</t>
  </si>
  <si>
    <t>28663001540.S</t>
  </si>
  <si>
    <t>Chrlič a poistný prepad s integrovanou bitúmenovou manžetou ( TWC 125 BIT alebo ekvivalent )</t>
  </si>
  <si>
    <t>-256765201</t>
  </si>
  <si>
    <t>91</t>
  </si>
  <si>
    <t>998721202.S</t>
  </si>
  <si>
    <t>Presun hmôt pre vnútornú kanalizáciu v objektoch výšky nad 6 do 12 m</t>
  </si>
  <si>
    <t>1731379765</t>
  </si>
  <si>
    <t>764</t>
  </si>
  <si>
    <t>Konštrukcie klampiarske</t>
  </si>
  <si>
    <t>92</t>
  </si>
  <si>
    <t>764430440.K1</t>
  </si>
  <si>
    <t>Oplechovanie muriva a atík z pozinkovaného farbeného PZf plechu, vrátane rohov r.š. 510 mm ( K1 )</t>
  </si>
  <si>
    <t>652600230</t>
  </si>
  <si>
    <t>93</t>
  </si>
  <si>
    <t>764454453.K2</t>
  </si>
  <si>
    <t>Zvodové rúry z pozinkovaného farbeného PZf plechu, kruhové priemer 100 mm ( K2 )</t>
  </si>
  <si>
    <t>-354018865</t>
  </si>
  <si>
    <t>94</t>
  </si>
  <si>
    <t>764359431.K2</t>
  </si>
  <si>
    <t>Kotlík štvorhranný z pozinkovaného farbeného PZf plechu, pre pododkvapové žľaby D 100 mm ( K2 )</t>
  </si>
  <si>
    <t>1448363535</t>
  </si>
  <si>
    <t>95</t>
  </si>
  <si>
    <t>764352423.K3</t>
  </si>
  <si>
    <t>Žľaby z pozinkovaného farbeného PZf plechu, pododkvapové polkruhové r.š. 250 mm ( K3 )</t>
  </si>
  <si>
    <t>-766724403</t>
  </si>
  <si>
    <t>96</t>
  </si>
  <si>
    <t>764454453.K4</t>
  </si>
  <si>
    <t>Zvodové rúry z pozinkovaného farbeného PZf plechu, kruhové priemer 100 mm ( K4 )</t>
  </si>
  <si>
    <t>-901971299</t>
  </si>
  <si>
    <t>97</t>
  </si>
  <si>
    <t>764430420.K5</t>
  </si>
  <si>
    <t>Krycia lišta priečneho spoja z pozinkovaného farbeného PZf plechu, vrátane kotviacich, úchytných a dokončovacích prvkov r.š. 366 mm ( K5 )</t>
  </si>
  <si>
    <t>1078416511</t>
  </si>
  <si>
    <t>98</t>
  </si>
  <si>
    <t>764323420.K6</t>
  </si>
  <si>
    <t>Okapová lišta z pozinkovaného farbeného PZf plechu, r.š. 130 mm ( K6 )</t>
  </si>
  <si>
    <t>143375639</t>
  </si>
  <si>
    <t>764430440.K7</t>
  </si>
  <si>
    <t>Nárožná lišta z pozinkovaného farbeného PZf plechu, vrátane rohov r.š. 469 mm ( K7 )</t>
  </si>
  <si>
    <t>-367321726</t>
  </si>
  <si>
    <t>100</t>
  </si>
  <si>
    <t>998764202.S</t>
  </si>
  <si>
    <t>Presun hmôt pre konštrukcie klampiarske v objektoch výšky nad 6 do 12 m</t>
  </si>
  <si>
    <t>-1155089844</t>
  </si>
  <si>
    <t>767</t>
  </si>
  <si>
    <t>Konštrukcie doplnkové kovové</t>
  </si>
  <si>
    <t>101</t>
  </si>
  <si>
    <t>767/1</t>
  </si>
  <si>
    <t>Sekčné priemyselné vráta 2900x4000 mm, D+M ( SPEDOS VM01 alebo ekvivalent )</t>
  </si>
  <si>
    <t>-159497185</t>
  </si>
  <si>
    <t>102</t>
  </si>
  <si>
    <t>767/2</t>
  </si>
  <si>
    <t>Sekčné priemyselné vráta 2500x3000 mm, D+M ( SPEDOS VM01 alebo ekvivalent )</t>
  </si>
  <si>
    <t>1469461742</t>
  </si>
  <si>
    <t>103</t>
  </si>
  <si>
    <t>767/2A</t>
  </si>
  <si>
    <t>Nakládacia komora, D+M ( NK-VTKS VMSL 20-25/6t alebo ekvivalent )</t>
  </si>
  <si>
    <t>-886286391</t>
  </si>
  <si>
    <t>104</t>
  </si>
  <si>
    <t>767/2B</t>
  </si>
  <si>
    <t>Hydraulický vyrovnávací mostík s výklopnou lištou, D+M ( VMSL 20-25 alebo ekvivalent )</t>
  </si>
  <si>
    <t>-439785234</t>
  </si>
  <si>
    <t>105</t>
  </si>
  <si>
    <t>767/2C</t>
  </si>
  <si>
    <t>Tesnenie klapkové, 3400x3450 mm, D+M ( VT-K-S 00 - čierne alebo ekvivalent )</t>
  </si>
  <si>
    <t>-1386244919</t>
  </si>
  <si>
    <t>106</t>
  </si>
  <si>
    <t>767/3</t>
  </si>
  <si>
    <t>Pruhové závesy typ A, 2500x4000 mm, D+M</t>
  </si>
  <si>
    <t>609401857</t>
  </si>
  <si>
    <t>107</t>
  </si>
  <si>
    <t>767/4</t>
  </si>
  <si>
    <t>Pruhové závesy typ A, 3000x4000 mm, D+M</t>
  </si>
  <si>
    <t>-1159312306</t>
  </si>
  <si>
    <t>108</t>
  </si>
  <si>
    <t>767/OK01</t>
  </si>
  <si>
    <t>Doplnová konštrukcia pre uchytenie jednotiek pre chladiareň, D+M ( OK01 )</t>
  </si>
  <si>
    <t>-1924716158</t>
  </si>
  <si>
    <t>109</t>
  </si>
  <si>
    <t>767/OK02</t>
  </si>
  <si>
    <t>Doplnová konštrukcia pre uchytenie jednotiek pre mraziareň, D+M ( OK02 )</t>
  </si>
  <si>
    <t>87094376</t>
  </si>
  <si>
    <t>110</t>
  </si>
  <si>
    <t>767/OK03</t>
  </si>
  <si>
    <t>Oceľové schodisko, D+M ( OK03 )</t>
  </si>
  <si>
    <t>1120765363</t>
  </si>
  <si>
    <t>111</t>
  </si>
  <si>
    <t>767/OPL</t>
  </si>
  <si>
    <t>Oplotenie prístrešku poplastovaným zvarovaným pletivom, vrátane príslušenstva a dvojkrídlovej uzamykateľnej bránky s pletivovou výplňou</t>
  </si>
  <si>
    <t>-564628498</t>
  </si>
  <si>
    <t>112</t>
  </si>
  <si>
    <t>767163100.S</t>
  </si>
  <si>
    <t>Montáž zábradlia oceľového, kotvenie do OK</t>
  </si>
  <si>
    <t>1158444015</t>
  </si>
  <si>
    <t>113</t>
  </si>
  <si>
    <t>553520001001.S</t>
  </si>
  <si>
    <t>Zábradlie oceľové, výška 900 mm vrátane povrchovej úpravy</t>
  </si>
  <si>
    <t>1196771766</t>
  </si>
  <si>
    <t>114</t>
  </si>
  <si>
    <t>767251133.S</t>
  </si>
  <si>
    <t>Montáž podest z oceľových pochôdznych lisovaných roštov skrutkovaním hmotnosti od 15 do 30 kg/m2</t>
  </si>
  <si>
    <t>-1123817354</t>
  </si>
  <si>
    <t>115</t>
  </si>
  <si>
    <t>592270118351.S</t>
  </si>
  <si>
    <t xml:space="preserve">Pororošt pozinkovaný </t>
  </si>
  <si>
    <t>-1667875049</t>
  </si>
  <si>
    <t>116</t>
  </si>
  <si>
    <t>767392112.S</t>
  </si>
  <si>
    <t>Montáž krytiny striech plechom tvarovaným skrutkovaním</t>
  </si>
  <si>
    <t>1218657461</t>
  </si>
  <si>
    <t>117</t>
  </si>
  <si>
    <t>138310005800.S</t>
  </si>
  <si>
    <t>Plech trapézový pozink farebný, výška profilu 85 mm, hr. plechu 0,7 mm</t>
  </si>
  <si>
    <t>1721175690</t>
  </si>
  <si>
    <t>118</t>
  </si>
  <si>
    <t>767397103.S</t>
  </si>
  <si>
    <t>Montáž strešných sendvičových panelov na OK, hrúbky nad 120 mm</t>
  </si>
  <si>
    <t>-1680445429</t>
  </si>
  <si>
    <t>119</t>
  </si>
  <si>
    <t>553260001001.S</t>
  </si>
  <si>
    <t>Panel sendvičový s IPN jadrom strešný, hr. jadra 100 mm, celková hrúbka 208 mm ( Kingspan KS1000 X-dek, typ XM alebo ekvivalent )</t>
  </si>
  <si>
    <t>-558471663</t>
  </si>
  <si>
    <t>120</t>
  </si>
  <si>
    <t>767411122.R</t>
  </si>
  <si>
    <t>Montáž stropných sendvičových panelov pre chladiarenské objekty na OK, hrúbky do 150 mm</t>
  </si>
  <si>
    <t>1832256169</t>
  </si>
  <si>
    <t>121</t>
  </si>
  <si>
    <t>553250000002.S</t>
  </si>
  <si>
    <t>Panel sendvičový s jadrom z PIR stropný hr. jadra 80 mm</t>
  </si>
  <si>
    <t>-1293578799</t>
  </si>
  <si>
    <t>122</t>
  </si>
  <si>
    <t>767411123.R</t>
  </si>
  <si>
    <t>Montáž stropných sendvičových panelov pre chladiarenské objekty na OK, hrúbky nad 150 mm</t>
  </si>
  <si>
    <t>-286625879</t>
  </si>
  <si>
    <t>123</t>
  </si>
  <si>
    <t>553250000003.S</t>
  </si>
  <si>
    <t>Panel sendvičový s jadrom z PIR stropný hr. jadra 200 mm</t>
  </si>
  <si>
    <t>-1264171579</t>
  </si>
  <si>
    <t>124</t>
  </si>
  <si>
    <t>767411103.S</t>
  </si>
  <si>
    <t>Montáž opláštenia sendvičovými stenovými panelmi na OK, hrúbky nad 150 mm</t>
  </si>
  <si>
    <t>-833933511</t>
  </si>
  <si>
    <t>125</t>
  </si>
  <si>
    <t>553250001400.S</t>
  </si>
  <si>
    <t>Panel sendvičový s jadrom z minerálnej vlny stenový hr. jadra 200 mm</t>
  </si>
  <si>
    <t>448202244</t>
  </si>
  <si>
    <t>126</t>
  </si>
  <si>
    <t>767411122.S</t>
  </si>
  <si>
    <t>Montáž opláštenia sendvičovými stenovými panelmi pre chladiarenské objekty na OK, hrúbky do 150 mm</t>
  </si>
  <si>
    <t>538158561</t>
  </si>
  <si>
    <t>127</t>
  </si>
  <si>
    <t>553250002700.S</t>
  </si>
  <si>
    <t>Panel sendvičový z tvrdej polyuretánovej peny PIR stenový hr. jadra 80 mm</t>
  </si>
  <si>
    <t>640972046</t>
  </si>
  <si>
    <t>128</t>
  </si>
  <si>
    <t>767411123.S</t>
  </si>
  <si>
    <t>Montáž opláštenia sendvičovými stenovými panelmi pre chladiarenské objekty na OK, hrúbky nad 150 mm</t>
  </si>
  <si>
    <t>-1599497979</t>
  </si>
  <si>
    <t>129</t>
  </si>
  <si>
    <t>553250003200.S</t>
  </si>
  <si>
    <t>Panel sendvičový z tvrdej polyuretánovej peny PIR stenový chladiarenský hr. jadra 200 mm</t>
  </si>
  <si>
    <t>2097414756</t>
  </si>
  <si>
    <t>130</t>
  </si>
  <si>
    <t>767646520.S</t>
  </si>
  <si>
    <t>Montáž kovových dverí vchodových, so zárubňou 1 bm obvodu montáže</t>
  </si>
  <si>
    <t>-639434171</t>
  </si>
  <si>
    <t>131</t>
  </si>
  <si>
    <t>553410113519.S</t>
  </si>
  <si>
    <t>Dvere exteriérové oceľové, zateplené, 900x2000 mm so zárubňou</t>
  </si>
  <si>
    <t>268557196</t>
  </si>
  <si>
    <t>132</t>
  </si>
  <si>
    <t>767833100.S</t>
  </si>
  <si>
    <t>Montáž rebríkov do muriva s bočnicami z profilovej ocele, z rúrok alebo z tenkostenných profilov</t>
  </si>
  <si>
    <t>1757610591</t>
  </si>
  <si>
    <t>133</t>
  </si>
  <si>
    <t>767995225.S</t>
  </si>
  <si>
    <t>Výroba atypického výrobku - rebríka</t>
  </si>
  <si>
    <t>-312578931</t>
  </si>
  <si>
    <t>134</t>
  </si>
  <si>
    <t>553850000300.S</t>
  </si>
  <si>
    <t>Prvky pre zámočnícke výrobky a oceľové konštrukcie, ozn. 11 375, podľa EN ISO S235JR</t>
  </si>
  <si>
    <t>-304173551</t>
  </si>
  <si>
    <t>135</t>
  </si>
  <si>
    <t>145520002003</t>
  </si>
  <si>
    <t>Žiarové zinkovanie oceľových profilov a plechov</t>
  </si>
  <si>
    <t>40224834</t>
  </si>
  <si>
    <t>136</t>
  </si>
  <si>
    <t>998767202.S</t>
  </si>
  <si>
    <t>Presun hmôt pre kovové stavebné doplnkové konštrukcie v objektoch výšky nad 6 do 12 m</t>
  </si>
  <si>
    <t>536042472</t>
  </si>
  <si>
    <t>777</t>
  </si>
  <si>
    <t>Podlahy syntetické</t>
  </si>
  <si>
    <t>137</t>
  </si>
  <si>
    <t>777130001.OC</t>
  </si>
  <si>
    <t>Polyuretan-betónová liata podlaha hr. 4 mm, D+M ( UCRETE DP10 alebo ekvivalent ) ( P1 )</t>
  </si>
  <si>
    <t>-1024988307</t>
  </si>
  <si>
    <t>138</t>
  </si>
  <si>
    <t>777130002.OC</t>
  </si>
  <si>
    <t>Polyuretan-betónová liata podlaha hr. 6 mm, D+M ( UCRETE DP10 alebo ekvivalent ) ( P2 )</t>
  </si>
  <si>
    <t>-1753463501</t>
  </si>
  <si>
    <t>139</t>
  </si>
  <si>
    <t>777130003.OC</t>
  </si>
  <si>
    <t>Epoxidová liata podlaha hr. 2 mm, D+M ( MasterTop 1273 alebo ekvivalent ) ( P3 )</t>
  </si>
  <si>
    <t>-395619212</t>
  </si>
  <si>
    <t>140</t>
  </si>
  <si>
    <t>777990010.R</t>
  </si>
  <si>
    <t>Fabión k polyuretan-betónová liatej podlahe v.: 50 mm, D+M, ( UCRETE RG alebo ekvivalent )</t>
  </si>
  <si>
    <t>-276581146</t>
  </si>
  <si>
    <t>141</t>
  </si>
  <si>
    <t>777990011.R</t>
  </si>
  <si>
    <t>Fabión k epoxidovej liatej podlahe v.: 50 mm, D+M, ( MasterTop 1273 alebo ekvivalent )</t>
  </si>
  <si>
    <t>1086210534</t>
  </si>
  <si>
    <t>142</t>
  </si>
  <si>
    <t>777990020.R</t>
  </si>
  <si>
    <t>Farebné čiary k podlahe pre vyznačenie koridorov, D+M</t>
  </si>
  <si>
    <t>1797068169</t>
  </si>
  <si>
    <t>143</t>
  </si>
  <si>
    <t>998777202.S</t>
  </si>
  <si>
    <t>Presun hmôt pre podlahy syntetické v objektoch výšky nad 6 do 12 m</t>
  </si>
  <si>
    <t>841614792</t>
  </si>
  <si>
    <t>783</t>
  </si>
  <si>
    <t>Nátery</t>
  </si>
  <si>
    <t>144</t>
  </si>
  <si>
    <t>783124720.S</t>
  </si>
  <si>
    <t>Nátery oceľových konštrukcií stredných B a plnostenných D syntetické základné</t>
  </si>
  <si>
    <t>-107141480</t>
  </si>
  <si>
    <t>145</t>
  </si>
  <si>
    <t>783124220.S</t>
  </si>
  <si>
    <t>Nátery oceľ.konštr. stredných B a plnostenných D syntetické jednonásobné</t>
  </si>
  <si>
    <t>1431168888</t>
  </si>
  <si>
    <t>146</t>
  </si>
  <si>
    <t>783180164.S</t>
  </si>
  <si>
    <t>Nátery oceľových konštrukcií protipožiarne vypeňovacie stredných B a plnostenných D</t>
  </si>
  <si>
    <t>-424845195</t>
  </si>
  <si>
    <t>147</t>
  </si>
  <si>
    <t>783226100.S</t>
  </si>
  <si>
    <t>Nátery kov.stav.doplnk.konštr. syntetické na vzduchu schnúce základný</t>
  </si>
  <si>
    <t>293438595</t>
  </si>
  <si>
    <t>148</t>
  </si>
  <si>
    <t>783225100.S</t>
  </si>
  <si>
    <t>Nátery kov.stav.doplnk.konštr. syntetické na vzduchu schnúce dvojnás. 1x s emailov.</t>
  </si>
  <si>
    <t>-2006049410</t>
  </si>
  <si>
    <t>Práce a dodávky M</t>
  </si>
  <si>
    <t>43-M</t>
  </si>
  <si>
    <t>Montáž oceľových konštrukcií</t>
  </si>
  <si>
    <t>149</t>
  </si>
  <si>
    <t>430861002.S</t>
  </si>
  <si>
    <t>Montáž rôznych dielov OK - prvá cenová krivka od 300 do 500 kg vrátane</t>
  </si>
  <si>
    <t>265110785</t>
  </si>
  <si>
    <t>150</t>
  </si>
  <si>
    <t>430862001.S</t>
  </si>
  <si>
    <t>Montáž rôznych dielov OK - druhá cenová krivka do 500 kg vrátane</t>
  </si>
  <si>
    <t>1948889097</t>
  </si>
  <si>
    <t>151</t>
  </si>
  <si>
    <t>430862002.S</t>
  </si>
  <si>
    <t>Montáž rôznych dielov OK - druhá cenová krivka od 500 do 750 kg vrátane</t>
  </si>
  <si>
    <t>-206637171</t>
  </si>
  <si>
    <t>152</t>
  </si>
  <si>
    <t>430862003.S</t>
  </si>
  <si>
    <t>Montáž rôznych dielov OK - druhá cenová krivka od 750 do 1 000 kg vrátane</t>
  </si>
  <si>
    <t>-385597074</t>
  </si>
  <si>
    <t>153</t>
  </si>
  <si>
    <t>430862004.S</t>
  </si>
  <si>
    <t>Montáž rôznych dielov OK - druhá cenová krivka od 1 000 do 2 500 kg vrátane</t>
  </si>
  <si>
    <t>-1911048590</t>
  </si>
  <si>
    <t>154</t>
  </si>
  <si>
    <t>430862007.S</t>
  </si>
  <si>
    <t>Montáž rôznych dielov OK - druhá cenová krivka od 10 000do 15 000 kg vrátane</t>
  </si>
  <si>
    <t>1018937943</t>
  </si>
  <si>
    <t>155</t>
  </si>
  <si>
    <t>430863005.S</t>
  </si>
  <si>
    <t>Montáž rôznych dielov OK - tretia cenová krivka od 5 000 do 10 000 kg vrátane</t>
  </si>
  <si>
    <t>871610373</t>
  </si>
  <si>
    <t>156</t>
  </si>
  <si>
    <t>430863006.S</t>
  </si>
  <si>
    <t>Montáž rôznych dielov OK - tretia cenová krivka od 10 000 do 20 000 kg vrátane</t>
  </si>
  <si>
    <t>-1937339345</t>
  </si>
  <si>
    <t>157</t>
  </si>
  <si>
    <t>430863007.S</t>
  </si>
  <si>
    <t>Montáž rôznych dielov OK - tretia cenová krivka od 20 000 do 30 000 kg vrátane</t>
  </si>
  <si>
    <t>-118482655</t>
  </si>
  <si>
    <t>158</t>
  </si>
  <si>
    <t>430865100.S</t>
  </si>
  <si>
    <t>Výroba segmentov pre ľahké, jednoduché, krátke oceľové konštrukcie a prvky, celkovej hmotnosti nad 300 do 1000 kg</t>
  </si>
  <si>
    <t>2024129066</t>
  </si>
  <si>
    <t>159</t>
  </si>
  <si>
    <t>430865105.S</t>
  </si>
  <si>
    <t>Výroba segmentov pre ľahké, jednoduché, dlhé oceľové konštrukcie a prvky, celkovej hmotnosti nad 300 od 1000 kg</t>
  </si>
  <si>
    <t>1928233589</t>
  </si>
  <si>
    <t>160</t>
  </si>
  <si>
    <t>430865150.S</t>
  </si>
  <si>
    <t>Výroba segmentov pre ťažké, jednoduché, krátke oceľové konštrukcie a prvky, celkovej hmotnosti nad 1000 kg</t>
  </si>
  <si>
    <t>483150014</t>
  </si>
  <si>
    <t>161</t>
  </si>
  <si>
    <t>430865155.S</t>
  </si>
  <si>
    <t>Výroba segmentov pre ťažké, jednoduché, dlhé oceľové konštrukcie a prvky, celkovej hmotnosti nad 1000 kg</t>
  </si>
  <si>
    <t>747655604</t>
  </si>
  <si>
    <t>162</t>
  </si>
  <si>
    <t>256</t>
  </si>
  <si>
    <t>-83579287</t>
  </si>
  <si>
    <t>163</t>
  </si>
  <si>
    <t>-180503268</t>
  </si>
  <si>
    <t>164</t>
  </si>
  <si>
    <t>MD</t>
  </si>
  <si>
    <t>Mimostavenisková doprava</t>
  </si>
  <si>
    <t>703109024</t>
  </si>
  <si>
    <t>165</t>
  </si>
  <si>
    <t>MV</t>
  </si>
  <si>
    <t>Murárske výpomoci</t>
  </si>
  <si>
    <t>-1565504486</t>
  </si>
  <si>
    <t>166</t>
  </si>
  <si>
    <t>PD</t>
  </si>
  <si>
    <t>Presun dodávok</t>
  </si>
  <si>
    <t>-1518124876</t>
  </si>
  <si>
    <t>167</t>
  </si>
  <si>
    <t>PPV</t>
  </si>
  <si>
    <t>Podiel pridružených výkonov</t>
  </si>
  <si>
    <t>1271392309</t>
  </si>
  <si>
    <t>KRYCÍ LIST</t>
  </si>
  <si>
    <t xml:space="preserve">REKAPITULÁCIA </t>
  </si>
  <si>
    <t>ZADANIE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</si>
</sst>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4" fontId="22" fillId="5" borderId="0" xfId="0" applyNumberFormat="1" applyFont="1" applyFill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4" fontId="22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 x14ac:dyDescent="0.2">
      <c r="AR2" s="180" t="s">
        <v>5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3" t="s">
        <v>6</v>
      </c>
      <c r="BT2" s="13" t="s">
        <v>7</v>
      </c>
    </row>
    <row r="3" spans="1:74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 x14ac:dyDescent="0.2">
      <c r="B4" s="16"/>
      <c r="D4" s="17" t="s">
        <v>8</v>
      </c>
      <c r="AR4" s="16"/>
      <c r="AS4" s="18" t="s">
        <v>9</v>
      </c>
      <c r="BE4" s="19" t="s">
        <v>10</v>
      </c>
      <c r="BS4" s="13" t="s">
        <v>11</v>
      </c>
    </row>
    <row r="5" spans="1:74" ht="12" customHeight="1" x14ac:dyDescent="0.2">
      <c r="B5" s="16"/>
      <c r="D5" s="20" t="s">
        <v>12</v>
      </c>
      <c r="K5" s="215" t="s">
        <v>13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6"/>
      <c r="BE5" s="212" t="s">
        <v>14</v>
      </c>
      <c r="BS5" s="13" t="s">
        <v>6</v>
      </c>
    </row>
    <row r="6" spans="1:74" ht="37" customHeight="1" x14ac:dyDescent="0.2">
      <c r="B6" s="16"/>
      <c r="D6" s="22" t="s">
        <v>15</v>
      </c>
      <c r="K6" s="216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6"/>
      <c r="BE6" s="213"/>
      <c r="BS6" s="13" t="s">
        <v>6</v>
      </c>
    </row>
    <row r="7" spans="1:74" ht="12" customHeight="1" x14ac:dyDescent="0.2">
      <c r="B7" s="16"/>
      <c r="D7" s="23" t="s">
        <v>17</v>
      </c>
      <c r="K7" s="21" t="s">
        <v>1</v>
      </c>
      <c r="AK7" s="23" t="s">
        <v>18</v>
      </c>
      <c r="AN7" s="21" t="s">
        <v>1</v>
      </c>
      <c r="AR7" s="16"/>
      <c r="BE7" s="213"/>
      <c r="BS7" s="13" t="s">
        <v>6</v>
      </c>
    </row>
    <row r="8" spans="1:74" ht="12" customHeight="1" x14ac:dyDescent="0.2">
      <c r="B8" s="16"/>
      <c r="D8" s="23" t="s">
        <v>19</v>
      </c>
      <c r="K8" s="21" t="s">
        <v>20</v>
      </c>
      <c r="AK8" s="23" t="s">
        <v>21</v>
      </c>
      <c r="AN8" s="24" t="s">
        <v>22</v>
      </c>
      <c r="AR8" s="16"/>
      <c r="BE8" s="213"/>
      <c r="BS8" s="13" t="s">
        <v>6</v>
      </c>
    </row>
    <row r="9" spans="1:74" ht="14.5" customHeight="1" x14ac:dyDescent="0.2">
      <c r="B9" s="16"/>
      <c r="AR9" s="16"/>
      <c r="BE9" s="213"/>
      <c r="BS9" s="13" t="s">
        <v>6</v>
      </c>
    </row>
    <row r="10" spans="1:74" ht="12" customHeight="1" x14ac:dyDescent="0.2">
      <c r="B10" s="16"/>
      <c r="D10" s="23" t="s">
        <v>23</v>
      </c>
      <c r="AK10" s="23" t="s">
        <v>24</v>
      </c>
      <c r="AN10" s="21" t="s">
        <v>1</v>
      </c>
      <c r="AR10" s="16"/>
      <c r="BE10" s="213"/>
      <c r="BS10" s="13" t="s">
        <v>6</v>
      </c>
    </row>
    <row r="11" spans="1:74" ht="18.399999999999999" customHeight="1" x14ac:dyDescent="0.2">
      <c r="B11" s="16"/>
      <c r="E11" s="21" t="s">
        <v>25</v>
      </c>
      <c r="AK11" s="23" t="s">
        <v>26</v>
      </c>
      <c r="AN11" s="21" t="s">
        <v>1</v>
      </c>
      <c r="AR11" s="16"/>
      <c r="BE11" s="213"/>
      <c r="BS11" s="13" t="s">
        <v>6</v>
      </c>
    </row>
    <row r="12" spans="1:74" ht="7" customHeight="1" x14ac:dyDescent="0.2">
      <c r="B12" s="16"/>
      <c r="AR12" s="16"/>
      <c r="BE12" s="213"/>
      <c r="BS12" s="13" t="s">
        <v>6</v>
      </c>
    </row>
    <row r="13" spans="1:74" ht="12" customHeight="1" x14ac:dyDescent="0.2">
      <c r="B13" s="16"/>
      <c r="D13" s="23" t="s">
        <v>27</v>
      </c>
      <c r="AK13" s="23" t="s">
        <v>24</v>
      </c>
      <c r="AN13" s="25" t="s">
        <v>28</v>
      </c>
      <c r="AR13" s="16"/>
      <c r="BE13" s="213"/>
      <c r="BS13" s="13" t="s">
        <v>6</v>
      </c>
    </row>
    <row r="14" spans="1:74" ht="12.5" x14ac:dyDescent="0.2">
      <c r="B14" s="16"/>
      <c r="E14" s="217" t="s">
        <v>28</v>
      </c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8"/>
      <c r="AA14" s="218"/>
      <c r="AB14" s="218"/>
      <c r="AC14" s="218"/>
      <c r="AD14" s="218"/>
      <c r="AE14" s="218"/>
      <c r="AF14" s="218"/>
      <c r="AG14" s="218"/>
      <c r="AH14" s="218"/>
      <c r="AI14" s="218"/>
      <c r="AJ14" s="218"/>
      <c r="AK14" s="23" t="s">
        <v>26</v>
      </c>
      <c r="AN14" s="25" t="s">
        <v>28</v>
      </c>
      <c r="AR14" s="16"/>
      <c r="BE14" s="213"/>
      <c r="BS14" s="13" t="s">
        <v>6</v>
      </c>
    </row>
    <row r="15" spans="1:74" ht="7" customHeight="1" x14ac:dyDescent="0.2">
      <c r="B15" s="16"/>
      <c r="AR15" s="16"/>
      <c r="BE15" s="213"/>
      <c r="BS15" s="13" t="s">
        <v>3</v>
      </c>
    </row>
    <row r="16" spans="1:74" ht="12" customHeight="1" x14ac:dyDescent="0.2">
      <c r="B16" s="16"/>
      <c r="D16" s="23" t="s">
        <v>29</v>
      </c>
      <c r="AK16" s="23" t="s">
        <v>24</v>
      </c>
      <c r="AN16" s="21" t="s">
        <v>1</v>
      </c>
      <c r="AR16" s="16"/>
      <c r="BE16" s="213"/>
      <c r="BS16" s="13" t="s">
        <v>3</v>
      </c>
    </row>
    <row r="17" spans="2:71" ht="18.399999999999999" customHeight="1" x14ac:dyDescent="0.2">
      <c r="B17" s="16"/>
      <c r="E17" s="21" t="s">
        <v>30</v>
      </c>
      <c r="AK17" s="23" t="s">
        <v>26</v>
      </c>
      <c r="AN17" s="21" t="s">
        <v>1</v>
      </c>
      <c r="AR17" s="16"/>
      <c r="BE17" s="213"/>
      <c r="BS17" s="13" t="s">
        <v>31</v>
      </c>
    </row>
    <row r="18" spans="2:71" ht="7" customHeight="1" x14ac:dyDescent="0.2">
      <c r="B18" s="16"/>
      <c r="AR18" s="16"/>
      <c r="BE18" s="213"/>
      <c r="BS18" s="13" t="s">
        <v>6</v>
      </c>
    </row>
    <row r="19" spans="2:71" ht="12" customHeight="1" x14ac:dyDescent="0.2">
      <c r="B19" s="16"/>
      <c r="D19" s="23" t="s">
        <v>32</v>
      </c>
      <c r="AK19" s="23" t="s">
        <v>24</v>
      </c>
      <c r="AN19" s="21" t="s">
        <v>1</v>
      </c>
      <c r="AR19" s="16"/>
      <c r="BE19" s="213"/>
      <c r="BS19" s="13" t="s">
        <v>6</v>
      </c>
    </row>
    <row r="20" spans="2:71" ht="18.399999999999999" customHeight="1" x14ac:dyDescent="0.2">
      <c r="B20" s="16"/>
      <c r="E20" s="21" t="s">
        <v>33</v>
      </c>
      <c r="AK20" s="23" t="s">
        <v>26</v>
      </c>
      <c r="AN20" s="21" t="s">
        <v>1</v>
      </c>
      <c r="AR20" s="16"/>
      <c r="BE20" s="213"/>
      <c r="BS20" s="13" t="s">
        <v>31</v>
      </c>
    </row>
    <row r="21" spans="2:71" ht="7" customHeight="1" x14ac:dyDescent="0.2">
      <c r="B21" s="16"/>
      <c r="AR21" s="16"/>
      <c r="BE21" s="213"/>
    </row>
    <row r="22" spans="2:71" ht="12" customHeight="1" x14ac:dyDescent="0.2">
      <c r="B22" s="16"/>
      <c r="D22" s="23" t="s">
        <v>34</v>
      </c>
      <c r="AR22" s="16"/>
      <c r="BE22" s="213"/>
    </row>
    <row r="23" spans="2:71" ht="16.5" customHeight="1" x14ac:dyDescent="0.2">
      <c r="B23" s="16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R23" s="16"/>
      <c r="BE23" s="213"/>
    </row>
    <row r="24" spans="2:71" ht="7" customHeight="1" x14ac:dyDescent="0.2">
      <c r="B24" s="16"/>
      <c r="AR24" s="16"/>
      <c r="BE24" s="213"/>
    </row>
    <row r="25" spans="2:71" ht="7" customHeight="1" x14ac:dyDescent="0.2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213"/>
    </row>
    <row r="26" spans="2:71" s="1" customFormat="1" ht="25.9" customHeight="1" x14ac:dyDescent="0.2">
      <c r="B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20">
        <f>ROUND(AG94,2)</f>
        <v>0</v>
      </c>
      <c r="AL26" s="221"/>
      <c r="AM26" s="221"/>
      <c r="AN26" s="221"/>
      <c r="AO26" s="221"/>
      <c r="AR26" s="28"/>
      <c r="BE26" s="213"/>
    </row>
    <row r="27" spans="2:71" s="1" customFormat="1" ht="7" customHeight="1" x14ac:dyDescent="0.2">
      <c r="B27" s="28"/>
      <c r="AR27" s="28"/>
      <c r="BE27" s="213"/>
    </row>
    <row r="28" spans="2:71" s="1" customFormat="1" ht="12.5" x14ac:dyDescent="0.2">
      <c r="B28" s="28"/>
      <c r="L28" s="222" t="s">
        <v>36</v>
      </c>
      <c r="M28" s="222"/>
      <c r="N28" s="222"/>
      <c r="O28" s="222"/>
      <c r="P28" s="222"/>
      <c r="W28" s="222" t="s">
        <v>37</v>
      </c>
      <c r="X28" s="222"/>
      <c r="Y28" s="222"/>
      <c r="Z28" s="222"/>
      <c r="AA28" s="222"/>
      <c r="AB28" s="222"/>
      <c r="AC28" s="222"/>
      <c r="AD28" s="222"/>
      <c r="AE28" s="222"/>
      <c r="AK28" s="222" t="s">
        <v>38</v>
      </c>
      <c r="AL28" s="222"/>
      <c r="AM28" s="222"/>
      <c r="AN28" s="222"/>
      <c r="AO28" s="222"/>
      <c r="AR28" s="28"/>
      <c r="BE28" s="213"/>
    </row>
    <row r="29" spans="2:71" s="2" customFormat="1" ht="14.5" customHeight="1" x14ac:dyDescent="0.2">
      <c r="B29" s="32"/>
      <c r="D29" s="23" t="s">
        <v>39</v>
      </c>
      <c r="F29" s="33" t="s">
        <v>40</v>
      </c>
      <c r="L29" s="207">
        <v>0.2</v>
      </c>
      <c r="M29" s="206"/>
      <c r="N29" s="206"/>
      <c r="O29" s="206"/>
      <c r="P29" s="206"/>
      <c r="W29" s="205">
        <f>ROUND(AZ94, 2)</f>
        <v>0</v>
      </c>
      <c r="X29" s="206"/>
      <c r="Y29" s="206"/>
      <c r="Z29" s="206"/>
      <c r="AA29" s="206"/>
      <c r="AB29" s="206"/>
      <c r="AC29" s="206"/>
      <c r="AD29" s="206"/>
      <c r="AE29" s="206"/>
      <c r="AK29" s="205">
        <f>ROUND(AV94, 2)</f>
        <v>0</v>
      </c>
      <c r="AL29" s="206"/>
      <c r="AM29" s="206"/>
      <c r="AN29" s="206"/>
      <c r="AO29" s="206"/>
      <c r="AR29" s="32"/>
      <c r="BE29" s="214"/>
    </row>
    <row r="30" spans="2:71" s="2" customFormat="1" ht="14.5" customHeight="1" x14ac:dyDescent="0.2">
      <c r="B30" s="32"/>
      <c r="F30" s="33" t="s">
        <v>41</v>
      </c>
      <c r="L30" s="207">
        <v>0.2</v>
      </c>
      <c r="M30" s="206"/>
      <c r="N30" s="206"/>
      <c r="O30" s="206"/>
      <c r="P30" s="206"/>
      <c r="W30" s="205">
        <f>ROUND(BA94, 2)</f>
        <v>0</v>
      </c>
      <c r="X30" s="206"/>
      <c r="Y30" s="206"/>
      <c r="Z30" s="206"/>
      <c r="AA30" s="206"/>
      <c r="AB30" s="206"/>
      <c r="AC30" s="206"/>
      <c r="AD30" s="206"/>
      <c r="AE30" s="206"/>
      <c r="AK30" s="205">
        <f>ROUND(AW94, 2)</f>
        <v>0</v>
      </c>
      <c r="AL30" s="206"/>
      <c r="AM30" s="206"/>
      <c r="AN30" s="206"/>
      <c r="AO30" s="206"/>
      <c r="AR30" s="32"/>
      <c r="BE30" s="214"/>
    </row>
    <row r="31" spans="2:71" s="2" customFormat="1" ht="14.5" hidden="1" customHeight="1" x14ac:dyDescent="0.2">
      <c r="B31" s="32"/>
      <c r="F31" s="23" t="s">
        <v>42</v>
      </c>
      <c r="L31" s="207">
        <v>0.2</v>
      </c>
      <c r="M31" s="206"/>
      <c r="N31" s="206"/>
      <c r="O31" s="206"/>
      <c r="P31" s="206"/>
      <c r="W31" s="205">
        <f>ROUND(BB94, 2)</f>
        <v>0</v>
      </c>
      <c r="X31" s="206"/>
      <c r="Y31" s="206"/>
      <c r="Z31" s="206"/>
      <c r="AA31" s="206"/>
      <c r="AB31" s="206"/>
      <c r="AC31" s="206"/>
      <c r="AD31" s="206"/>
      <c r="AE31" s="206"/>
      <c r="AK31" s="205">
        <v>0</v>
      </c>
      <c r="AL31" s="206"/>
      <c r="AM31" s="206"/>
      <c r="AN31" s="206"/>
      <c r="AO31" s="206"/>
      <c r="AR31" s="32"/>
      <c r="BE31" s="214"/>
    </row>
    <row r="32" spans="2:71" s="2" customFormat="1" ht="14.5" hidden="1" customHeight="1" x14ac:dyDescent="0.2">
      <c r="B32" s="32"/>
      <c r="F32" s="23" t="s">
        <v>43</v>
      </c>
      <c r="L32" s="207">
        <v>0.2</v>
      </c>
      <c r="M32" s="206"/>
      <c r="N32" s="206"/>
      <c r="O32" s="206"/>
      <c r="P32" s="206"/>
      <c r="W32" s="205">
        <f>ROUND(BC94, 2)</f>
        <v>0</v>
      </c>
      <c r="X32" s="206"/>
      <c r="Y32" s="206"/>
      <c r="Z32" s="206"/>
      <c r="AA32" s="206"/>
      <c r="AB32" s="206"/>
      <c r="AC32" s="206"/>
      <c r="AD32" s="206"/>
      <c r="AE32" s="206"/>
      <c r="AK32" s="205">
        <v>0</v>
      </c>
      <c r="AL32" s="206"/>
      <c r="AM32" s="206"/>
      <c r="AN32" s="206"/>
      <c r="AO32" s="206"/>
      <c r="AR32" s="32"/>
      <c r="BE32" s="214"/>
    </row>
    <row r="33" spans="2:57" s="2" customFormat="1" ht="14.5" hidden="1" customHeight="1" x14ac:dyDescent="0.2">
      <c r="B33" s="32"/>
      <c r="F33" s="33" t="s">
        <v>44</v>
      </c>
      <c r="L33" s="207">
        <v>0</v>
      </c>
      <c r="M33" s="206"/>
      <c r="N33" s="206"/>
      <c r="O33" s="206"/>
      <c r="P33" s="206"/>
      <c r="W33" s="205">
        <f>ROUND(BD94, 2)</f>
        <v>0</v>
      </c>
      <c r="X33" s="206"/>
      <c r="Y33" s="206"/>
      <c r="Z33" s="206"/>
      <c r="AA33" s="206"/>
      <c r="AB33" s="206"/>
      <c r="AC33" s="206"/>
      <c r="AD33" s="206"/>
      <c r="AE33" s="206"/>
      <c r="AK33" s="205">
        <v>0</v>
      </c>
      <c r="AL33" s="206"/>
      <c r="AM33" s="206"/>
      <c r="AN33" s="206"/>
      <c r="AO33" s="206"/>
      <c r="AR33" s="32"/>
      <c r="BE33" s="214"/>
    </row>
    <row r="34" spans="2:57" s="1" customFormat="1" ht="7" customHeight="1" x14ac:dyDescent="0.2">
      <c r="B34" s="28"/>
      <c r="AR34" s="28"/>
      <c r="BE34" s="213"/>
    </row>
    <row r="35" spans="2:57" s="1" customFormat="1" ht="25.9" customHeight="1" x14ac:dyDescent="0.2">
      <c r="B35" s="28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208" t="s">
        <v>47</v>
      </c>
      <c r="Y35" s="209"/>
      <c r="Z35" s="209"/>
      <c r="AA35" s="209"/>
      <c r="AB35" s="209"/>
      <c r="AC35" s="36"/>
      <c r="AD35" s="36"/>
      <c r="AE35" s="36"/>
      <c r="AF35" s="36"/>
      <c r="AG35" s="36"/>
      <c r="AH35" s="36"/>
      <c r="AI35" s="36"/>
      <c r="AJ35" s="36"/>
      <c r="AK35" s="210">
        <f>SUM(AK26:AK33)</f>
        <v>0</v>
      </c>
      <c r="AL35" s="209"/>
      <c r="AM35" s="209"/>
      <c r="AN35" s="209"/>
      <c r="AO35" s="211"/>
      <c r="AP35" s="34"/>
      <c r="AQ35" s="34"/>
      <c r="AR35" s="28"/>
    </row>
    <row r="36" spans="2:57" s="1" customFormat="1" ht="7" customHeight="1" x14ac:dyDescent="0.2">
      <c r="B36" s="28"/>
      <c r="AR36" s="28"/>
    </row>
    <row r="37" spans="2:57" s="1" customFormat="1" ht="14.5" customHeight="1" x14ac:dyDescent="0.2">
      <c r="B37" s="28"/>
      <c r="AR37" s="28"/>
    </row>
    <row r="38" spans="2:57" ht="14.5" customHeight="1" x14ac:dyDescent="0.2">
      <c r="B38" s="16"/>
      <c r="AR38" s="16"/>
    </row>
    <row r="39" spans="2:57" ht="14.5" customHeight="1" x14ac:dyDescent="0.2">
      <c r="B39" s="16"/>
      <c r="AR39" s="16"/>
    </row>
    <row r="40" spans="2:57" ht="14.5" customHeight="1" x14ac:dyDescent="0.2">
      <c r="B40" s="16"/>
      <c r="AR40" s="16"/>
    </row>
    <row r="41" spans="2:57" ht="14.5" customHeight="1" x14ac:dyDescent="0.2">
      <c r="B41" s="16"/>
      <c r="AR41" s="16"/>
    </row>
    <row r="42" spans="2:57" ht="14.5" customHeight="1" x14ac:dyDescent="0.2">
      <c r="B42" s="16"/>
      <c r="AR42" s="16"/>
    </row>
    <row r="43" spans="2:57" ht="14.5" customHeight="1" x14ac:dyDescent="0.2">
      <c r="B43" s="16"/>
      <c r="AR43" s="16"/>
    </row>
    <row r="44" spans="2:57" ht="14.5" customHeight="1" x14ac:dyDescent="0.2">
      <c r="B44" s="16"/>
      <c r="AR44" s="16"/>
    </row>
    <row r="45" spans="2:57" ht="14.5" customHeight="1" x14ac:dyDescent="0.2">
      <c r="B45" s="16"/>
      <c r="AR45" s="16"/>
    </row>
    <row r="46" spans="2:57" ht="14.5" customHeight="1" x14ac:dyDescent="0.2">
      <c r="B46" s="16"/>
      <c r="AR46" s="16"/>
    </row>
    <row r="47" spans="2:57" ht="14.5" customHeight="1" x14ac:dyDescent="0.2">
      <c r="B47" s="16"/>
      <c r="AR47" s="16"/>
    </row>
    <row r="48" spans="2:57" ht="14.5" customHeight="1" x14ac:dyDescent="0.2">
      <c r="B48" s="16"/>
      <c r="AR48" s="16"/>
    </row>
    <row r="49" spans="2:44" s="1" customFormat="1" ht="14.5" customHeight="1" x14ac:dyDescent="0.2">
      <c r="B49" s="28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28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8"/>
      <c r="D60" s="40" t="s">
        <v>50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51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50</v>
      </c>
      <c r="AI60" s="30"/>
      <c r="AJ60" s="30"/>
      <c r="AK60" s="30"/>
      <c r="AL60" s="30"/>
      <c r="AM60" s="40" t="s">
        <v>51</v>
      </c>
      <c r="AN60" s="30"/>
      <c r="AO60" s="30"/>
      <c r="AR60" s="28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8"/>
      <c r="D64" s="38" t="s">
        <v>52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53</v>
      </c>
      <c r="AI64" s="39"/>
      <c r="AJ64" s="39"/>
      <c r="AK64" s="39"/>
      <c r="AL64" s="39"/>
      <c r="AM64" s="39"/>
      <c r="AN64" s="39"/>
      <c r="AO64" s="39"/>
      <c r="AR64" s="28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8"/>
      <c r="D75" s="40" t="s">
        <v>50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51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50</v>
      </c>
      <c r="AI75" s="30"/>
      <c r="AJ75" s="30"/>
      <c r="AK75" s="30"/>
      <c r="AL75" s="30"/>
      <c r="AM75" s="40" t="s">
        <v>51</v>
      </c>
      <c r="AN75" s="30"/>
      <c r="AO75" s="30"/>
      <c r="AR75" s="28"/>
    </row>
    <row r="76" spans="2:44" s="1" customFormat="1" x14ac:dyDescent="0.2">
      <c r="B76" s="28"/>
      <c r="AR76" s="28"/>
    </row>
    <row r="77" spans="2:44" s="1" customFormat="1" ht="7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8"/>
    </row>
    <row r="81" spans="1:91" s="1" customFormat="1" ht="7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8"/>
    </row>
    <row r="82" spans="1:91" s="1" customFormat="1" ht="25" customHeight="1" x14ac:dyDescent="0.2">
      <c r="B82" s="28"/>
      <c r="C82" s="17" t="s">
        <v>54</v>
      </c>
      <c r="AR82" s="28"/>
    </row>
    <row r="83" spans="1:91" s="1" customFormat="1" ht="7" customHeight="1" x14ac:dyDescent="0.2">
      <c r="B83" s="28"/>
      <c r="AR83" s="28"/>
    </row>
    <row r="84" spans="1:91" s="3" customFormat="1" ht="12" customHeight="1" x14ac:dyDescent="0.2">
      <c r="B84" s="45"/>
      <c r="C84" s="23" t="s">
        <v>12</v>
      </c>
      <c r="L84" s="3" t="str">
        <f>K5</f>
        <v>JEGON2173</v>
      </c>
      <c r="AR84" s="45"/>
    </row>
    <row r="85" spans="1:91" s="4" customFormat="1" ht="37" customHeight="1" x14ac:dyDescent="0.2">
      <c r="B85" s="46"/>
      <c r="C85" s="47" t="s">
        <v>15</v>
      </c>
      <c r="L85" s="196" t="str">
        <f>K6</f>
        <v>Prístavba chladiarne a mraziarne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6"/>
    </row>
    <row r="86" spans="1:91" s="1" customFormat="1" ht="7" customHeight="1" x14ac:dyDescent="0.2">
      <c r="B86" s="28"/>
      <c r="AR86" s="28"/>
    </row>
    <row r="87" spans="1:91" s="1" customFormat="1" ht="12" customHeight="1" x14ac:dyDescent="0.2">
      <c r="B87" s="28"/>
      <c r="C87" s="23" t="s">
        <v>19</v>
      </c>
      <c r="L87" s="48" t="str">
        <f>IF(K8="","",K8)</f>
        <v>Zvolen</v>
      </c>
      <c r="AI87" s="23" t="s">
        <v>21</v>
      </c>
      <c r="AM87" s="198" t="str">
        <f>IF(AN8= "","",AN8)</f>
        <v>25. 7. 2023</v>
      </c>
      <c r="AN87" s="198"/>
      <c r="AR87" s="28"/>
    </row>
    <row r="88" spans="1:91" s="1" customFormat="1" ht="7" customHeight="1" x14ac:dyDescent="0.2">
      <c r="B88" s="28"/>
      <c r="AR88" s="28"/>
    </row>
    <row r="89" spans="1:91" s="1" customFormat="1" ht="25.75" customHeight="1" x14ac:dyDescent="0.2">
      <c r="B89" s="28"/>
      <c r="C89" s="23" t="s">
        <v>23</v>
      </c>
      <c r="L89" s="3" t="str">
        <f>IF(E11= "","",E11)</f>
        <v>Zvolenská mliekareň, s.r.o., Zvolen</v>
      </c>
      <c r="AI89" s="23" t="s">
        <v>29</v>
      </c>
      <c r="AM89" s="199" t="str">
        <f>IF(E17="","",E17)</f>
        <v>JEGON s.r.o., Štefana Kukuru 12, Michalovce</v>
      </c>
      <c r="AN89" s="200"/>
      <c r="AO89" s="200"/>
      <c r="AP89" s="200"/>
      <c r="AR89" s="28"/>
      <c r="AS89" s="201" t="s">
        <v>55</v>
      </c>
      <c r="AT89" s="202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5" customHeight="1" x14ac:dyDescent="0.2">
      <c r="B90" s="28"/>
      <c r="C90" s="23" t="s">
        <v>27</v>
      </c>
      <c r="L90" s="3" t="str">
        <f>IF(E14= "Vyplň údaj","",E14)</f>
        <v/>
      </c>
      <c r="AI90" s="23" t="s">
        <v>32</v>
      </c>
      <c r="AM90" s="199" t="str">
        <f>IF(E20="","",E20)</f>
        <v>Ing. Marián Mihálik</v>
      </c>
      <c r="AN90" s="200"/>
      <c r="AO90" s="200"/>
      <c r="AP90" s="200"/>
      <c r="AR90" s="28"/>
      <c r="AS90" s="203"/>
      <c r="AT90" s="204"/>
      <c r="BD90" s="53"/>
    </row>
    <row r="91" spans="1:91" s="1" customFormat="1" ht="10.9" customHeight="1" x14ac:dyDescent="0.2">
      <c r="B91" s="28"/>
      <c r="AR91" s="28"/>
      <c r="AS91" s="203"/>
      <c r="AT91" s="204"/>
      <c r="BD91" s="53"/>
    </row>
    <row r="92" spans="1:91" s="1" customFormat="1" ht="29.25" customHeight="1" x14ac:dyDescent="0.2">
      <c r="B92" s="28"/>
      <c r="C92" s="187" t="s">
        <v>56</v>
      </c>
      <c r="D92" s="188"/>
      <c r="E92" s="188"/>
      <c r="F92" s="188"/>
      <c r="G92" s="188"/>
      <c r="H92" s="54"/>
      <c r="I92" s="189" t="s">
        <v>57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58</v>
      </c>
      <c r="AH92" s="188"/>
      <c r="AI92" s="188"/>
      <c r="AJ92" s="188"/>
      <c r="AK92" s="188"/>
      <c r="AL92" s="188"/>
      <c r="AM92" s="188"/>
      <c r="AN92" s="189" t="s">
        <v>59</v>
      </c>
      <c r="AO92" s="188"/>
      <c r="AP92" s="191"/>
      <c r="AQ92" s="55" t="s">
        <v>60</v>
      </c>
      <c r="AR92" s="28"/>
      <c r="AS92" s="56" t="s">
        <v>61</v>
      </c>
      <c r="AT92" s="57" t="s">
        <v>62</v>
      </c>
      <c r="AU92" s="57" t="s">
        <v>63</v>
      </c>
      <c r="AV92" s="57" t="s">
        <v>64</v>
      </c>
      <c r="AW92" s="57" t="s">
        <v>65</v>
      </c>
      <c r="AX92" s="57" t="s">
        <v>66</v>
      </c>
      <c r="AY92" s="57" t="s">
        <v>67</v>
      </c>
      <c r="AZ92" s="57" t="s">
        <v>68</v>
      </c>
      <c r="BA92" s="57" t="s">
        <v>69</v>
      </c>
      <c r="BB92" s="57" t="s">
        <v>70</v>
      </c>
      <c r="BC92" s="57" t="s">
        <v>71</v>
      </c>
      <c r="BD92" s="58" t="s">
        <v>72</v>
      </c>
    </row>
    <row r="93" spans="1:91" s="1" customFormat="1" ht="10.9" customHeight="1" x14ac:dyDescent="0.2">
      <c r="B93" s="28"/>
      <c r="AR93" s="28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5" customHeight="1" x14ac:dyDescent="0.2">
      <c r="B94" s="60"/>
      <c r="C94" s="61" t="s">
        <v>73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85">
        <f>ROUND(AG95,2)</f>
        <v>0</v>
      </c>
      <c r="AH94" s="185"/>
      <c r="AI94" s="185"/>
      <c r="AJ94" s="185"/>
      <c r="AK94" s="185"/>
      <c r="AL94" s="185"/>
      <c r="AM94" s="185"/>
      <c r="AN94" s="186">
        <f>SUM(AG94,AT94)</f>
        <v>0</v>
      </c>
      <c r="AO94" s="186"/>
      <c r="AP94" s="186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 t="shared" ref="AZ94:BD95" si="0">ROUND(AZ95,2)</f>
        <v>0</v>
      </c>
      <c r="BA94" s="66">
        <f t="shared" si="0"/>
        <v>0</v>
      </c>
      <c r="BB94" s="66">
        <f t="shared" si="0"/>
        <v>0</v>
      </c>
      <c r="BC94" s="66">
        <f t="shared" si="0"/>
        <v>0</v>
      </c>
      <c r="BD94" s="68">
        <f t="shared" si="0"/>
        <v>0</v>
      </c>
      <c r="BS94" s="69" t="s">
        <v>74</v>
      </c>
      <c r="BT94" s="69" t="s">
        <v>75</v>
      </c>
      <c r="BU94" s="70" t="s">
        <v>76</v>
      </c>
      <c r="BV94" s="69" t="s">
        <v>77</v>
      </c>
      <c r="BW94" s="69" t="s">
        <v>4</v>
      </c>
      <c r="BX94" s="69" t="s">
        <v>78</v>
      </c>
      <c r="CL94" s="69" t="s">
        <v>1</v>
      </c>
    </row>
    <row r="95" spans="1:91" s="6" customFormat="1" ht="24.75" customHeight="1" x14ac:dyDescent="0.2">
      <c r="B95" s="71"/>
      <c r="C95" s="72"/>
      <c r="D95" s="195" t="s">
        <v>79</v>
      </c>
      <c r="E95" s="195"/>
      <c r="F95" s="195"/>
      <c r="G95" s="195"/>
      <c r="H95" s="195"/>
      <c r="I95" s="73"/>
      <c r="J95" s="195" t="s">
        <v>80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4">
        <f>ROUND(AG96,2)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4" t="s">
        <v>81</v>
      </c>
      <c r="AR95" s="71"/>
      <c r="AS95" s="75">
        <f>ROUND(AS96,2)</f>
        <v>0</v>
      </c>
      <c r="AT95" s="76">
        <f>ROUND(SUM(AV95:AW95),2)</f>
        <v>0</v>
      </c>
      <c r="AU95" s="77">
        <f>ROUND(AU96,5)</f>
        <v>0</v>
      </c>
      <c r="AV95" s="76">
        <f>ROUND(AZ95*L29,2)</f>
        <v>0</v>
      </c>
      <c r="AW95" s="76">
        <f>ROUND(BA95*L30,2)</f>
        <v>0</v>
      </c>
      <c r="AX95" s="76">
        <f>ROUND(BB95*L29,2)</f>
        <v>0</v>
      </c>
      <c r="AY95" s="76">
        <f>ROUND(BC95*L30,2)</f>
        <v>0</v>
      </c>
      <c r="AZ95" s="76">
        <f t="shared" si="0"/>
        <v>0</v>
      </c>
      <c r="BA95" s="76">
        <f t="shared" si="0"/>
        <v>0</v>
      </c>
      <c r="BB95" s="76">
        <f t="shared" si="0"/>
        <v>0</v>
      </c>
      <c r="BC95" s="76">
        <f t="shared" si="0"/>
        <v>0</v>
      </c>
      <c r="BD95" s="78">
        <f t="shared" si="0"/>
        <v>0</v>
      </c>
      <c r="BS95" s="79" t="s">
        <v>74</v>
      </c>
      <c r="BT95" s="79" t="s">
        <v>82</v>
      </c>
      <c r="BU95" s="79" t="s">
        <v>76</v>
      </c>
      <c r="BV95" s="79" t="s">
        <v>77</v>
      </c>
      <c r="BW95" s="79" t="s">
        <v>83</v>
      </c>
      <c r="BX95" s="79" t="s">
        <v>4</v>
      </c>
      <c r="CL95" s="79" t="s">
        <v>1</v>
      </c>
      <c r="CM95" s="79" t="s">
        <v>75</v>
      </c>
    </row>
    <row r="96" spans="1:91" s="3" customFormat="1" ht="16.5" customHeight="1" x14ac:dyDescent="0.2">
      <c r="A96" s="80" t="s">
        <v>84</v>
      </c>
      <c r="B96" s="45"/>
      <c r="C96" s="9"/>
      <c r="D96" s="9"/>
      <c r="E96" s="184" t="s">
        <v>85</v>
      </c>
      <c r="F96" s="184"/>
      <c r="G96" s="184"/>
      <c r="H96" s="184"/>
      <c r="I96" s="184"/>
      <c r="J96" s="9"/>
      <c r="K96" s="184" t="s">
        <v>86</v>
      </c>
      <c r="L96" s="184"/>
      <c r="M96" s="184"/>
      <c r="N96" s="184"/>
      <c r="O96" s="184"/>
      <c r="P96" s="184"/>
      <c r="Q96" s="184"/>
      <c r="R96" s="184"/>
      <c r="S96" s="184"/>
      <c r="T96" s="184"/>
      <c r="U96" s="184"/>
      <c r="V96" s="184"/>
      <c r="W96" s="184"/>
      <c r="X96" s="184"/>
      <c r="Y96" s="184"/>
      <c r="Z96" s="184"/>
      <c r="AA96" s="184"/>
      <c r="AB96" s="184"/>
      <c r="AC96" s="184"/>
      <c r="AD96" s="184"/>
      <c r="AE96" s="184"/>
      <c r="AF96" s="184"/>
      <c r="AG96" s="182">
        <f>'ASR - Stavebné riešenie'!J34</f>
        <v>0</v>
      </c>
      <c r="AH96" s="183"/>
      <c r="AI96" s="183"/>
      <c r="AJ96" s="183"/>
      <c r="AK96" s="183"/>
      <c r="AL96" s="183"/>
      <c r="AM96" s="183"/>
      <c r="AN96" s="182">
        <f>SUM(AG96,AT96)</f>
        <v>0</v>
      </c>
      <c r="AO96" s="183"/>
      <c r="AP96" s="183"/>
      <c r="AQ96" s="81" t="s">
        <v>87</v>
      </c>
      <c r="AR96" s="45"/>
      <c r="AS96" s="82">
        <v>0</v>
      </c>
      <c r="AT96" s="83">
        <f>ROUND(SUM(AV96:AW96),2)</f>
        <v>0</v>
      </c>
      <c r="AU96" s="84">
        <f>'ASR - Stavebné riešenie'!P148</f>
        <v>0</v>
      </c>
      <c r="AV96" s="83">
        <f>'ASR - Stavebné riešenie'!J37</f>
        <v>0</v>
      </c>
      <c r="AW96" s="83">
        <f>'ASR - Stavebné riešenie'!J38</f>
        <v>0</v>
      </c>
      <c r="AX96" s="83">
        <f>'ASR - Stavebné riešenie'!J39</f>
        <v>0</v>
      </c>
      <c r="AY96" s="83">
        <f>'ASR - Stavebné riešenie'!J40</f>
        <v>0</v>
      </c>
      <c r="AZ96" s="83">
        <f>'ASR - Stavebné riešenie'!F37</f>
        <v>0</v>
      </c>
      <c r="BA96" s="83">
        <f>'ASR - Stavebné riešenie'!F38</f>
        <v>0</v>
      </c>
      <c r="BB96" s="83">
        <f>'ASR - Stavebné riešenie'!F39</f>
        <v>0</v>
      </c>
      <c r="BC96" s="83">
        <f>'ASR - Stavebné riešenie'!F40</f>
        <v>0</v>
      </c>
      <c r="BD96" s="85">
        <f>'ASR - Stavebné riešenie'!F41</f>
        <v>0</v>
      </c>
      <c r="BT96" s="21" t="s">
        <v>88</v>
      </c>
      <c r="BV96" s="21" t="s">
        <v>77</v>
      </c>
      <c r="BW96" s="21" t="s">
        <v>89</v>
      </c>
      <c r="BX96" s="21" t="s">
        <v>83</v>
      </c>
      <c r="CL96" s="21" t="s">
        <v>1</v>
      </c>
    </row>
    <row r="97" spans="2:44" s="1" customFormat="1" ht="30" customHeight="1" x14ac:dyDescent="0.2">
      <c r="B97" s="28"/>
      <c r="AR97" s="28"/>
    </row>
    <row r="98" spans="2:44" s="1" customFormat="1" ht="7" customHeight="1" x14ac:dyDescent="0.2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2"/>
      <c r="AO98" s="42"/>
      <c r="AP98" s="42"/>
      <c r="AQ98" s="42"/>
      <c r="AR98" s="28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6" location="'ASR - Stavebné riešeni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4"/>
  <sheetViews>
    <sheetView showGridLines="0" tabSelected="1" workbookViewId="0">
      <selection activeCell="J14" sqref="J14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80" t="s">
        <v>5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3" t="s">
        <v>89</v>
      </c>
    </row>
    <row r="3" spans="2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75</v>
      </c>
    </row>
    <row r="4" spans="2:46" ht="25" customHeight="1" x14ac:dyDescent="0.2">
      <c r="B4" s="16"/>
      <c r="D4" s="17" t="s">
        <v>841</v>
      </c>
      <c r="L4" s="16"/>
      <c r="M4" s="86" t="s">
        <v>9</v>
      </c>
      <c r="AT4" s="13" t="s">
        <v>3</v>
      </c>
    </row>
    <row r="5" spans="2:46" ht="7" customHeight="1" x14ac:dyDescent="0.2">
      <c r="B5" s="16"/>
      <c r="L5" s="16"/>
    </row>
    <row r="6" spans="2:46" ht="12" customHeight="1" x14ac:dyDescent="0.2">
      <c r="B6" s="16"/>
      <c r="D6" s="23" t="s">
        <v>15</v>
      </c>
      <c r="L6" s="16"/>
    </row>
    <row r="7" spans="2:46" ht="16.5" customHeight="1" x14ac:dyDescent="0.2">
      <c r="B7" s="16"/>
      <c r="E7" s="226" t="str">
        <f>'Rekapitulácia stavby'!K6</f>
        <v>Prístavba chladiarne a mraziarne</v>
      </c>
      <c r="F7" s="227"/>
      <c r="G7" s="227"/>
      <c r="H7" s="227"/>
      <c r="L7" s="16"/>
    </row>
    <row r="8" spans="2:46" ht="12" customHeight="1" x14ac:dyDescent="0.2">
      <c r="B8" s="16"/>
      <c r="D8" s="23" t="s">
        <v>90</v>
      </c>
      <c r="L8" s="16"/>
    </row>
    <row r="9" spans="2:46" s="1" customFormat="1" ht="16.5" customHeight="1" x14ac:dyDescent="0.2">
      <c r="B9" s="28"/>
      <c r="E9" s="226" t="s">
        <v>91</v>
      </c>
      <c r="F9" s="223"/>
      <c r="G9" s="223"/>
      <c r="H9" s="223"/>
      <c r="L9" s="28"/>
    </row>
    <row r="10" spans="2:46" s="1" customFormat="1" ht="12" customHeight="1" x14ac:dyDescent="0.2">
      <c r="B10" s="28"/>
      <c r="D10" s="23" t="s">
        <v>92</v>
      </c>
      <c r="L10" s="28"/>
    </row>
    <row r="11" spans="2:46" s="1" customFormat="1" ht="16.5" customHeight="1" x14ac:dyDescent="0.2">
      <c r="B11" s="28"/>
      <c r="E11" s="196" t="s">
        <v>93</v>
      </c>
      <c r="F11" s="223"/>
      <c r="G11" s="223"/>
      <c r="H11" s="223"/>
      <c r="L11" s="28"/>
    </row>
    <row r="12" spans="2:46" s="1" customFormat="1" x14ac:dyDescent="0.2">
      <c r="B12" s="28"/>
      <c r="L12" s="28"/>
    </row>
    <row r="13" spans="2:46" s="1" customFormat="1" ht="12" customHeight="1" x14ac:dyDescent="0.2">
      <c r="B13" s="28"/>
      <c r="D13" s="23" t="s">
        <v>17</v>
      </c>
      <c r="F13" s="21" t="s">
        <v>1</v>
      </c>
      <c r="I13" s="23" t="s">
        <v>18</v>
      </c>
      <c r="J13" s="21" t="s">
        <v>1</v>
      </c>
      <c r="L13" s="28"/>
    </row>
    <row r="14" spans="2:46" s="1" customFormat="1" ht="12" customHeight="1" x14ac:dyDescent="0.2">
      <c r="B14" s="28"/>
      <c r="D14" s="23" t="s">
        <v>19</v>
      </c>
      <c r="F14" s="21" t="s">
        <v>20</v>
      </c>
      <c r="I14" s="23" t="s">
        <v>21</v>
      </c>
      <c r="J14" s="49"/>
      <c r="L14" s="28"/>
    </row>
    <row r="15" spans="2:46" s="1" customFormat="1" ht="10.9" customHeight="1" x14ac:dyDescent="0.2">
      <c r="B15" s="28"/>
      <c r="L15" s="28"/>
    </row>
    <row r="16" spans="2:46" s="1" customFormat="1" ht="12" customHeight="1" x14ac:dyDescent="0.2">
      <c r="B16" s="28"/>
      <c r="D16" s="23" t="s">
        <v>23</v>
      </c>
      <c r="I16" s="23" t="s">
        <v>24</v>
      </c>
      <c r="J16" s="21" t="s">
        <v>1</v>
      </c>
      <c r="L16" s="28"/>
    </row>
    <row r="17" spans="2:52" s="1" customFormat="1" ht="18" customHeight="1" x14ac:dyDescent="0.2">
      <c r="B17" s="28"/>
      <c r="E17" s="21" t="s">
        <v>25</v>
      </c>
      <c r="I17" s="23" t="s">
        <v>26</v>
      </c>
      <c r="J17" s="21" t="s">
        <v>1</v>
      </c>
      <c r="L17" s="28"/>
    </row>
    <row r="18" spans="2:52" s="1" customFormat="1" ht="7" customHeight="1" x14ac:dyDescent="0.2">
      <c r="B18" s="28"/>
      <c r="L18" s="28"/>
    </row>
    <row r="19" spans="2:52" s="1" customFormat="1" ht="12" customHeight="1" x14ac:dyDescent="0.2">
      <c r="B19" s="28"/>
      <c r="D19" s="23" t="s">
        <v>27</v>
      </c>
      <c r="I19" s="23" t="s">
        <v>24</v>
      </c>
      <c r="J19" s="24" t="str">
        <f>'Rekapitulácia stavby'!AN13</f>
        <v>Vyplň údaj</v>
      </c>
      <c r="L19" s="28"/>
    </row>
    <row r="20" spans="2:52" s="1" customFormat="1" ht="18" customHeight="1" x14ac:dyDescent="0.2">
      <c r="B20" s="28"/>
      <c r="E20" s="228" t="str">
        <f>'Rekapitulácia stavby'!E14</f>
        <v>Vyplň údaj</v>
      </c>
      <c r="F20" s="215"/>
      <c r="G20" s="215"/>
      <c r="H20" s="215"/>
      <c r="I20" s="23" t="s">
        <v>26</v>
      </c>
      <c r="J20" s="24" t="str">
        <f>'Rekapitulácia stavby'!AN14</f>
        <v>Vyplň údaj</v>
      </c>
      <c r="L20" s="28"/>
    </row>
    <row r="21" spans="2:52" s="1" customFormat="1" ht="7" customHeight="1" x14ac:dyDescent="0.2">
      <c r="B21" s="28"/>
      <c r="L21" s="28"/>
    </row>
    <row r="22" spans="2:52" s="1" customFormat="1" ht="12" customHeight="1" x14ac:dyDescent="0.2">
      <c r="B22" s="28"/>
      <c r="D22" s="23" t="s">
        <v>29</v>
      </c>
      <c r="I22" s="23" t="s">
        <v>24</v>
      </c>
      <c r="J22" s="21" t="s">
        <v>1</v>
      </c>
      <c r="L22" s="28"/>
    </row>
    <row r="23" spans="2:52" s="1" customFormat="1" ht="18" customHeight="1" x14ac:dyDescent="0.2">
      <c r="B23" s="28"/>
      <c r="E23" s="21" t="s">
        <v>30</v>
      </c>
      <c r="I23" s="23" t="s">
        <v>26</v>
      </c>
      <c r="J23" s="21" t="s">
        <v>1</v>
      </c>
      <c r="L23" s="28"/>
    </row>
    <row r="24" spans="2:52" s="1" customFormat="1" ht="7" customHeight="1" x14ac:dyDescent="0.2">
      <c r="B24" s="28"/>
      <c r="L24" s="28"/>
    </row>
    <row r="25" spans="2:52" s="1" customFormat="1" ht="12" customHeight="1" x14ac:dyDescent="0.2">
      <c r="B25" s="28"/>
      <c r="D25" s="23" t="s">
        <v>32</v>
      </c>
      <c r="I25" s="23" t="s">
        <v>24</v>
      </c>
      <c r="J25" s="21" t="s">
        <v>1</v>
      </c>
      <c r="L25" s="28"/>
    </row>
    <row r="26" spans="2:52" s="1" customFormat="1" ht="18" customHeight="1" x14ac:dyDescent="0.2">
      <c r="B26" s="28"/>
      <c r="E26" s="21" t="s">
        <v>33</v>
      </c>
      <c r="I26" s="23" t="s">
        <v>26</v>
      </c>
      <c r="J26" s="21" t="s">
        <v>1</v>
      </c>
      <c r="L26" s="28"/>
    </row>
    <row r="27" spans="2:52" s="1" customFormat="1" ht="7" customHeight="1" x14ac:dyDescent="0.2">
      <c r="B27" s="28"/>
      <c r="L27" s="28"/>
    </row>
    <row r="28" spans="2:52" s="1" customFormat="1" ht="12" customHeight="1" x14ac:dyDescent="0.2">
      <c r="B28" s="28"/>
      <c r="D28" s="23" t="s">
        <v>34</v>
      </c>
      <c r="L28" s="28"/>
    </row>
    <row r="29" spans="2:52" s="7" customFormat="1" ht="16.5" customHeight="1" x14ac:dyDescent="0.2">
      <c r="B29" s="87"/>
      <c r="E29" s="219" t="s">
        <v>1</v>
      </c>
      <c r="F29" s="219"/>
      <c r="G29" s="219"/>
      <c r="H29" s="219"/>
      <c r="L29" s="88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</row>
    <row r="30" spans="2:52" s="1" customFormat="1" ht="7" customHeight="1" x14ac:dyDescent="0.2">
      <c r="B30" s="28"/>
      <c r="L30" s="90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1"/>
      <c r="AE30" s="91"/>
      <c r="AF30" s="91"/>
      <c r="AG30" s="91"/>
      <c r="AH30" s="91"/>
      <c r="AI30" s="91"/>
      <c r="AJ30" s="91"/>
      <c r="AK30" s="91"/>
      <c r="AL30" s="91"/>
      <c r="AM30" s="91"/>
      <c r="AN30" s="91"/>
      <c r="AO30" s="91"/>
      <c r="AP30" s="91"/>
      <c r="AQ30" s="91"/>
      <c r="AR30" s="91"/>
      <c r="AS30" s="91"/>
      <c r="AT30" s="91"/>
      <c r="AU30" s="91"/>
      <c r="AV30" s="91"/>
      <c r="AW30" s="91"/>
      <c r="AX30" s="91"/>
      <c r="AY30" s="91"/>
      <c r="AZ30" s="91"/>
    </row>
    <row r="31" spans="2:52" s="1" customFormat="1" ht="7" customHeight="1" x14ac:dyDescent="0.2">
      <c r="B31" s="28"/>
      <c r="D31" s="50"/>
      <c r="E31" s="50"/>
      <c r="F31" s="50"/>
      <c r="G31" s="50"/>
      <c r="H31" s="50"/>
      <c r="I31" s="50"/>
      <c r="J31" s="50"/>
      <c r="K31" s="50"/>
      <c r="L31" s="28"/>
    </row>
    <row r="32" spans="2:52" s="1" customFormat="1" ht="14.5" customHeight="1" x14ac:dyDescent="0.2">
      <c r="B32" s="28"/>
      <c r="D32" s="21" t="s">
        <v>94</v>
      </c>
      <c r="J32" s="92">
        <f>J98</f>
        <v>0</v>
      </c>
      <c r="L32" s="28"/>
    </row>
    <row r="33" spans="2:52" s="1" customFormat="1" ht="14.5" customHeight="1" x14ac:dyDescent="0.2">
      <c r="B33" s="28"/>
      <c r="D33" s="93" t="s">
        <v>95</v>
      </c>
      <c r="J33" s="92">
        <f>J119</f>
        <v>0</v>
      </c>
      <c r="L33" s="90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  <c r="AJ33" s="91"/>
      <c r="AK33" s="91"/>
      <c r="AL33" s="91"/>
      <c r="AM33" s="91"/>
      <c r="AN33" s="91"/>
      <c r="AO33" s="91"/>
      <c r="AP33" s="91"/>
      <c r="AQ33" s="91"/>
      <c r="AR33" s="91"/>
      <c r="AS33" s="91"/>
      <c r="AT33" s="91"/>
      <c r="AU33" s="91"/>
      <c r="AV33" s="91"/>
      <c r="AW33" s="91"/>
      <c r="AX33" s="91"/>
      <c r="AY33" s="91"/>
      <c r="AZ33" s="91"/>
    </row>
    <row r="34" spans="2:52" s="1" customFormat="1" ht="25.4" customHeight="1" x14ac:dyDescent="0.2">
      <c r="B34" s="28"/>
      <c r="D34" s="94" t="s">
        <v>35</v>
      </c>
      <c r="J34" s="63">
        <f>ROUND(J32 + J33, 2)</f>
        <v>0</v>
      </c>
      <c r="L34" s="28"/>
    </row>
    <row r="35" spans="2:52" s="1" customFormat="1" ht="7" customHeight="1" x14ac:dyDescent="0.2">
      <c r="B35" s="28"/>
      <c r="D35" s="50"/>
      <c r="E35" s="50"/>
      <c r="F35" s="50"/>
      <c r="G35" s="50"/>
      <c r="H35" s="50"/>
      <c r="I35" s="50"/>
      <c r="J35" s="50"/>
      <c r="K35" s="50"/>
      <c r="L35" s="28"/>
    </row>
    <row r="36" spans="2:52" s="1" customFormat="1" ht="14.5" customHeight="1" x14ac:dyDescent="0.2">
      <c r="B36" s="28"/>
      <c r="F36" s="31" t="s">
        <v>37</v>
      </c>
      <c r="I36" s="31" t="s">
        <v>36</v>
      </c>
      <c r="J36" s="31" t="s">
        <v>38</v>
      </c>
      <c r="L36" s="28"/>
    </row>
    <row r="37" spans="2:52" s="1" customFormat="1" ht="14.5" customHeight="1" x14ac:dyDescent="0.2">
      <c r="B37" s="28"/>
      <c r="D37" s="52" t="s">
        <v>39</v>
      </c>
      <c r="E37" s="33" t="s">
        <v>40</v>
      </c>
      <c r="F37" s="95">
        <f>ROUND((SUM(BE119:BE126) + SUM(BE148:BE333)),  2)</f>
        <v>0</v>
      </c>
      <c r="G37" s="91"/>
      <c r="H37" s="91"/>
      <c r="I37" s="96">
        <v>0.2</v>
      </c>
      <c r="J37" s="95">
        <f>ROUND(((SUM(BE119:BE126) + SUM(BE148:BE333))*I37),  2)</f>
        <v>0</v>
      </c>
      <c r="L37" s="28"/>
    </row>
    <row r="38" spans="2:52" s="1" customFormat="1" ht="14.5" customHeight="1" x14ac:dyDescent="0.2">
      <c r="B38" s="28"/>
      <c r="E38" s="33" t="s">
        <v>41</v>
      </c>
      <c r="F38" s="95">
        <f>ROUND((SUM(BF119:BF126) + SUM(BF148:BF333)),  2)</f>
        <v>0</v>
      </c>
      <c r="G38" s="91"/>
      <c r="H38" s="91"/>
      <c r="I38" s="96">
        <v>0.2</v>
      </c>
      <c r="J38" s="95">
        <f>ROUND(((SUM(BF119:BF126) + SUM(BF148:BF333))*I38),  2)</f>
        <v>0</v>
      </c>
      <c r="L38" s="28"/>
    </row>
    <row r="39" spans="2:52" s="1" customFormat="1" ht="14.5" hidden="1" customHeight="1" x14ac:dyDescent="0.2">
      <c r="B39" s="28"/>
      <c r="E39" s="23" t="s">
        <v>42</v>
      </c>
      <c r="F39" s="97">
        <f>ROUND((SUM(BG119:BG126) + SUM(BG148:BG333)),  2)</f>
        <v>0</v>
      </c>
      <c r="I39" s="98">
        <v>0.2</v>
      </c>
      <c r="J39" s="97">
        <f>0</f>
        <v>0</v>
      </c>
      <c r="L39" s="28"/>
    </row>
    <row r="40" spans="2:52" s="1" customFormat="1" ht="14.5" hidden="1" customHeight="1" x14ac:dyDescent="0.2">
      <c r="B40" s="28"/>
      <c r="E40" s="23" t="s">
        <v>43</v>
      </c>
      <c r="F40" s="97">
        <f>ROUND((SUM(BH119:BH126) + SUM(BH148:BH333)),  2)</f>
        <v>0</v>
      </c>
      <c r="I40" s="98">
        <v>0.2</v>
      </c>
      <c r="J40" s="97">
        <f>0</f>
        <v>0</v>
      </c>
      <c r="L40" s="28"/>
    </row>
    <row r="41" spans="2:52" s="1" customFormat="1" ht="14.5" hidden="1" customHeight="1" x14ac:dyDescent="0.2">
      <c r="B41" s="28"/>
      <c r="E41" s="33" t="s">
        <v>44</v>
      </c>
      <c r="F41" s="95">
        <f>ROUND((SUM(BI119:BI126) + SUM(BI148:BI333)),  2)</f>
        <v>0</v>
      </c>
      <c r="G41" s="91"/>
      <c r="H41" s="91"/>
      <c r="I41" s="96">
        <v>0</v>
      </c>
      <c r="J41" s="95">
        <f>0</f>
        <v>0</v>
      </c>
      <c r="L41" s="28"/>
    </row>
    <row r="42" spans="2:52" s="1" customFormat="1" ht="7" customHeight="1" x14ac:dyDescent="0.2">
      <c r="B42" s="28"/>
      <c r="L42" s="28"/>
    </row>
    <row r="43" spans="2:52" s="1" customFormat="1" ht="25.4" customHeight="1" x14ac:dyDescent="0.2">
      <c r="B43" s="28"/>
      <c r="C43" s="99"/>
      <c r="D43" s="100" t="s">
        <v>45</v>
      </c>
      <c r="E43" s="54"/>
      <c r="F43" s="54"/>
      <c r="G43" s="101" t="s">
        <v>46</v>
      </c>
      <c r="H43" s="102" t="s">
        <v>47</v>
      </c>
      <c r="I43" s="54"/>
      <c r="J43" s="103">
        <f>SUM(J34:J41)</f>
        <v>0</v>
      </c>
      <c r="K43" s="104"/>
      <c r="L43" s="28"/>
    </row>
    <row r="44" spans="2:52" s="1" customFormat="1" ht="14.5" customHeight="1" x14ac:dyDescent="0.2">
      <c r="B44" s="28"/>
      <c r="L44" s="28"/>
    </row>
    <row r="45" spans="2:52" ht="14.5" customHeight="1" x14ac:dyDescent="0.2">
      <c r="B45" s="16"/>
      <c r="L45" s="16"/>
    </row>
    <row r="46" spans="2:52" ht="14.5" customHeight="1" x14ac:dyDescent="0.2">
      <c r="B46" s="16"/>
      <c r="L46" s="16"/>
    </row>
    <row r="47" spans="2:52" ht="14.5" customHeight="1" x14ac:dyDescent="0.2">
      <c r="B47" s="16"/>
      <c r="L47" s="16"/>
    </row>
    <row r="48" spans="2:5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8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28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8"/>
      <c r="D61" s="40" t="s">
        <v>50</v>
      </c>
      <c r="E61" s="30"/>
      <c r="F61" s="105" t="s">
        <v>51</v>
      </c>
      <c r="G61" s="40" t="s">
        <v>50</v>
      </c>
      <c r="H61" s="30"/>
      <c r="I61" s="30"/>
      <c r="J61" s="106" t="s">
        <v>51</v>
      </c>
      <c r="K61" s="30"/>
      <c r="L61" s="28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8"/>
      <c r="D65" s="38" t="s">
        <v>52</v>
      </c>
      <c r="E65" s="39"/>
      <c r="F65" s="39"/>
      <c r="G65" s="38" t="s">
        <v>53</v>
      </c>
      <c r="H65" s="39"/>
      <c r="I65" s="39"/>
      <c r="J65" s="39"/>
      <c r="K65" s="39"/>
      <c r="L65" s="28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8"/>
      <c r="D76" s="40" t="s">
        <v>50</v>
      </c>
      <c r="E76" s="30"/>
      <c r="F76" s="105" t="s">
        <v>51</v>
      </c>
      <c r="G76" s="40" t="s">
        <v>50</v>
      </c>
      <c r="H76" s="30"/>
      <c r="I76" s="30"/>
      <c r="J76" s="106" t="s">
        <v>51</v>
      </c>
      <c r="K76" s="30"/>
      <c r="L76" s="28"/>
    </row>
    <row r="77" spans="2:12" s="1" customFormat="1" ht="14.5" customHeight="1" x14ac:dyDescent="0.2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8"/>
    </row>
    <row r="81" spans="2:12" s="1" customFormat="1" ht="7" customHeight="1" x14ac:dyDescent="0.2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8"/>
    </row>
    <row r="82" spans="2:12" s="1" customFormat="1" ht="25" customHeight="1" x14ac:dyDescent="0.2">
      <c r="B82" s="28"/>
      <c r="C82" s="17" t="s">
        <v>842</v>
      </c>
      <c r="L82" s="28"/>
    </row>
    <row r="83" spans="2:12" s="1" customFormat="1" ht="7" customHeight="1" x14ac:dyDescent="0.2">
      <c r="B83" s="28"/>
      <c r="L83" s="28"/>
    </row>
    <row r="84" spans="2:12" s="1" customFormat="1" ht="12" customHeight="1" x14ac:dyDescent="0.2">
      <c r="B84" s="28"/>
      <c r="C84" s="23" t="s">
        <v>15</v>
      </c>
      <c r="L84" s="28"/>
    </row>
    <row r="85" spans="2:12" s="1" customFormat="1" ht="16.5" customHeight="1" x14ac:dyDescent="0.2">
      <c r="B85" s="28"/>
      <c r="E85" s="226" t="str">
        <f>E7</f>
        <v>Prístavba chladiarne a mraziarne</v>
      </c>
      <c r="F85" s="227"/>
      <c r="G85" s="227"/>
      <c r="H85" s="227"/>
      <c r="L85" s="28"/>
    </row>
    <row r="86" spans="2:12" ht="12" customHeight="1" x14ac:dyDescent="0.2">
      <c r="B86" s="16"/>
      <c r="C86" s="23" t="s">
        <v>90</v>
      </c>
      <c r="L86" s="16"/>
    </row>
    <row r="87" spans="2:12" s="1" customFormat="1" ht="16.5" customHeight="1" x14ac:dyDescent="0.2">
      <c r="B87" s="28"/>
      <c r="E87" s="226" t="s">
        <v>91</v>
      </c>
      <c r="F87" s="223"/>
      <c r="G87" s="223"/>
      <c r="H87" s="223"/>
      <c r="L87" s="28"/>
    </row>
    <row r="88" spans="2:12" s="1" customFormat="1" ht="12" customHeight="1" x14ac:dyDescent="0.2">
      <c r="B88" s="28"/>
      <c r="C88" s="23" t="s">
        <v>92</v>
      </c>
      <c r="L88" s="28"/>
    </row>
    <row r="89" spans="2:12" s="1" customFormat="1" ht="16.5" customHeight="1" x14ac:dyDescent="0.2">
      <c r="B89" s="28"/>
      <c r="E89" s="196" t="str">
        <f>E11</f>
        <v>ASR - Stavebné riešenie</v>
      </c>
      <c r="F89" s="223"/>
      <c r="G89" s="223"/>
      <c r="H89" s="223"/>
      <c r="L89" s="28"/>
    </row>
    <row r="90" spans="2:12" s="1" customFormat="1" ht="7" customHeight="1" x14ac:dyDescent="0.2">
      <c r="B90" s="28"/>
      <c r="L90" s="28"/>
    </row>
    <row r="91" spans="2:12" s="1" customFormat="1" ht="12" customHeight="1" x14ac:dyDescent="0.2">
      <c r="B91" s="28"/>
      <c r="C91" s="23" t="s">
        <v>19</v>
      </c>
      <c r="F91" s="21" t="str">
        <f>F14</f>
        <v>Zvolen</v>
      </c>
      <c r="I91" s="23" t="s">
        <v>21</v>
      </c>
      <c r="J91" s="49" t="str">
        <f>IF(J14="","",J14)</f>
        <v/>
      </c>
      <c r="L91" s="28"/>
    </row>
    <row r="92" spans="2:12" s="1" customFormat="1" ht="7" customHeight="1" x14ac:dyDescent="0.2">
      <c r="B92" s="28"/>
      <c r="L92" s="28"/>
    </row>
    <row r="93" spans="2:12" s="1" customFormat="1" ht="40.15" customHeight="1" x14ac:dyDescent="0.2">
      <c r="B93" s="28"/>
      <c r="C93" s="23" t="s">
        <v>23</v>
      </c>
      <c r="F93" s="21" t="str">
        <f>E17</f>
        <v>Zvolenská mliekareň, s.r.o., Zvolen</v>
      </c>
      <c r="I93" s="23" t="s">
        <v>29</v>
      </c>
      <c r="J93" s="26" t="str">
        <f>E23</f>
        <v>JEGON s.r.o., Štefana Kukuru 12, Michalovce</v>
      </c>
      <c r="L93" s="28"/>
    </row>
    <row r="94" spans="2:12" s="1" customFormat="1" ht="15.25" customHeight="1" x14ac:dyDescent="0.2">
      <c r="B94" s="28"/>
      <c r="C94" s="23" t="s">
        <v>27</v>
      </c>
      <c r="F94" s="21" t="str">
        <f>IF(E20="","",E20)</f>
        <v>Vyplň údaj</v>
      </c>
      <c r="I94" s="23" t="s">
        <v>32</v>
      </c>
      <c r="J94" s="26" t="str">
        <f>E26</f>
        <v>Ing. Marián Mihálik</v>
      </c>
      <c r="L94" s="28"/>
    </row>
    <row r="95" spans="2:12" s="1" customFormat="1" ht="10.4" customHeight="1" x14ac:dyDescent="0.2">
      <c r="B95" s="28"/>
      <c r="L95" s="28"/>
    </row>
    <row r="96" spans="2:12" s="1" customFormat="1" ht="29.25" customHeight="1" x14ac:dyDescent="0.2">
      <c r="B96" s="28"/>
      <c r="C96" s="107" t="s">
        <v>96</v>
      </c>
      <c r="D96" s="99"/>
      <c r="E96" s="99"/>
      <c r="F96" s="99"/>
      <c r="G96" s="99"/>
      <c r="H96" s="99"/>
      <c r="I96" s="99"/>
      <c r="J96" s="108" t="s">
        <v>97</v>
      </c>
      <c r="K96" s="99"/>
      <c r="L96" s="28"/>
    </row>
    <row r="97" spans="2:47" s="1" customFormat="1" ht="10.4" customHeight="1" x14ac:dyDescent="0.2">
      <c r="B97" s="28"/>
      <c r="L97" s="28"/>
    </row>
    <row r="98" spans="2:47" s="1" customFormat="1" ht="22.9" customHeight="1" x14ac:dyDescent="0.2">
      <c r="B98" s="28"/>
      <c r="C98" s="109" t="s">
        <v>98</v>
      </c>
      <c r="J98" s="63">
        <f>J148</f>
        <v>0</v>
      </c>
      <c r="L98" s="28"/>
      <c r="AU98" s="13" t="s">
        <v>99</v>
      </c>
    </row>
    <row r="99" spans="2:47" s="8" customFormat="1" ht="25" customHeight="1" x14ac:dyDescent="0.2">
      <c r="B99" s="110"/>
      <c r="D99" s="111" t="s">
        <v>100</v>
      </c>
      <c r="E99" s="112"/>
      <c r="F99" s="112"/>
      <c r="G99" s="112"/>
      <c r="H99" s="112"/>
      <c r="I99" s="112"/>
      <c r="J99" s="113">
        <f>J149</f>
        <v>0</v>
      </c>
      <c r="L99" s="110"/>
    </row>
    <row r="100" spans="2:47" s="9" customFormat="1" ht="19.899999999999999" customHeight="1" x14ac:dyDescent="0.2">
      <c r="B100" s="114"/>
      <c r="D100" s="115" t="s">
        <v>101</v>
      </c>
      <c r="E100" s="116"/>
      <c r="F100" s="116"/>
      <c r="G100" s="116"/>
      <c r="H100" s="116"/>
      <c r="I100" s="116"/>
      <c r="J100" s="117">
        <f>J150</f>
        <v>0</v>
      </c>
      <c r="L100" s="114"/>
    </row>
    <row r="101" spans="2:47" s="9" customFormat="1" ht="19.899999999999999" customHeight="1" x14ac:dyDescent="0.2">
      <c r="B101" s="114"/>
      <c r="D101" s="115" t="s">
        <v>102</v>
      </c>
      <c r="E101" s="116"/>
      <c r="F101" s="116"/>
      <c r="G101" s="116"/>
      <c r="H101" s="116"/>
      <c r="I101" s="116"/>
      <c r="J101" s="117">
        <f>J161</f>
        <v>0</v>
      </c>
      <c r="L101" s="114"/>
    </row>
    <row r="102" spans="2:47" s="9" customFormat="1" ht="19.899999999999999" customHeight="1" x14ac:dyDescent="0.2">
      <c r="B102" s="114"/>
      <c r="D102" s="115" t="s">
        <v>103</v>
      </c>
      <c r="E102" s="116"/>
      <c r="F102" s="116"/>
      <c r="G102" s="116"/>
      <c r="H102" s="116"/>
      <c r="I102" s="116"/>
      <c r="J102" s="117">
        <f>J182</f>
        <v>0</v>
      </c>
      <c r="L102" s="114"/>
    </row>
    <row r="103" spans="2:47" s="9" customFormat="1" ht="19.899999999999999" customHeight="1" x14ac:dyDescent="0.2">
      <c r="B103" s="114"/>
      <c r="D103" s="115" t="s">
        <v>104</v>
      </c>
      <c r="E103" s="116"/>
      <c r="F103" s="116"/>
      <c r="G103" s="116"/>
      <c r="H103" s="116"/>
      <c r="I103" s="116"/>
      <c r="J103" s="117">
        <f>J190</f>
        <v>0</v>
      </c>
      <c r="L103" s="114"/>
    </row>
    <row r="104" spans="2:47" s="9" customFormat="1" ht="19.899999999999999" customHeight="1" x14ac:dyDescent="0.2">
      <c r="B104" s="114"/>
      <c r="D104" s="115" t="s">
        <v>105</v>
      </c>
      <c r="E104" s="116"/>
      <c r="F104" s="116"/>
      <c r="G104" s="116"/>
      <c r="H104" s="116"/>
      <c r="I104" s="116"/>
      <c r="J104" s="117">
        <f>J199</f>
        <v>0</v>
      </c>
      <c r="L104" s="114"/>
    </row>
    <row r="105" spans="2:47" s="9" customFormat="1" ht="19.899999999999999" customHeight="1" x14ac:dyDescent="0.2">
      <c r="B105" s="114"/>
      <c r="D105" s="115" t="s">
        <v>106</v>
      </c>
      <c r="E105" s="116"/>
      <c r="F105" s="116"/>
      <c r="G105" s="116"/>
      <c r="H105" s="116"/>
      <c r="I105" s="116"/>
      <c r="J105" s="117">
        <f>J224</f>
        <v>0</v>
      </c>
      <c r="L105" s="114"/>
    </row>
    <row r="106" spans="2:47" s="8" customFormat="1" ht="25" customHeight="1" x14ac:dyDescent="0.2">
      <c r="B106" s="110"/>
      <c r="D106" s="111" t="s">
        <v>107</v>
      </c>
      <c r="E106" s="112"/>
      <c r="F106" s="112"/>
      <c r="G106" s="112"/>
      <c r="H106" s="112"/>
      <c r="I106" s="112"/>
      <c r="J106" s="113">
        <f>J226</f>
        <v>0</v>
      </c>
      <c r="L106" s="110"/>
    </row>
    <row r="107" spans="2:47" s="9" customFormat="1" ht="19.899999999999999" customHeight="1" x14ac:dyDescent="0.2">
      <c r="B107" s="114"/>
      <c r="D107" s="115" t="s">
        <v>108</v>
      </c>
      <c r="E107" s="116"/>
      <c r="F107" s="116"/>
      <c r="G107" s="116"/>
      <c r="H107" s="116"/>
      <c r="I107" s="116"/>
      <c r="J107" s="117">
        <f>J227</f>
        <v>0</v>
      </c>
      <c r="L107" s="114"/>
    </row>
    <row r="108" spans="2:47" s="9" customFormat="1" ht="19.899999999999999" customHeight="1" x14ac:dyDescent="0.2">
      <c r="B108" s="114"/>
      <c r="D108" s="115" t="s">
        <v>109</v>
      </c>
      <c r="E108" s="116"/>
      <c r="F108" s="116"/>
      <c r="G108" s="116"/>
      <c r="H108" s="116"/>
      <c r="I108" s="116"/>
      <c r="J108" s="117">
        <f>J233</f>
        <v>0</v>
      </c>
      <c r="L108" s="114"/>
    </row>
    <row r="109" spans="2:47" s="9" customFormat="1" ht="19.899999999999999" customHeight="1" x14ac:dyDescent="0.2">
      <c r="B109" s="114"/>
      <c r="D109" s="115" t="s">
        <v>110</v>
      </c>
      <c r="E109" s="116"/>
      <c r="F109" s="116"/>
      <c r="G109" s="116"/>
      <c r="H109" s="116"/>
      <c r="I109" s="116"/>
      <c r="J109" s="117">
        <f>J239</f>
        <v>0</v>
      </c>
      <c r="L109" s="114"/>
    </row>
    <row r="110" spans="2:47" s="9" customFormat="1" ht="19.899999999999999" customHeight="1" x14ac:dyDescent="0.2">
      <c r="B110" s="114"/>
      <c r="D110" s="115" t="s">
        <v>111</v>
      </c>
      <c r="E110" s="116"/>
      <c r="F110" s="116"/>
      <c r="G110" s="116"/>
      <c r="H110" s="116"/>
      <c r="I110" s="116"/>
      <c r="J110" s="117">
        <f>J248</f>
        <v>0</v>
      </c>
      <c r="L110" s="114"/>
    </row>
    <row r="111" spans="2:47" s="9" customFormat="1" ht="19.899999999999999" customHeight="1" x14ac:dyDescent="0.2">
      <c r="B111" s="114"/>
      <c r="D111" s="115" t="s">
        <v>112</v>
      </c>
      <c r="E111" s="116"/>
      <c r="F111" s="116"/>
      <c r="G111" s="116"/>
      <c r="H111" s="116"/>
      <c r="I111" s="116"/>
      <c r="J111" s="117">
        <f>J252</f>
        <v>0</v>
      </c>
      <c r="L111" s="114"/>
    </row>
    <row r="112" spans="2:47" s="9" customFormat="1" ht="19.899999999999999" customHeight="1" x14ac:dyDescent="0.2">
      <c r="B112" s="114"/>
      <c r="D112" s="115" t="s">
        <v>113</v>
      </c>
      <c r="E112" s="116"/>
      <c r="F112" s="116"/>
      <c r="G112" s="116"/>
      <c r="H112" s="116"/>
      <c r="I112" s="116"/>
      <c r="J112" s="117">
        <f>J262</f>
        <v>0</v>
      </c>
      <c r="L112" s="114"/>
    </row>
    <row r="113" spans="2:65" s="9" customFormat="1" ht="19.899999999999999" customHeight="1" x14ac:dyDescent="0.2">
      <c r="B113" s="114"/>
      <c r="D113" s="115" t="s">
        <v>114</v>
      </c>
      <c r="E113" s="116"/>
      <c r="F113" s="116"/>
      <c r="G113" s="116"/>
      <c r="H113" s="116"/>
      <c r="I113" s="116"/>
      <c r="J113" s="117">
        <f>J299</f>
        <v>0</v>
      </c>
      <c r="L113" s="114"/>
    </row>
    <row r="114" spans="2:65" s="9" customFormat="1" ht="19.899999999999999" customHeight="1" x14ac:dyDescent="0.2">
      <c r="B114" s="114"/>
      <c r="D114" s="115" t="s">
        <v>115</v>
      </c>
      <c r="E114" s="116"/>
      <c r="F114" s="116"/>
      <c r="G114" s="116"/>
      <c r="H114" s="116"/>
      <c r="I114" s="116"/>
      <c r="J114" s="117">
        <f>J307</f>
        <v>0</v>
      </c>
      <c r="L114" s="114"/>
    </row>
    <row r="115" spans="2:65" s="8" customFormat="1" ht="25" customHeight="1" x14ac:dyDescent="0.2">
      <c r="B115" s="110"/>
      <c r="D115" s="111" t="s">
        <v>116</v>
      </c>
      <c r="E115" s="112"/>
      <c r="F115" s="112"/>
      <c r="G115" s="112"/>
      <c r="H115" s="112"/>
      <c r="I115" s="112"/>
      <c r="J115" s="113">
        <f>J313</f>
        <v>0</v>
      </c>
      <c r="L115" s="110"/>
    </row>
    <row r="116" spans="2:65" s="9" customFormat="1" ht="19.899999999999999" customHeight="1" x14ac:dyDescent="0.2">
      <c r="B116" s="114"/>
      <c r="D116" s="115" t="s">
        <v>117</v>
      </c>
      <c r="E116" s="116"/>
      <c r="F116" s="116"/>
      <c r="G116" s="116"/>
      <c r="H116" s="116"/>
      <c r="I116" s="116"/>
      <c r="J116" s="117">
        <f>J314</f>
        <v>0</v>
      </c>
      <c r="L116" s="114"/>
    </row>
    <row r="117" spans="2:65" s="1" customFormat="1" ht="21.75" customHeight="1" x14ac:dyDescent="0.2">
      <c r="B117" s="28"/>
      <c r="L117" s="28"/>
    </row>
    <row r="118" spans="2:65" s="1" customFormat="1" ht="7" customHeight="1" x14ac:dyDescent="0.2">
      <c r="B118" s="28"/>
      <c r="L118" s="28"/>
    </row>
    <row r="119" spans="2:65" s="1" customFormat="1" ht="29.25" customHeight="1" x14ac:dyDescent="0.2">
      <c r="B119" s="28"/>
      <c r="C119" s="109" t="s">
        <v>118</v>
      </c>
      <c r="J119" s="118">
        <f>ROUND(J120 + J121 + J122 + J123 + J124 + J125,2)</f>
        <v>0</v>
      </c>
      <c r="L119" s="28"/>
      <c r="N119" s="119" t="s">
        <v>39</v>
      </c>
    </row>
    <row r="120" spans="2:65" s="1" customFormat="1" ht="18" customHeight="1" x14ac:dyDescent="0.2">
      <c r="B120" s="120"/>
      <c r="C120" s="121"/>
      <c r="D120" s="224" t="s">
        <v>119</v>
      </c>
      <c r="E120" s="225"/>
      <c r="F120" s="225"/>
      <c r="G120" s="121"/>
      <c r="H120" s="121"/>
      <c r="I120" s="121"/>
      <c r="J120" s="123">
        <v>0</v>
      </c>
      <c r="K120" s="121"/>
      <c r="L120" s="120"/>
      <c r="M120" s="121"/>
      <c r="N120" s="124" t="s">
        <v>41</v>
      </c>
      <c r="O120" s="121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1"/>
      <c r="AB120" s="121"/>
      <c r="AC120" s="121"/>
      <c r="AD120" s="121"/>
      <c r="AE120" s="121"/>
      <c r="AF120" s="121"/>
      <c r="AG120" s="121"/>
      <c r="AH120" s="121"/>
      <c r="AI120" s="121"/>
      <c r="AJ120" s="121"/>
      <c r="AK120" s="121"/>
      <c r="AL120" s="121"/>
      <c r="AM120" s="121"/>
      <c r="AN120" s="121"/>
      <c r="AO120" s="121"/>
      <c r="AP120" s="121"/>
      <c r="AQ120" s="121"/>
      <c r="AR120" s="121"/>
      <c r="AS120" s="121"/>
      <c r="AT120" s="121"/>
      <c r="AU120" s="121"/>
      <c r="AV120" s="121"/>
      <c r="AW120" s="121"/>
      <c r="AX120" s="121"/>
      <c r="AY120" s="125" t="s">
        <v>120</v>
      </c>
      <c r="AZ120" s="121"/>
      <c r="BA120" s="121"/>
      <c r="BB120" s="121"/>
      <c r="BC120" s="121"/>
      <c r="BD120" s="121"/>
      <c r="BE120" s="126">
        <f t="shared" ref="BE120:BE125" si="0">IF(N120="základná",J120,0)</f>
        <v>0</v>
      </c>
      <c r="BF120" s="126">
        <f t="shared" ref="BF120:BF125" si="1">IF(N120="znížená",J120,0)</f>
        <v>0</v>
      </c>
      <c r="BG120" s="126">
        <f t="shared" ref="BG120:BG125" si="2">IF(N120="zákl. prenesená",J120,0)</f>
        <v>0</v>
      </c>
      <c r="BH120" s="126">
        <f t="shared" ref="BH120:BH125" si="3">IF(N120="zníž. prenesená",J120,0)</f>
        <v>0</v>
      </c>
      <c r="BI120" s="126">
        <f t="shared" ref="BI120:BI125" si="4">IF(N120="nulová",J120,0)</f>
        <v>0</v>
      </c>
      <c r="BJ120" s="125" t="s">
        <v>88</v>
      </c>
      <c r="BK120" s="121"/>
      <c r="BL120" s="121"/>
      <c r="BM120" s="121"/>
    </row>
    <row r="121" spans="2:65" s="1" customFormat="1" ht="18" customHeight="1" x14ac:dyDescent="0.2">
      <c r="B121" s="120"/>
      <c r="C121" s="121"/>
      <c r="D121" s="224" t="s">
        <v>121</v>
      </c>
      <c r="E121" s="225"/>
      <c r="F121" s="225"/>
      <c r="G121" s="121"/>
      <c r="H121" s="121"/>
      <c r="I121" s="121"/>
      <c r="J121" s="123">
        <v>0</v>
      </c>
      <c r="K121" s="121"/>
      <c r="L121" s="120"/>
      <c r="M121" s="121"/>
      <c r="N121" s="124" t="s">
        <v>41</v>
      </c>
      <c r="O121" s="121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1"/>
      <c r="AB121" s="121"/>
      <c r="AC121" s="121"/>
      <c r="AD121" s="121"/>
      <c r="AE121" s="121"/>
      <c r="AF121" s="121"/>
      <c r="AG121" s="121"/>
      <c r="AH121" s="121"/>
      <c r="AI121" s="121"/>
      <c r="AJ121" s="121"/>
      <c r="AK121" s="121"/>
      <c r="AL121" s="121"/>
      <c r="AM121" s="121"/>
      <c r="AN121" s="121"/>
      <c r="AO121" s="121"/>
      <c r="AP121" s="121"/>
      <c r="AQ121" s="121"/>
      <c r="AR121" s="121"/>
      <c r="AS121" s="121"/>
      <c r="AT121" s="121"/>
      <c r="AU121" s="121"/>
      <c r="AV121" s="121"/>
      <c r="AW121" s="121"/>
      <c r="AX121" s="121"/>
      <c r="AY121" s="125" t="s">
        <v>120</v>
      </c>
      <c r="AZ121" s="121"/>
      <c r="BA121" s="121"/>
      <c r="BB121" s="121"/>
      <c r="BC121" s="121"/>
      <c r="BD121" s="121"/>
      <c r="BE121" s="126">
        <f t="shared" si="0"/>
        <v>0</v>
      </c>
      <c r="BF121" s="126">
        <f t="shared" si="1"/>
        <v>0</v>
      </c>
      <c r="BG121" s="126">
        <f t="shared" si="2"/>
        <v>0</v>
      </c>
      <c r="BH121" s="126">
        <f t="shared" si="3"/>
        <v>0</v>
      </c>
      <c r="BI121" s="126">
        <f t="shared" si="4"/>
        <v>0</v>
      </c>
      <c r="BJ121" s="125" t="s">
        <v>88</v>
      </c>
      <c r="BK121" s="121"/>
      <c r="BL121" s="121"/>
      <c r="BM121" s="121"/>
    </row>
    <row r="122" spans="2:65" s="1" customFormat="1" ht="18" customHeight="1" x14ac:dyDescent="0.2">
      <c r="B122" s="120"/>
      <c r="C122" s="121"/>
      <c r="D122" s="224" t="s">
        <v>122</v>
      </c>
      <c r="E122" s="225"/>
      <c r="F122" s="225"/>
      <c r="G122" s="121"/>
      <c r="H122" s="121"/>
      <c r="I122" s="121"/>
      <c r="J122" s="123">
        <v>0</v>
      </c>
      <c r="K122" s="121"/>
      <c r="L122" s="120"/>
      <c r="M122" s="121"/>
      <c r="N122" s="124" t="s">
        <v>41</v>
      </c>
      <c r="O122" s="121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1"/>
      <c r="AB122" s="121"/>
      <c r="AC122" s="121"/>
      <c r="AD122" s="121"/>
      <c r="AE122" s="121"/>
      <c r="AF122" s="121"/>
      <c r="AG122" s="121"/>
      <c r="AH122" s="121"/>
      <c r="AI122" s="121"/>
      <c r="AJ122" s="121"/>
      <c r="AK122" s="121"/>
      <c r="AL122" s="121"/>
      <c r="AM122" s="121"/>
      <c r="AN122" s="121"/>
      <c r="AO122" s="121"/>
      <c r="AP122" s="121"/>
      <c r="AQ122" s="121"/>
      <c r="AR122" s="121"/>
      <c r="AS122" s="121"/>
      <c r="AT122" s="121"/>
      <c r="AU122" s="121"/>
      <c r="AV122" s="121"/>
      <c r="AW122" s="121"/>
      <c r="AX122" s="121"/>
      <c r="AY122" s="125" t="s">
        <v>120</v>
      </c>
      <c r="AZ122" s="121"/>
      <c r="BA122" s="121"/>
      <c r="BB122" s="121"/>
      <c r="BC122" s="121"/>
      <c r="BD122" s="121"/>
      <c r="BE122" s="126">
        <f t="shared" si="0"/>
        <v>0</v>
      </c>
      <c r="BF122" s="126">
        <f t="shared" si="1"/>
        <v>0</v>
      </c>
      <c r="BG122" s="126">
        <f t="shared" si="2"/>
        <v>0</v>
      </c>
      <c r="BH122" s="126">
        <f t="shared" si="3"/>
        <v>0</v>
      </c>
      <c r="BI122" s="126">
        <f t="shared" si="4"/>
        <v>0</v>
      </c>
      <c r="BJ122" s="125" t="s">
        <v>88</v>
      </c>
      <c r="BK122" s="121"/>
      <c r="BL122" s="121"/>
      <c r="BM122" s="121"/>
    </row>
    <row r="123" spans="2:65" s="1" customFormat="1" ht="18" customHeight="1" x14ac:dyDescent="0.2">
      <c r="B123" s="120"/>
      <c r="C123" s="121"/>
      <c r="D123" s="224" t="s">
        <v>123</v>
      </c>
      <c r="E123" s="225"/>
      <c r="F123" s="225"/>
      <c r="G123" s="121"/>
      <c r="H123" s="121"/>
      <c r="I123" s="121"/>
      <c r="J123" s="123">
        <v>0</v>
      </c>
      <c r="K123" s="121"/>
      <c r="L123" s="120"/>
      <c r="M123" s="121"/>
      <c r="N123" s="124" t="s">
        <v>41</v>
      </c>
      <c r="O123" s="121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1"/>
      <c r="AB123" s="121"/>
      <c r="AC123" s="121"/>
      <c r="AD123" s="121"/>
      <c r="AE123" s="121"/>
      <c r="AF123" s="121"/>
      <c r="AG123" s="121"/>
      <c r="AH123" s="121"/>
      <c r="AI123" s="121"/>
      <c r="AJ123" s="121"/>
      <c r="AK123" s="121"/>
      <c r="AL123" s="121"/>
      <c r="AM123" s="121"/>
      <c r="AN123" s="121"/>
      <c r="AO123" s="121"/>
      <c r="AP123" s="121"/>
      <c r="AQ123" s="121"/>
      <c r="AR123" s="121"/>
      <c r="AS123" s="121"/>
      <c r="AT123" s="121"/>
      <c r="AU123" s="121"/>
      <c r="AV123" s="121"/>
      <c r="AW123" s="121"/>
      <c r="AX123" s="121"/>
      <c r="AY123" s="125" t="s">
        <v>120</v>
      </c>
      <c r="AZ123" s="121"/>
      <c r="BA123" s="121"/>
      <c r="BB123" s="121"/>
      <c r="BC123" s="121"/>
      <c r="BD123" s="121"/>
      <c r="BE123" s="126">
        <f t="shared" si="0"/>
        <v>0</v>
      </c>
      <c r="BF123" s="126">
        <f t="shared" si="1"/>
        <v>0</v>
      </c>
      <c r="BG123" s="126">
        <f t="shared" si="2"/>
        <v>0</v>
      </c>
      <c r="BH123" s="126">
        <f t="shared" si="3"/>
        <v>0</v>
      </c>
      <c r="BI123" s="126">
        <f t="shared" si="4"/>
        <v>0</v>
      </c>
      <c r="BJ123" s="125" t="s">
        <v>88</v>
      </c>
      <c r="BK123" s="121"/>
      <c r="BL123" s="121"/>
      <c r="BM123" s="121"/>
    </row>
    <row r="124" spans="2:65" s="1" customFormat="1" ht="18" customHeight="1" x14ac:dyDescent="0.2">
      <c r="B124" s="120"/>
      <c r="C124" s="121"/>
      <c r="D124" s="224" t="s">
        <v>124</v>
      </c>
      <c r="E124" s="225"/>
      <c r="F124" s="225"/>
      <c r="G124" s="121"/>
      <c r="H124" s="121"/>
      <c r="I124" s="121"/>
      <c r="J124" s="123">
        <v>0</v>
      </c>
      <c r="K124" s="121"/>
      <c r="L124" s="120"/>
      <c r="M124" s="121"/>
      <c r="N124" s="124" t="s">
        <v>41</v>
      </c>
      <c r="O124" s="121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1"/>
      <c r="AB124" s="121"/>
      <c r="AC124" s="121"/>
      <c r="AD124" s="121"/>
      <c r="AE124" s="121"/>
      <c r="AF124" s="121"/>
      <c r="AG124" s="121"/>
      <c r="AH124" s="121"/>
      <c r="AI124" s="121"/>
      <c r="AJ124" s="121"/>
      <c r="AK124" s="121"/>
      <c r="AL124" s="121"/>
      <c r="AM124" s="121"/>
      <c r="AN124" s="121"/>
      <c r="AO124" s="121"/>
      <c r="AP124" s="121"/>
      <c r="AQ124" s="121"/>
      <c r="AR124" s="121"/>
      <c r="AS124" s="121"/>
      <c r="AT124" s="121"/>
      <c r="AU124" s="121"/>
      <c r="AV124" s="121"/>
      <c r="AW124" s="121"/>
      <c r="AX124" s="121"/>
      <c r="AY124" s="125" t="s">
        <v>120</v>
      </c>
      <c r="AZ124" s="121"/>
      <c r="BA124" s="121"/>
      <c r="BB124" s="121"/>
      <c r="BC124" s="121"/>
      <c r="BD124" s="121"/>
      <c r="BE124" s="126">
        <f t="shared" si="0"/>
        <v>0</v>
      </c>
      <c r="BF124" s="126">
        <f t="shared" si="1"/>
        <v>0</v>
      </c>
      <c r="BG124" s="126">
        <f t="shared" si="2"/>
        <v>0</v>
      </c>
      <c r="BH124" s="126">
        <f t="shared" si="3"/>
        <v>0</v>
      </c>
      <c r="BI124" s="126">
        <f t="shared" si="4"/>
        <v>0</v>
      </c>
      <c r="BJ124" s="125" t="s">
        <v>88</v>
      </c>
      <c r="BK124" s="121"/>
      <c r="BL124" s="121"/>
      <c r="BM124" s="121"/>
    </row>
    <row r="125" spans="2:65" s="1" customFormat="1" ht="18" customHeight="1" x14ac:dyDescent="0.2">
      <c r="B125" s="120"/>
      <c r="C125" s="121"/>
      <c r="D125" s="122" t="s">
        <v>125</v>
      </c>
      <c r="E125" s="121"/>
      <c r="F125" s="121"/>
      <c r="G125" s="121"/>
      <c r="H125" s="121"/>
      <c r="I125" s="121"/>
      <c r="J125" s="123">
        <f>ROUND(J32*T125,2)</f>
        <v>0</v>
      </c>
      <c r="K125" s="121"/>
      <c r="L125" s="120"/>
      <c r="M125" s="121"/>
      <c r="N125" s="124" t="s">
        <v>41</v>
      </c>
      <c r="O125" s="121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1"/>
      <c r="AB125" s="121"/>
      <c r="AC125" s="121"/>
      <c r="AD125" s="121"/>
      <c r="AE125" s="121"/>
      <c r="AF125" s="121"/>
      <c r="AG125" s="121"/>
      <c r="AH125" s="121"/>
      <c r="AI125" s="121"/>
      <c r="AJ125" s="121"/>
      <c r="AK125" s="121"/>
      <c r="AL125" s="121"/>
      <c r="AM125" s="121"/>
      <c r="AN125" s="121"/>
      <c r="AO125" s="121"/>
      <c r="AP125" s="121"/>
      <c r="AQ125" s="121"/>
      <c r="AR125" s="121"/>
      <c r="AS125" s="121"/>
      <c r="AT125" s="121"/>
      <c r="AU125" s="121"/>
      <c r="AV125" s="121"/>
      <c r="AW125" s="121"/>
      <c r="AX125" s="121"/>
      <c r="AY125" s="125" t="s">
        <v>126</v>
      </c>
      <c r="AZ125" s="121"/>
      <c r="BA125" s="121"/>
      <c r="BB125" s="121"/>
      <c r="BC125" s="121"/>
      <c r="BD125" s="121"/>
      <c r="BE125" s="126">
        <f t="shared" si="0"/>
        <v>0</v>
      </c>
      <c r="BF125" s="126">
        <f t="shared" si="1"/>
        <v>0</v>
      </c>
      <c r="BG125" s="126">
        <f t="shared" si="2"/>
        <v>0</v>
      </c>
      <c r="BH125" s="126">
        <f t="shared" si="3"/>
        <v>0</v>
      </c>
      <c r="BI125" s="126">
        <f t="shared" si="4"/>
        <v>0</v>
      </c>
      <c r="BJ125" s="125" t="s">
        <v>88</v>
      </c>
      <c r="BK125" s="121"/>
      <c r="BL125" s="121"/>
      <c r="BM125" s="121"/>
    </row>
    <row r="126" spans="2:65" s="1" customFormat="1" x14ac:dyDescent="0.2">
      <c r="B126" s="28"/>
      <c r="L126" s="28"/>
    </row>
    <row r="127" spans="2:65" s="1" customFormat="1" ht="29.25" customHeight="1" x14ac:dyDescent="0.2">
      <c r="B127" s="28"/>
      <c r="C127" s="127" t="s">
        <v>127</v>
      </c>
      <c r="D127" s="99"/>
      <c r="E127" s="99"/>
      <c r="F127" s="99"/>
      <c r="G127" s="99"/>
      <c r="H127" s="99"/>
      <c r="I127" s="99"/>
      <c r="J127" s="128">
        <f>ROUND(J98+J119,2)</f>
        <v>0</v>
      </c>
      <c r="K127" s="99"/>
      <c r="L127" s="28"/>
    </row>
    <row r="128" spans="2:65" s="1" customFormat="1" ht="7" customHeight="1" x14ac:dyDescent="0.2">
      <c r="B128" s="41"/>
      <c r="C128" s="42"/>
      <c r="D128" s="42"/>
      <c r="E128" s="42"/>
      <c r="F128" s="42"/>
      <c r="G128" s="42"/>
      <c r="H128" s="42"/>
      <c r="I128" s="42"/>
      <c r="J128" s="42"/>
      <c r="K128" s="42"/>
      <c r="L128" s="28"/>
    </row>
    <row r="132" spans="2:12" s="1" customFormat="1" ht="7" customHeight="1" x14ac:dyDescent="0.2">
      <c r="B132" s="43"/>
      <c r="C132" s="44"/>
      <c r="D132" s="44"/>
      <c r="E132" s="44"/>
      <c r="F132" s="44"/>
      <c r="G132" s="44"/>
      <c r="H132" s="44"/>
      <c r="I132" s="44"/>
      <c r="J132" s="44"/>
      <c r="K132" s="44"/>
      <c r="L132" s="28"/>
    </row>
    <row r="133" spans="2:12" s="1" customFormat="1" ht="25" customHeight="1" x14ac:dyDescent="0.2">
      <c r="B133" s="28"/>
      <c r="C133" s="17" t="s">
        <v>843</v>
      </c>
      <c r="L133" s="28"/>
    </row>
    <row r="134" spans="2:12" s="1" customFormat="1" ht="7" customHeight="1" x14ac:dyDescent="0.2">
      <c r="B134" s="28"/>
      <c r="L134" s="28"/>
    </row>
    <row r="135" spans="2:12" s="1" customFormat="1" ht="12" customHeight="1" x14ac:dyDescent="0.2">
      <c r="B135" s="28"/>
      <c r="C135" s="23" t="s">
        <v>15</v>
      </c>
      <c r="L135" s="28"/>
    </row>
    <row r="136" spans="2:12" s="1" customFormat="1" ht="16.5" customHeight="1" x14ac:dyDescent="0.2">
      <c r="B136" s="28"/>
      <c r="E136" s="226" t="str">
        <f>E7</f>
        <v>Prístavba chladiarne a mraziarne</v>
      </c>
      <c r="F136" s="227"/>
      <c r="G136" s="227"/>
      <c r="H136" s="227"/>
      <c r="L136" s="28"/>
    </row>
    <row r="137" spans="2:12" ht="12" customHeight="1" x14ac:dyDescent="0.2">
      <c r="B137" s="16"/>
      <c r="C137" s="23" t="s">
        <v>90</v>
      </c>
      <c r="L137" s="16"/>
    </row>
    <row r="138" spans="2:12" s="1" customFormat="1" ht="16.5" customHeight="1" x14ac:dyDescent="0.2">
      <c r="B138" s="28"/>
      <c r="E138" s="226" t="s">
        <v>91</v>
      </c>
      <c r="F138" s="223"/>
      <c r="G138" s="223"/>
      <c r="H138" s="223"/>
      <c r="L138" s="28"/>
    </row>
    <row r="139" spans="2:12" s="1" customFormat="1" ht="12" customHeight="1" x14ac:dyDescent="0.2">
      <c r="B139" s="28"/>
      <c r="C139" s="23" t="s">
        <v>92</v>
      </c>
      <c r="L139" s="28"/>
    </row>
    <row r="140" spans="2:12" s="1" customFormat="1" ht="16.5" customHeight="1" x14ac:dyDescent="0.2">
      <c r="B140" s="28"/>
      <c r="E140" s="196" t="str">
        <f>E11</f>
        <v>ASR - Stavebné riešenie</v>
      </c>
      <c r="F140" s="223"/>
      <c r="G140" s="223"/>
      <c r="H140" s="223"/>
      <c r="L140" s="28"/>
    </row>
    <row r="141" spans="2:12" s="1" customFormat="1" ht="7" customHeight="1" x14ac:dyDescent="0.2">
      <c r="B141" s="28"/>
      <c r="L141" s="28"/>
    </row>
    <row r="142" spans="2:12" s="1" customFormat="1" ht="12" customHeight="1" x14ac:dyDescent="0.2">
      <c r="B142" s="28"/>
      <c r="C142" s="23" t="s">
        <v>19</v>
      </c>
      <c r="F142" s="21" t="str">
        <f>F14</f>
        <v>Zvolen</v>
      </c>
      <c r="I142" s="23" t="s">
        <v>21</v>
      </c>
      <c r="J142" s="49" t="str">
        <f>IF(J14="","",J14)</f>
        <v/>
      </c>
      <c r="L142" s="28"/>
    </row>
    <row r="143" spans="2:12" s="1" customFormat="1" ht="7" customHeight="1" x14ac:dyDescent="0.2">
      <c r="B143" s="28"/>
      <c r="L143" s="28"/>
    </row>
    <row r="144" spans="2:12" s="1" customFormat="1" ht="40.15" customHeight="1" x14ac:dyDescent="0.2">
      <c r="B144" s="28"/>
      <c r="C144" s="23" t="s">
        <v>23</v>
      </c>
      <c r="F144" s="21" t="str">
        <f>E17</f>
        <v>Zvolenská mliekareň, s.r.o., Zvolen</v>
      </c>
      <c r="I144" s="23" t="s">
        <v>29</v>
      </c>
      <c r="J144" s="26" t="str">
        <f>E23</f>
        <v>JEGON s.r.o., Štefana Kukuru 12, Michalovce</v>
      </c>
      <c r="L144" s="28"/>
    </row>
    <row r="145" spans="2:65" s="1" customFormat="1" ht="15.25" customHeight="1" x14ac:dyDescent="0.2">
      <c r="B145" s="28"/>
      <c r="C145" s="23" t="s">
        <v>27</v>
      </c>
      <c r="F145" s="21" t="str">
        <f>IF(E20="","",E20)</f>
        <v>Vyplň údaj</v>
      </c>
      <c r="I145" s="23" t="s">
        <v>32</v>
      </c>
      <c r="J145" s="26" t="str">
        <f>E26</f>
        <v>Ing. Marián Mihálik</v>
      </c>
      <c r="L145" s="28"/>
    </row>
    <row r="146" spans="2:65" s="1" customFormat="1" ht="10.4" customHeight="1" x14ac:dyDescent="0.2">
      <c r="B146" s="28"/>
      <c r="L146" s="28"/>
    </row>
    <row r="147" spans="2:65" s="10" customFormat="1" ht="29.25" customHeight="1" x14ac:dyDescent="0.2">
      <c r="B147" s="129"/>
      <c r="C147" s="130" t="s">
        <v>128</v>
      </c>
      <c r="D147" s="131" t="s">
        <v>60</v>
      </c>
      <c r="E147" s="131" t="s">
        <v>56</v>
      </c>
      <c r="F147" s="131" t="s">
        <v>57</v>
      </c>
      <c r="G147" s="131" t="s">
        <v>129</v>
      </c>
      <c r="H147" s="131" t="s">
        <v>130</v>
      </c>
      <c r="I147" s="131" t="s">
        <v>131</v>
      </c>
      <c r="J147" s="132" t="s">
        <v>97</v>
      </c>
      <c r="K147" s="133" t="s">
        <v>132</v>
      </c>
      <c r="L147" s="129"/>
      <c r="M147" s="56" t="s">
        <v>1</v>
      </c>
      <c r="N147" s="57" t="s">
        <v>39</v>
      </c>
      <c r="O147" s="57" t="s">
        <v>133</v>
      </c>
      <c r="P147" s="57" t="s">
        <v>134</v>
      </c>
      <c r="Q147" s="57" t="s">
        <v>135</v>
      </c>
      <c r="R147" s="57" t="s">
        <v>136</v>
      </c>
      <c r="S147" s="57" t="s">
        <v>137</v>
      </c>
      <c r="T147" s="58" t="s">
        <v>138</v>
      </c>
    </row>
    <row r="148" spans="2:65" s="1" customFormat="1" ht="22.9" customHeight="1" x14ac:dyDescent="0.35">
      <c r="B148" s="28"/>
      <c r="C148" s="61" t="s">
        <v>94</v>
      </c>
      <c r="J148" s="134">
        <f>BK148</f>
        <v>0</v>
      </c>
      <c r="L148" s="28"/>
      <c r="M148" s="59"/>
      <c r="N148" s="50"/>
      <c r="O148" s="50"/>
      <c r="P148" s="135">
        <f>P149+P226+P313</f>
        <v>0</v>
      </c>
      <c r="Q148" s="50"/>
      <c r="R148" s="135">
        <f>R149+R226+R313</f>
        <v>27244.683855692638</v>
      </c>
      <c r="S148" s="50"/>
      <c r="T148" s="136">
        <f>T149+T226+T313</f>
        <v>133.35640199999997</v>
      </c>
      <c r="AT148" s="13" t="s">
        <v>74</v>
      </c>
      <c r="AU148" s="13" t="s">
        <v>99</v>
      </c>
      <c r="BK148" s="137">
        <f>BK149+BK226+BK313</f>
        <v>0</v>
      </c>
    </row>
    <row r="149" spans="2:65" s="11" customFormat="1" ht="25.9" customHeight="1" x14ac:dyDescent="0.35">
      <c r="B149" s="138"/>
      <c r="D149" s="139" t="s">
        <v>74</v>
      </c>
      <c r="E149" s="140" t="s">
        <v>139</v>
      </c>
      <c r="F149" s="140" t="s">
        <v>140</v>
      </c>
      <c r="I149" s="141"/>
      <c r="J149" s="142">
        <f>BK149</f>
        <v>0</v>
      </c>
      <c r="L149" s="138"/>
      <c r="M149" s="143"/>
      <c r="P149" s="144">
        <f>P150+P161+P182+P190+P199+P224</f>
        <v>0</v>
      </c>
      <c r="R149" s="144">
        <f>R150+R161+R182+R190+R199+R224</f>
        <v>2464.60801137924</v>
      </c>
      <c r="T149" s="145">
        <f>T150+T161+T182+T190+T199+T224</f>
        <v>133.35640199999997</v>
      </c>
      <c r="AR149" s="139" t="s">
        <v>82</v>
      </c>
      <c r="AT149" s="146" t="s">
        <v>74</v>
      </c>
      <c r="AU149" s="146" t="s">
        <v>75</v>
      </c>
      <c r="AY149" s="139" t="s">
        <v>141</v>
      </c>
      <c r="BK149" s="147">
        <f>BK150+BK161+BK182+BK190+BK199+BK224</f>
        <v>0</v>
      </c>
    </row>
    <row r="150" spans="2:65" s="11" customFormat="1" ht="22.9" customHeight="1" x14ac:dyDescent="0.25">
      <c r="B150" s="138"/>
      <c r="D150" s="139" t="s">
        <v>74</v>
      </c>
      <c r="E150" s="148" t="s">
        <v>82</v>
      </c>
      <c r="F150" s="148" t="s">
        <v>142</v>
      </c>
      <c r="I150" s="141"/>
      <c r="J150" s="149">
        <f>BK150</f>
        <v>0</v>
      </c>
      <c r="L150" s="138"/>
      <c r="M150" s="143"/>
      <c r="P150" s="144">
        <f>SUM(P151:P160)</f>
        <v>0</v>
      </c>
      <c r="R150" s="144">
        <f>SUM(R151:R160)</f>
        <v>0</v>
      </c>
      <c r="T150" s="145">
        <f>SUM(T151:T160)</f>
        <v>10.122112</v>
      </c>
      <c r="AR150" s="139" t="s">
        <v>82</v>
      </c>
      <c r="AT150" s="146" t="s">
        <v>74</v>
      </c>
      <c r="AU150" s="146" t="s">
        <v>82</v>
      </c>
      <c r="AY150" s="139" t="s">
        <v>141</v>
      </c>
      <c r="BK150" s="147">
        <f>SUM(BK151:BK160)</f>
        <v>0</v>
      </c>
    </row>
    <row r="151" spans="2:65" s="1" customFormat="1" ht="24.25" customHeight="1" x14ac:dyDescent="0.2">
      <c r="B151" s="120"/>
      <c r="C151" s="150" t="s">
        <v>82</v>
      </c>
      <c r="D151" s="150" t="s">
        <v>143</v>
      </c>
      <c r="E151" s="151" t="s">
        <v>144</v>
      </c>
      <c r="F151" s="152" t="s">
        <v>145</v>
      </c>
      <c r="G151" s="153" t="s">
        <v>146</v>
      </c>
      <c r="H151" s="154">
        <v>32.031999999999996</v>
      </c>
      <c r="I151" s="155"/>
      <c r="J151" s="156">
        <f t="shared" ref="J151:J160" si="5">ROUND(I151*H151,2)</f>
        <v>0</v>
      </c>
      <c r="K151" s="157"/>
      <c r="L151" s="28"/>
      <c r="M151" s="158" t="s">
        <v>1</v>
      </c>
      <c r="N151" s="119" t="s">
        <v>41</v>
      </c>
      <c r="P151" s="159">
        <f t="shared" ref="P151:P160" si="6">O151*H151</f>
        <v>0</v>
      </c>
      <c r="Q151" s="159">
        <v>0</v>
      </c>
      <c r="R151" s="159">
        <f t="shared" ref="R151:R160" si="7">Q151*H151</f>
        <v>0</v>
      </c>
      <c r="S151" s="159">
        <v>0.316</v>
      </c>
      <c r="T151" s="160">
        <f t="shared" ref="T151:T160" si="8">S151*H151</f>
        <v>10.122112</v>
      </c>
      <c r="AR151" s="161" t="s">
        <v>147</v>
      </c>
      <c r="AT151" s="161" t="s">
        <v>143</v>
      </c>
      <c r="AU151" s="161" t="s">
        <v>88</v>
      </c>
      <c r="AY151" s="13" t="s">
        <v>141</v>
      </c>
      <c r="BE151" s="162">
        <f t="shared" ref="BE151:BE160" si="9">IF(N151="základná",J151,0)</f>
        <v>0</v>
      </c>
      <c r="BF151" s="162">
        <f t="shared" ref="BF151:BF160" si="10">IF(N151="znížená",J151,0)</f>
        <v>0</v>
      </c>
      <c r="BG151" s="162">
        <f t="shared" ref="BG151:BG160" si="11">IF(N151="zákl. prenesená",J151,0)</f>
        <v>0</v>
      </c>
      <c r="BH151" s="162">
        <f t="shared" ref="BH151:BH160" si="12">IF(N151="zníž. prenesená",J151,0)</f>
        <v>0</v>
      </c>
      <c r="BI151" s="162">
        <f t="shared" ref="BI151:BI160" si="13">IF(N151="nulová",J151,0)</f>
        <v>0</v>
      </c>
      <c r="BJ151" s="13" t="s">
        <v>88</v>
      </c>
      <c r="BK151" s="162">
        <f t="shared" ref="BK151:BK160" si="14">ROUND(I151*H151,2)</f>
        <v>0</v>
      </c>
      <c r="BL151" s="13" t="s">
        <v>147</v>
      </c>
      <c r="BM151" s="161" t="s">
        <v>148</v>
      </c>
    </row>
    <row r="152" spans="2:65" s="1" customFormat="1" ht="24.25" customHeight="1" x14ac:dyDescent="0.2">
      <c r="B152" s="120"/>
      <c r="C152" s="150" t="s">
        <v>88</v>
      </c>
      <c r="D152" s="150" t="s">
        <v>143</v>
      </c>
      <c r="E152" s="151" t="s">
        <v>149</v>
      </c>
      <c r="F152" s="152" t="s">
        <v>150</v>
      </c>
      <c r="G152" s="153" t="s">
        <v>151</v>
      </c>
      <c r="H152" s="154">
        <v>152.24600000000001</v>
      </c>
      <c r="I152" s="155"/>
      <c r="J152" s="156">
        <f t="shared" si="5"/>
        <v>0</v>
      </c>
      <c r="K152" s="157"/>
      <c r="L152" s="28"/>
      <c r="M152" s="158" t="s">
        <v>1</v>
      </c>
      <c r="N152" s="119" t="s">
        <v>41</v>
      </c>
      <c r="P152" s="159">
        <f t="shared" si="6"/>
        <v>0</v>
      </c>
      <c r="Q152" s="159">
        <v>0</v>
      </c>
      <c r="R152" s="159">
        <f t="shared" si="7"/>
        <v>0</v>
      </c>
      <c r="S152" s="159">
        <v>0</v>
      </c>
      <c r="T152" s="160">
        <f t="shared" si="8"/>
        <v>0</v>
      </c>
      <c r="AR152" s="161" t="s">
        <v>147</v>
      </c>
      <c r="AT152" s="161" t="s">
        <v>143</v>
      </c>
      <c r="AU152" s="161" t="s">
        <v>88</v>
      </c>
      <c r="AY152" s="13" t="s">
        <v>141</v>
      </c>
      <c r="BE152" s="162">
        <f t="shared" si="9"/>
        <v>0</v>
      </c>
      <c r="BF152" s="162">
        <f t="shared" si="10"/>
        <v>0</v>
      </c>
      <c r="BG152" s="162">
        <f t="shared" si="11"/>
        <v>0</v>
      </c>
      <c r="BH152" s="162">
        <f t="shared" si="12"/>
        <v>0</v>
      </c>
      <c r="BI152" s="162">
        <f t="shared" si="13"/>
        <v>0</v>
      </c>
      <c r="BJ152" s="13" t="s">
        <v>88</v>
      </c>
      <c r="BK152" s="162">
        <f t="shared" si="14"/>
        <v>0</v>
      </c>
      <c r="BL152" s="13" t="s">
        <v>147</v>
      </c>
      <c r="BM152" s="161" t="s">
        <v>152</v>
      </c>
    </row>
    <row r="153" spans="2:65" s="1" customFormat="1" ht="24.25" customHeight="1" x14ac:dyDescent="0.2">
      <c r="B153" s="120"/>
      <c r="C153" s="150" t="s">
        <v>153</v>
      </c>
      <c r="D153" s="150" t="s">
        <v>143</v>
      </c>
      <c r="E153" s="151" t="s">
        <v>154</v>
      </c>
      <c r="F153" s="152" t="s">
        <v>155</v>
      </c>
      <c r="G153" s="153" t="s">
        <v>151</v>
      </c>
      <c r="H153" s="154">
        <v>45.673999999999999</v>
      </c>
      <c r="I153" s="155"/>
      <c r="J153" s="156">
        <f t="shared" si="5"/>
        <v>0</v>
      </c>
      <c r="K153" s="157"/>
      <c r="L153" s="28"/>
      <c r="M153" s="158" t="s">
        <v>1</v>
      </c>
      <c r="N153" s="119" t="s">
        <v>41</v>
      </c>
      <c r="P153" s="159">
        <f t="shared" si="6"/>
        <v>0</v>
      </c>
      <c r="Q153" s="159">
        <v>0</v>
      </c>
      <c r="R153" s="159">
        <f t="shared" si="7"/>
        <v>0</v>
      </c>
      <c r="S153" s="159">
        <v>0</v>
      </c>
      <c r="T153" s="160">
        <f t="shared" si="8"/>
        <v>0</v>
      </c>
      <c r="AR153" s="161" t="s">
        <v>147</v>
      </c>
      <c r="AT153" s="161" t="s">
        <v>143</v>
      </c>
      <c r="AU153" s="161" t="s">
        <v>88</v>
      </c>
      <c r="AY153" s="13" t="s">
        <v>141</v>
      </c>
      <c r="BE153" s="162">
        <f t="shared" si="9"/>
        <v>0</v>
      </c>
      <c r="BF153" s="162">
        <f t="shared" si="10"/>
        <v>0</v>
      </c>
      <c r="BG153" s="162">
        <f t="shared" si="11"/>
        <v>0</v>
      </c>
      <c r="BH153" s="162">
        <f t="shared" si="12"/>
        <v>0</v>
      </c>
      <c r="BI153" s="162">
        <f t="shared" si="13"/>
        <v>0</v>
      </c>
      <c r="BJ153" s="13" t="s">
        <v>88</v>
      </c>
      <c r="BK153" s="162">
        <f t="shared" si="14"/>
        <v>0</v>
      </c>
      <c r="BL153" s="13" t="s">
        <v>147</v>
      </c>
      <c r="BM153" s="161" t="s">
        <v>156</v>
      </c>
    </row>
    <row r="154" spans="2:65" s="1" customFormat="1" ht="21.75" customHeight="1" x14ac:dyDescent="0.2">
      <c r="B154" s="120"/>
      <c r="C154" s="150" t="s">
        <v>147</v>
      </c>
      <c r="D154" s="150" t="s">
        <v>143</v>
      </c>
      <c r="E154" s="151" t="s">
        <v>157</v>
      </c>
      <c r="F154" s="152" t="s">
        <v>158</v>
      </c>
      <c r="G154" s="153" t="s">
        <v>151</v>
      </c>
      <c r="H154" s="154">
        <v>22.422000000000001</v>
      </c>
      <c r="I154" s="155"/>
      <c r="J154" s="156">
        <f t="shared" si="5"/>
        <v>0</v>
      </c>
      <c r="K154" s="157"/>
      <c r="L154" s="28"/>
      <c r="M154" s="158" t="s">
        <v>1</v>
      </c>
      <c r="N154" s="119" t="s">
        <v>41</v>
      </c>
      <c r="P154" s="159">
        <f t="shared" si="6"/>
        <v>0</v>
      </c>
      <c r="Q154" s="159">
        <v>0</v>
      </c>
      <c r="R154" s="159">
        <f t="shared" si="7"/>
        <v>0</v>
      </c>
      <c r="S154" s="159">
        <v>0</v>
      </c>
      <c r="T154" s="160">
        <f t="shared" si="8"/>
        <v>0</v>
      </c>
      <c r="AR154" s="161" t="s">
        <v>147</v>
      </c>
      <c r="AT154" s="161" t="s">
        <v>143</v>
      </c>
      <c r="AU154" s="161" t="s">
        <v>88</v>
      </c>
      <c r="AY154" s="13" t="s">
        <v>141</v>
      </c>
      <c r="BE154" s="162">
        <f t="shared" si="9"/>
        <v>0</v>
      </c>
      <c r="BF154" s="162">
        <f t="shared" si="10"/>
        <v>0</v>
      </c>
      <c r="BG154" s="162">
        <f t="shared" si="11"/>
        <v>0</v>
      </c>
      <c r="BH154" s="162">
        <f t="shared" si="12"/>
        <v>0</v>
      </c>
      <c r="BI154" s="162">
        <f t="shared" si="13"/>
        <v>0</v>
      </c>
      <c r="BJ154" s="13" t="s">
        <v>88</v>
      </c>
      <c r="BK154" s="162">
        <f t="shared" si="14"/>
        <v>0</v>
      </c>
      <c r="BL154" s="13" t="s">
        <v>147</v>
      </c>
      <c r="BM154" s="161" t="s">
        <v>159</v>
      </c>
    </row>
    <row r="155" spans="2:65" s="1" customFormat="1" ht="24.25" customHeight="1" x14ac:dyDescent="0.2">
      <c r="B155" s="120"/>
      <c r="C155" s="150" t="s">
        <v>160</v>
      </c>
      <c r="D155" s="150" t="s">
        <v>143</v>
      </c>
      <c r="E155" s="151" t="s">
        <v>161</v>
      </c>
      <c r="F155" s="152" t="s">
        <v>162</v>
      </c>
      <c r="G155" s="153" t="s">
        <v>151</v>
      </c>
      <c r="H155" s="154">
        <v>6.7270000000000003</v>
      </c>
      <c r="I155" s="155"/>
      <c r="J155" s="156">
        <f t="shared" si="5"/>
        <v>0</v>
      </c>
      <c r="K155" s="157"/>
      <c r="L155" s="28"/>
      <c r="M155" s="158" t="s">
        <v>1</v>
      </c>
      <c r="N155" s="119" t="s">
        <v>41</v>
      </c>
      <c r="P155" s="159">
        <f t="shared" si="6"/>
        <v>0</v>
      </c>
      <c r="Q155" s="159">
        <v>0</v>
      </c>
      <c r="R155" s="159">
        <f t="shared" si="7"/>
        <v>0</v>
      </c>
      <c r="S155" s="159">
        <v>0</v>
      </c>
      <c r="T155" s="160">
        <f t="shared" si="8"/>
        <v>0</v>
      </c>
      <c r="AR155" s="161" t="s">
        <v>147</v>
      </c>
      <c r="AT155" s="161" t="s">
        <v>143</v>
      </c>
      <c r="AU155" s="161" t="s">
        <v>88</v>
      </c>
      <c r="AY155" s="13" t="s">
        <v>141</v>
      </c>
      <c r="BE155" s="162">
        <f t="shared" si="9"/>
        <v>0</v>
      </c>
      <c r="BF155" s="162">
        <f t="shared" si="10"/>
        <v>0</v>
      </c>
      <c r="BG155" s="162">
        <f t="shared" si="11"/>
        <v>0</v>
      </c>
      <c r="BH155" s="162">
        <f t="shared" si="12"/>
        <v>0</v>
      </c>
      <c r="BI155" s="162">
        <f t="shared" si="13"/>
        <v>0</v>
      </c>
      <c r="BJ155" s="13" t="s">
        <v>88</v>
      </c>
      <c r="BK155" s="162">
        <f t="shared" si="14"/>
        <v>0</v>
      </c>
      <c r="BL155" s="13" t="s">
        <v>147</v>
      </c>
      <c r="BM155" s="161" t="s">
        <v>163</v>
      </c>
    </row>
    <row r="156" spans="2:65" s="1" customFormat="1" ht="24.25" customHeight="1" x14ac:dyDescent="0.2">
      <c r="B156" s="120"/>
      <c r="C156" s="150" t="s">
        <v>164</v>
      </c>
      <c r="D156" s="150" t="s">
        <v>143</v>
      </c>
      <c r="E156" s="151" t="s">
        <v>165</v>
      </c>
      <c r="F156" s="152" t="s">
        <v>166</v>
      </c>
      <c r="G156" s="153" t="s">
        <v>151</v>
      </c>
      <c r="H156" s="154">
        <v>1.3580000000000001</v>
      </c>
      <c r="I156" s="155"/>
      <c r="J156" s="156">
        <f t="shared" si="5"/>
        <v>0</v>
      </c>
      <c r="K156" s="157"/>
      <c r="L156" s="28"/>
      <c r="M156" s="158" t="s">
        <v>1</v>
      </c>
      <c r="N156" s="119" t="s">
        <v>41</v>
      </c>
      <c r="P156" s="159">
        <f t="shared" si="6"/>
        <v>0</v>
      </c>
      <c r="Q156" s="159">
        <v>0</v>
      </c>
      <c r="R156" s="159">
        <f t="shared" si="7"/>
        <v>0</v>
      </c>
      <c r="S156" s="159">
        <v>0</v>
      </c>
      <c r="T156" s="160">
        <f t="shared" si="8"/>
        <v>0</v>
      </c>
      <c r="AR156" s="161" t="s">
        <v>147</v>
      </c>
      <c r="AT156" s="161" t="s">
        <v>143</v>
      </c>
      <c r="AU156" s="161" t="s">
        <v>88</v>
      </c>
      <c r="AY156" s="13" t="s">
        <v>141</v>
      </c>
      <c r="BE156" s="162">
        <f t="shared" si="9"/>
        <v>0</v>
      </c>
      <c r="BF156" s="162">
        <f t="shared" si="10"/>
        <v>0</v>
      </c>
      <c r="BG156" s="162">
        <f t="shared" si="11"/>
        <v>0</v>
      </c>
      <c r="BH156" s="162">
        <f t="shared" si="12"/>
        <v>0</v>
      </c>
      <c r="BI156" s="162">
        <f t="shared" si="13"/>
        <v>0</v>
      </c>
      <c r="BJ156" s="13" t="s">
        <v>88</v>
      </c>
      <c r="BK156" s="162">
        <f t="shared" si="14"/>
        <v>0</v>
      </c>
      <c r="BL156" s="13" t="s">
        <v>147</v>
      </c>
      <c r="BM156" s="161" t="s">
        <v>167</v>
      </c>
    </row>
    <row r="157" spans="2:65" s="1" customFormat="1" ht="24.25" customHeight="1" x14ac:dyDescent="0.2">
      <c r="B157" s="120"/>
      <c r="C157" s="150" t="s">
        <v>168</v>
      </c>
      <c r="D157" s="150" t="s">
        <v>143</v>
      </c>
      <c r="E157" s="151" t="s">
        <v>169</v>
      </c>
      <c r="F157" s="152" t="s">
        <v>170</v>
      </c>
      <c r="G157" s="153" t="s">
        <v>151</v>
      </c>
      <c r="H157" s="154">
        <v>0.40699999999999997</v>
      </c>
      <c r="I157" s="155"/>
      <c r="J157" s="156">
        <f t="shared" si="5"/>
        <v>0</v>
      </c>
      <c r="K157" s="157"/>
      <c r="L157" s="28"/>
      <c r="M157" s="158" t="s">
        <v>1</v>
      </c>
      <c r="N157" s="119" t="s">
        <v>41</v>
      </c>
      <c r="P157" s="159">
        <f t="shared" si="6"/>
        <v>0</v>
      </c>
      <c r="Q157" s="159">
        <v>0</v>
      </c>
      <c r="R157" s="159">
        <f t="shared" si="7"/>
        <v>0</v>
      </c>
      <c r="S157" s="159">
        <v>0</v>
      </c>
      <c r="T157" s="160">
        <f t="shared" si="8"/>
        <v>0</v>
      </c>
      <c r="AR157" s="161" t="s">
        <v>147</v>
      </c>
      <c r="AT157" s="161" t="s">
        <v>143</v>
      </c>
      <c r="AU157" s="161" t="s">
        <v>88</v>
      </c>
      <c r="AY157" s="13" t="s">
        <v>141</v>
      </c>
      <c r="BE157" s="162">
        <f t="shared" si="9"/>
        <v>0</v>
      </c>
      <c r="BF157" s="162">
        <f t="shared" si="10"/>
        <v>0</v>
      </c>
      <c r="BG157" s="162">
        <f t="shared" si="11"/>
        <v>0</v>
      </c>
      <c r="BH157" s="162">
        <f t="shared" si="12"/>
        <v>0</v>
      </c>
      <c r="BI157" s="162">
        <f t="shared" si="13"/>
        <v>0</v>
      </c>
      <c r="BJ157" s="13" t="s">
        <v>88</v>
      </c>
      <c r="BK157" s="162">
        <f t="shared" si="14"/>
        <v>0</v>
      </c>
      <c r="BL157" s="13" t="s">
        <v>147</v>
      </c>
      <c r="BM157" s="161" t="s">
        <v>171</v>
      </c>
    </row>
    <row r="158" spans="2:65" s="1" customFormat="1" ht="37.9" customHeight="1" x14ac:dyDescent="0.2">
      <c r="B158" s="120"/>
      <c r="C158" s="150" t="s">
        <v>172</v>
      </c>
      <c r="D158" s="150" t="s">
        <v>143</v>
      </c>
      <c r="E158" s="151" t="s">
        <v>173</v>
      </c>
      <c r="F158" s="152" t="s">
        <v>174</v>
      </c>
      <c r="G158" s="153" t="s">
        <v>151</v>
      </c>
      <c r="H158" s="154">
        <v>349.33600000000001</v>
      </c>
      <c r="I158" s="155"/>
      <c r="J158" s="156">
        <f t="shared" si="5"/>
        <v>0</v>
      </c>
      <c r="K158" s="157"/>
      <c r="L158" s="28"/>
      <c r="M158" s="158" t="s">
        <v>1</v>
      </c>
      <c r="N158" s="119" t="s">
        <v>41</v>
      </c>
      <c r="P158" s="159">
        <f t="shared" si="6"/>
        <v>0</v>
      </c>
      <c r="Q158" s="159">
        <v>0</v>
      </c>
      <c r="R158" s="159">
        <f t="shared" si="7"/>
        <v>0</v>
      </c>
      <c r="S158" s="159">
        <v>0</v>
      </c>
      <c r="T158" s="160">
        <f t="shared" si="8"/>
        <v>0</v>
      </c>
      <c r="AR158" s="161" t="s">
        <v>147</v>
      </c>
      <c r="AT158" s="161" t="s">
        <v>143</v>
      </c>
      <c r="AU158" s="161" t="s">
        <v>88</v>
      </c>
      <c r="AY158" s="13" t="s">
        <v>141</v>
      </c>
      <c r="BE158" s="162">
        <f t="shared" si="9"/>
        <v>0</v>
      </c>
      <c r="BF158" s="162">
        <f t="shared" si="10"/>
        <v>0</v>
      </c>
      <c r="BG158" s="162">
        <f t="shared" si="11"/>
        <v>0</v>
      </c>
      <c r="BH158" s="162">
        <f t="shared" si="12"/>
        <v>0</v>
      </c>
      <c r="BI158" s="162">
        <f t="shared" si="13"/>
        <v>0</v>
      </c>
      <c r="BJ158" s="13" t="s">
        <v>88</v>
      </c>
      <c r="BK158" s="162">
        <f t="shared" si="14"/>
        <v>0</v>
      </c>
      <c r="BL158" s="13" t="s">
        <v>147</v>
      </c>
      <c r="BM158" s="161" t="s">
        <v>175</v>
      </c>
    </row>
    <row r="159" spans="2:65" s="1" customFormat="1" ht="24.25" customHeight="1" x14ac:dyDescent="0.2">
      <c r="B159" s="120"/>
      <c r="C159" s="150" t="s">
        <v>176</v>
      </c>
      <c r="D159" s="150" t="s">
        <v>143</v>
      </c>
      <c r="E159" s="151" t="s">
        <v>177</v>
      </c>
      <c r="F159" s="152" t="s">
        <v>178</v>
      </c>
      <c r="G159" s="153" t="s">
        <v>151</v>
      </c>
      <c r="H159" s="154">
        <v>349.33600000000001</v>
      </c>
      <c r="I159" s="155"/>
      <c r="J159" s="156">
        <f t="shared" si="5"/>
        <v>0</v>
      </c>
      <c r="K159" s="157"/>
      <c r="L159" s="28"/>
      <c r="M159" s="158" t="s">
        <v>1</v>
      </c>
      <c r="N159" s="119" t="s">
        <v>41</v>
      </c>
      <c r="P159" s="159">
        <f t="shared" si="6"/>
        <v>0</v>
      </c>
      <c r="Q159" s="159">
        <v>0</v>
      </c>
      <c r="R159" s="159">
        <f t="shared" si="7"/>
        <v>0</v>
      </c>
      <c r="S159" s="159">
        <v>0</v>
      </c>
      <c r="T159" s="160">
        <f t="shared" si="8"/>
        <v>0</v>
      </c>
      <c r="AR159" s="161" t="s">
        <v>147</v>
      </c>
      <c r="AT159" s="161" t="s">
        <v>143</v>
      </c>
      <c r="AU159" s="161" t="s">
        <v>88</v>
      </c>
      <c r="AY159" s="13" t="s">
        <v>141</v>
      </c>
      <c r="BE159" s="162">
        <f t="shared" si="9"/>
        <v>0</v>
      </c>
      <c r="BF159" s="162">
        <f t="shared" si="10"/>
        <v>0</v>
      </c>
      <c r="BG159" s="162">
        <f t="shared" si="11"/>
        <v>0</v>
      </c>
      <c r="BH159" s="162">
        <f t="shared" si="12"/>
        <v>0</v>
      </c>
      <c r="BI159" s="162">
        <f t="shared" si="13"/>
        <v>0</v>
      </c>
      <c r="BJ159" s="13" t="s">
        <v>88</v>
      </c>
      <c r="BK159" s="162">
        <f t="shared" si="14"/>
        <v>0</v>
      </c>
      <c r="BL159" s="13" t="s">
        <v>147</v>
      </c>
      <c r="BM159" s="161" t="s">
        <v>179</v>
      </c>
    </row>
    <row r="160" spans="2:65" s="1" customFormat="1" ht="24.25" customHeight="1" x14ac:dyDescent="0.2">
      <c r="B160" s="120"/>
      <c r="C160" s="150" t="s">
        <v>180</v>
      </c>
      <c r="D160" s="150" t="s">
        <v>143</v>
      </c>
      <c r="E160" s="151" t="s">
        <v>181</v>
      </c>
      <c r="F160" s="152" t="s">
        <v>182</v>
      </c>
      <c r="G160" s="153" t="s">
        <v>151</v>
      </c>
      <c r="H160" s="154">
        <v>358.42599999999999</v>
      </c>
      <c r="I160" s="155"/>
      <c r="J160" s="156">
        <f t="shared" si="5"/>
        <v>0</v>
      </c>
      <c r="K160" s="157"/>
      <c r="L160" s="28"/>
      <c r="M160" s="158" t="s">
        <v>1</v>
      </c>
      <c r="N160" s="119" t="s">
        <v>41</v>
      </c>
      <c r="P160" s="159">
        <f t="shared" si="6"/>
        <v>0</v>
      </c>
      <c r="Q160" s="159">
        <v>0</v>
      </c>
      <c r="R160" s="159">
        <f t="shared" si="7"/>
        <v>0</v>
      </c>
      <c r="S160" s="159">
        <v>0</v>
      </c>
      <c r="T160" s="160">
        <f t="shared" si="8"/>
        <v>0</v>
      </c>
      <c r="AR160" s="161" t="s">
        <v>147</v>
      </c>
      <c r="AT160" s="161" t="s">
        <v>143</v>
      </c>
      <c r="AU160" s="161" t="s">
        <v>88</v>
      </c>
      <c r="AY160" s="13" t="s">
        <v>141</v>
      </c>
      <c r="BE160" s="162">
        <f t="shared" si="9"/>
        <v>0</v>
      </c>
      <c r="BF160" s="162">
        <f t="shared" si="10"/>
        <v>0</v>
      </c>
      <c r="BG160" s="162">
        <f t="shared" si="11"/>
        <v>0</v>
      </c>
      <c r="BH160" s="162">
        <f t="shared" si="12"/>
        <v>0</v>
      </c>
      <c r="BI160" s="162">
        <f t="shared" si="13"/>
        <v>0</v>
      </c>
      <c r="BJ160" s="13" t="s">
        <v>88</v>
      </c>
      <c r="BK160" s="162">
        <f t="shared" si="14"/>
        <v>0</v>
      </c>
      <c r="BL160" s="13" t="s">
        <v>147</v>
      </c>
      <c r="BM160" s="161" t="s">
        <v>183</v>
      </c>
    </row>
    <row r="161" spans="2:65" s="11" customFormat="1" ht="22.9" customHeight="1" x14ac:dyDescent="0.25">
      <c r="B161" s="138"/>
      <c r="D161" s="139" t="s">
        <v>74</v>
      </c>
      <c r="E161" s="148" t="s">
        <v>88</v>
      </c>
      <c r="F161" s="148" t="s">
        <v>184</v>
      </c>
      <c r="I161" s="141"/>
      <c r="J161" s="149">
        <f>BK161</f>
        <v>0</v>
      </c>
      <c r="L161" s="138"/>
      <c r="M161" s="143"/>
      <c r="P161" s="144">
        <f>SUM(P162:P181)</f>
        <v>0</v>
      </c>
      <c r="R161" s="144">
        <f>SUM(R162:R181)</f>
        <v>2047.84639298924</v>
      </c>
      <c r="T161" s="145">
        <f>SUM(T162:T181)</f>
        <v>0</v>
      </c>
      <c r="AR161" s="139" t="s">
        <v>82</v>
      </c>
      <c r="AT161" s="146" t="s">
        <v>74</v>
      </c>
      <c r="AU161" s="146" t="s">
        <v>82</v>
      </c>
      <c r="AY161" s="139" t="s">
        <v>141</v>
      </c>
      <c r="BK161" s="147">
        <f>SUM(BK162:BK181)</f>
        <v>0</v>
      </c>
    </row>
    <row r="162" spans="2:65" s="1" customFormat="1" ht="33" customHeight="1" x14ac:dyDescent="0.2">
      <c r="B162" s="120"/>
      <c r="C162" s="150" t="s">
        <v>185</v>
      </c>
      <c r="D162" s="150" t="s">
        <v>143</v>
      </c>
      <c r="E162" s="151" t="s">
        <v>186</v>
      </c>
      <c r="F162" s="152" t="s">
        <v>187</v>
      </c>
      <c r="G162" s="153" t="s">
        <v>146</v>
      </c>
      <c r="H162" s="154">
        <v>879.39700000000005</v>
      </c>
      <c r="I162" s="155"/>
      <c r="J162" s="156">
        <f t="shared" ref="J162:J181" si="15">ROUND(I162*H162,2)</f>
        <v>0</v>
      </c>
      <c r="K162" s="157"/>
      <c r="L162" s="28"/>
      <c r="M162" s="158" t="s">
        <v>1</v>
      </c>
      <c r="N162" s="119" t="s">
        <v>41</v>
      </c>
      <c r="P162" s="159">
        <f t="shared" ref="P162:P181" si="16">O162*H162</f>
        <v>0</v>
      </c>
      <c r="Q162" s="159">
        <v>0</v>
      </c>
      <c r="R162" s="159">
        <f t="shared" ref="R162:R181" si="17">Q162*H162</f>
        <v>0</v>
      </c>
      <c r="S162" s="159">
        <v>0</v>
      </c>
      <c r="T162" s="160">
        <f t="shared" ref="T162:T181" si="18">S162*H162</f>
        <v>0</v>
      </c>
      <c r="AR162" s="161" t="s">
        <v>147</v>
      </c>
      <c r="AT162" s="161" t="s">
        <v>143</v>
      </c>
      <c r="AU162" s="161" t="s">
        <v>88</v>
      </c>
      <c r="AY162" s="13" t="s">
        <v>141</v>
      </c>
      <c r="BE162" s="162">
        <f t="shared" ref="BE162:BE181" si="19">IF(N162="základná",J162,0)</f>
        <v>0</v>
      </c>
      <c r="BF162" s="162">
        <f t="shared" ref="BF162:BF181" si="20">IF(N162="znížená",J162,0)</f>
        <v>0</v>
      </c>
      <c r="BG162" s="162">
        <f t="shared" ref="BG162:BG181" si="21">IF(N162="zákl. prenesená",J162,0)</f>
        <v>0</v>
      </c>
      <c r="BH162" s="162">
        <f t="shared" ref="BH162:BH181" si="22">IF(N162="zníž. prenesená",J162,0)</f>
        <v>0</v>
      </c>
      <c r="BI162" s="162">
        <f t="shared" ref="BI162:BI181" si="23">IF(N162="nulová",J162,0)</f>
        <v>0</v>
      </c>
      <c r="BJ162" s="13" t="s">
        <v>88</v>
      </c>
      <c r="BK162" s="162">
        <f t="shared" ref="BK162:BK181" si="24">ROUND(I162*H162,2)</f>
        <v>0</v>
      </c>
      <c r="BL162" s="13" t="s">
        <v>147</v>
      </c>
      <c r="BM162" s="161" t="s">
        <v>188</v>
      </c>
    </row>
    <row r="163" spans="2:65" s="1" customFormat="1" ht="24.25" customHeight="1" x14ac:dyDescent="0.2">
      <c r="B163" s="120"/>
      <c r="C163" s="150" t="s">
        <v>189</v>
      </c>
      <c r="D163" s="150" t="s">
        <v>143</v>
      </c>
      <c r="E163" s="151" t="s">
        <v>190</v>
      </c>
      <c r="F163" s="152" t="s">
        <v>191</v>
      </c>
      <c r="G163" s="153" t="s">
        <v>151</v>
      </c>
      <c r="H163" s="154">
        <v>691.59</v>
      </c>
      <c r="I163" s="155"/>
      <c r="J163" s="156">
        <f t="shared" si="15"/>
        <v>0</v>
      </c>
      <c r="K163" s="157"/>
      <c r="L163" s="28"/>
      <c r="M163" s="158" t="s">
        <v>1</v>
      </c>
      <c r="N163" s="119" t="s">
        <v>41</v>
      </c>
      <c r="P163" s="159">
        <f t="shared" si="16"/>
        <v>0</v>
      </c>
      <c r="Q163" s="159">
        <v>2.0699999999999998</v>
      </c>
      <c r="R163" s="159">
        <f t="shared" si="17"/>
        <v>1431.5913</v>
      </c>
      <c r="S163" s="159">
        <v>0</v>
      </c>
      <c r="T163" s="160">
        <f t="shared" si="18"/>
        <v>0</v>
      </c>
      <c r="AR163" s="161" t="s">
        <v>147</v>
      </c>
      <c r="AT163" s="161" t="s">
        <v>143</v>
      </c>
      <c r="AU163" s="161" t="s">
        <v>88</v>
      </c>
      <c r="AY163" s="13" t="s">
        <v>141</v>
      </c>
      <c r="BE163" s="162">
        <f t="shared" si="19"/>
        <v>0</v>
      </c>
      <c r="BF163" s="162">
        <f t="shared" si="20"/>
        <v>0</v>
      </c>
      <c r="BG163" s="162">
        <f t="shared" si="21"/>
        <v>0</v>
      </c>
      <c r="BH163" s="162">
        <f t="shared" si="22"/>
        <v>0</v>
      </c>
      <c r="BI163" s="162">
        <f t="shared" si="23"/>
        <v>0</v>
      </c>
      <c r="BJ163" s="13" t="s">
        <v>88</v>
      </c>
      <c r="BK163" s="162">
        <f t="shared" si="24"/>
        <v>0</v>
      </c>
      <c r="BL163" s="13" t="s">
        <v>147</v>
      </c>
      <c r="BM163" s="161" t="s">
        <v>192</v>
      </c>
    </row>
    <row r="164" spans="2:65" s="1" customFormat="1" ht="24.25" customHeight="1" x14ac:dyDescent="0.2">
      <c r="B164" s="120"/>
      <c r="C164" s="150" t="s">
        <v>193</v>
      </c>
      <c r="D164" s="150" t="s">
        <v>143</v>
      </c>
      <c r="E164" s="151" t="s">
        <v>194</v>
      </c>
      <c r="F164" s="152" t="s">
        <v>195</v>
      </c>
      <c r="G164" s="153" t="s">
        <v>151</v>
      </c>
      <c r="H164" s="154">
        <v>81.331999999999994</v>
      </c>
      <c r="I164" s="155"/>
      <c r="J164" s="156">
        <f t="shared" si="15"/>
        <v>0</v>
      </c>
      <c r="K164" s="157"/>
      <c r="L164" s="28"/>
      <c r="M164" s="158" t="s">
        <v>1</v>
      </c>
      <c r="N164" s="119" t="s">
        <v>41</v>
      </c>
      <c r="P164" s="159">
        <f t="shared" si="16"/>
        <v>0</v>
      </c>
      <c r="Q164" s="159">
        <v>2.19407</v>
      </c>
      <c r="R164" s="159">
        <f t="shared" si="17"/>
        <v>178.44810123999997</v>
      </c>
      <c r="S164" s="159">
        <v>0</v>
      </c>
      <c r="T164" s="160">
        <f t="shared" si="18"/>
        <v>0</v>
      </c>
      <c r="AR164" s="161" t="s">
        <v>147</v>
      </c>
      <c r="AT164" s="161" t="s">
        <v>143</v>
      </c>
      <c r="AU164" s="161" t="s">
        <v>88</v>
      </c>
      <c r="AY164" s="13" t="s">
        <v>141</v>
      </c>
      <c r="BE164" s="162">
        <f t="shared" si="19"/>
        <v>0</v>
      </c>
      <c r="BF164" s="162">
        <f t="shared" si="20"/>
        <v>0</v>
      </c>
      <c r="BG164" s="162">
        <f t="shared" si="21"/>
        <v>0</v>
      </c>
      <c r="BH164" s="162">
        <f t="shared" si="22"/>
        <v>0</v>
      </c>
      <c r="BI164" s="162">
        <f t="shared" si="23"/>
        <v>0</v>
      </c>
      <c r="BJ164" s="13" t="s">
        <v>88</v>
      </c>
      <c r="BK164" s="162">
        <f t="shared" si="24"/>
        <v>0</v>
      </c>
      <c r="BL164" s="13" t="s">
        <v>147</v>
      </c>
      <c r="BM164" s="161" t="s">
        <v>196</v>
      </c>
    </row>
    <row r="165" spans="2:65" s="1" customFormat="1" ht="24.25" customHeight="1" x14ac:dyDescent="0.2">
      <c r="B165" s="120"/>
      <c r="C165" s="150" t="s">
        <v>197</v>
      </c>
      <c r="D165" s="150" t="s">
        <v>143</v>
      </c>
      <c r="E165" s="151" t="s">
        <v>198</v>
      </c>
      <c r="F165" s="152" t="s">
        <v>199</v>
      </c>
      <c r="G165" s="153" t="s">
        <v>151</v>
      </c>
      <c r="H165" s="154">
        <v>19.219000000000001</v>
      </c>
      <c r="I165" s="155"/>
      <c r="J165" s="156">
        <f t="shared" si="15"/>
        <v>0</v>
      </c>
      <c r="K165" s="157"/>
      <c r="L165" s="28"/>
      <c r="M165" s="158" t="s">
        <v>1</v>
      </c>
      <c r="N165" s="119" t="s">
        <v>41</v>
      </c>
      <c r="P165" s="159">
        <f t="shared" si="16"/>
        <v>0</v>
      </c>
      <c r="Q165" s="159">
        <v>2.4157199999999999</v>
      </c>
      <c r="R165" s="159">
        <f t="shared" si="17"/>
        <v>46.427722680000002</v>
      </c>
      <c r="S165" s="159">
        <v>0</v>
      </c>
      <c r="T165" s="160">
        <f t="shared" si="18"/>
        <v>0</v>
      </c>
      <c r="AR165" s="161" t="s">
        <v>147</v>
      </c>
      <c r="AT165" s="161" t="s">
        <v>143</v>
      </c>
      <c r="AU165" s="161" t="s">
        <v>88</v>
      </c>
      <c r="AY165" s="13" t="s">
        <v>141</v>
      </c>
      <c r="BE165" s="162">
        <f t="shared" si="19"/>
        <v>0</v>
      </c>
      <c r="BF165" s="162">
        <f t="shared" si="20"/>
        <v>0</v>
      </c>
      <c r="BG165" s="162">
        <f t="shared" si="21"/>
        <v>0</v>
      </c>
      <c r="BH165" s="162">
        <f t="shared" si="22"/>
        <v>0</v>
      </c>
      <c r="BI165" s="162">
        <f t="shared" si="23"/>
        <v>0</v>
      </c>
      <c r="BJ165" s="13" t="s">
        <v>88</v>
      </c>
      <c r="BK165" s="162">
        <f t="shared" si="24"/>
        <v>0</v>
      </c>
      <c r="BL165" s="13" t="s">
        <v>147</v>
      </c>
      <c r="BM165" s="161" t="s">
        <v>200</v>
      </c>
    </row>
    <row r="166" spans="2:65" s="1" customFormat="1" ht="21.75" customHeight="1" x14ac:dyDescent="0.2">
      <c r="B166" s="120"/>
      <c r="C166" s="150" t="s">
        <v>201</v>
      </c>
      <c r="D166" s="150" t="s">
        <v>143</v>
      </c>
      <c r="E166" s="151" t="s">
        <v>202</v>
      </c>
      <c r="F166" s="152" t="s">
        <v>203</v>
      </c>
      <c r="G166" s="153" t="s">
        <v>146</v>
      </c>
      <c r="H166" s="154">
        <v>1.994</v>
      </c>
      <c r="I166" s="155"/>
      <c r="J166" s="156">
        <f t="shared" si="15"/>
        <v>0</v>
      </c>
      <c r="K166" s="157"/>
      <c r="L166" s="28"/>
      <c r="M166" s="158" t="s">
        <v>1</v>
      </c>
      <c r="N166" s="119" t="s">
        <v>41</v>
      </c>
      <c r="P166" s="159">
        <f t="shared" si="16"/>
        <v>0</v>
      </c>
      <c r="Q166" s="159">
        <v>6.7000000000000002E-4</v>
      </c>
      <c r="R166" s="159">
        <f t="shared" si="17"/>
        <v>1.3359800000000001E-3</v>
      </c>
      <c r="S166" s="159">
        <v>0</v>
      </c>
      <c r="T166" s="160">
        <f t="shared" si="18"/>
        <v>0</v>
      </c>
      <c r="AR166" s="161" t="s">
        <v>147</v>
      </c>
      <c r="AT166" s="161" t="s">
        <v>143</v>
      </c>
      <c r="AU166" s="161" t="s">
        <v>88</v>
      </c>
      <c r="AY166" s="13" t="s">
        <v>141</v>
      </c>
      <c r="BE166" s="162">
        <f t="shared" si="19"/>
        <v>0</v>
      </c>
      <c r="BF166" s="162">
        <f t="shared" si="20"/>
        <v>0</v>
      </c>
      <c r="BG166" s="162">
        <f t="shared" si="21"/>
        <v>0</v>
      </c>
      <c r="BH166" s="162">
        <f t="shared" si="22"/>
        <v>0</v>
      </c>
      <c r="BI166" s="162">
        <f t="shared" si="23"/>
        <v>0</v>
      </c>
      <c r="BJ166" s="13" t="s">
        <v>88</v>
      </c>
      <c r="BK166" s="162">
        <f t="shared" si="24"/>
        <v>0</v>
      </c>
      <c r="BL166" s="13" t="s">
        <v>147</v>
      </c>
      <c r="BM166" s="161" t="s">
        <v>204</v>
      </c>
    </row>
    <row r="167" spans="2:65" s="1" customFormat="1" ht="21.75" customHeight="1" x14ac:dyDescent="0.2">
      <c r="B167" s="120"/>
      <c r="C167" s="150" t="s">
        <v>205</v>
      </c>
      <c r="D167" s="150" t="s">
        <v>143</v>
      </c>
      <c r="E167" s="151" t="s">
        <v>206</v>
      </c>
      <c r="F167" s="152" t="s">
        <v>207</v>
      </c>
      <c r="G167" s="153" t="s">
        <v>146</v>
      </c>
      <c r="H167" s="154">
        <v>1.994</v>
      </c>
      <c r="I167" s="155"/>
      <c r="J167" s="156">
        <f t="shared" si="15"/>
        <v>0</v>
      </c>
      <c r="K167" s="157"/>
      <c r="L167" s="28"/>
      <c r="M167" s="158" t="s">
        <v>1</v>
      </c>
      <c r="N167" s="119" t="s">
        <v>41</v>
      </c>
      <c r="P167" s="159">
        <f t="shared" si="16"/>
        <v>0</v>
      </c>
      <c r="Q167" s="159">
        <v>0</v>
      </c>
      <c r="R167" s="159">
        <f t="shared" si="17"/>
        <v>0</v>
      </c>
      <c r="S167" s="159">
        <v>0</v>
      </c>
      <c r="T167" s="160">
        <f t="shared" si="18"/>
        <v>0</v>
      </c>
      <c r="AR167" s="161" t="s">
        <v>147</v>
      </c>
      <c r="AT167" s="161" t="s">
        <v>143</v>
      </c>
      <c r="AU167" s="161" t="s">
        <v>88</v>
      </c>
      <c r="AY167" s="13" t="s">
        <v>141</v>
      </c>
      <c r="BE167" s="162">
        <f t="shared" si="19"/>
        <v>0</v>
      </c>
      <c r="BF167" s="162">
        <f t="shared" si="20"/>
        <v>0</v>
      </c>
      <c r="BG167" s="162">
        <f t="shared" si="21"/>
        <v>0</v>
      </c>
      <c r="BH167" s="162">
        <f t="shared" si="22"/>
        <v>0</v>
      </c>
      <c r="BI167" s="162">
        <f t="shared" si="23"/>
        <v>0</v>
      </c>
      <c r="BJ167" s="13" t="s">
        <v>88</v>
      </c>
      <c r="BK167" s="162">
        <f t="shared" si="24"/>
        <v>0</v>
      </c>
      <c r="BL167" s="13" t="s">
        <v>147</v>
      </c>
      <c r="BM167" s="161" t="s">
        <v>208</v>
      </c>
    </row>
    <row r="168" spans="2:65" s="1" customFormat="1" ht="33" customHeight="1" x14ac:dyDescent="0.2">
      <c r="B168" s="120"/>
      <c r="C168" s="150" t="s">
        <v>209</v>
      </c>
      <c r="D168" s="150" t="s">
        <v>143</v>
      </c>
      <c r="E168" s="151" t="s">
        <v>210</v>
      </c>
      <c r="F168" s="152" t="s">
        <v>211</v>
      </c>
      <c r="G168" s="153" t="s">
        <v>146</v>
      </c>
      <c r="H168" s="154">
        <v>766.33299999999997</v>
      </c>
      <c r="I168" s="155"/>
      <c r="J168" s="156">
        <f t="shared" si="15"/>
        <v>0</v>
      </c>
      <c r="K168" s="157"/>
      <c r="L168" s="28"/>
      <c r="M168" s="158" t="s">
        <v>1</v>
      </c>
      <c r="N168" s="119" t="s">
        <v>41</v>
      </c>
      <c r="P168" s="159">
        <f t="shared" si="16"/>
        <v>0</v>
      </c>
      <c r="Q168" s="159">
        <v>3.5200000000000001E-3</v>
      </c>
      <c r="R168" s="159">
        <f t="shared" si="17"/>
        <v>2.6974921599999999</v>
      </c>
      <c r="S168" s="159">
        <v>0</v>
      </c>
      <c r="T168" s="160">
        <f t="shared" si="18"/>
        <v>0</v>
      </c>
      <c r="AR168" s="161" t="s">
        <v>147</v>
      </c>
      <c r="AT168" s="161" t="s">
        <v>143</v>
      </c>
      <c r="AU168" s="161" t="s">
        <v>88</v>
      </c>
      <c r="AY168" s="13" t="s">
        <v>141</v>
      </c>
      <c r="BE168" s="162">
        <f t="shared" si="19"/>
        <v>0</v>
      </c>
      <c r="BF168" s="162">
        <f t="shared" si="20"/>
        <v>0</v>
      </c>
      <c r="BG168" s="162">
        <f t="shared" si="21"/>
        <v>0</v>
      </c>
      <c r="BH168" s="162">
        <f t="shared" si="22"/>
        <v>0</v>
      </c>
      <c r="BI168" s="162">
        <f t="shared" si="23"/>
        <v>0</v>
      </c>
      <c r="BJ168" s="13" t="s">
        <v>88</v>
      </c>
      <c r="BK168" s="162">
        <f t="shared" si="24"/>
        <v>0</v>
      </c>
      <c r="BL168" s="13" t="s">
        <v>147</v>
      </c>
      <c r="BM168" s="161" t="s">
        <v>212</v>
      </c>
    </row>
    <row r="169" spans="2:65" s="1" customFormat="1" ht="33" customHeight="1" x14ac:dyDescent="0.2">
      <c r="B169" s="120"/>
      <c r="C169" s="150" t="s">
        <v>213</v>
      </c>
      <c r="D169" s="150" t="s">
        <v>143</v>
      </c>
      <c r="E169" s="151" t="s">
        <v>214</v>
      </c>
      <c r="F169" s="152" t="s">
        <v>215</v>
      </c>
      <c r="G169" s="153" t="s">
        <v>146</v>
      </c>
      <c r="H169" s="154">
        <v>64.063999999999993</v>
      </c>
      <c r="I169" s="155"/>
      <c r="J169" s="156">
        <f t="shared" si="15"/>
        <v>0</v>
      </c>
      <c r="K169" s="157"/>
      <c r="L169" s="28"/>
      <c r="M169" s="158" t="s">
        <v>1</v>
      </c>
      <c r="N169" s="119" t="s">
        <v>41</v>
      </c>
      <c r="P169" s="159">
        <f t="shared" si="16"/>
        <v>0</v>
      </c>
      <c r="Q169" s="159">
        <v>8.7786099999999992E-3</v>
      </c>
      <c r="R169" s="159">
        <f t="shared" si="17"/>
        <v>0.56239287103999991</v>
      </c>
      <c r="S169" s="159">
        <v>0</v>
      </c>
      <c r="T169" s="160">
        <f t="shared" si="18"/>
        <v>0</v>
      </c>
      <c r="AR169" s="161" t="s">
        <v>147</v>
      </c>
      <c r="AT169" s="161" t="s">
        <v>143</v>
      </c>
      <c r="AU169" s="161" t="s">
        <v>88</v>
      </c>
      <c r="AY169" s="13" t="s">
        <v>141</v>
      </c>
      <c r="BE169" s="162">
        <f t="shared" si="19"/>
        <v>0</v>
      </c>
      <c r="BF169" s="162">
        <f t="shared" si="20"/>
        <v>0</v>
      </c>
      <c r="BG169" s="162">
        <f t="shared" si="21"/>
        <v>0</v>
      </c>
      <c r="BH169" s="162">
        <f t="shared" si="22"/>
        <v>0</v>
      </c>
      <c r="BI169" s="162">
        <f t="shared" si="23"/>
        <v>0</v>
      </c>
      <c r="BJ169" s="13" t="s">
        <v>88</v>
      </c>
      <c r="BK169" s="162">
        <f t="shared" si="24"/>
        <v>0</v>
      </c>
      <c r="BL169" s="13" t="s">
        <v>147</v>
      </c>
      <c r="BM169" s="161" t="s">
        <v>216</v>
      </c>
    </row>
    <row r="170" spans="2:65" s="1" customFormat="1" ht="37.9" customHeight="1" x14ac:dyDescent="0.2">
      <c r="B170" s="120"/>
      <c r="C170" s="150" t="s">
        <v>217</v>
      </c>
      <c r="D170" s="150" t="s">
        <v>143</v>
      </c>
      <c r="E170" s="151" t="s">
        <v>218</v>
      </c>
      <c r="F170" s="152" t="s">
        <v>219</v>
      </c>
      <c r="G170" s="153" t="s">
        <v>220</v>
      </c>
      <c r="H170" s="154">
        <v>1000</v>
      </c>
      <c r="I170" s="155"/>
      <c r="J170" s="156">
        <f t="shared" si="15"/>
        <v>0</v>
      </c>
      <c r="K170" s="157"/>
      <c r="L170" s="28"/>
      <c r="M170" s="158" t="s">
        <v>1</v>
      </c>
      <c r="N170" s="119" t="s">
        <v>41</v>
      </c>
      <c r="P170" s="159">
        <f t="shared" si="16"/>
        <v>0</v>
      </c>
      <c r="Q170" s="159">
        <v>2.2650000000000002E-5</v>
      </c>
      <c r="R170" s="159">
        <f t="shared" si="17"/>
        <v>2.265E-2</v>
      </c>
      <c r="S170" s="159">
        <v>0</v>
      </c>
      <c r="T170" s="160">
        <f t="shared" si="18"/>
        <v>0</v>
      </c>
      <c r="AR170" s="161" t="s">
        <v>147</v>
      </c>
      <c r="AT170" s="161" t="s">
        <v>143</v>
      </c>
      <c r="AU170" s="161" t="s">
        <v>88</v>
      </c>
      <c r="AY170" s="13" t="s">
        <v>141</v>
      </c>
      <c r="BE170" s="162">
        <f t="shared" si="19"/>
        <v>0</v>
      </c>
      <c r="BF170" s="162">
        <f t="shared" si="20"/>
        <v>0</v>
      </c>
      <c r="BG170" s="162">
        <f t="shared" si="21"/>
        <v>0</v>
      </c>
      <c r="BH170" s="162">
        <f t="shared" si="22"/>
        <v>0</v>
      </c>
      <c r="BI170" s="162">
        <f t="shared" si="23"/>
        <v>0</v>
      </c>
      <c r="BJ170" s="13" t="s">
        <v>88</v>
      </c>
      <c r="BK170" s="162">
        <f t="shared" si="24"/>
        <v>0</v>
      </c>
      <c r="BL170" s="13" t="s">
        <v>147</v>
      </c>
      <c r="BM170" s="161" t="s">
        <v>221</v>
      </c>
    </row>
    <row r="171" spans="2:65" s="1" customFormat="1" ht="16.5" customHeight="1" x14ac:dyDescent="0.2">
      <c r="B171" s="120"/>
      <c r="C171" s="163" t="s">
        <v>7</v>
      </c>
      <c r="D171" s="163" t="s">
        <v>222</v>
      </c>
      <c r="E171" s="164" t="s">
        <v>223</v>
      </c>
      <c r="F171" s="165" t="s">
        <v>224</v>
      </c>
      <c r="G171" s="166" t="s">
        <v>225</v>
      </c>
      <c r="H171" s="167">
        <v>20</v>
      </c>
      <c r="I171" s="168"/>
      <c r="J171" s="169">
        <f t="shared" si="15"/>
        <v>0</v>
      </c>
      <c r="K171" s="170"/>
      <c r="L171" s="171"/>
      <c r="M171" s="172" t="s">
        <v>1</v>
      </c>
      <c r="N171" s="173" t="s">
        <v>41</v>
      </c>
      <c r="P171" s="159">
        <f t="shared" si="16"/>
        <v>0</v>
      </c>
      <c r="Q171" s="159">
        <v>7.2000000000000005E-4</v>
      </c>
      <c r="R171" s="159">
        <f t="shared" si="17"/>
        <v>1.4400000000000001E-2</v>
      </c>
      <c r="S171" s="159">
        <v>0</v>
      </c>
      <c r="T171" s="160">
        <f t="shared" si="18"/>
        <v>0</v>
      </c>
      <c r="AR171" s="161" t="s">
        <v>172</v>
      </c>
      <c r="AT171" s="161" t="s">
        <v>222</v>
      </c>
      <c r="AU171" s="161" t="s">
        <v>88</v>
      </c>
      <c r="AY171" s="13" t="s">
        <v>141</v>
      </c>
      <c r="BE171" s="162">
        <f t="shared" si="19"/>
        <v>0</v>
      </c>
      <c r="BF171" s="162">
        <f t="shared" si="20"/>
        <v>0</v>
      </c>
      <c r="BG171" s="162">
        <f t="shared" si="21"/>
        <v>0</v>
      </c>
      <c r="BH171" s="162">
        <f t="shared" si="22"/>
        <v>0</v>
      </c>
      <c r="BI171" s="162">
        <f t="shared" si="23"/>
        <v>0</v>
      </c>
      <c r="BJ171" s="13" t="s">
        <v>88</v>
      </c>
      <c r="BK171" s="162">
        <f t="shared" si="24"/>
        <v>0</v>
      </c>
      <c r="BL171" s="13" t="s">
        <v>147</v>
      </c>
      <c r="BM171" s="161" t="s">
        <v>226</v>
      </c>
    </row>
    <row r="172" spans="2:65" s="1" customFormat="1" ht="16.5" customHeight="1" x14ac:dyDescent="0.2">
      <c r="B172" s="120"/>
      <c r="C172" s="150" t="s">
        <v>227</v>
      </c>
      <c r="D172" s="150" t="s">
        <v>143</v>
      </c>
      <c r="E172" s="151" t="s">
        <v>228</v>
      </c>
      <c r="F172" s="152" t="s">
        <v>229</v>
      </c>
      <c r="G172" s="153" t="s">
        <v>151</v>
      </c>
      <c r="H172" s="154">
        <v>1.226</v>
      </c>
      <c r="I172" s="155"/>
      <c r="J172" s="156">
        <f t="shared" si="15"/>
        <v>0</v>
      </c>
      <c r="K172" s="157"/>
      <c r="L172" s="28"/>
      <c r="M172" s="158" t="s">
        <v>1</v>
      </c>
      <c r="N172" s="119" t="s">
        <v>41</v>
      </c>
      <c r="P172" s="159">
        <f t="shared" si="16"/>
        <v>0</v>
      </c>
      <c r="Q172" s="159">
        <v>2.1940757</v>
      </c>
      <c r="R172" s="159">
        <f t="shared" si="17"/>
        <v>2.6899368081999997</v>
      </c>
      <c r="S172" s="159">
        <v>0</v>
      </c>
      <c r="T172" s="160">
        <f t="shared" si="18"/>
        <v>0</v>
      </c>
      <c r="AR172" s="161" t="s">
        <v>147</v>
      </c>
      <c r="AT172" s="161" t="s">
        <v>143</v>
      </c>
      <c r="AU172" s="161" t="s">
        <v>88</v>
      </c>
      <c r="AY172" s="13" t="s">
        <v>141</v>
      </c>
      <c r="BE172" s="162">
        <f t="shared" si="19"/>
        <v>0</v>
      </c>
      <c r="BF172" s="162">
        <f t="shared" si="20"/>
        <v>0</v>
      </c>
      <c r="BG172" s="162">
        <f t="shared" si="21"/>
        <v>0</v>
      </c>
      <c r="BH172" s="162">
        <f t="shared" si="22"/>
        <v>0</v>
      </c>
      <c r="BI172" s="162">
        <f t="shared" si="23"/>
        <v>0</v>
      </c>
      <c r="BJ172" s="13" t="s">
        <v>88</v>
      </c>
      <c r="BK172" s="162">
        <f t="shared" si="24"/>
        <v>0</v>
      </c>
      <c r="BL172" s="13" t="s">
        <v>147</v>
      </c>
      <c r="BM172" s="161" t="s">
        <v>230</v>
      </c>
    </row>
    <row r="173" spans="2:65" s="1" customFormat="1" ht="24.25" customHeight="1" x14ac:dyDescent="0.2">
      <c r="B173" s="120"/>
      <c r="C173" s="150" t="s">
        <v>231</v>
      </c>
      <c r="D173" s="150" t="s">
        <v>143</v>
      </c>
      <c r="E173" s="151" t="s">
        <v>232</v>
      </c>
      <c r="F173" s="152" t="s">
        <v>233</v>
      </c>
      <c r="G173" s="153" t="s">
        <v>151</v>
      </c>
      <c r="H173" s="154">
        <v>52.911999999999999</v>
      </c>
      <c r="I173" s="155"/>
      <c r="J173" s="156">
        <f t="shared" si="15"/>
        <v>0</v>
      </c>
      <c r="K173" s="157"/>
      <c r="L173" s="28"/>
      <c r="M173" s="158" t="s">
        <v>1</v>
      </c>
      <c r="N173" s="119" t="s">
        <v>41</v>
      </c>
      <c r="P173" s="159">
        <f t="shared" si="16"/>
        <v>0</v>
      </c>
      <c r="Q173" s="159">
        <v>2.2151299999999998</v>
      </c>
      <c r="R173" s="159">
        <f t="shared" si="17"/>
        <v>117.20695855999999</v>
      </c>
      <c r="S173" s="159">
        <v>0</v>
      </c>
      <c r="T173" s="160">
        <f t="shared" si="18"/>
        <v>0</v>
      </c>
      <c r="AR173" s="161" t="s">
        <v>147</v>
      </c>
      <c r="AT173" s="161" t="s">
        <v>143</v>
      </c>
      <c r="AU173" s="161" t="s">
        <v>88</v>
      </c>
      <c r="AY173" s="13" t="s">
        <v>141</v>
      </c>
      <c r="BE173" s="162">
        <f t="shared" si="19"/>
        <v>0</v>
      </c>
      <c r="BF173" s="162">
        <f t="shared" si="20"/>
        <v>0</v>
      </c>
      <c r="BG173" s="162">
        <f t="shared" si="21"/>
        <v>0</v>
      </c>
      <c r="BH173" s="162">
        <f t="shared" si="22"/>
        <v>0</v>
      </c>
      <c r="BI173" s="162">
        <f t="shared" si="23"/>
        <v>0</v>
      </c>
      <c r="BJ173" s="13" t="s">
        <v>88</v>
      </c>
      <c r="BK173" s="162">
        <f t="shared" si="24"/>
        <v>0</v>
      </c>
      <c r="BL173" s="13" t="s">
        <v>147</v>
      </c>
      <c r="BM173" s="161" t="s">
        <v>234</v>
      </c>
    </row>
    <row r="174" spans="2:65" s="1" customFormat="1" ht="21.75" customHeight="1" x14ac:dyDescent="0.2">
      <c r="B174" s="120"/>
      <c r="C174" s="150" t="s">
        <v>235</v>
      </c>
      <c r="D174" s="150" t="s">
        <v>143</v>
      </c>
      <c r="E174" s="151" t="s">
        <v>236</v>
      </c>
      <c r="F174" s="152" t="s">
        <v>237</v>
      </c>
      <c r="G174" s="153" t="s">
        <v>146</v>
      </c>
      <c r="H174" s="154">
        <v>303.69299999999998</v>
      </c>
      <c r="I174" s="155"/>
      <c r="J174" s="156">
        <f t="shared" si="15"/>
        <v>0</v>
      </c>
      <c r="K174" s="157"/>
      <c r="L174" s="28"/>
      <c r="M174" s="158" t="s">
        <v>1</v>
      </c>
      <c r="N174" s="119" t="s">
        <v>41</v>
      </c>
      <c r="P174" s="159">
        <f t="shared" si="16"/>
        <v>0</v>
      </c>
      <c r="Q174" s="159">
        <v>6.7000000000000002E-4</v>
      </c>
      <c r="R174" s="159">
        <f t="shared" si="17"/>
        <v>0.20347430999999999</v>
      </c>
      <c r="S174" s="159">
        <v>0</v>
      </c>
      <c r="T174" s="160">
        <f t="shared" si="18"/>
        <v>0</v>
      </c>
      <c r="AR174" s="161" t="s">
        <v>147</v>
      </c>
      <c r="AT174" s="161" t="s">
        <v>143</v>
      </c>
      <c r="AU174" s="161" t="s">
        <v>88</v>
      </c>
      <c r="AY174" s="13" t="s">
        <v>141</v>
      </c>
      <c r="BE174" s="162">
        <f t="shared" si="19"/>
        <v>0</v>
      </c>
      <c r="BF174" s="162">
        <f t="shared" si="20"/>
        <v>0</v>
      </c>
      <c r="BG174" s="162">
        <f t="shared" si="21"/>
        <v>0</v>
      </c>
      <c r="BH174" s="162">
        <f t="shared" si="22"/>
        <v>0</v>
      </c>
      <c r="BI174" s="162">
        <f t="shared" si="23"/>
        <v>0</v>
      </c>
      <c r="BJ174" s="13" t="s">
        <v>88</v>
      </c>
      <c r="BK174" s="162">
        <f t="shared" si="24"/>
        <v>0</v>
      </c>
      <c r="BL174" s="13" t="s">
        <v>147</v>
      </c>
      <c r="BM174" s="161" t="s">
        <v>238</v>
      </c>
    </row>
    <row r="175" spans="2:65" s="1" customFormat="1" ht="21.75" customHeight="1" x14ac:dyDescent="0.2">
      <c r="B175" s="120"/>
      <c r="C175" s="150" t="s">
        <v>239</v>
      </c>
      <c r="D175" s="150" t="s">
        <v>143</v>
      </c>
      <c r="E175" s="151" t="s">
        <v>240</v>
      </c>
      <c r="F175" s="152" t="s">
        <v>241</v>
      </c>
      <c r="G175" s="153" t="s">
        <v>146</v>
      </c>
      <c r="H175" s="154">
        <v>303.69299999999998</v>
      </c>
      <c r="I175" s="155"/>
      <c r="J175" s="156">
        <f t="shared" si="15"/>
        <v>0</v>
      </c>
      <c r="K175" s="157"/>
      <c r="L175" s="28"/>
      <c r="M175" s="158" t="s">
        <v>1</v>
      </c>
      <c r="N175" s="119" t="s">
        <v>41</v>
      </c>
      <c r="P175" s="159">
        <f t="shared" si="16"/>
        <v>0</v>
      </c>
      <c r="Q175" s="159">
        <v>0</v>
      </c>
      <c r="R175" s="159">
        <f t="shared" si="17"/>
        <v>0</v>
      </c>
      <c r="S175" s="159">
        <v>0</v>
      </c>
      <c r="T175" s="160">
        <f t="shared" si="18"/>
        <v>0</v>
      </c>
      <c r="AR175" s="161" t="s">
        <v>147</v>
      </c>
      <c r="AT175" s="161" t="s">
        <v>143</v>
      </c>
      <c r="AU175" s="161" t="s">
        <v>88</v>
      </c>
      <c r="AY175" s="13" t="s">
        <v>141</v>
      </c>
      <c r="BE175" s="162">
        <f t="shared" si="19"/>
        <v>0</v>
      </c>
      <c r="BF175" s="162">
        <f t="shared" si="20"/>
        <v>0</v>
      </c>
      <c r="BG175" s="162">
        <f t="shared" si="21"/>
        <v>0</v>
      </c>
      <c r="BH175" s="162">
        <f t="shared" si="22"/>
        <v>0</v>
      </c>
      <c r="BI175" s="162">
        <f t="shared" si="23"/>
        <v>0</v>
      </c>
      <c r="BJ175" s="13" t="s">
        <v>88</v>
      </c>
      <c r="BK175" s="162">
        <f t="shared" si="24"/>
        <v>0</v>
      </c>
      <c r="BL175" s="13" t="s">
        <v>147</v>
      </c>
      <c r="BM175" s="161" t="s">
        <v>242</v>
      </c>
    </row>
    <row r="176" spans="2:65" s="1" customFormat="1" ht="16.5" customHeight="1" x14ac:dyDescent="0.2">
      <c r="B176" s="120"/>
      <c r="C176" s="150" t="s">
        <v>243</v>
      </c>
      <c r="D176" s="150" t="s">
        <v>143</v>
      </c>
      <c r="E176" s="151" t="s">
        <v>244</v>
      </c>
      <c r="F176" s="152" t="s">
        <v>245</v>
      </c>
      <c r="G176" s="153" t="s">
        <v>246</v>
      </c>
      <c r="H176" s="154">
        <v>1.4339999999999999</v>
      </c>
      <c r="I176" s="155"/>
      <c r="J176" s="156">
        <f t="shared" si="15"/>
        <v>0</v>
      </c>
      <c r="K176" s="157"/>
      <c r="L176" s="28"/>
      <c r="M176" s="158" t="s">
        <v>1</v>
      </c>
      <c r="N176" s="119" t="s">
        <v>41</v>
      </c>
      <c r="P176" s="159">
        <f t="shared" si="16"/>
        <v>0</v>
      </c>
      <c r="Q176" s="159">
        <v>1.01895</v>
      </c>
      <c r="R176" s="159">
        <f t="shared" si="17"/>
        <v>1.4611742999999999</v>
      </c>
      <c r="S176" s="159">
        <v>0</v>
      </c>
      <c r="T176" s="160">
        <f t="shared" si="18"/>
        <v>0</v>
      </c>
      <c r="AR176" s="161" t="s">
        <v>147</v>
      </c>
      <c r="AT176" s="161" t="s">
        <v>143</v>
      </c>
      <c r="AU176" s="161" t="s">
        <v>88</v>
      </c>
      <c r="AY176" s="13" t="s">
        <v>141</v>
      </c>
      <c r="BE176" s="162">
        <f t="shared" si="19"/>
        <v>0</v>
      </c>
      <c r="BF176" s="162">
        <f t="shared" si="20"/>
        <v>0</v>
      </c>
      <c r="BG176" s="162">
        <f t="shared" si="21"/>
        <v>0</v>
      </c>
      <c r="BH176" s="162">
        <f t="shared" si="22"/>
        <v>0</v>
      </c>
      <c r="BI176" s="162">
        <f t="shared" si="23"/>
        <v>0</v>
      </c>
      <c r="BJ176" s="13" t="s">
        <v>88</v>
      </c>
      <c r="BK176" s="162">
        <f t="shared" si="24"/>
        <v>0</v>
      </c>
      <c r="BL176" s="13" t="s">
        <v>147</v>
      </c>
      <c r="BM176" s="161" t="s">
        <v>247</v>
      </c>
    </row>
    <row r="177" spans="2:65" s="1" customFormat="1" ht="24.25" customHeight="1" x14ac:dyDescent="0.2">
      <c r="B177" s="120"/>
      <c r="C177" s="150" t="s">
        <v>248</v>
      </c>
      <c r="D177" s="150" t="s">
        <v>143</v>
      </c>
      <c r="E177" s="151" t="s">
        <v>249</v>
      </c>
      <c r="F177" s="152" t="s">
        <v>250</v>
      </c>
      <c r="G177" s="153" t="s">
        <v>151</v>
      </c>
      <c r="H177" s="154">
        <v>118.65</v>
      </c>
      <c r="I177" s="155"/>
      <c r="J177" s="156">
        <f t="shared" si="15"/>
        <v>0</v>
      </c>
      <c r="K177" s="157"/>
      <c r="L177" s="28"/>
      <c r="M177" s="158" t="s">
        <v>1</v>
      </c>
      <c r="N177" s="119" t="s">
        <v>41</v>
      </c>
      <c r="P177" s="159">
        <f t="shared" si="16"/>
        <v>0</v>
      </c>
      <c r="Q177" s="159">
        <v>2.2151342000000001</v>
      </c>
      <c r="R177" s="159">
        <f t="shared" si="17"/>
        <v>262.82567283000003</v>
      </c>
      <c r="S177" s="159">
        <v>0</v>
      </c>
      <c r="T177" s="160">
        <f t="shared" si="18"/>
        <v>0</v>
      </c>
      <c r="AR177" s="161" t="s">
        <v>147</v>
      </c>
      <c r="AT177" s="161" t="s">
        <v>143</v>
      </c>
      <c r="AU177" s="161" t="s">
        <v>88</v>
      </c>
      <c r="AY177" s="13" t="s">
        <v>141</v>
      </c>
      <c r="BE177" s="162">
        <f t="shared" si="19"/>
        <v>0</v>
      </c>
      <c r="BF177" s="162">
        <f t="shared" si="20"/>
        <v>0</v>
      </c>
      <c r="BG177" s="162">
        <f t="shared" si="21"/>
        <v>0</v>
      </c>
      <c r="BH177" s="162">
        <f t="shared" si="22"/>
        <v>0</v>
      </c>
      <c r="BI177" s="162">
        <f t="shared" si="23"/>
        <v>0</v>
      </c>
      <c r="BJ177" s="13" t="s">
        <v>88</v>
      </c>
      <c r="BK177" s="162">
        <f t="shared" si="24"/>
        <v>0</v>
      </c>
      <c r="BL177" s="13" t="s">
        <v>147</v>
      </c>
      <c r="BM177" s="161" t="s">
        <v>251</v>
      </c>
    </row>
    <row r="178" spans="2:65" s="1" customFormat="1" ht="21.75" customHeight="1" x14ac:dyDescent="0.2">
      <c r="B178" s="120"/>
      <c r="C178" s="150" t="s">
        <v>252</v>
      </c>
      <c r="D178" s="150" t="s">
        <v>143</v>
      </c>
      <c r="E178" s="151" t="s">
        <v>253</v>
      </c>
      <c r="F178" s="152" t="s">
        <v>254</v>
      </c>
      <c r="G178" s="153" t="s">
        <v>146</v>
      </c>
      <c r="H178" s="154">
        <v>243.78</v>
      </c>
      <c r="I178" s="155"/>
      <c r="J178" s="156">
        <f t="shared" si="15"/>
        <v>0</v>
      </c>
      <c r="K178" s="157"/>
      <c r="L178" s="28"/>
      <c r="M178" s="158" t="s">
        <v>1</v>
      </c>
      <c r="N178" s="119" t="s">
        <v>41</v>
      </c>
      <c r="P178" s="159">
        <f t="shared" si="16"/>
        <v>0</v>
      </c>
      <c r="Q178" s="159">
        <v>6.7000000000000002E-4</v>
      </c>
      <c r="R178" s="159">
        <f t="shared" si="17"/>
        <v>0.16333259999999999</v>
      </c>
      <c r="S178" s="159">
        <v>0</v>
      </c>
      <c r="T178" s="160">
        <f t="shared" si="18"/>
        <v>0</v>
      </c>
      <c r="AR178" s="161" t="s">
        <v>147</v>
      </c>
      <c r="AT178" s="161" t="s">
        <v>143</v>
      </c>
      <c r="AU178" s="161" t="s">
        <v>88</v>
      </c>
      <c r="AY178" s="13" t="s">
        <v>141</v>
      </c>
      <c r="BE178" s="162">
        <f t="shared" si="19"/>
        <v>0</v>
      </c>
      <c r="BF178" s="162">
        <f t="shared" si="20"/>
        <v>0</v>
      </c>
      <c r="BG178" s="162">
        <f t="shared" si="21"/>
        <v>0</v>
      </c>
      <c r="BH178" s="162">
        <f t="shared" si="22"/>
        <v>0</v>
      </c>
      <c r="BI178" s="162">
        <f t="shared" si="23"/>
        <v>0</v>
      </c>
      <c r="BJ178" s="13" t="s">
        <v>88</v>
      </c>
      <c r="BK178" s="162">
        <f t="shared" si="24"/>
        <v>0</v>
      </c>
      <c r="BL178" s="13" t="s">
        <v>147</v>
      </c>
      <c r="BM178" s="161" t="s">
        <v>255</v>
      </c>
    </row>
    <row r="179" spans="2:65" s="1" customFormat="1" ht="21.75" customHeight="1" x14ac:dyDescent="0.2">
      <c r="B179" s="120"/>
      <c r="C179" s="150" t="s">
        <v>256</v>
      </c>
      <c r="D179" s="150" t="s">
        <v>143</v>
      </c>
      <c r="E179" s="151" t="s">
        <v>257</v>
      </c>
      <c r="F179" s="152" t="s">
        <v>258</v>
      </c>
      <c r="G179" s="153" t="s">
        <v>146</v>
      </c>
      <c r="H179" s="154">
        <v>243.78</v>
      </c>
      <c r="I179" s="155"/>
      <c r="J179" s="156">
        <f t="shared" si="15"/>
        <v>0</v>
      </c>
      <c r="K179" s="157"/>
      <c r="L179" s="28"/>
      <c r="M179" s="158" t="s">
        <v>1</v>
      </c>
      <c r="N179" s="119" t="s">
        <v>41</v>
      </c>
      <c r="P179" s="159">
        <f t="shared" si="16"/>
        <v>0</v>
      </c>
      <c r="Q179" s="159">
        <v>0</v>
      </c>
      <c r="R179" s="159">
        <f t="shared" si="17"/>
        <v>0</v>
      </c>
      <c r="S179" s="159">
        <v>0</v>
      </c>
      <c r="T179" s="160">
        <f t="shared" si="18"/>
        <v>0</v>
      </c>
      <c r="AR179" s="161" t="s">
        <v>147</v>
      </c>
      <c r="AT179" s="161" t="s">
        <v>143</v>
      </c>
      <c r="AU179" s="161" t="s">
        <v>88</v>
      </c>
      <c r="AY179" s="13" t="s">
        <v>141</v>
      </c>
      <c r="BE179" s="162">
        <f t="shared" si="19"/>
        <v>0</v>
      </c>
      <c r="BF179" s="162">
        <f t="shared" si="20"/>
        <v>0</v>
      </c>
      <c r="BG179" s="162">
        <f t="shared" si="21"/>
        <v>0</v>
      </c>
      <c r="BH179" s="162">
        <f t="shared" si="22"/>
        <v>0</v>
      </c>
      <c r="BI179" s="162">
        <f t="shared" si="23"/>
        <v>0</v>
      </c>
      <c r="BJ179" s="13" t="s">
        <v>88</v>
      </c>
      <c r="BK179" s="162">
        <f t="shared" si="24"/>
        <v>0</v>
      </c>
      <c r="BL179" s="13" t="s">
        <v>147</v>
      </c>
      <c r="BM179" s="161" t="s">
        <v>259</v>
      </c>
    </row>
    <row r="180" spans="2:65" s="1" customFormat="1" ht="16.5" customHeight="1" x14ac:dyDescent="0.2">
      <c r="B180" s="120"/>
      <c r="C180" s="150" t="s">
        <v>260</v>
      </c>
      <c r="D180" s="150" t="s">
        <v>143</v>
      </c>
      <c r="E180" s="151" t="s">
        <v>261</v>
      </c>
      <c r="F180" s="152" t="s">
        <v>262</v>
      </c>
      <c r="G180" s="153" t="s">
        <v>246</v>
      </c>
      <c r="H180" s="154">
        <v>2.4790000000000001</v>
      </c>
      <c r="I180" s="155"/>
      <c r="J180" s="156">
        <f t="shared" si="15"/>
        <v>0</v>
      </c>
      <c r="K180" s="157"/>
      <c r="L180" s="28"/>
      <c r="M180" s="158" t="s">
        <v>1</v>
      </c>
      <c r="N180" s="119" t="s">
        <v>41</v>
      </c>
      <c r="P180" s="159">
        <f t="shared" si="16"/>
        <v>0</v>
      </c>
      <c r="Q180" s="159">
        <v>1.01895</v>
      </c>
      <c r="R180" s="159">
        <f t="shared" si="17"/>
        <v>2.5259770500000003</v>
      </c>
      <c r="S180" s="159">
        <v>0</v>
      </c>
      <c r="T180" s="160">
        <f t="shared" si="18"/>
        <v>0</v>
      </c>
      <c r="AR180" s="161" t="s">
        <v>147</v>
      </c>
      <c r="AT180" s="161" t="s">
        <v>143</v>
      </c>
      <c r="AU180" s="161" t="s">
        <v>88</v>
      </c>
      <c r="AY180" s="13" t="s">
        <v>141</v>
      </c>
      <c r="BE180" s="162">
        <f t="shared" si="19"/>
        <v>0</v>
      </c>
      <c r="BF180" s="162">
        <f t="shared" si="20"/>
        <v>0</v>
      </c>
      <c r="BG180" s="162">
        <f t="shared" si="21"/>
        <v>0</v>
      </c>
      <c r="BH180" s="162">
        <f t="shared" si="22"/>
        <v>0</v>
      </c>
      <c r="BI180" s="162">
        <f t="shared" si="23"/>
        <v>0</v>
      </c>
      <c r="BJ180" s="13" t="s">
        <v>88</v>
      </c>
      <c r="BK180" s="162">
        <f t="shared" si="24"/>
        <v>0</v>
      </c>
      <c r="BL180" s="13" t="s">
        <v>147</v>
      </c>
      <c r="BM180" s="161" t="s">
        <v>263</v>
      </c>
    </row>
    <row r="181" spans="2:65" s="1" customFormat="1" ht="16.5" customHeight="1" x14ac:dyDescent="0.2">
      <c r="B181" s="120"/>
      <c r="C181" s="150" t="s">
        <v>264</v>
      </c>
      <c r="D181" s="150" t="s">
        <v>143</v>
      </c>
      <c r="E181" s="151" t="s">
        <v>265</v>
      </c>
      <c r="F181" s="152" t="s">
        <v>266</v>
      </c>
      <c r="G181" s="153" t="s">
        <v>246</v>
      </c>
      <c r="H181" s="154">
        <v>0.83499999999999996</v>
      </c>
      <c r="I181" s="155"/>
      <c r="J181" s="156">
        <f t="shared" si="15"/>
        <v>0</v>
      </c>
      <c r="K181" s="157"/>
      <c r="L181" s="28"/>
      <c r="M181" s="158" t="s">
        <v>1</v>
      </c>
      <c r="N181" s="119" t="s">
        <v>41</v>
      </c>
      <c r="P181" s="159">
        <f t="shared" si="16"/>
        <v>0</v>
      </c>
      <c r="Q181" s="159">
        <v>1.20296</v>
      </c>
      <c r="R181" s="159">
        <f t="shared" si="17"/>
        <v>1.0044716</v>
      </c>
      <c r="S181" s="159">
        <v>0</v>
      </c>
      <c r="T181" s="160">
        <f t="shared" si="18"/>
        <v>0</v>
      </c>
      <c r="AR181" s="161" t="s">
        <v>147</v>
      </c>
      <c r="AT181" s="161" t="s">
        <v>143</v>
      </c>
      <c r="AU181" s="161" t="s">
        <v>88</v>
      </c>
      <c r="AY181" s="13" t="s">
        <v>141</v>
      </c>
      <c r="BE181" s="162">
        <f t="shared" si="19"/>
        <v>0</v>
      </c>
      <c r="BF181" s="162">
        <f t="shared" si="20"/>
        <v>0</v>
      </c>
      <c r="BG181" s="162">
        <f t="shared" si="21"/>
        <v>0</v>
      </c>
      <c r="BH181" s="162">
        <f t="shared" si="22"/>
        <v>0</v>
      </c>
      <c r="BI181" s="162">
        <f t="shared" si="23"/>
        <v>0</v>
      </c>
      <c r="BJ181" s="13" t="s">
        <v>88</v>
      </c>
      <c r="BK181" s="162">
        <f t="shared" si="24"/>
        <v>0</v>
      </c>
      <c r="BL181" s="13" t="s">
        <v>147</v>
      </c>
      <c r="BM181" s="161" t="s">
        <v>267</v>
      </c>
    </row>
    <row r="182" spans="2:65" s="11" customFormat="1" ht="22.9" customHeight="1" x14ac:dyDescent="0.25">
      <c r="B182" s="138"/>
      <c r="D182" s="139" t="s">
        <v>74</v>
      </c>
      <c r="E182" s="148" t="s">
        <v>153</v>
      </c>
      <c r="F182" s="148" t="s">
        <v>268</v>
      </c>
      <c r="I182" s="141"/>
      <c r="J182" s="149">
        <f>BK182</f>
        <v>0</v>
      </c>
      <c r="L182" s="138"/>
      <c r="M182" s="143"/>
      <c r="P182" s="144">
        <f>SUM(P183:P189)</f>
        <v>0</v>
      </c>
      <c r="R182" s="144">
        <f>SUM(R183:R189)</f>
        <v>14.62580359</v>
      </c>
      <c r="T182" s="145">
        <f>SUM(T183:T189)</f>
        <v>0</v>
      </c>
      <c r="AR182" s="139" t="s">
        <v>82</v>
      </c>
      <c r="AT182" s="146" t="s">
        <v>74</v>
      </c>
      <c r="AU182" s="146" t="s">
        <v>82</v>
      </c>
      <c r="AY182" s="139" t="s">
        <v>141</v>
      </c>
      <c r="BK182" s="147">
        <f>SUM(BK183:BK189)</f>
        <v>0</v>
      </c>
    </row>
    <row r="183" spans="2:65" s="1" customFormat="1" ht="24.25" customHeight="1" x14ac:dyDescent="0.2">
      <c r="B183" s="120"/>
      <c r="C183" s="150" t="s">
        <v>269</v>
      </c>
      <c r="D183" s="150" t="s">
        <v>143</v>
      </c>
      <c r="E183" s="151" t="s">
        <v>270</v>
      </c>
      <c r="F183" s="152" t="s">
        <v>271</v>
      </c>
      <c r="G183" s="153" t="s">
        <v>151</v>
      </c>
      <c r="H183" s="154">
        <v>5.8609999999999998</v>
      </c>
      <c r="I183" s="155"/>
      <c r="J183" s="156">
        <f t="shared" ref="J183:J189" si="25">ROUND(I183*H183,2)</f>
        <v>0</v>
      </c>
      <c r="K183" s="157"/>
      <c r="L183" s="28"/>
      <c r="M183" s="158" t="s">
        <v>1</v>
      </c>
      <c r="N183" s="119" t="s">
        <v>41</v>
      </c>
      <c r="P183" s="159">
        <f t="shared" ref="P183:P189" si="26">O183*H183</f>
        <v>0</v>
      </c>
      <c r="Q183" s="159">
        <v>2.2119</v>
      </c>
      <c r="R183" s="159">
        <f t="shared" ref="R183:R189" si="27">Q183*H183</f>
        <v>12.963945899999999</v>
      </c>
      <c r="S183" s="159">
        <v>0</v>
      </c>
      <c r="T183" s="160">
        <f t="shared" ref="T183:T189" si="28">S183*H183</f>
        <v>0</v>
      </c>
      <c r="AR183" s="161" t="s">
        <v>147</v>
      </c>
      <c r="AT183" s="161" t="s">
        <v>143</v>
      </c>
      <c r="AU183" s="161" t="s">
        <v>88</v>
      </c>
      <c r="AY183" s="13" t="s">
        <v>141</v>
      </c>
      <c r="BE183" s="162">
        <f t="shared" ref="BE183:BE189" si="29">IF(N183="základná",J183,0)</f>
        <v>0</v>
      </c>
      <c r="BF183" s="162">
        <f t="shared" ref="BF183:BF189" si="30">IF(N183="znížená",J183,0)</f>
        <v>0</v>
      </c>
      <c r="BG183" s="162">
        <f t="shared" ref="BG183:BG189" si="31">IF(N183="zákl. prenesená",J183,0)</f>
        <v>0</v>
      </c>
      <c r="BH183" s="162">
        <f t="shared" ref="BH183:BH189" si="32">IF(N183="zníž. prenesená",J183,0)</f>
        <v>0</v>
      </c>
      <c r="BI183" s="162">
        <f t="shared" ref="BI183:BI189" si="33">IF(N183="nulová",J183,0)</f>
        <v>0</v>
      </c>
      <c r="BJ183" s="13" t="s">
        <v>88</v>
      </c>
      <c r="BK183" s="162">
        <f t="shared" ref="BK183:BK189" si="34">ROUND(I183*H183,2)</f>
        <v>0</v>
      </c>
      <c r="BL183" s="13" t="s">
        <v>147</v>
      </c>
      <c r="BM183" s="161" t="s">
        <v>272</v>
      </c>
    </row>
    <row r="184" spans="2:65" s="1" customFormat="1" ht="24.25" customHeight="1" x14ac:dyDescent="0.2">
      <c r="B184" s="120"/>
      <c r="C184" s="150" t="s">
        <v>273</v>
      </c>
      <c r="D184" s="150" t="s">
        <v>143</v>
      </c>
      <c r="E184" s="151" t="s">
        <v>274</v>
      </c>
      <c r="F184" s="152" t="s">
        <v>275</v>
      </c>
      <c r="G184" s="153" t="s">
        <v>146</v>
      </c>
      <c r="H184" s="154">
        <v>42.502000000000002</v>
      </c>
      <c r="I184" s="155"/>
      <c r="J184" s="156">
        <f t="shared" si="25"/>
        <v>0</v>
      </c>
      <c r="K184" s="157"/>
      <c r="L184" s="28"/>
      <c r="M184" s="158" t="s">
        <v>1</v>
      </c>
      <c r="N184" s="119" t="s">
        <v>41</v>
      </c>
      <c r="P184" s="159">
        <f t="shared" si="26"/>
        <v>0</v>
      </c>
      <c r="Q184" s="159">
        <v>0</v>
      </c>
      <c r="R184" s="159">
        <f t="shared" si="27"/>
        <v>0</v>
      </c>
      <c r="S184" s="159">
        <v>0</v>
      </c>
      <c r="T184" s="160">
        <f t="shared" si="28"/>
        <v>0</v>
      </c>
      <c r="AR184" s="161" t="s">
        <v>147</v>
      </c>
      <c r="AT184" s="161" t="s">
        <v>143</v>
      </c>
      <c r="AU184" s="161" t="s">
        <v>88</v>
      </c>
      <c r="AY184" s="13" t="s">
        <v>141</v>
      </c>
      <c r="BE184" s="162">
        <f t="shared" si="29"/>
        <v>0</v>
      </c>
      <c r="BF184" s="162">
        <f t="shared" si="30"/>
        <v>0</v>
      </c>
      <c r="BG184" s="162">
        <f t="shared" si="31"/>
        <v>0</v>
      </c>
      <c r="BH184" s="162">
        <f t="shared" si="32"/>
        <v>0</v>
      </c>
      <c r="BI184" s="162">
        <f t="shared" si="33"/>
        <v>0</v>
      </c>
      <c r="BJ184" s="13" t="s">
        <v>88</v>
      </c>
      <c r="BK184" s="162">
        <f t="shared" si="34"/>
        <v>0</v>
      </c>
      <c r="BL184" s="13" t="s">
        <v>147</v>
      </c>
      <c r="BM184" s="161" t="s">
        <v>276</v>
      </c>
    </row>
    <row r="185" spans="2:65" s="1" customFormat="1" ht="24.25" customHeight="1" x14ac:dyDescent="0.2">
      <c r="B185" s="120"/>
      <c r="C185" s="150" t="s">
        <v>277</v>
      </c>
      <c r="D185" s="150" t="s">
        <v>143</v>
      </c>
      <c r="E185" s="151" t="s">
        <v>278</v>
      </c>
      <c r="F185" s="152" t="s">
        <v>279</v>
      </c>
      <c r="G185" s="153" t="s">
        <v>146</v>
      </c>
      <c r="H185" s="154">
        <v>42.502000000000002</v>
      </c>
      <c r="I185" s="155"/>
      <c r="J185" s="156">
        <f t="shared" si="25"/>
        <v>0</v>
      </c>
      <c r="K185" s="157"/>
      <c r="L185" s="28"/>
      <c r="M185" s="158" t="s">
        <v>1</v>
      </c>
      <c r="N185" s="119" t="s">
        <v>41</v>
      </c>
      <c r="P185" s="159">
        <f t="shared" si="26"/>
        <v>0</v>
      </c>
      <c r="Q185" s="159">
        <v>1.5499999999999999E-3</v>
      </c>
      <c r="R185" s="159">
        <f t="shared" si="27"/>
        <v>6.5878099999999995E-2</v>
      </c>
      <c r="S185" s="159">
        <v>0</v>
      </c>
      <c r="T185" s="160">
        <f t="shared" si="28"/>
        <v>0</v>
      </c>
      <c r="AR185" s="161" t="s">
        <v>147</v>
      </c>
      <c r="AT185" s="161" t="s">
        <v>143</v>
      </c>
      <c r="AU185" s="161" t="s">
        <v>88</v>
      </c>
      <c r="AY185" s="13" t="s">
        <v>141</v>
      </c>
      <c r="BE185" s="162">
        <f t="shared" si="29"/>
        <v>0</v>
      </c>
      <c r="BF185" s="162">
        <f t="shared" si="30"/>
        <v>0</v>
      </c>
      <c r="BG185" s="162">
        <f t="shared" si="31"/>
        <v>0</v>
      </c>
      <c r="BH185" s="162">
        <f t="shared" si="32"/>
        <v>0</v>
      </c>
      <c r="BI185" s="162">
        <f t="shared" si="33"/>
        <v>0</v>
      </c>
      <c r="BJ185" s="13" t="s">
        <v>88</v>
      </c>
      <c r="BK185" s="162">
        <f t="shared" si="34"/>
        <v>0</v>
      </c>
      <c r="BL185" s="13" t="s">
        <v>147</v>
      </c>
      <c r="BM185" s="161" t="s">
        <v>280</v>
      </c>
    </row>
    <row r="186" spans="2:65" s="1" customFormat="1" ht="24.25" customHeight="1" x14ac:dyDescent="0.2">
      <c r="B186" s="120"/>
      <c r="C186" s="150" t="s">
        <v>281</v>
      </c>
      <c r="D186" s="150" t="s">
        <v>143</v>
      </c>
      <c r="E186" s="151" t="s">
        <v>282</v>
      </c>
      <c r="F186" s="152" t="s">
        <v>283</v>
      </c>
      <c r="G186" s="153" t="s">
        <v>146</v>
      </c>
      <c r="H186" s="154">
        <v>42.502000000000002</v>
      </c>
      <c r="I186" s="155"/>
      <c r="J186" s="156">
        <f t="shared" si="25"/>
        <v>0</v>
      </c>
      <c r="K186" s="157"/>
      <c r="L186" s="28"/>
      <c r="M186" s="158" t="s">
        <v>1</v>
      </c>
      <c r="N186" s="119" t="s">
        <v>41</v>
      </c>
      <c r="P186" s="159">
        <f t="shared" si="26"/>
        <v>0</v>
      </c>
      <c r="Q186" s="159">
        <v>0</v>
      </c>
      <c r="R186" s="159">
        <f t="shared" si="27"/>
        <v>0</v>
      </c>
      <c r="S186" s="159">
        <v>0</v>
      </c>
      <c r="T186" s="160">
        <f t="shared" si="28"/>
        <v>0</v>
      </c>
      <c r="AR186" s="161" t="s">
        <v>147</v>
      </c>
      <c r="AT186" s="161" t="s">
        <v>143</v>
      </c>
      <c r="AU186" s="161" t="s">
        <v>88</v>
      </c>
      <c r="AY186" s="13" t="s">
        <v>141</v>
      </c>
      <c r="BE186" s="162">
        <f t="shared" si="29"/>
        <v>0</v>
      </c>
      <c r="BF186" s="162">
        <f t="shared" si="30"/>
        <v>0</v>
      </c>
      <c r="BG186" s="162">
        <f t="shared" si="31"/>
        <v>0</v>
      </c>
      <c r="BH186" s="162">
        <f t="shared" si="32"/>
        <v>0</v>
      </c>
      <c r="BI186" s="162">
        <f t="shared" si="33"/>
        <v>0</v>
      </c>
      <c r="BJ186" s="13" t="s">
        <v>88</v>
      </c>
      <c r="BK186" s="162">
        <f t="shared" si="34"/>
        <v>0</v>
      </c>
      <c r="BL186" s="13" t="s">
        <v>147</v>
      </c>
      <c r="BM186" s="161" t="s">
        <v>284</v>
      </c>
    </row>
    <row r="187" spans="2:65" s="1" customFormat="1" ht="16.5" customHeight="1" x14ac:dyDescent="0.2">
      <c r="B187" s="120"/>
      <c r="C187" s="150" t="s">
        <v>285</v>
      </c>
      <c r="D187" s="150" t="s">
        <v>143</v>
      </c>
      <c r="E187" s="151" t="s">
        <v>286</v>
      </c>
      <c r="F187" s="152" t="s">
        <v>287</v>
      </c>
      <c r="G187" s="153" t="s">
        <v>246</v>
      </c>
      <c r="H187" s="154">
        <v>0.879</v>
      </c>
      <c r="I187" s="155"/>
      <c r="J187" s="156">
        <f t="shared" si="25"/>
        <v>0</v>
      </c>
      <c r="K187" s="157"/>
      <c r="L187" s="28"/>
      <c r="M187" s="158" t="s">
        <v>1</v>
      </c>
      <c r="N187" s="119" t="s">
        <v>41</v>
      </c>
      <c r="P187" s="159">
        <f t="shared" si="26"/>
        <v>0</v>
      </c>
      <c r="Q187" s="159">
        <v>1.0152099999999999</v>
      </c>
      <c r="R187" s="159">
        <f t="shared" si="27"/>
        <v>0.89236958999999993</v>
      </c>
      <c r="S187" s="159">
        <v>0</v>
      </c>
      <c r="T187" s="160">
        <f t="shared" si="28"/>
        <v>0</v>
      </c>
      <c r="AR187" s="161" t="s">
        <v>147</v>
      </c>
      <c r="AT187" s="161" t="s">
        <v>143</v>
      </c>
      <c r="AU187" s="161" t="s">
        <v>88</v>
      </c>
      <c r="AY187" s="13" t="s">
        <v>141</v>
      </c>
      <c r="BE187" s="162">
        <f t="shared" si="29"/>
        <v>0</v>
      </c>
      <c r="BF187" s="162">
        <f t="shared" si="30"/>
        <v>0</v>
      </c>
      <c r="BG187" s="162">
        <f t="shared" si="31"/>
        <v>0</v>
      </c>
      <c r="BH187" s="162">
        <f t="shared" si="32"/>
        <v>0</v>
      </c>
      <c r="BI187" s="162">
        <f t="shared" si="33"/>
        <v>0</v>
      </c>
      <c r="BJ187" s="13" t="s">
        <v>88</v>
      </c>
      <c r="BK187" s="162">
        <f t="shared" si="34"/>
        <v>0</v>
      </c>
      <c r="BL187" s="13" t="s">
        <v>147</v>
      </c>
      <c r="BM187" s="161" t="s">
        <v>288</v>
      </c>
    </row>
    <row r="188" spans="2:65" s="1" customFormat="1" ht="33" customHeight="1" x14ac:dyDescent="0.2">
      <c r="B188" s="120"/>
      <c r="C188" s="150" t="s">
        <v>289</v>
      </c>
      <c r="D188" s="150" t="s">
        <v>143</v>
      </c>
      <c r="E188" s="151" t="s">
        <v>290</v>
      </c>
      <c r="F188" s="152" t="s">
        <v>291</v>
      </c>
      <c r="G188" s="153" t="s">
        <v>246</v>
      </c>
      <c r="H188" s="154">
        <v>0.32900000000000001</v>
      </c>
      <c r="I188" s="155"/>
      <c r="J188" s="156">
        <f t="shared" si="25"/>
        <v>0</v>
      </c>
      <c r="K188" s="157"/>
      <c r="L188" s="28"/>
      <c r="M188" s="158" t="s">
        <v>1</v>
      </c>
      <c r="N188" s="119" t="s">
        <v>41</v>
      </c>
      <c r="P188" s="159">
        <f t="shared" si="26"/>
        <v>0</v>
      </c>
      <c r="Q188" s="159">
        <v>1.0900000000000001</v>
      </c>
      <c r="R188" s="159">
        <f t="shared" si="27"/>
        <v>0.35861000000000004</v>
      </c>
      <c r="S188" s="159">
        <v>0</v>
      </c>
      <c r="T188" s="160">
        <f t="shared" si="28"/>
        <v>0</v>
      </c>
      <c r="AR188" s="161" t="s">
        <v>147</v>
      </c>
      <c r="AT188" s="161" t="s">
        <v>143</v>
      </c>
      <c r="AU188" s="161" t="s">
        <v>88</v>
      </c>
      <c r="AY188" s="13" t="s">
        <v>141</v>
      </c>
      <c r="BE188" s="162">
        <f t="shared" si="29"/>
        <v>0</v>
      </c>
      <c r="BF188" s="162">
        <f t="shared" si="30"/>
        <v>0</v>
      </c>
      <c r="BG188" s="162">
        <f t="shared" si="31"/>
        <v>0</v>
      </c>
      <c r="BH188" s="162">
        <f t="shared" si="32"/>
        <v>0</v>
      </c>
      <c r="BI188" s="162">
        <f t="shared" si="33"/>
        <v>0</v>
      </c>
      <c r="BJ188" s="13" t="s">
        <v>88</v>
      </c>
      <c r="BK188" s="162">
        <f t="shared" si="34"/>
        <v>0</v>
      </c>
      <c r="BL188" s="13" t="s">
        <v>147</v>
      </c>
      <c r="BM188" s="161" t="s">
        <v>292</v>
      </c>
    </row>
    <row r="189" spans="2:65" s="1" customFormat="1" ht="24.25" customHeight="1" x14ac:dyDescent="0.2">
      <c r="B189" s="120"/>
      <c r="C189" s="163" t="s">
        <v>293</v>
      </c>
      <c r="D189" s="163" t="s">
        <v>222</v>
      </c>
      <c r="E189" s="164" t="s">
        <v>294</v>
      </c>
      <c r="F189" s="165" t="s">
        <v>295</v>
      </c>
      <c r="G189" s="166" t="s">
        <v>246</v>
      </c>
      <c r="H189" s="167">
        <v>0.34499999999999997</v>
      </c>
      <c r="I189" s="168"/>
      <c r="J189" s="169">
        <f t="shared" si="25"/>
        <v>0</v>
      </c>
      <c r="K189" s="170"/>
      <c r="L189" s="171"/>
      <c r="M189" s="172" t="s">
        <v>1</v>
      </c>
      <c r="N189" s="173" t="s">
        <v>41</v>
      </c>
      <c r="P189" s="159">
        <f t="shared" si="26"/>
        <v>0</v>
      </c>
      <c r="Q189" s="159">
        <v>1</v>
      </c>
      <c r="R189" s="159">
        <f t="shared" si="27"/>
        <v>0.34499999999999997</v>
      </c>
      <c r="S189" s="159">
        <v>0</v>
      </c>
      <c r="T189" s="160">
        <f t="shared" si="28"/>
        <v>0</v>
      </c>
      <c r="AR189" s="161" t="s">
        <v>172</v>
      </c>
      <c r="AT189" s="161" t="s">
        <v>222</v>
      </c>
      <c r="AU189" s="161" t="s">
        <v>88</v>
      </c>
      <c r="AY189" s="13" t="s">
        <v>141</v>
      </c>
      <c r="BE189" s="162">
        <f t="shared" si="29"/>
        <v>0</v>
      </c>
      <c r="BF189" s="162">
        <f t="shared" si="30"/>
        <v>0</v>
      </c>
      <c r="BG189" s="162">
        <f t="shared" si="31"/>
        <v>0</v>
      </c>
      <c r="BH189" s="162">
        <f t="shared" si="32"/>
        <v>0</v>
      </c>
      <c r="BI189" s="162">
        <f t="shared" si="33"/>
        <v>0</v>
      </c>
      <c r="BJ189" s="13" t="s">
        <v>88</v>
      </c>
      <c r="BK189" s="162">
        <f t="shared" si="34"/>
        <v>0</v>
      </c>
      <c r="BL189" s="13" t="s">
        <v>147</v>
      </c>
      <c r="BM189" s="161" t="s">
        <v>296</v>
      </c>
    </row>
    <row r="190" spans="2:65" s="11" customFormat="1" ht="22.9" customHeight="1" x14ac:dyDescent="0.25">
      <c r="B190" s="138"/>
      <c r="D190" s="139" t="s">
        <v>74</v>
      </c>
      <c r="E190" s="148" t="s">
        <v>164</v>
      </c>
      <c r="F190" s="148" t="s">
        <v>297</v>
      </c>
      <c r="I190" s="141"/>
      <c r="J190" s="149">
        <f>BK190</f>
        <v>0</v>
      </c>
      <c r="L190" s="138"/>
      <c r="M190" s="143"/>
      <c r="P190" s="144">
        <f>SUM(P191:P198)</f>
        <v>0</v>
      </c>
      <c r="R190" s="144">
        <f>SUM(R191:R198)</f>
        <v>352.8616908699999</v>
      </c>
      <c r="T190" s="145">
        <f>SUM(T191:T198)</f>
        <v>0</v>
      </c>
      <c r="AR190" s="139" t="s">
        <v>82</v>
      </c>
      <c r="AT190" s="146" t="s">
        <v>74</v>
      </c>
      <c r="AU190" s="146" t="s">
        <v>82</v>
      </c>
      <c r="AY190" s="139" t="s">
        <v>141</v>
      </c>
      <c r="BK190" s="147">
        <f>SUM(BK191:BK198)</f>
        <v>0</v>
      </c>
    </row>
    <row r="191" spans="2:65" s="1" customFormat="1" ht="24.25" customHeight="1" x14ac:dyDescent="0.2">
      <c r="B191" s="120"/>
      <c r="C191" s="150" t="s">
        <v>298</v>
      </c>
      <c r="D191" s="150" t="s">
        <v>143</v>
      </c>
      <c r="E191" s="151" t="s">
        <v>299</v>
      </c>
      <c r="F191" s="152" t="s">
        <v>300</v>
      </c>
      <c r="G191" s="153" t="s">
        <v>146</v>
      </c>
      <c r="H191" s="154">
        <v>8.92</v>
      </c>
      <c r="I191" s="155"/>
      <c r="J191" s="156">
        <f t="shared" ref="J191:J198" si="35">ROUND(I191*H191,2)</f>
        <v>0</v>
      </c>
      <c r="K191" s="157"/>
      <c r="L191" s="28"/>
      <c r="M191" s="158" t="s">
        <v>1</v>
      </c>
      <c r="N191" s="119" t="s">
        <v>41</v>
      </c>
      <c r="P191" s="159">
        <f t="shared" ref="P191:P198" si="36">O191*H191</f>
        <v>0</v>
      </c>
      <c r="Q191" s="159">
        <v>3.5869999999999999E-2</v>
      </c>
      <c r="R191" s="159">
        <f t="shared" ref="R191:R198" si="37">Q191*H191</f>
        <v>0.31996039999999998</v>
      </c>
      <c r="S191" s="159">
        <v>0</v>
      </c>
      <c r="T191" s="160">
        <f t="shared" ref="T191:T198" si="38">S191*H191</f>
        <v>0</v>
      </c>
      <c r="AR191" s="161" t="s">
        <v>147</v>
      </c>
      <c r="AT191" s="161" t="s">
        <v>143</v>
      </c>
      <c r="AU191" s="161" t="s">
        <v>88</v>
      </c>
      <c r="AY191" s="13" t="s">
        <v>141</v>
      </c>
      <c r="BE191" s="162">
        <f t="shared" ref="BE191:BE198" si="39">IF(N191="základná",J191,0)</f>
        <v>0</v>
      </c>
      <c r="BF191" s="162">
        <f t="shared" ref="BF191:BF198" si="40">IF(N191="znížená",J191,0)</f>
        <v>0</v>
      </c>
      <c r="BG191" s="162">
        <f t="shared" ref="BG191:BG198" si="41">IF(N191="zákl. prenesená",J191,0)</f>
        <v>0</v>
      </c>
      <c r="BH191" s="162">
        <f t="shared" ref="BH191:BH198" si="42">IF(N191="zníž. prenesená",J191,0)</f>
        <v>0</v>
      </c>
      <c r="BI191" s="162">
        <f t="shared" ref="BI191:BI198" si="43">IF(N191="nulová",J191,0)</f>
        <v>0</v>
      </c>
      <c r="BJ191" s="13" t="s">
        <v>88</v>
      </c>
      <c r="BK191" s="162">
        <f t="shared" ref="BK191:BK198" si="44">ROUND(I191*H191,2)</f>
        <v>0</v>
      </c>
      <c r="BL191" s="13" t="s">
        <v>147</v>
      </c>
      <c r="BM191" s="161" t="s">
        <v>301</v>
      </c>
    </row>
    <row r="192" spans="2:65" s="1" customFormat="1" ht="24.25" customHeight="1" x14ac:dyDescent="0.2">
      <c r="B192" s="120"/>
      <c r="C192" s="150" t="s">
        <v>302</v>
      </c>
      <c r="D192" s="150" t="s">
        <v>143</v>
      </c>
      <c r="E192" s="151" t="s">
        <v>303</v>
      </c>
      <c r="F192" s="152" t="s">
        <v>304</v>
      </c>
      <c r="G192" s="153" t="s">
        <v>146</v>
      </c>
      <c r="H192" s="154">
        <v>107.07</v>
      </c>
      <c r="I192" s="155"/>
      <c r="J192" s="156">
        <f t="shared" si="35"/>
        <v>0</v>
      </c>
      <c r="K192" s="157"/>
      <c r="L192" s="28"/>
      <c r="M192" s="158" t="s">
        <v>1</v>
      </c>
      <c r="N192" s="119" t="s">
        <v>41</v>
      </c>
      <c r="P192" s="159">
        <f t="shared" si="36"/>
        <v>0</v>
      </c>
      <c r="Q192" s="159">
        <v>6.1799999999999997E-3</v>
      </c>
      <c r="R192" s="159">
        <f t="shared" si="37"/>
        <v>0.66169259999999996</v>
      </c>
      <c r="S192" s="159">
        <v>0</v>
      </c>
      <c r="T192" s="160">
        <f t="shared" si="38"/>
        <v>0</v>
      </c>
      <c r="AR192" s="161" t="s">
        <v>147</v>
      </c>
      <c r="AT192" s="161" t="s">
        <v>143</v>
      </c>
      <c r="AU192" s="161" t="s">
        <v>88</v>
      </c>
      <c r="AY192" s="13" t="s">
        <v>141</v>
      </c>
      <c r="BE192" s="162">
        <f t="shared" si="39"/>
        <v>0</v>
      </c>
      <c r="BF192" s="162">
        <f t="shared" si="40"/>
        <v>0</v>
      </c>
      <c r="BG192" s="162">
        <f t="shared" si="41"/>
        <v>0</v>
      </c>
      <c r="BH192" s="162">
        <f t="shared" si="42"/>
        <v>0</v>
      </c>
      <c r="BI192" s="162">
        <f t="shared" si="43"/>
        <v>0</v>
      </c>
      <c r="BJ192" s="13" t="s">
        <v>88</v>
      </c>
      <c r="BK192" s="162">
        <f t="shared" si="44"/>
        <v>0</v>
      </c>
      <c r="BL192" s="13" t="s">
        <v>147</v>
      </c>
      <c r="BM192" s="161" t="s">
        <v>305</v>
      </c>
    </row>
    <row r="193" spans="2:65" s="1" customFormat="1" ht="24.25" customHeight="1" x14ac:dyDescent="0.2">
      <c r="B193" s="120"/>
      <c r="C193" s="150" t="s">
        <v>306</v>
      </c>
      <c r="D193" s="150" t="s">
        <v>143</v>
      </c>
      <c r="E193" s="151" t="s">
        <v>307</v>
      </c>
      <c r="F193" s="152" t="s">
        <v>308</v>
      </c>
      <c r="G193" s="153" t="s">
        <v>146</v>
      </c>
      <c r="H193" s="154">
        <v>107.07</v>
      </c>
      <c r="I193" s="155"/>
      <c r="J193" s="156">
        <f t="shared" si="35"/>
        <v>0</v>
      </c>
      <c r="K193" s="157"/>
      <c r="L193" s="28"/>
      <c r="M193" s="158" t="s">
        <v>1</v>
      </c>
      <c r="N193" s="119" t="s">
        <v>41</v>
      </c>
      <c r="P193" s="159">
        <f t="shared" si="36"/>
        <v>0</v>
      </c>
      <c r="Q193" s="159">
        <v>5.1500000000000001E-3</v>
      </c>
      <c r="R193" s="159">
        <f t="shared" si="37"/>
        <v>0.55141050000000003</v>
      </c>
      <c r="S193" s="159">
        <v>0</v>
      </c>
      <c r="T193" s="160">
        <f t="shared" si="38"/>
        <v>0</v>
      </c>
      <c r="AR193" s="161" t="s">
        <v>147</v>
      </c>
      <c r="AT193" s="161" t="s">
        <v>143</v>
      </c>
      <c r="AU193" s="161" t="s">
        <v>88</v>
      </c>
      <c r="AY193" s="13" t="s">
        <v>141</v>
      </c>
      <c r="BE193" s="162">
        <f t="shared" si="39"/>
        <v>0</v>
      </c>
      <c r="BF193" s="162">
        <f t="shared" si="40"/>
        <v>0</v>
      </c>
      <c r="BG193" s="162">
        <f t="shared" si="41"/>
        <v>0</v>
      </c>
      <c r="BH193" s="162">
        <f t="shared" si="42"/>
        <v>0</v>
      </c>
      <c r="BI193" s="162">
        <f t="shared" si="43"/>
        <v>0</v>
      </c>
      <c r="BJ193" s="13" t="s">
        <v>88</v>
      </c>
      <c r="BK193" s="162">
        <f t="shared" si="44"/>
        <v>0</v>
      </c>
      <c r="BL193" s="13" t="s">
        <v>147</v>
      </c>
      <c r="BM193" s="161" t="s">
        <v>309</v>
      </c>
    </row>
    <row r="194" spans="2:65" s="1" customFormat="1" ht="33" customHeight="1" x14ac:dyDescent="0.2">
      <c r="B194" s="120"/>
      <c r="C194" s="150" t="s">
        <v>310</v>
      </c>
      <c r="D194" s="150" t="s">
        <v>143</v>
      </c>
      <c r="E194" s="151" t="s">
        <v>311</v>
      </c>
      <c r="F194" s="152" t="s">
        <v>312</v>
      </c>
      <c r="G194" s="153" t="s">
        <v>146</v>
      </c>
      <c r="H194" s="154">
        <v>38.613</v>
      </c>
      <c r="I194" s="155"/>
      <c r="J194" s="156">
        <f t="shared" si="35"/>
        <v>0</v>
      </c>
      <c r="K194" s="157"/>
      <c r="L194" s="28"/>
      <c r="M194" s="158" t="s">
        <v>1</v>
      </c>
      <c r="N194" s="119" t="s">
        <v>41</v>
      </c>
      <c r="P194" s="159">
        <f t="shared" si="36"/>
        <v>0</v>
      </c>
      <c r="Q194" s="159">
        <v>0.24157000000000001</v>
      </c>
      <c r="R194" s="159">
        <f t="shared" si="37"/>
        <v>9.3277424100000008</v>
      </c>
      <c r="S194" s="159">
        <v>0</v>
      </c>
      <c r="T194" s="160">
        <f t="shared" si="38"/>
        <v>0</v>
      </c>
      <c r="AR194" s="161" t="s">
        <v>147</v>
      </c>
      <c r="AT194" s="161" t="s">
        <v>143</v>
      </c>
      <c r="AU194" s="161" t="s">
        <v>88</v>
      </c>
      <c r="AY194" s="13" t="s">
        <v>141</v>
      </c>
      <c r="BE194" s="162">
        <f t="shared" si="39"/>
        <v>0</v>
      </c>
      <c r="BF194" s="162">
        <f t="shared" si="40"/>
        <v>0</v>
      </c>
      <c r="BG194" s="162">
        <f t="shared" si="41"/>
        <v>0</v>
      </c>
      <c r="BH194" s="162">
        <f t="shared" si="42"/>
        <v>0</v>
      </c>
      <c r="BI194" s="162">
        <f t="shared" si="43"/>
        <v>0</v>
      </c>
      <c r="BJ194" s="13" t="s">
        <v>88</v>
      </c>
      <c r="BK194" s="162">
        <f t="shared" si="44"/>
        <v>0</v>
      </c>
      <c r="BL194" s="13" t="s">
        <v>147</v>
      </c>
      <c r="BM194" s="161" t="s">
        <v>313</v>
      </c>
    </row>
    <row r="195" spans="2:65" s="1" customFormat="1" ht="33" customHeight="1" x14ac:dyDescent="0.2">
      <c r="B195" s="120"/>
      <c r="C195" s="150" t="s">
        <v>314</v>
      </c>
      <c r="D195" s="150" t="s">
        <v>143</v>
      </c>
      <c r="E195" s="151" t="s">
        <v>315</v>
      </c>
      <c r="F195" s="152" t="s">
        <v>316</v>
      </c>
      <c r="G195" s="153" t="s">
        <v>151</v>
      </c>
      <c r="H195" s="154">
        <v>140.06299999999999</v>
      </c>
      <c r="I195" s="155"/>
      <c r="J195" s="156">
        <f t="shared" si="35"/>
        <v>0</v>
      </c>
      <c r="K195" s="157"/>
      <c r="L195" s="28"/>
      <c r="M195" s="158" t="s">
        <v>1</v>
      </c>
      <c r="N195" s="119" t="s">
        <v>41</v>
      </c>
      <c r="P195" s="159">
        <f t="shared" si="36"/>
        <v>0</v>
      </c>
      <c r="Q195" s="159">
        <v>2.4407199999999998</v>
      </c>
      <c r="R195" s="159">
        <f t="shared" si="37"/>
        <v>341.85456535999992</v>
      </c>
      <c r="S195" s="159">
        <v>0</v>
      </c>
      <c r="T195" s="160">
        <f t="shared" si="38"/>
        <v>0</v>
      </c>
      <c r="AR195" s="161" t="s">
        <v>147</v>
      </c>
      <c r="AT195" s="161" t="s">
        <v>143</v>
      </c>
      <c r="AU195" s="161" t="s">
        <v>88</v>
      </c>
      <c r="AY195" s="13" t="s">
        <v>141</v>
      </c>
      <c r="BE195" s="162">
        <f t="shared" si="39"/>
        <v>0</v>
      </c>
      <c r="BF195" s="162">
        <f t="shared" si="40"/>
        <v>0</v>
      </c>
      <c r="BG195" s="162">
        <f t="shared" si="41"/>
        <v>0</v>
      </c>
      <c r="BH195" s="162">
        <f t="shared" si="42"/>
        <v>0</v>
      </c>
      <c r="BI195" s="162">
        <f t="shared" si="43"/>
        <v>0</v>
      </c>
      <c r="BJ195" s="13" t="s">
        <v>88</v>
      </c>
      <c r="BK195" s="162">
        <f t="shared" si="44"/>
        <v>0</v>
      </c>
      <c r="BL195" s="13" t="s">
        <v>147</v>
      </c>
      <c r="BM195" s="161" t="s">
        <v>317</v>
      </c>
    </row>
    <row r="196" spans="2:65" s="1" customFormat="1" ht="37.9" customHeight="1" x14ac:dyDescent="0.2">
      <c r="B196" s="120"/>
      <c r="C196" s="150" t="s">
        <v>318</v>
      </c>
      <c r="D196" s="150" t="s">
        <v>143</v>
      </c>
      <c r="E196" s="151" t="s">
        <v>319</v>
      </c>
      <c r="F196" s="152" t="s">
        <v>320</v>
      </c>
      <c r="G196" s="153" t="s">
        <v>146</v>
      </c>
      <c r="H196" s="154">
        <v>38.613</v>
      </c>
      <c r="I196" s="155"/>
      <c r="J196" s="156">
        <f t="shared" si="35"/>
        <v>0</v>
      </c>
      <c r="K196" s="157"/>
      <c r="L196" s="28"/>
      <c r="M196" s="158" t="s">
        <v>1</v>
      </c>
      <c r="N196" s="119" t="s">
        <v>41</v>
      </c>
      <c r="P196" s="159">
        <f t="shared" si="36"/>
        <v>0</v>
      </c>
      <c r="Q196" s="159">
        <v>3.5200000000000001E-3</v>
      </c>
      <c r="R196" s="159">
        <f t="shared" si="37"/>
        <v>0.13591776</v>
      </c>
      <c r="S196" s="159">
        <v>0</v>
      </c>
      <c r="T196" s="160">
        <f t="shared" si="38"/>
        <v>0</v>
      </c>
      <c r="AR196" s="161" t="s">
        <v>147</v>
      </c>
      <c r="AT196" s="161" t="s">
        <v>143</v>
      </c>
      <c r="AU196" s="161" t="s">
        <v>88</v>
      </c>
      <c r="AY196" s="13" t="s">
        <v>141</v>
      </c>
      <c r="BE196" s="162">
        <f t="shared" si="39"/>
        <v>0</v>
      </c>
      <c r="BF196" s="162">
        <f t="shared" si="40"/>
        <v>0</v>
      </c>
      <c r="BG196" s="162">
        <f t="shared" si="41"/>
        <v>0</v>
      </c>
      <c r="BH196" s="162">
        <f t="shared" si="42"/>
        <v>0</v>
      </c>
      <c r="BI196" s="162">
        <f t="shared" si="43"/>
        <v>0</v>
      </c>
      <c r="BJ196" s="13" t="s">
        <v>88</v>
      </c>
      <c r="BK196" s="162">
        <f t="shared" si="44"/>
        <v>0</v>
      </c>
      <c r="BL196" s="13" t="s">
        <v>147</v>
      </c>
      <c r="BM196" s="161" t="s">
        <v>321</v>
      </c>
    </row>
    <row r="197" spans="2:65" s="1" customFormat="1" ht="24.25" customHeight="1" x14ac:dyDescent="0.2">
      <c r="B197" s="120"/>
      <c r="C197" s="150" t="s">
        <v>322</v>
      </c>
      <c r="D197" s="150" t="s">
        <v>143</v>
      </c>
      <c r="E197" s="151" t="s">
        <v>323</v>
      </c>
      <c r="F197" s="152" t="s">
        <v>324</v>
      </c>
      <c r="G197" s="153" t="s">
        <v>146</v>
      </c>
      <c r="H197" s="154">
        <v>805.80399999999997</v>
      </c>
      <c r="I197" s="155"/>
      <c r="J197" s="156">
        <f t="shared" si="35"/>
        <v>0</v>
      </c>
      <c r="K197" s="157"/>
      <c r="L197" s="28"/>
      <c r="M197" s="158" t="s">
        <v>1</v>
      </c>
      <c r="N197" s="119" t="s">
        <v>41</v>
      </c>
      <c r="P197" s="159">
        <f t="shared" si="36"/>
        <v>0</v>
      </c>
      <c r="Q197" s="159">
        <v>1.0000000000000001E-5</v>
      </c>
      <c r="R197" s="159">
        <f t="shared" si="37"/>
        <v>8.0580400000000007E-3</v>
      </c>
      <c r="S197" s="159">
        <v>0</v>
      </c>
      <c r="T197" s="160">
        <f t="shared" si="38"/>
        <v>0</v>
      </c>
      <c r="AR197" s="161" t="s">
        <v>147</v>
      </c>
      <c r="AT197" s="161" t="s">
        <v>143</v>
      </c>
      <c r="AU197" s="161" t="s">
        <v>88</v>
      </c>
      <c r="AY197" s="13" t="s">
        <v>141</v>
      </c>
      <c r="BE197" s="162">
        <f t="shared" si="39"/>
        <v>0</v>
      </c>
      <c r="BF197" s="162">
        <f t="shared" si="40"/>
        <v>0</v>
      </c>
      <c r="BG197" s="162">
        <f t="shared" si="41"/>
        <v>0</v>
      </c>
      <c r="BH197" s="162">
        <f t="shared" si="42"/>
        <v>0</v>
      </c>
      <c r="BI197" s="162">
        <f t="shared" si="43"/>
        <v>0</v>
      </c>
      <c r="BJ197" s="13" t="s">
        <v>88</v>
      </c>
      <c r="BK197" s="162">
        <f t="shared" si="44"/>
        <v>0</v>
      </c>
      <c r="BL197" s="13" t="s">
        <v>147</v>
      </c>
      <c r="BM197" s="161" t="s">
        <v>325</v>
      </c>
    </row>
    <row r="198" spans="2:65" s="1" customFormat="1" ht="24.25" customHeight="1" x14ac:dyDescent="0.2">
      <c r="B198" s="120"/>
      <c r="C198" s="150" t="s">
        <v>326</v>
      </c>
      <c r="D198" s="150" t="s">
        <v>143</v>
      </c>
      <c r="E198" s="151" t="s">
        <v>327</v>
      </c>
      <c r="F198" s="152" t="s">
        <v>328</v>
      </c>
      <c r="G198" s="153" t="s">
        <v>329</v>
      </c>
      <c r="H198" s="154">
        <v>234.38</v>
      </c>
      <c r="I198" s="155"/>
      <c r="J198" s="156">
        <f t="shared" si="35"/>
        <v>0</v>
      </c>
      <c r="K198" s="157"/>
      <c r="L198" s="28"/>
      <c r="M198" s="158" t="s">
        <v>1</v>
      </c>
      <c r="N198" s="119" t="s">
        <v>41</v>
      </c>
      <c r="P198" s="159">
        <f t="shared" si="36"/>
        <v>0</v>
      </c>
      <c r="Q198" s="159">
        <v>1.0000000000000001E-5</v>
      </c>
      <c r="R198" s="159">
        <f t="shared" si="37"/>
        <v>2.3438000000000001E-3</v>
      </c>
      <c r="S198" s="159">
        <v>0</v>
      </c>
      <c r="T198" s="160">
        <f t="shared" si="38"/>
        <v>0</v>
      </c>
      <c r="AR198" s="161" t="s">
        <v>147</v>
      </c>
      <c r="AT198" s="161" t="s">
        <v>143</v>
      </c>
      <c r="AU198" s="161" t="s">
        <v>88</v>
      </c>
      <c r="AY198" s="13" t="s">
        <v>141</v>
      </c>
      <c r="BE198" s="162">
        <f t="shared" si="39"/>
        <v>0</v>
      </c>
      <c r="BF198" s="162">
        <f t="shared" si="40"/>
        <v>0</v>
      </c>
      <c r="BG198" s="162">
        <f t="shared" si="41"/>
        <v>0</v>
      </c>
      <c r="BH198" s="162">
        <f t="shared" si="42"/>
        <v>0</v>
      </c>
      <c r="BI198" s="162">
        <f t="shared" si="43"/>
        <v>0</v>
      </c>
      <c r="BJ198" s="13" t="s">
        <v>88</v>
      </c>
      <c r="BK198" s="162">
        <f t="shared" si="44"/>
        <v>0</v>
      </c>
      <c r="BL198" s="13" t="s">
        <v>147</v>
      </c>
      <c r="BM198" s="161" t="s">
        <v>330</v>
      </c>
    </row>
    <row r="199" spans="2:65" s="11" customFormat="1" ht="22.9" customHeight="1" x14ac:dyDescent="0.25">
      <c r="B199" s="138"/>
      <c r="D199" s="139" t="s">
        <v>74</v>
      </c>
      <c r="E199" s="148" t="s">
        <v>176</v>
      </c>
      <c r="F199" s="148" t="s">
        <v>331</v>
      </c>
      <c r="I199" s="141"/>
      <c r="J199" s="149">
        <f>BK199</f>
        <v>0</v>
      </c>
      <c r="L199" s="138"/>
      <c r="M199" s="143"/>
      <c r="P199" s="144">
        <f>SUM(P200:P223)</f>
        <v>0</v>
      </c>
      <c r="R199" s="144">
        <f>SUM(R200:R223)</f>
        <v>49.274123930000002</v>
      </c>
      <c r="T199" s="145">
        <f>SUM(T200:T223)</f>
        <v>123.23428999999999</v>
      </c>
      <c r="AR199" s="139" t="s">
        <v>82</v>
      </c>
      <c r="AT199" s="146" t="s">
        <v>74</v>
      </c>
      <c r="AU199" s="146" t="s">
        <v>82</v>
      </c>
      <c r="AY199" s="139" t="s">
        <v>141</v>
      </c>
      <c r="BK199" s="147">
        <f>SUM(BK200:BK223)</f>
        <v>0</v>
      </c>
    </row>
    <row r="200" spans="2:65" s="1" customFormat="1" ht="37.9" customHeight="1" x14ac:dyDescent="0.2">
      <c r="B200" s="120"/>
      <c r="C200" s="150" t="s">
        <v>332</v>
      </c>
      <c r="D200" s="150" t="s">
        <v>143</v>
      </c>
      <c r="E200" s="151" t="s">
        <v>333</v>
      </c>
      <c r="F200" s="152" t="s">
        <v>334</v>
      </c>
      <c r="G200" s="153" t="s">
        <v>329</v>
      </c>
      <c r="H200" s="154">
        <v>234.38</v>
      </c>
      <c r="I200" s="155"/>
      <c r="J200" s="156">
        <f t="shared" ref="J200:J223" si="45">ROUND(I200*H200,2)</f>
        <v>0</v>
      </c>
      <c r="K200" s="157"/>
      <c r="L200" s="28"/>
      <c r="M200" s="158" t="s">
        <v>1</v>
      </c>
      <c r="N200" s="119" t="s">
        <v>41</v>
      </c>
      <c r="P200" s="159">
        <f t="shared" ref="P200:P223" si="46">O200*H200</f>
        <v>0</v>
      </c>
      <c r="Q200" s="159">
        <v>4.64E-4</v>
      </c>
      <c r="R200" s="159">
        <f t="shared" ref="R200:R223" si="47">Q200*H200</f>
        <v>0.10875232</v>
      </c>
      <c r="S200" s="159">
        <v>0</v>
      </c>
      <c r="T200" s="160">
        <f t="shared" ref="T200:T223" si="48">S200*H200</f>
        <v>0</v>
      </c>
      <c r="AR200" s="161" t="s">
        <v>147</v>
      </c>
      <c r="AT200" s="161" t="s">
        <v>143</v>
      </c>
      <c r="AU200" s="161" t="s">
        <v>88</v>
      </c>
      <c r="AY200" s="13" t="s">
        <v>141</v>
      </c>
      <c r="BE200" s="162">
        <f t="shared" ref="BE200:BE223" si="49">IF(N200="základná",J200,0)</f>
        <v>0</v>
      </c>
      <c r="BF200" s="162">
        <f t="shared" ref="BF200:BF223" si="50">IF(N200="znížená",J200,0)</f>
        <v>0</v>
      </c>
      <c r="BG200" s="162">
        <f t="shared" ref="BG200:BG223" si="51">IF(N200="zákl. prenesená",J200,0)</f>
        <v>0</v>
      </c>
      <c r="BH200" s="162">
        <f t="shared" ref="BH200:BH223" si="52">IF(N200="zníž. prenesená",J200,0)</f>
        <v>0</v>
      </c>
      <c r="BI200" s="162">
        <f t="shared" ref="BI200:BI223" si="53">IF(N200="nulová",J200,0)</f>
        <v>0</v>
      </c>
      <c r="BJ200" s="13" t="s">
        <v>88</v>
      </c>
      <c r="BK200" s="162">
        <f t="shared" ref="BK200:BK223" si="54">ROUND(I200*H200,2)</f>
        <v>0</v>
      </c>
      <c r="BL200" s="13" t="s">
        <v>147</v>
      </c>
      <c r="BM200" s="161" t="s">
        <v>335</v>
      </c>
    </row>
    <row r="201" spans="2:65" s="1" customFormat="1" ht="24.25" customHeight="1" x14ac:dyDescent="0.2">
      <c r="B201" s="120"/>
      <c r="C201" s="150" t="s">
        <v>336</v>
      </c>
      <c r="D201" s="150" t="s">
        <v>143</v>
      </c>
      <c r="E201" s="151" t="s">
        <v>337</v>
      </c>
      <c r="F201" s="152" t="s">
        <v>338</v>
      </c>
      <c r="G201" s="153" t="s">
        <v>146</v>
      </c>
      <c r="H201" s="154">
        <v>2958.4070000000002</v>
      </c>
      <c r="I201" s="155"/>
      <c r="J201" s="156">
        <f t="shared" si="45"/>
        <v>0</v>
      </c>
      <c r="K201" s="157"/>
      <c r="L201" s="28"/>
      <c r="M201" s="158" t="s">
        <v>1</v>
      </c>
      <c r="N201" s="119" t="s">
        <v>41</v>
      </c>
      <c r="P201" s="159">
        <f t="shared" si="46"/>
        <v>0</v>
      </c>
      <c r="Q201" s="159">
        <v>1.653E-2</v>
      </c>
      <c r="R201" s="159">
        <f t="shared" si="47"/>
        <v>48.902467710000003</v>
      </c>
      <c r="S201" s="159">
        <v>0</v>
      </c>
      <c r="T201" s="160">
        <f t="shared" si="48"/>
        <v>0</v>
      </c>
      <c r="AR201" s="161" t="s">
        <v>147</v>
      </c>
      <c r="AT201" s="161" t="s">
        <v>143</v>
      </c>
      <c r="AU201" s="161" t="s">
        <v>88</v>
      </c>
      <c r="AY201" s="13" t="s">
        <v>141</v>
      </c>
      <c r="BE201" s="162">
        <f t="shared" si="49"/>
        <v>0</v>
      </c>
      <c r="BF201" s="162">
        <f t="shared" si="50"/>
        <v>0</v>
      </c>
      <c r="BG201" s="162">
        <f t="shared" si="51"/>
        <v>0</v>
      </c>
      <c r="BH201" s="162">
        <f t="shared" si="52"/>
        <v>0</v>
      </c>
      <c r="BI201" s="162">
        <f t="shared" si="53"/>
        <v>0</v>
      </c>
      <c r="BJ201" s="13" t="s">
        <v>88</v>
      </c>
      <c r="BK201" s="162">
        <f t="shared" si="54"/>
        <v>0</v>
      </c>
      <c r="BL201" s="13" t="s">
        <v>147</v>
      </c>
      <c r="BM201" s="161" t="s">
        <v>339</v>
      </c>
    </row>
    <row r="202" spans="2:65" s="1" customFormat="1" ht="24.25" customHeight="1" x14ac:dyDescent="0.2">
      <c r="B202" s="120"/>
      <c r="C202" s="150" t="s">
        <v>340</v>
      </c>
      <c r="D202" s="150" t="s">
        <v>143</v>
      </c>
      <c r="E202" s="151" t="s">
        <v>341</v>
      </c>
      <c r="F202" s="152" t="s">
        <v>342</v>
      </c>
      <c r="G202" s="153" t="s">
        <v>146</v>
      </c>
      <c r="H202" s="154">
        <v>2958.4070000000002</v>
      </c>
      <c r="I202" s="155"/>
      <c r="J202" s="156">
        <f t="shared" si="45"/>
        <v>0</v>
      </c>
      <c r="K202" s="157"/>
      <c r="L202" s="28"/>
      <c r="M202" s="158" t="s">
        <v>1</v>
      </c>
      <c r="N202" s="119" t="s">
        <v>41</v>
      </c>
      <c r="P202" s="159">
        <f t="shared" si="46"/>
        <v>0</v>
      </c>
      <c r="Q202" s="159">
        <v>0</v>
      </c>
      <c r="R202" s="159">
        <f t="shared" si="47"/>
        <v>0</v>
      </c>
      <c r="S202" s="159">
        <v>0</v>
      </c>
      <c r="T202" s="160">
        <f t="shared" si="48"/>
        <v>0</v>
      </c>
      <c r="AR202" s="161" t="s">
        <v>147</v>
      </c>
      <c r="AT202" s="161" t="s">
        <v>143</v>
      </c>
      <c r="AU202" s="161" t="s">
        <v>88</v>
      </c>
      <c r="AY202" s="13" t="s">
        <v>141</v>
      </c>
      <c r="BE202" s="162">
        <f t="shared" si="49"/>
        <v>0</v>
      </c>
      <c r="BF202" s="162">
        <f t="shared" si="50"/>
        <v>0</v>
      </c>
      <c r="BG202" s="162">
        <f t="shared" si="51"/>
        <v>0</v>
      </c>
      <c r="BH202" s="162">
        <f t="shared" si="52"/>
        <v>0</v>
      </c>
      <c r="BI202" s="162">
        <f t="shared" si="53"/>
        <v>0</v>
      </c>
      <c r="BJ202" s="13" t="s">
        <v>88</v>
      </c>
      <c r="BK202" s="162">
        <f t="shared" si="54"/>
        <v>0</v>
      </c>
      <c r="BL202" s="13" t="s">
        <v>147</v>
      </c>
      <c r="BM202" s="161" t="s">
        <v>343</v>
      </c>
    </row>
    <row r="203" spans="2:65" s="1" customFormat="1" ht="37.9" customHeight="1" x14ac:dyDescent="0.2">
      <c r="B203" s="120"/>
      <c r="C203" s="150" t="s">
        <v>344</v>
      </c>
      <c r="D203" s="150" t="s">
        <v>143</v>
      </c>
      <c r="E203" s="151" t="s">
        <v>345</v>
      </c>
      <c r="F203" s="152" t="s">
        <v>346</v>
      </c>
      <c r="G203" s="153" t="s">
        <v>146</v>
      </c>
      <c r="H203" s="154">
        <v>23667.256000000001</v>
      </c>
      <c r="I203" s="155"/>
      <c r="J203" s="156">
        <f t="shared" si="45"/>
        <v>0</v>
      </c>
      <c r="K203" s="157"/>
      <c r="L203" s="28"/>
      <c r="M203" s="158" t="s">
        <v>1</v>
      </c>
      <c r="N203" s="119" t="s">
        <v>41</v>
      </c>
      <c r="P203" s="159">
        <f t="shared" si="46"/>
        <v>0</v>
      </c>
      <c r="Q203" s="159">
        <v>0</v>
      </c>
      <c r="R203" s="159">
        <f t="shared" si="47"/>
        <v>0</v>
      </c>
      <c r="S203" s="159">
        <v>0</v>
      </c>
      <c r="T203" s="160">
        <f t="shared" si="48"/>
        <v>0</v>
      </c>
      <c r="AR203" s="161" t="s">
        <v>147</v>
      </c>
      <c r="AT203" s="161" t="s">
        <v>143</v>
      </c>
      <c r="AU203" s="161" t="s">
        <v>88</v>
      </c>
      <c r="AY203" s="13" t="s">
        <v>141</v>
      </c>
      <c r="BE203" s="162">
        <f t="shared" si="49"/>
        <v>0</v>
      </c>
      <c r="BF203" s="162">
        <f t="shared" si="50"/>
        <v>0</v>
      </c>
      <c r="BG203" s="162">
        <f t="shared" si="51"/>
        <v>0</v>
      </c>
      <c r="BH203" s="162">
        <f t="shared" si="52"/>
        <v>0</v>
      </c>
      <c r="BI203" s="162">
        <f t="shared" si="53"/>
        <v>0</v>
      </c>
      <c r="BJ203" s="13" t="s">
        <v>88</v>
      </c>
      <c r="BK203" s="162">
        <f t="shared" si="54"/>
        <v>0</v>
      </c>
      <c r="BL203" s="13" t="s">
        <v>147</v>
      </c>
      <c r="BM203" s="161" t="s">
        <v>347</v>
      </c>
    </row>
    <row r="204" spans="2:65" s="1" customFormat="1" ht="24.25" customHeight="1" x14ac:dyDescent="0.2">
      <c r="B204" s="120"/>
      <c r="C204" s="150" t="s">
        <v>348</v>
      </c>
      <c r="D204" s="150" t="s">
        <v>143</v>
      </c>
      <c r="E204" s="151" t="s">
        <v>349</v>
      </c>
      <c r="F204" s="152" t="s">
        <v>350</v>
      </c>
      <c r="G204" s="153" t="s">
        <v>146</v>
      </c>
      <c r="H204" s="154">
        <v>35.68</v>
      </c>
      <c r="I204" s="155"/>
      <c r="J204" s="156">
        <f t="shared" si="45"/>
        <v>0</v>
      </c>
      <c r="K204" s="157"/>
      <c r="L204" s="28"/>
      <c r="M204" s="158" t="s">
        <v>1</v>
      </c>
      <c r="N204" s="119" t="s">
        <v>41</v>
      </c>
      <c r="P204" s="159">
        <f t="shared" si="46"/>
        <v>0</v>
      </c>
      <c r="Q204" s="159">
        <v>6.1799999999999997E-3</v>
      </c>
      <c r="R204" s="159">
        <f t="shared" si="47"/>
        <v>0.22050239999999999</v>
      </c>
      <c r="S204" s="159">
        <v>0</v>
      </c>
      <c r="T204" s="160">
        <f t="shared" si="48"/>
        <v>0</v>
      </c>
      <c r="AR204" s="161" t="s">
        <v>147</v>
      </c>
      <c r="AT204" s="161" t="s">
        <v>143</v>
      </c>
      <c r="AU204" s="161" t="s">
        <v>88</v>
      </c>
      <c r="AY204" s="13" t="s">
        <v>141</v>
      </c>
      <c r="BE204" s="162">
        <f t="shared" si="49"/>
        <v>0</v>
      </c>
      <c r="BF204" s="162">
        <f t="shared" si="50"/>
        <v>0</v>
      </c>
      <c r="BG204" s="162">
        <f t="shared" si="51"/>
        <v>0</v>
      </c>
      <c r="BH204" s="162">
        <f t="shared" si="52"/>
        <v>0</v>
      </c>
      <c r="BI204" s="162">
        <f t="shared" si="53"/>
        <v>0</v>
      </c>
      <c r="BJ204" s="13" t="s">
        <v>88</v>
      </c>
      <c r="BK204" s="162">
        <f t="shared" si="54"/>
        <v>0</v>
      </c>
      <c r="BL204" s="13" t="s">
        <v>147</v>
      </c>
      <c r="BM204" s="161" t="s">
        <v>351</v>
      </c>
    </row>
    <row r="205" spans="2:65" s="1" customFormat="1" ht="24.25" customHeight="1" x14ac:dyDescent="0.2">
      <c r="B205" s="120"/>
      <c r="C205" s="150" t="s">
        <v>352</v>
      </c>
      <c r="D205" s="150" t="s">
        <v>143</v>
      </c>
      <c r="E205" s="151" t="s">
        <v>353</v>
      </c>
      <c r="F205" s="152" t="s">
        <v>354</v>
      </c>
      <c r="G205" s="153" t="s">
        <v>146</v>
      </c>
      <c r="H205" s="154">
        <v>755.19</v>
      </c>
      <c r="I205" s="155"/>
      <c r="J205" s="156">
        <f t="shared" si="45"/>
        <v>0</v>
      </c>
      <c r="K205" s="157"/>
      <c r="L205" s="28"/>
      <c r="M205" s="158" t="s">
        <v>1</v>
      </c>
      <c r="N205" s="119" t="s">
        <v>41</v>
      </c>
      <c r="P205" s="159">
        <f t="shared" si="46"/>
        <v>0</v>
      </c>
      <c r="Q205" s="159">
        <v>5.0000000000000002E-5</v>
      </c>
      <c r="R205" s="159">
        <f t="shared" si="47"/>
        <v>3.7759500000000001E-2</v>
      </c>
      <c r="S205" s="159">
        <v>0</v>
      </c>
      <c r="T205" s="160">
        <f t="shared" si="48"/>
        <v>0</v>
      </c>
      <c r="AR205" s="161" t="s">
        <v>147</v>
      </c>
      <c r="AT205" s="161" t="s">
        <v>143</v>
      </c>
      <c r="AU205" s="161" t="s">
        <v>88</v>
      </c>
      <c r="AY205" s="13" t="s">
        <v>141</v>
      </c>
      <c r="BE205" s="162">
        <f t="shared" si="49"/>
        <v>0</v>
      </c>
      <c r="BF205" s="162">
        <f t="shared" si="50"/>
        <v>0</v>
      </c>
      <c r="BG205" s="162">
        <f t="shared" si="51"/>
        <v>0</v>
      </c>
      <c r="BH205" s="162">
        <f t="shared" si="52"/>
        <v>0</v>
      </c>
      <c r="BI205" s="162">
        <f t="shared" si="53"/>
        <v>0</v>
      </c>
      <c r="BJ205" s="13" t="s">
        <v>88</v>
      </c>
      <c r="BK205" s="162">
        <f t="shared" si="54"/>
        <v>0</v>
      </c>
      <c r="BL205" s="13" t="s">
        <v>147</v>
      </c>
      <c r="BM205" s="161" t="s">
        <v>355</v>
      </c>
    </row>
    <row r="206" spans="2:65" s="1" customFormat="1" ht="24.25" customHeight="1" x14ac:dyDescent="0.2">
      <c r="B206" s="120"/>
      <c r="C206" s="150" t="s">
        <v>356</v>
      </c>
      <c r="D206" s="150" t="s">
        <v>143</v>
      </c>
      <c r="E206" s="151" t="s">
        <v>357</v>
      </c>
      <c r="F206" s="152" t="s">
        <v>358</v>
      </c>
      <c r="G206" s="153" t="s">
        <v>146</v>
      </c>
      <c r="H206" s="154">
        <v>755.19</v>
      </c>
      <c r="I206" s="155"/>
      <c r="J206" s="156">
        <f t="shared" si="45"/>
        <v>0</v>
      </c>
      <c r="K206" s="157"/>
      <c r="L206" s="28"/>
      <c r="M206" s="158" t="s">
        <v>1</v>
      </c>
      <c r="N206" s="119" t="s">
        <v>41</v>
      </c>
      <c r="P206" s="159">
        <f t="shared" si="46"/>
        <v>0</v>
      </c>
      <c r="Q206" s="159">
        <v>0</v>
      </c>
      <c r="R206" s="159">
        <f t="shared" si="47"/>
        <v>0</v>
      </c>
      <c r="S206" s="159">
        <v>0</v>
      </c>
      <c r="T206" s="160">
        <f t="shared" si="48"/>
        <v>0</v>
      </c>
      <c r="AR206" s="161" t="s">
        <v>147</v>
      </c>
      <c r="AT206" s="161" t="s">
        <v>143</v>
      </c>
      <c r="AU206" s="161" t="s">
        <v>88</v>
      </c>
      <c r="AY206" s="13" t="s">
        <v>141</v>
      </c>
      <c r="BE206" s="162">
        <f t="shared" si="49"/>
        <v>0</v>
      </c>
      <c r="BF206" s="162">
        <f t="shared" si="50"/>
        <v>0</v>
      </c>
      <c r="BG206" s="162">
        <f t="shared" si="51"/>
        <v>0</v>
      </c>
      <c r="BH206" s="162">
        <f t="shared" si="52"/>
        <v>0</v>
      </c>
      <c r="BI206" s="162">
        <f t="shared" si="53"/>
        <v>0</v>
      </c>
      <c r="BJ206" s="13" t="s">
        <v>88</v>
      </c>
      <c r="BK206" s="162">
        <f t="shared" si="54"/>
        <v>0</v>
      </c>
      <c r="BL206" s="13" t="s">
        <v>147</v>
      </c>
      <c r="BM206" s="161" t="s">
        <v>359</v>
      </c>
    </row>
    <row r="207" spans="2:65" s="1" customFormat="1" ht="33" customHeight="1" x14ac:dyDescent="0.2">
      <c r="B207" s="120"/>
      <c r="C207" s="150" t="s">
        <v>360</v>
      </c>
      <c r="D207" s="150" t="s">
        <v>143</v>
      </c>
      <c r="E207" s="151" t="s">
        <v>361</v>
      </c>
      <c r="F207" s="152" t="s">
        <v>362</v>
      </c>
      <c r="G207" s="153" t="s">
        <v>151</v>
      </c>
      <c r="H207" s="154">
        <v>24.212</v>
      </c>
      <c r="I207" s="155"/>
      <c r="J207" s="156">
        <f t="shared" si="45"/>
        <v>0</v>
      </c>
      <c r="K207" s="157"/>
      <c r="L207" s="28"/>
      <c r="M207" s="158" t="s">
        <v>1</v>
      </c>
      <c r="N207" s="119" t="s">
        <v>41</v>
      </c>
      <c r="P207" s="159">
        <f t="shared" si="46"/>
        <v>0</v>
      </c>
      <c r="Q207" s="159">
        <v>0</v>
      </c>
      <c r="R207" s="159">
        <f t="shared" si="47"/>
        <v>0</v>
      </c>
      <c r="S207" s="159">
        <v>2.4</v>
      </c>
      <c r="T207" s="160">
        <f t="shared" si="48"/>
        <v>58.108799999999995</v>
      </c>
      <c r="AR207" s="161" t="s">
        <v>147</v>
      </c>
      <c r="AT207" s="161" t="s">
        <v>143</v>
      </c>
      <c r="AU207" s="161" t="s">
        <v>88</v>
      </c>
      <c r="AY207" s="13" t="s">
        <v>141</v>
      </c>
      <c r="BE207" s="162">
        <f t="shared" si="49"/>
        <v>0</v>
      </c>
      <c r="BF207" s="162">
        <f t="shared" si="50"/>
        <v>0</v>
      </c>
      <c r="BG207" s="162">
        <f t="shared" si="51"/>
        <v>0</v>
      </c>
      <c r="BH207" s="162">
        <f t="shared" si="52"/>
        <v>0</v>
      </c>
      <c r="BI207" s="162">
        <f t="shared" si="53"/>
        <v>0</v>
      </c>
      <c r="BJ207" s="13" t="s">
        <v>88</v>
      </c>
      <c r="BK207" s="162">
        <f t="shared" si="54"/>
        <v>0</v>
      </c>
      <c r="BL207" s="13" t="s">
        <v>147</v>
      </c>
      <c r="BM207" s="161" t="s">
        <v>363</v>
      </c>
    </row>
    <row r="208" spans="2:65" s="1" customFormat="1" ht="44.25" customHeight="1" x14ac:dyDescent="0.2">
      <c r="B208" s="120"/>
      <c r="C208" s="150" t="s">
        <v>364</v>
      </c>
      <c r="D208" s="150" t="s">
        <v>143</v>
      </c>
      <c r="E208" s="151" t="s">
        <v>365</v>
      </c>
      <c r="F208" s="152" t="s">
        <v>366</v>
      </c>
      <c r="G208" s="153" t="s">
        <v>151</v>
      </c>
      <c r="H208" s="154">
        <v>9.24</v>
      </c>
      <c r="I208" s="155"/>
      <c r="J208" s="156">
        <f t="shared" si="45"/>
        <v>0</v>
      </c>
      <c r="K208" s="157"/>
      <c r="L208" s="28"/>
      <c r="M208" s="158" t="s">
        <v>1</v>
      </c>
      <c r="N208" s="119" t="s">
        <v>41</v>
      </c>
      <c r="P208" s="159">
        <f t="shared" si="46"/>
        <v>0</v>
      </c>
      <c r="Q208" s="159">
        <v>0</v>
      </c>
      <c r="R208" s="159">
        <f t="shared" si="47"/>
        <v>0</v>
      </c>
      <c r="S208" s="159">
        <v>1.905</v>
      </c>
      <c r="T208" s="160">
        <f t="shared" si="48"/>
        <v>17.6022</v>
      </c>
      <c r="AR208" s="161" t="s">
        <v>147</v>
      </c>
      <c r="AT208" s="161" t="s">
        <v>143</v>
      </c>
      <c r="AU208" s="161" t="s">
        <v>88</v>
      </c>
      <c r="AY208" s="13" t="s">
        <v>141</v>
      </c>
      <c r="BE208" s="162">
        <f t="shared" si="49"/>
        <v>0</v>
      </c>
      <c r="BF208" s="162">
        <f t="shared" si="50"/>
        <v>0</v>
      </c>
      <c r="BG208" s="162">
        <f t="shared" si="51"/>
        <v>0</v>
      </c>
      <c r="BH208" s="162">
        <f t="shared" si="52"/>
        <v>0</v>
      </c>
      <c r="BI208" s="162">
        <f t="shared" si="53"/>
        <v>0</v>
      </c>
      <c r="BJ208" s="13" t="s">
        <v>88</v>
      </c>
      <c r="BK208" s="162">
        <f t="shared" si="54"/>
        <v>0</v>
      </c>
      <c r="BL208" s="13" t="s">
        <v>147</v>
      </c>
      <c r="BM208" s="161" t="s">
        <v>367</v>
      </c>
    </row>
    <row r="209" spans="2:65" s="1" customFormat="1" ht="33" customHeight="1" x14ac:dyDescent="0.2">
      <c r="B209" s="120"/>
      <c r="C209" s="150" t="s">
        <v>368</v>
      </c>
      <c r="D209" s="150" t="s">
        <v>143</v>
      </c>
      <c r="E209" s="151" t="s">
        <v>369</v>
      </c>
      <c r="F209" s="152" t="s">
        <v>370</v>
      </c>
      <c r="G209" s="153" t="s">
        <v>151</v>
      </c>
      <c r="H209" s="154">
        <v>18.29</v>
      </c>
      <c r="I209" s="155"/>
      <c r="J209" s="156">
        <f t="shared" si="45"/>
        <v>0</v>
      </c>
      <c r="K209" s="157"/>
      <c r="L209" s="28"/>
      <c r="M209" s="158" t="s">
        <v>1</v>
      </c>
      <c r="N209" s="119" t="s">
        <v>41</v>
      </c>
      <c r="P209" s="159">
        <f t="shared" si="46"/>
        <v>0</v>
      </c>
      <c r="Q209" s="159">
        <v>0</v>
      </c>
      <c r="R209" s="159">
        <f t="shared" si="47"/>
        <v>0</v>
      </c>
      <c r="S209" s="159">
        <v>2.4</v>
      </c>
      <c r="T209" s="160">
        <f t="shared" si="48"/>
        <v>43.895999999999994</v>
      </c>
      <c r="AR209" s="161" t="s">
        <v>147</v>
      </c>
      <c r="AT209" s="161" t="s">
        <v>143</v>
      </c>
      <c r="AU209" s="161" t="s">
        <v>88</v>
      </c>
      <c r="AY209" s="13" t="s">
        <v>141</v>
      </c>
      <c r="BE209" s="162">
        <f t="shared" si="49"/>
        <v>0</v>
      </c>
      <c r="BF209" s="162">
        <f t="shared" si="50"/>
        <v>0</v>
      </c>
      <c r="BG209" s="162">
        <f t="shared" si="51"/>
        <v>0</v>
      </c>
      <c r="BH209" s="162">
        <f t="shared" si="52"/>
        <v>0</v>
      </c>
      <c r="BI209" s="162">
        <f t="shared" si="53"/>
        <v>0</v>
      </c>
      <c r="BJ209" s="13" t="s">
        <v>88</v>
      </c>
      <c r="BK209" s="162">
        <f t="shared" si="54"/>
        <v>0</v>
      </c>
      <c r="BL209" s="13" t="s">
        <v>147</v>
      </c>
      <c r="BM209" s="161" t="s">
        <v>371</v>
      </c>
    </row>
    <row r="210" spans="2:65" s="1" customFormat="1" ht="24.25" customHeight="1" x14ac:dyDescent="0.2">
      <c r="B210" s="120"/>
      <c r="C210" s="150" t="s">
        <v>372</v>
      </c>
      <c r="D210" s="150" t="s">
        <v>143</v>
      </c>
      <c r="E210" s="151" t="s">
        <v>373</v>
      </c>
      <c r="F210" s="152" t="s">
        <v>374</v>
      </c>
      <c r="G210" s="153" t="s">
        <v>151</v>
      </c>
      <c r="H210" s="154">
        <v>0.88</v>
      </c>
      <c r="I210" s="155"/>
      <c r="J210" s="156">
        <f t="shared" si="45"/>
        <v>0</v>
      </c>
      <c r="K210" s="157"/>
      <c r="L210" s="28"/>
      <c r="M210" s="158" t="s">
        <v>1</v>
      </c>
      <c r="N210" s="119" t="s">
        <v>41</v>
      </c>
      <c r="P210" s="159">
        <f t="shared" si="46"/>
        <v>0</v>
      </c>
      <c r="Q210" s="159">
        <v>0</v>
      </c>
      <c r="R210" s="159">
        <f t="shared" si="47"/>
        <v>0</v>
      </c>
      <c r="S210" s="159">
        <v>2.4</v>
      </c>
      <c r="T210" s="160">
        <f t="shared" si="48"/>
        <v>2.1120000000000001</v>
      </c>
      <c r="AR210" s="161" t="s">
        <v>147</v>
      </c>
      <c r="AT210" s="161" t="s">
        <v>143</v>
      </c>
      <c r="AU210" s="161" t="s">
        <v>88</v>
      </c>
      <c r="AY210" s="13" t="s">
        <v>141</v>
      </c>
      <c r="BE210" s="162">
        <f t="shared" si="49"/>
        <v>0</v>
      </c>
      <c r="BF210" s="162">
        <f t="shared" si="50"/>
        <v>0</v>
      </c>
      <c r="BG210" s="162">
        <f t="shared" si="51"/>
        <v>0</v>
      </c>
      <c r="BH210" s="162">
        <f t="shared" si="52"/>
        <v>0</v>
      </c>
      <c r="BI210" s="162">
        <f t="shared" si="53"/>
        <v>0</v>
      </c>
      <c r="BJ210" s="13" t="s">
        <v>88</v>
      </c>
      <c r="BK210" s="162">
        <f t="shared" si="54"/>
        <v>0</v>
      </c>
      <c r="BL210" s="13" t="s">
        <v>147</v>
      </c>
      <c r="BM210" s="161" t="s">
        <v>375</v>
      </c>
    </row>
    <row r="211" spans="2:65" s="1" customFormat="1" ht="33" customHeight="1" x14ac:dyDescent="0.2">
      <c r="B211" s="120"/>
      <c r="C211" s="150" t="s">
        <v>376</v>
      </c>
      <c r="D211" s="150" t="s">
        <v>143</v>
      </c>
      <c r="E211" s="151" t="s">
        <v>377</v>
      </c>
      <c r="F211" s="152" t="s">
        <v>378</v>
      </c>
      <c r="G211" s="153" t="s">
        <v>146</v>
      </c>
      <c r="H211" s="154">
        <v>8.92</v>
      </c>
      <c r="I211" s="155"/>
      <c r="J211" s="156">
        <f t="shared" si="45"/>
        <v>0</v>
      </c>
      <c r="K211" s="157"/>
      <c r="L211" s="28"/>
      <c r="M211" s="158" t="s">
        <v>1</v>
      </c>
      <c r="N211" s="119" t="s">
        <v>41</v>
      </c>
      <c r="P211" s="159">
        <f t="shared" si="46"/>
        <v>0</v>
      </c>
      <c r="Q211" s="159">
        <v>0</v>
      </c>
      <c r="R211" s="159">
        <f t="shared" si="47"/>
        <v>0</v>
      </c>
      <c r="S211" s="159">
        <v>5.7000000000000002E-2</v>
      </c>
      <c r="T211" s="160">
        <f t="shared" si="48"/>
        <v>0.50844</v>
      </c>
      <c r="AR211" s="161" t="s">
        <v>147</v>
      </c>
      <c r="AT211" s="161" t="s">
        <v>143</v>
      </c>
      <c r="AU211" s="161" t="s">
        <v>88</v>
      </c>
      <c r="AY211" s="13" t="s">
        <v>141</v>
      </c>
      <c r="BE211" s="162">
        <f t="shared" si="49"/>
        <v>0</v>
      </c>
      <c r="BF211" s="162">
        <f t="shared" si="50"/>
        <v>0</v>
      </c>
      <c r="BG211" s="162">
        <f t="shared" si="51"/>
        <v>0</v>
      </c>
      <c r="BH211" s="162">
        <f t="shared" si="52"/>
        <v>0</v>
      </c>
      <c r="BI211" s="162">
        <f t="shared" si="53"/>
        <v>0</v>
      </c>
      <c r="BJ211" s="13" t="s">
        <v>88</v>
      </c>
      <c r="BK211" s="162">
        <f t="shared" si="54"/>
        <v>0</v>
      </c>
      <c r="BL211" s="13" t="s">
        <v>147</v>
      </c>
      <c r="BM211" s="161" t="s">
        <v>379</v>
      </c>
    </row>
    <row r="212" spans="2:65" s="1" customFormat="1" ht="24.25" customHeight="1" x14ac:dyDescent="0.2">
      <c r="B212" s="120"/>
      <c r="C212" s="150" t="s">
        <v>380</v>
      </c>
      <c r="D212" s="150" t="s">
        <v>143</v>
      </c>
      <c r="E212" s="151" t="s">
        <v>381</v>
      </c>
      <c r="F212" s="152" t="s">
        <v>382</v>
      </c>
      <c r="G212" s="153" t="s">
        <v>329</v>
      </c>
      <c r="H212" s="154">
        <v>5.2</v>
      </c>
      <c r="I212" s="155"/>
      <c r="J212" s="156">
        <f t="shared" si="45"/>
        <v>0</v>
      </c>
      <c r="K212" s="157"/>
      <c r="L212" s="28"/>
      <c r="M212" s="158" t="s">
        <v>1</v>
      </c>
      <c r="N212" s="119" t="s">
        <v>41</v>
      </c>
      <c r="P212" s="159">
        <f t="shared" si="46"/>
        <v>0</v>
      </c>
      <c r="Q212" s="159">
        <v>1.0000000000000001E-5</v>
      </c>
      <c r="R212" s="159">
        <f t="shared" si="47"/>
        <v>5.2000000000000004E-5</v>
      </c>
      <c r="S212" s="159">
        <v>0</v>
      </c>
      <c r="T212" s="160">
        <f t="shared" si="48"/>
        <v>0</v>
      </c>
      <c r="AR212" s="161" t="s">
        <v>147</v>
      </c>
      <c r="AT212" s="161" t="s">
        <v>143</v>
      </c>
      <c r="AU212" s="161" t="s">
        <v>88</v>
      </c>
      <c r="AY212" s="13" t="s">
        <v>141</v>
      </c>
      <c r="BE212" s="162">
        <f t="shared" si="49"/>
        <v>0</v>
      </c>
      <c r="BF212" s="162">
        <f t="shared" si="50"/>
        <v>0</v>
      </c>
      <c r="BG212" s="162">
        <f t="shared" si="51"/>
        <v>0</v>
      </c>
      <c r="BH212" s="162">
        <f t="shared" si="52"/>
        <v>0</v>
      </c>
      <c r="BI212" s="162">
        <f t="shared" si="53"/>
        <v>0</v>
      </c>
      <c r="BJ212" s="13" t="s">
        <v>88</v>
      </c>
      <c r="BK212" s="162">
        <f t="shared" si="54"/>
        <v>0</v>
      </c>
      <c r="BL212" s="13" t="s">
        <v>147</v>
      </c>
      <c r="BM212" s="161" t="s">
        <v>383</v>
      </c>
    </row>
    <row r="213" spans="2:65" s="1" customFormat="1" ht="24.25" customHeight="1" x14ac:dyDescent="0.2">
      <c r="B213" s="120"/>
      <c r="C213" s="150" t="s">
        <v>384</v>
      </c>
      <c r="D213" s="150" t="s">
        <v>143</v>
      </c>
      <c r="E213" s="151" t="s">
        <v>385</v>
      </c>
      <c r="F213" s="152" t="s">
        <v>386</v>
      </c>
      <c r="G213" s="153" t="s">
        <v>146</v>
      </c>
      <c r="H213" s="154">
        <v>41.7</v>
      </c>
      <c r="I213" s="155"/>
      <c r="J213" s="156">
        <f t="shared" si="45"/>
        <v>0</v>
      </c>
      <c r="K213" s="157"/>
      <c r="L213" s="28"/>
      <c r="M213" s="158" t="s">
        <v>1</v>
      </c>
      <c r="N213" s="119" t="s">
        <v>41</v>
      </c>
      <c r="P213" s="159">
        <f t="shared" si="46"/>
        <v>0</v>
      </c>
      <c r="Q213" s="159">
        <v>0</v>
      </c>
      <c r="R213" s="159">
        <f t="shared" si="47"/>
        <v>0</v>
      </c>
      <c r="S213" s="159">
        <v>1.6799999999999999E-2</v>
      </c>
      <c r="T213" s="160">
        <f t="shared" si="48"/>
        <v>0.70055999999999996</v>
      </c>
      <c r="AR213" s="161" t="s">
        <v>147</v>
      </c>
      <c r="AT213" s="161" t="s">
        <v>143</v>
      </c>
      <c r="AU213" s="161" t="s">
        <v>88</v>
      </c>
      <c r="AY213" s="13" t="s">
        <v>141</v>
      </c>
      <c r="BE213" s="162">
        <f t="shared" si="49"/>
        <v>0</v>
      </c>
      <c r="BF213" s="162">
        <f t="shared" si="50"/>
        <v>0</v>
      </c>
      <c r="BG213" s="162">
        <f t="shared" si="51"/>
        <v>0</v>
      </c>
      <c r="BH213" s="162">
        <f t="shared" si="52"/>
        <v>0</v>
      </c>
      <c r="BI213" s="162">
        <f t="shared" si="53"/>
        <v>0</v>
      </c>
      <c r="BJ213" s="13" t="s">
        <v>88</v>
      </c>
      <c r="BK213" s="162">
        <f t="shared" si="54"/>
        <v>0</v>
      </c>
      <c r="BL213" s="13" t="s">
        <v>147</v>
      </c>
      <c r="BM213" s="161" t="s">
        <v>387</v>
      </c>
    </row>
    <row r="214" spans="2:65" s="1" customFormat="1" ht="24.25" customHeight="1" x14ac:dyDescent="0.2">
      <c r="B214" s="120"/>
      <c r="C214" s="150" t="s">
        <v>388</v>
      </c>
      <c r="D214" s="150" t="s">
        <v>143</v>
      </c>
      <c r="E214" s="151" t="s">
        <v>389</v>
      </c>
      <c r="F214" s="152" t="s">
        <v>390</v>
      </c>
      <c r="G214" s="153" t="s">
        <v>225</v>
      </c>
      <c r="H214" s="154">
        <v>1</v>
      </c>
      <c r="I214" s="155"/>
      <c r="J214" s="156">
        <f t="shared" si="45"/>
        <v>0</v>
      </c>
      <c r="K214" s="157"/>
      <c r="L214" s="28"/>
      <c r="M214" s="158" t="s">
        <v>1</v>
      </c>
      <c r="N214" s="119" t="s">
        <v>41</v>
      </c>
      <c r="P214" s="159">
        <f t="shared" si="46"/>
        <v>0</v>
      </c>
      <c r="Q214" s="159">
        <v>0</v>
      </c>
      <c r="R214" s="159">
        <f t="shared" si="47"/>
        <v>0</v>
      </c>
      <c r="S214" s="159">
        <v>1.1000000000000001E-3</v>
      </c>
      <c r="T214" s="160">
        <f t="shared" si="48"/>
        <v>1.1000000000000001E-3</v>
      </c>
      <c r="AR214" s="161" t="s">
        <v>147</v>
      </c>
      <c r="AT214" s="161" t="s">
        <v>143</v>
      </c>
      <c r="AU214" s="161" t="s">
        <v>88</v>
      </c>
      <c r="AY214" s="13" t="s">
        <v>141</v>
      </c>
      <c r="BE214" s="162">
        <f t="shared" si="49"/>
        <v>0</v>
      </c>
      <c r="BF214" s="162">
        <f t="shared" si="50"/>
        <v>0</v>
      </c>
      <c r="BG214" s="162">
        <f t="shared" si="51"/>
        <v>0</v>
      </c>
      <c r="BH214" s="162">
        <f t="shared" si="52"/>
        <v>0</v>
      </c>
      <c r="BI214" s="162">
        <f t="shared" si="53"/>
        <v>0</v>
      </c>
      <c r="BJ214" s="13" t="s">
        <v>88</v>
      </c>
      <c r="BK214" s="162">
        <f t="shared" si="54"/>
        <v>0</v>
      </c>
      <c r="BL214" s="13" t="s">
        <v>147</v>
      </c>
      <c r="BM214" s="161" t="s">
        <v>391</v>
      </c>
    </row>
    <row r="215" spans="2:65" s="1" customFormat="1" ht="24.25" customHeight="1" x14ac:dyDescent="0.2">
      <c r="B215" s="120"/>
      <c r="C215" s="150" t="s">
        <v>392</v>
      </c>
      <c r="D215" s="150" t="s">
        <v>143</v>
      </c>
      <c r="E215" s="151" t="s">
        <v>393</v>
      </c>
      <c r="F215" s="152" t="s">
        <v>394</v>
      </c>
      <c r="G215" s="153" t="s">
        <v>329</v>
      </c>
      <c r="H215" s="154">
        <v>6.5</v>
      </c>
      <c r="I215" s="155"/>
      <c r="J215" s="156">
        <f t="shared" si="45"/>
        <v>0</v>
      </c>
      <c r="K215" s="157"/>
      <c r="L215" s="28"/>
      <c r="M215" s="158" t="s">
        <v>1</v>
      </c>
      <c r="N215" s="119" t="s">
        <v>41</v>
      </c>
      <c r="P215" s="159">
        <f t="shared" si="46"/>
        <v>0</v>
      </c>
      <c r="Q215" s="159">
        <v>0</v>
      </c>
      <c r="R215" s="159">
        <f t="shared" si="47"/>
        <v>0</v>
      </c>
      <c r="S215" s="159">
        <v>2.2599999999999999E-3</v>
      </c>
      <c r="T215" s="160">
        <f t="shared" si="48"/>
        <v>1.4689999999999998E-2</v>
      </c>
      <c r="AR215" s="161" t="s">
        <v>147</v>
      </c>
      <c r="AT215" s="161" t="s">
        <v>143</v>
      </c>
      <c r="AU215" s="161" t="s">
        <v>88</v>
      </c>
      <c r="AY215" s="13" t="s">
        <v>141</v>
      </c>
      <c r="BE215" s="162">
        <f t="shared" si="49"/>
        <v>0</v>
      </c>
      <c r="BF215" s="162">
        <f t="shared" si="50"/>
        <v>0</v>
      </c>
      <c r="BG215" s="162">
        <f t="shared" si="51"/>
        <v>0</v>
      </c>
      <c r="BH215" s="162">
        <f t="shared" si="52"/>
        <v>0</v>
      </c>
      <c r="BI215" s="162">
        <f t="shared" si="53"/>
        <v>0</v>
      </c>
      <c r="BJ215" s="13" t="s">
        <v>88</v>
      </c>
      <c r="BK215" s="162">
        <f t="shared" si="54"/>
        <v>0</v>
      </c>
      <c r="BL215" s="13" t="s">
        <v>147</v>
      </c>
      <c r="BM215" s="161" t="s">
        <v>395</v>
      </c>
    </row>
    <row r="216" spans="2:65" s="1" customFormat="1" ht="16.5" customHeight="1" x14ac:dyDescent="0.2">
      <c r="B216" s="120"/>
      <c r="C216" s="150" t="s">
        <v>396</v>
      </c>
      <c r="D216" s="150" t="s">
        <v>143</v>
      </c>
      <c r="E216" s="151" t="s">
        <v>397</v>
      </c>
      <c r="F216" s="152" t="s">
        <v>398</v>
      </c>
      <c r="G216" s="153" t="s">
        <v>329</v>
      </c>
      <c r="H216" s="154">
        <v>9.65</v>
      </c>
      <c r="I216" s="155"/>
      <c r="J216" s="156">
        <f t="shared" si="45"/>
        <v>0</v>
      </c>
      <c r="K216" s="157"/>
      <c r="L216" s="28"/>
      <c r="M216" s="158" t="s">
        <v>1</v>
      </c>
      <c r="N216" s="119" t="s">
        <v>41</v>
      </c>
      <c r="P216" s="159">
        <f t="shared" si="46"/>
        <v>0</v>
      </c>
      <c r="Q216" s="159">
        <v>0</v>
      </c>
      <c r="R216" s="159">
        <f t="shared" si="47"/>
        <v>0</v>
      </c>
      <c r="S216" s="159">
        <v>0.03</v>
      </c>
      <c r="T216" s="160">
        <f t="shared" si="48"/>
        <v>0.28949999999999998</v>
      </c>
      <c r="AR216" s="161" t="s">
        <v>147</v>
      </c>
      <c r="AT216" s="161" t="s">
        <v>143</v>
      </c>
      <c r="AU216" s="161" t="s">
        <v>88</v>
      </c>
      <c r="AY216" s="13" t="s">
        <v>141</v>
      </c>
      <c r="BE216" s="162">
        <f t="shared" si="49"/>
        <v>0</v>
      </c>
      <c r="BF216" s="162">
        <f t="shared" si="50"/>
        <v>0</v>
      </c>
      <c r="BG216" s="162">
        <f t="shared" si="51"/>
        <v>0</v>
      </c>
      <c r="BH216" s="162">
        <f t="shared" si="52"/>
        <v>0</v>
      </c>
      <c r="BI216" s="162">
        <f t="shared" si="53"/>
        <v>0</v>
      </c>
      <c r="BJ216" s="13" t="s">
        <v>88</v>
      </c>
      <c r="BK216" s="162">
        <f t="shared" si="54"/>
        <v>0</v>
      </c>
      <c r="BL216" s="13" t="s">
        <v>147</v>
      </c>
      <c r="BM216" s="161" t="s">
        <v>399</v>
      </c>
    </row>
    <row r="217" spans="2:65" s="1" customFormat="1" ht="16.5" customHeight="1" x14ac:dyDescent="0.2">
      <c r="B217" s="120"/>
      <c r="C217" s="150" t="s">
        <v>400</v>
      </c>
      <c r="D217" s="150" t="s">
        <v>143</v>
      </c>
      <c r="E217" s="151" t="s">
        <v>401</v>
      </c>
      <c r="F217" s="152" t="s">
        <v>402</v>
      </c>
      <c r="G217" s="153" t="s">
        <v>225</v>
      </c>
      <c r="H217" s="154">
        <v>1</v>
      </c>
      <c r="I217" s="155"/>
      <c r="J217" s="156">
        <f t="shared" si="45"/>
        <v>0</v>
      </c>
      <c r="K217" s="157"/>
      <c r="L217" s="28"/>
      <c r="M217" s="158" t="s">
        <v>1</v>
      </c>
      <c r="N217" s="119" t="s">
        <v>41</v>
      </c>
      <c r="P217" s="159">
        <f t="shared" si="46"/>
        <v>0</v>
      </c>
      <c r="Q217" s="159">
        <v>4.5900000000000003E-3</v>
      </c>
      <c r="R217" s="159">
        <f t="shared" si="47"/>
        <v>4.5900000000000003E-3</v>
      </c>
      <c r="S217" s="159">
        <v>1E-3</v>
      </c>
      <c r="T217" s="160">
        <f t="shared" si="48"/>
        <v>1E-3</v>
      </c>
      <c r="AR217" s="161" t="s">
        <v>147</v>
      </c>
      <c r="AT217" s="161" t="s">
        <v>143</v>
      </c>
      <c r="AU217" s="161" t="s">
        <v>88</v>
      </c>
      <c r="AY217" s="13" t="s">
        <v>141</v>
      </c>
      <c r="BE217" s="162">
        <f t="shared" si="49"/>
        <v>0</v>
      </c>
      <c r="BF217" s="162">
        <f t="shared" si="50"/>
        <v>0</v>
      </c>
      <c r="BG217" s="162">
        <f t="shared" si="51"/>
        <v>0</v>
      </c>
      <c r="BH217" s="162">
        <f t="shared" si="52"/>
        <v>0</v>
      </c>
      <c r="BI217" s="162">
        <f t="shared" si="53"/>
        <v>0</v>
      </c>
      <c r="BJ217" s="13" t="s">
        <v>88</v>
      </c>
      <c r="BK217" s="162">
        <f t="shared" si="54"/>
        <v>0</v>
      </c>
      <c r="BL217" s="13" t="s">
        <v>147</v>
      </c>
      <c r="BM217" s="161" t="s">
        <v>403</v>
      </c>
    </row>
    <row r="218" spans="2:65" s="1" customFormat="1" ht="21.75" customHeight="1" x14ac:dyDescent="0.2">
      <c r="B218" s="120"/>
      <c r="C218" s="150" t="s">
        <v>404</v>
      </c>
      <c r="D218" s="150" t="s">
        <v>143</v>
      </c>
      <c r="E218" s="151" t="s">
        <v>405</v>
      </c>
      <c r="F218" s="152" t="s">
        <v>406</v>
      </c>
      <c r="G218" s="153" t="s">
        <v>246</v>
      </c>
      <c r="H218" s="154">
        <v>133.35599999999999</v>
      </c>
      <c r="I218" s="155"/>
      <c r="J218" s="156">
        <f t="shared" si="45"/>
        <v>0</v>
      </c>
      <c r="K218" s="157"/>
      <c r="L218" s="28"/>
      <c r="M218" s="158" t="s">
        <v>1</v>
      </c>
      <c r="N218" s="119" t="s">
        <v>41</v>
      </c>
      <c r="P218" s="159">
        <f t="shared" si="46"/>
        <v>0</v>
      </c>
      <c r="Q218" s="159">
        <v>0</v>
      </c>
      <c r="R218" s="159">
        <f t="shared" si="47"/>
        <v>0</v>
      </c>
      <c r="S218" s="159">
        <v>0</v>
      </c>
      <c r="T218" s="160">
        <f t="shared" si="48"/>
        <v>0</v>
      </c>
      <c r="AR218" s="161" t="s">
        <v>147</v>
      </c>
      <c r="AT218" s="161" t="s">
        <v>143</v>
      </c>
      <c r="AU218" s="161" t="s">
        <v>88</v>
      </c>
      <c r="AY218" s="13" t="s">
        <v>141</v>
      </c>
      <c r="BE218" s="162">
        <f t="shared" si="49"/>
        <v>0</v>
      </c>
      <c r="BF218" s="162">
        <f t="shared" si="50"/>
        <v>0</v>
      </c>
      <c r="BG218" s="162">
        <f t="shared" si="51"/>
        <v>0</v>
      </c>
      <c r="BH218" s="162">
        <f t="shared" si="52"/>
        <v>0</v>
      </c>
      <c r="BI218" s="162">
        <f t="shared" si="53"/>
        <v>0</v>
      </c>
      <c r="BJ218" s="13" t="s">
        <v>88</v>
      </c>
      <c r="BK218" s="162">
        <f t="shared" si="54"/>
        <v>0</v>
      </c>
      <c r="BL218" s="13" t="s">
        <v>147</v>
      </c>
      <c r="BM218" s="161" t="s">
        <v>407</v>
      </c>
    </row>
    <row r="219" spans="2:65" s="1" customFormat="1" ht="24.25" customHeight="1" x14ac:dyDescent="0.2">
      <c r="B219" s="120"/>
      <c r="C219" s="150" t="s">
        <v>408</v>
      </c>
      <c r="D219" s="150" t="s">
        <v>143</v>
      </c>
      <c r="E219" s="151" t="s">
        <v>409</v>
      </c>
      <c r="F219" s="152" t="s">
        <v>410</v>
      </c>
      <c r="G219" s="153" t="s">
        <v>246</v>
      </c>
      <c r="H219" s="154">
        <v>2533.7640000000001</v>
      </c>
      <c r="I219" s="155"/>
      <c r="J219" s="156">
        <f t="shared" si="45"/>
        <v>0</v>
      </c>
      <c r="K219" s="157"/>
      <c r="L219" s="28"/>
      <c r="M219" s="158" t="s">
        <v>1</v>
      </c>
      <c r="N219" s="119" t="s">
        <v>41</v>
      </c>
      <c r="P219" s="159">
        <f t="shared" si="46"/>
        <v>0</v>
      </c>
      <c r="Q219" s="159">
        <v>0</v>
      </c>
      <c r="R219" s="159">
        <f t="shared" si="47"/>
        <v>0</v>
      </c>
      <c r="S219" s="159">
        <v>0</v>
      </c>
      <c r="T219" s="160">
        <f t="shared" si="48"/>
        <v>0</v>
      </c>
      <c r="AR219" s="161" t="s">
        <v>147</v>
      </c>
      <c r="AT219" s="161" t="s">
        <v>143</v>
      </c>
      <c r="AU219" s="161" t="s">
        <v>88</v>
      </c>
      <c r="AY219" s="13" t="s">
        <v>141</v>
      </c>
      <c r="BE219" s="162">
        <f t="shared" si="49"/>
        <v>0</v>
      </c>
      <c r="BF219" s="162">
        <f t="shared" si="50"/>
        <v>0</v>
      </c>
      <c r="BG219" s="162">
        <f t="shared" si="51"/>
        <v>0</v>
      </c>
      <c r="BH219" s="162">
        <f t="shared" si="52"/>
        <v>0</v>
      </c>
      <c r="BI219" s="162">
        <f t="shared" si="53"/>
        <v>0</v>
      </c>
      <c r="BJ219" s="13" t="s">
        <v>88</v>
      </c>
      <c r="BK219" s="162">
        <f t="shared" si="54"/>
        <v>0</v>
      </c>
      <c r="BL219" s="13" t="s">
        <v>147</v>
      </c>
      <c r="BM219" s="161" t="s">
        <v>411</v>
      </c>
    </row>
    <row r="220" spans="2:65" s="1" customFormat="1" ht="24.25" customHeight="1" x14ac:dyDescent="0.2">
      <c r="B220" s="120"/>
      <c r="C220" s="150" t="s">
        <v>412</v>
      </c>
      <c r="D220" s="150" t="s">
        <v>143</v>
      </c>
      <c r="E220" s="151" t="s">
        <v>413</v>
      </c>
      <c r="F220" s="152" t="s">
        <v>414</v>
      </c>
      <c r="G220" s="153" t="s">
        <v>246</v>
      </c>
      <c r="H220" s="154">
        <v>133.35599999999999</v>
      </c>
      <c r="I220" s="155"/>
      <c r="J220" s="156">
        <f t="shared" si="45"/>
        <v>0</v>
      </c>
      <c r="K220" s="157"/>
      <c r="L220" s="28"/>
      <c r="M220" s="158" t="s">
        <v>1</v>
      </c>
      <c r="N220" s="119" t="s">
        <v>41</v>
      </c>
      <c r="P220" s="159">
        <f t="shared" si="46"/>
        <v>0</v>
      </c>
      <c r="Q220" s="159">
        <v>0</v>
      </c>
      <c r="R220" s="159">
        <f t="shared" si="47"/>
        <v>0</v>
      </c>
      <c r="S220" s="159">
        <v>0</v>
      </c>
      <c r="T220" s="160">
        <f t="shared" si="48"/>
        <v>0</v>
      </c>
      <c r="AR220" s="161" t="s">
        <v>147</v>
      </c>
      <c r="AT220" s="161" t="s">
        <v>143</v>
      </c>
      <c r="AU220" s="161" t="s">
        <v>88</v>
      </c>
      <c r="AY220" s="13" t="s">
        <v>141</v>
      </c>
      <c r="BE220" s="162">
        <f t="shared" si="49"/>
        <v>0</v>
      </c>
      <c r="BF220" s="162">
        <f t="shared" si="50"/>
        <v>0</v>
      </c>
      <c r="BG220" s="162">
        <f t="shared" si="51"/>
        <v>0</v>
      </c>
      <c r="BH220" s="162">
        <f t="shared" si="52"/>
        <v>0</v>
      </c>
      <c r="BI220" s="162">
        <f t="shared" si="53"/>
        <v>0</v>
      </c>
      <c r="BJ220" s="13" t="s">
        <v>88</v>
      </c>
      <c r="BK220" s="162">
        <f t="shared" si="54"/>
        <v>0</v>
      </c>
      <c r="BL220" s="13" t="s">
        <v>147</v>
      </c>
      <c r="BM220" s="161" t="s">
        <v>415</v>
      </c>
    </row>
    <row r="221" spans="2:65" s="1" customFormat="1" ht="24.25" customHeight="1" x14ac:dyDescent="0.2">
      <c r="B221" s="120"/>
      <c r="C221" s="150" t="s">
        <v>416</v>
      </c>
      <c r="D221" s="150" t="s">
        <v>143</v>
      </c>
      <c r="E221" s="151" t="s">
        <v>417</v>
      </c>
      <c r="F221" s="152" t="s">
        <v>418</v>
      </c>
      <c r="G221" s="153" t="s">
        <v>246</v>
      </c>
      <c r="H221" s="154">
        <v>133.35599999999999</v>
      </c>
      <c r="I221" s="155"/>
      <c r="J221" s="156">
        <f t="shared" si="45"/>
        <v>0</v>
      </c>
      <c r="K221" s="157"/>
      <c r="L221" s="28"/>
      <c r="M221" s="158" t="s">
        <v>1</v>
      </c>
      <c r="N221" s="119" t="s">
        <v>41</v>
      </c>
      <c r="P221" s="159">
        <f t="shared" si="46"/>
        <v>0</v>
      </c>
      <c r="Q221" s="159">
        <v>0</v>
      </c>
      <c r="R221" s="159">
        <f t="shared" si="47"/>
        <v>0</v>
      </c>
      <c r="S221" s="159">
        <v>0</v>
      </c>
      <c r="T221" s="160">
        <f t="shared" si="48"/>
        <v>0</v>
      </c>
      <c r="AR221" s="161" t="s">
        <v>147</v>
      </c>
      <c r="AT221" s="161" t="s">
        <v>143</v>
      </c>
      <c r="AU221" s="161" t="s">
        <v>88</v>
      </c>
      <c r="AY221" s="13" t="s">
        <v>141</v>
      </c>
      <c r="BE221" s="162">
        <f t="shared" si="49"/>
        <v>0</v>
      </c>
      <c r="BF221" s="162">
        <f t="shared" si="50"/>
        <v>0</v>
      </c>
      <c r="BG221" s="162">
        <f t="shared" si="51"/>
        <v>0</v>
      </c>
      <c r="BH221" s="162">
        <f t="shared" si="52"/>
        <v>0</v>
      </c>
      <c r="BI221" s="162">
        <f t="shared" si="53"/>
        <v>0</v>
      </c>
      <c r="BJ221" s="13" t="s">
        <v>88</v>
      </c>
      <c r="BK221" s="162">
        <f t="shared" si="54"/>
        <v>0</v>
      </c>
      <c r="BL221" s="13" t="s">
        <v>147</v>
      </c>
      <c r="BM221" s="161" t="s">
        <v>419</v>
      </c>
    </row>
    <row r="222" spans="2:65" s="1" customFormat="1" ht="24.25" customHeight="1" x14ac:dyDescent="0.2">
      <c r="B222" s="120"/>
      <c r="C222" s="150" t="s">
        <v>420</v>
      </c>
      <c r="D222" s="150" t="s">
        <v>143</v>
      </c>
      <c r="E222" s="151" t="s">
        <v>421</v>
      </c>
      <c r="F222" s="152" t="s">
        <v>422</v>
      </c>
      <c r="G222" s="153" t="s">
        <v>246</v>
      </c>
      <c r="H222" s="154">
        <v>133.35599999999999</v>
      </c>
      <c r="I222" s="155"/>
      <c r="J222" s="156">
        <f t="shared" si="45"/>
        <v>0</v>
      </c>
      <c r="K222" s="157"/>
      <c r="L222" s="28"/>
      <c r="M222" s="158" t="s">
        <v>1</v>
      </c>
      <c r="N222" s="119" t="s">
        <v>41</v>
      </c>
      <c r="P222" s="159">
        <f t="shared" si="46"/>
        <v>0</v>
      </c>
      <c r="Q222" s="159">
        <v>0</v>
      </c>
      <c r="R222" s="159">
        <f t="shared" si="47"/>
        <v>0</v>
      </c>
      <c r="S222" s="159">
        <v>0</v>
      </c>
      <c r="T222" s="160">
        <f t="shared" si="48"/>
        <v>0</v>
      </c>
      <c r="AR222" s="161" t="s">
        <v>147</v>
      </c>
      <c r="AT222" s="161" t="s">
        <v>143</v>
      </c>
      <c r="AU222" s="161" t="s">
        <v>88</v>
      </c>
      <c r="AY222" s="13" t="s">
        <v>141</v>
      </c>
      <c r="BE222" s="162">
        <f t="shared" si="49"/>
        <v>0</v>
      </c>
      <c r="BF222" s="162">
        <f t="shared" si="50"/>
        <v>0</v>
      </c>
      <c r="BG222" s="162">
        <f t="shared" si="51"/>
        <v>0</v>
      </c>
      <c r="BH222" s="162">
        <f t="shared" si="52"/>
        <v>0</v>
      </c>
      <c r="BI222" s="162">
        <f t="shared" si="53"/>
        <v>0</v>
      </c>
      <c r="BJ222" s="13" t="s">
        <v>88</v>
      </c>
      <c r="BK222" s="162">
        <f t="shared" si="54"/>
        <v>0</v>
      </c>
      <c r="BL222" s="13" t="s">
        <v>147</v>
      </c>
      <c r="BM222" s="161" t="s">
        <v>423</v>
      </c>
    </row>
    <row r="223" spans="2:65" s="1" customFormat="1" ht="24.25" customHeight="1" x14ac:dyDescent="0.2">
      <c r="B223" s="120"/>
      <c r="C223" s="150" t="s">
        <v>424</v>
      </c>
      <c r="D223" s="150" t="s">
        <v>143</v>
      </c>
      <c r="E223" s="151" t="s">
        <v>425</v>
      </c>
      <c r="F223" s="152" t="s">
        <v>426</v>
      </c>
      <c r="G223" s="153" t="s">
        <v>246</v>
      </c>
      <c r="H223" s="154">
        <v>133.35599999999999</v>
      </c>
      <c r="I223" s="155"/>
      <c r="J223" s="156">
        <f t="shared" si="45"/>
        <v>0</v>
      </c>
      <c r="K223" s="157"/>
      <c r="L223" s="28"/>
      <c r="M223" s="158" t="s">
        <v>1</v>
      </c>
      <c r="N223" s="119" t="s">
        <v>41</v>
      </c>
      <c r="P223" s="159">
        <f t="shared" si="46"/>
        <v>0</v>
      </c>
      <c r="Q223" s="159">
        <v>0</v>
      </c>
      <c r="R223" s="159">
        <f t="shared" si="47"/>
        <v>0</v>
      </c>
      <c r="S223" s="159">
        <v>0</v>
      </c>
      <c r="T223" s="160">
        <f t="shared" si="48"/>
        <v>0</v>
      </c>
      <c r="AR223" s="161" t="s">
        <v>147</v>
      </c>
      <c r="AT223" s="161" t="s">
        <v>143</v>
      </c>
      <c r="AU223" s="161" t="s">
        <v>88</v>
      </c>
      <c r="AY223" s="13" t="s">
        <v>141</v>
      </c>
      <c r="BE223" s="162">
        <f t="shared" si="49"/>
        <v>0</v>
      </c>
      <c r="BF223" s="162">
        <f t="shared" si="50"/>
        <v>0</v>
      </c>
      <c r="BG223" s="162">
        <f t="shared" si="51"/>
        <v>0</v>
      </c>
      <c r="BH223" s="162">
        <f t="shared" si="52"/>
        <v>0</v>
      </c>
      <c r="BI223" s="162">
        <f t="shared" si="53"/>
        <v>0</v>
      </c>
      <c r="BJ223" s="13" t="s">
        <v>88</v>
      </c>
      <c r="BK223" s="162">
        <f t="shared" si="54"/>
        <v>0</v>
      </c>
      <c r="BL223" s="13" t="s">
        <v>147</v>
      </c>
      <c r="BM223" s="161" t="s">
        <v>427</v>
      </c>
    </row>
    <row r="224" spans="2:65" s="11" customFormat="1" ht="22.9" customHeight="1" x14ac:dyDescent="0.25">
      <c r="B224" s="138"/>
      <c r="D224" s="139" t="s">
        <v>74</v>
      </c>
      <c r="E224" s="148" t="s">
        <v>428</v>
      </c>
      <c r="F224" s="148" t="s">
        <v>429</v>
      </c>
      <c r="I224" s="141"/>
      <c r="J224" s="149">
        <f>BK224</f>
        <v>0</v>
      </c>
      <c r="L224" s="138"/>
      <c r="M224" s="143"/>
      <c r="P224" s="144">
        <f>P225</f>
        <v>0</v>
      </c>
      <c r="R224" s="144">
        <f>R225</f>
        <v>0</v>
      </c>
      <c r="T224" s="145">
        <f>T225</f>
        <v>0</v>
      </c>
      <c r="AR224" s="139" t="s">
        <v>82</v>
      </c>
      <c r="AT224" s="146" t="s">
        <v>74</v>
      </c>
      <c r="AU224" s="146" t="s">
        <v>82</v>
      </c>
      <c r="AY224" s="139" t="s">
        <v>141</v>
      </c>
      <c r="BK224" s="147">
        <f>BK225</f>
        <v>0</v>
      </c>
    </row>
    <row r="225" spans="2:65" s="1" customFormat="1" ht="24.25" customHeight="1" x14ac:dyDescent="0.2">
      <c r="B225" s="120"/>
      <c r="C225" s="150" t="s">
        <v>430</v>
      </c>
      <c r="D225" s="150" t="s">
        <v>143</v>
      </c>
      <c r="E225" s="151" t="s">
        <v>431</v>
      </c>
      <c r="F225" s="152" t="s">
        <v>432</v>
      </c>
      <c r="G225" s="153" t="s">
        <v>246</v>
      </c>
      <c r="H225" s="154">
        <v>2464.6080000000002</v>
      </c>
      <c r="I225" s="155"/>
      <c r="J225" s="156">
        <f>ROUND(I225*H225,2)</f>
        <v>0</v>
      </c>
      <c r="K225" s="157"/>
      <c r="L225" s="28"/>
      <c r="M225" s="158" t="s">
        <v>1</v>
      </c>
      <c r="N225" s="119" t="s">
        <v>41</v>
      </c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AR225" s="161" t="s">
        <v>147</v>
      </c>
      <c r="AT225" s="161" t="s">
        <v>143</v>
      </c>
      <c r="AU225" s="161" t="s">
        <v>88</v>
      </c>
      <c r="AY225" s="13" t="s">
        <v>141</v>
      </c>
      <c r="BE225" s="162">
        <f>IF(N225="základná",J225,0)</f>
        <v>0</v>
      </c>
      <c r="BF225" s="162">
        <f>IF(N225="znížená",J225,0)</f>
        <v>0</v>
      </c>
      <c r="BG225" s="162">
        <f>IF(N225="zákl. prenesená",J225,0)</f>
        <v>0</v>
      </c>
      <c r="BH225" s="162">
        <f>IF(N225="zníž. prenesená",J225,0)</f>
        <v>0</v>
      </c>
      <c r="BI225" s="162">
        <f>IF(N225="nulová",J225,0)</f>
        <v>0</v>
      </c>
      <c r="BJ225" s="13" t="s">
        <v>88</v>
      </c>
      <c r="BK225" s="162">
        <f>ROUND(I225*H225,2)</f>
        <v>0</v>
      </c>
      <c r="BL225" s="13" t="s">
        <v>147</v>
      </c>
      <c r="BM225" s="161" t="s">
        <v>433</v>
      </c>
    </row>
    <row r="226" spans="2:65" s="11" customFormat="1" ht="25.9" customHeight="1" x14ac:dyDescent="0.35">
      <c r="B226" s="138"/>
      <c r="D226" s="139" t="s">
        <v>74</v>
      </c>
      <c r="E226" s="140" t="s">
        <v>434</v>
      </c>
      <c r="F226" s="140" t="s">
        <v>435</v>
      </c>
      <c r="I226" s="141"/>
      <c r="J226" s="142">
        <f>BK226</f>
        <v>0</v>
      </c>
      <c r="L226" s="138"/>
      <c r="M226" s="143"/>
      <c r="P226" s="144">
        <f>P227+P233+P239+P248+P252+P262+P299+P307</f>
        <v>0</v>
      </c>
      <c r="R226" s="144">
        <f>R227+R233+R239+R248+R252+R262+R299+R307</f>
        <v>133.29584431339998</v>
      </c>
      <c r="T226" s="145">
        <f>T227+T233+T239+T248+T252+T262+T299+T307</f>
        <v>0</v>
      </c>
      <c r="AR226" s="139" t="s">
        <v>88</v>
      </c>
      <c r="AT226" s="146" t="s">
        <v>74</v>
      </c>
      <c r="AU226" s="146" t="s">
        <v>75</v>
      </c>
      <c r="AY226" s="139" t="s">
        <v>141</v>
      </c>
      <c r="BK226" s="147">
        <f>BK227+BK233+BK239+BK248+BK252+BK262+BK299+BK307</f>
        <v>0</v>
      </c>
    </row>
    <row r="227" spans="2:65" s="11" customFormat="1" ht="22.9" customHeight="1" x14ac:dyDescent="0.25">
      <c r="B227" s="138"/>
      <c r="D227" s="139" t="s">
        <v>74</v>
      </c>
      <c r="E227" s="148" t="s">
        <v>436</v>
      </c>
      <c r="F227" s="148" t="s">
        <v>437</v>
      </c>
      <c r="I227" s="141"/>
      <c r="J227" s="149">
        <f>BK227</f>
        <v>0</v>
      </c>
      <c r="L227" s="138"/>
      <c r="M227" s="143"/>
      <c r="P227" s="144">
        <f>SUM(P228:P232)</f>
        <v>0</v>
      </c>
      <c r="R227" s="144">
        <f>SUM(R228:R232)</f>
        <v>4.8867797800000004</v>
      </c>
      <c r="T227" s="145">
        <f>SUM(T228:T232)</f>
        <v>0</v>
      </c>
      <c r="AR227" s="139" t="s">
        <v>88</v>
      </c>
      <c r="AT227" s="146" t="s">
        <v>74</v>
      </c>
      <c r="AU227" s="146" t="s">
        <v>82</v>
      </c>
      <c r="AY227" s="139" t="s">
        <v>141</v>
      </c>
      <c r="BK227" s="147">
        <f>SUM(BK228:BK232)</f>
        <v>0</v>
      </c>
    </row>
    <row r="228" spans="2:65" s="1" customFormat="1" ht="24.25" customHeight="1" x14ac:dyDescent="0.2">
      <c r="B228" s="120"/>
      <c r="C228" s="150" t="s">
        <v>438</v>
      </c>
      <c r="D228" s="150" t="s">
        <v>143</v>
      </c>
      <c r="E228" s="151" t="s">
        <v>439</v>
      </c>
      <c r="F228" s="152" t="s">
        <v>440</v>
      </c>
      <c r="G228" s="153" t="s">
        <v>146</v>
      </c>
      <c r="H228" s="154">
        <v>812.43200000000002</v>
      </c>
      <c r="I228" s="155"/>
      <c r="J228" s="156">
        <f>ROUND(I228*H228,2)</f>
        <v>0</v>
      </c>
      <c r="K228" s="157"/>
      <c r="L228" s="28"/>
      <c r="M228" s="158" t="s">
        <v>1</v>
      </c>
      <c r="N228" s="119" t="s">
        <v>41</v>
      </c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AR228" s="161" t="s">
        <v>205</v>
      </c>
      <c r="AT228" s="161" t="s">
        <v>143</v>
      </c>
      <c r="AU228" s="161" t="s">
        <v>88</v>
      </c>
      <c r="AY228" s="13" t="s">
        <v>141</v>
      </c>
      <c r="BE228" s="162">
        <f>IF(N228="základná",J228,0)</f>
        <v>0</v>
      </c>
      <c r="BF228" s="162">
        <f>IF(N228="znížená",J228,0)</f>
        <v>0</v>
      </c>
      <c r="BG228" s="162">
        <f>IF(N228="zákl. prenesená",J228,0)</f>
        <v>0</v>
      </c>
      <c r="BH228" s="162">
        <f>IF(N228="zníž. prenesená",J228,0)</f>
        <v>0</v>
      </c>
      <c r="BI228" s="162">
        <f>IF(N228="nulová",J228,0)</f>
        <v>0</v>
      </c>
      <c r="BJ228" s="13" t="s">
        <v>88</v>
      </c>
      <c r="BK228" s="162">
        <f>ROUND(I228*H228,2)</f>
        <v>0</v>
      </c>
      <c r="BL228" s="13" t="s">
        <v>205</v>
      </c>
      <c r="BM228" s="161" t="s">
        <v>441</v>
      </c>
    </row>
    <row r="229" spans="2:65" s="1" customFormat="1" ht="24.25" customHeight="1" x14ac:dyDescent="0.2">
      <c r="B229" s="120"/>
      <c r="C229" s="163" t="s">
        <v>442</v>
      </c>
      <c r="D229" s="163" t="s">
        <v>222</v>
      </c>
      <c r="E229" s="164" t="s">
        <v>443</v>
      </c>
      <c r="F229" s="165" t="s">
        <v>444</v>
      </c>
      <c r="G229" s="166" t="s">
        <v>445</v>
      </c>
      <c r="H229" s="167">
        <v>243.73</v>
      </c>
      <c r="I229" s="168"/>
      <c r="J229" s="169">
        <f>ROUND(I229*H229,2)</f>
        <v>0</v>
      </c>
      <c r="K229" s="170"/>
      <c r="L229" s="171"/>
      <c r="M229" s="172" t="s">
        <v>1</v>
      </c>
      <c r="N229" s="173" t="s">
        <v>41</v>
      </c>
      <c r="P229" s="159">
        <f>O229*H229</f>
        <v>0</v>
      </c>
      <c r="Q229" s="159">
        <v>1E-3</v>
      </c>
      <c r="R229" s="159">
        <f>Q229*H229</f>
        <v>0.24373</v>
      </c>
      <c r="S229" s="159">
        <v>0</v>
      </c>
      <c r="T229" s="160">
        <f>S229*H229</f>
        <v>0</v>
      </c>
      <c r="AR229" s="161" t="s">
        <v>273</v>
      </c>
      <c r="AT229" s="161" t="s">
        <v>222</v>
      </c>
      <c r="AU229" s="161" t="s">
        <v>88</v>
      </c>
      <c r="AY229" s="13" t="s">
        <v>141</v>
      </c>
      <c r="BE229" s="162">
        <f>IF(N229="základná",J229,0)</f>
        <v>0</v>
      </c>
      <c r="BF229" s="162">
        <f>IF(N229="znížená",J229,0)</f>
        <v>0</v>
      </c>
      <c r="BG229" s="162">
        <f>IF(N229="zákl. prenesená",J229,0)</f>
        <v>0</v>
      </c>
      <c r="BH229" s="162">
        <f>IF(N229="zníž. prenesená",J229,0)</f>
        <v>0</v>
      </c>
      <c r="BI229" s="162">
        <f>IF(N229="nulová",J229,0)</f>
        <v>0</v>
      </c>
      <c r="BJ229" s="13" t="s">
        <v>88</v>
      </c>
      <c r="BK229" s="162">
        <f>ROUND(I229*H229,2)</f>
        <v>0</v>
      </c>
      <c r="BL229" s="13" t="s">
        <v>205</v>
      </c>
      <c r="BM229" s="161" t="s">
        <v>446</v>
      </c>
    </row>
    <row r="230" spans="2:65" s="1" customFormat="1" ht="24.25" customHeight="1" x14ac:dyDescent="0.2">
      <c r="B230" s="120"/>
      <c r="C230" s="150" t="s">
        <v>447</v>
      </c>
      <c r="D230" s="150" t="s">
        <v>143</v>
      </c>
      <c r="E230" s="151" t="s">
        <v>448</v>
      </c>
      <c r="F230" s="152" t="s">
        <v>449</v>
      </c>
      <c r="G230" s="153" t="s">
        <v>146</v>
      </c>
      <c r="H230" s="154">
        <v>812.43200000000002</v>
      </c>
      <c r="I230" s="155"/>
      <c r="J230" s="156">
        <f>ROUND(I230*H230,2)</f>
        <v>0</v>
      </c>
      <c r="K230" s="157"/>
      <c r="L230" s="28"/>
      <c r="M230" s="158" t="s">
        <v>1</v>
      </c>
      <c r="N230" s="119" t="s">
        <v>41</v>
      </c>
      <c r="P230" s="159">
        <f>O230*H230</f>
        <v>0</v>
      </c>
      <c r="Q230" s="159">
        <v>5.4000000000000001E-4</v>
      </c>
      <c r="R230" s="159">
        <f>Q230*H230</f>
        <v>0.43871328000000004</v>
      </c>
      <c r="S230" s="159">
        <v>0</v>
      </c>
      <c r="T230" s="160">
        <f>S230*H230</f>
        <v>0</v>
      </c>
      <c r="AR230" s="161" t="s">
        <v>205</v>
      </c>
      <c r="AT230" s="161" t="s">
        <v>143</v>
      </c>
      <c r="AU230" s="161" t="s">
        <v>88</v>
      </c>
      <c r="AY230" s="13" t="s">
        <v>141</v>
      </c>
      <c r="BE230" s="162">
        <f>IF(N230="základná",J230,0)</f>
        <v>0</v>
      </c>
      <c r="BF230" s="162">
        <f>IF(N230="znížená",J230,0)</f>
        <v>0</v>
      </c>
      <c r="BG230" s="162">
        <f>IF(N230="zákl. prenesená",J230,0)</f>
        <v>0</v>
      </c>
      <c r="BH230" s="162">
        <f>IF(N230="zníž. prenesená",J230,0)</f>
        <v>0</v>
      </c>
      <c r="BI230" s="162">
        <f>IF(N230="nulová",J230,0)</f>
        <v>0</v>
      </c>
      <c r="BJ230" s="13" t="s">
        <v>88</v>
      </c>
      <c r="BK230" s="162">
        <f>ROUND(I230*H230,2)</f>
        <v>0</v>
      </c>
      <c r="BL230" s="13" t="s">
        <v>205</v>
      </c>
      <c r="BM230" s="161" t="s">
        <v>450</v>
      </c>
    </row>
    <row r="231" spans="2:65" s="1" customFormat="1" ht="24.25" customHeight="1" x14ac:dyDescent="0.2">
      <c r="B231" s="120"/>
      <c r="C231" s="163" t="s">
        <v>451</v>
      </c>
      <c r="D231" s="163" t="s">
        <v>222</v>
      </c>
      <c r="E231" s="164" t="s">
        <v>452</v>
      </c>
      <c r="F231" s="165" t="s">
        <v>453</v>
      </c>
      <c r="G231" s="166" t="s">
        <v>146</v>
      </c>
      <c r="H231" s="167">
        <v>934.29700000000003</v>
      </c>
      <c r="I231" s="168"/>
      <c r="J231" s="169">
        <f>ROUND(I231*H231,2)</f>
        <v>0</v>
      </c>
      <c r="K231" s="170"/>
      <c r="L231" s="171"/>
      <c r="M231" s="172" t="s">
        <v>1</v>
      </c>
      <c r="N231" s="173" t="s">
        <v>41</v>
      </c>
      <c r="P231" s="159">
        <f>O231*H231</f>
        <v>0</v>
      </c>
      <c r="Q231" s="159">
        <v>4.4999999999999997E-3</v>
      </c>
      <c r="R231" s="159">
        <f>Q231*H231</f>
        <v>4.2043365000000001</v>
      </c>
      <c r="S231" s="159">
        <v>0</v>
      </c>
      <c r="T231" s="160">
        <f>S231*H231</f>
        <v>0</v>
      </c>
      <c r="AR231" s="161" t="s">
        <v>273</v>
      </c>
      <c r="AT231" s="161" t="s">
        <v>222</v>
      </c>
      <c r="AU231" s="161" t="s">
        <v>88</v>
      </c>
      <c r="AY231" s="13" t="s">
        <v>141</v>
      </c>
      <c r="BE231" s="162">
        <f>IF(N231="základná",J231,0)</f>
        <v>0</v>
      </c>
      <c r="BF231" s="162">
        <f>IF(N231="znížená",J231,0)</f>
        <v>0</v>
      </c>
      <c r="BG231" s="162">
        <f>IF(N231="zákl. prenesená",J231,0)</f>
        <v>0</v>
      </c>
      <c r="BH231" s="162">
        <f>IF(N231="zníž. prenesená",J231,0)</f>
        <v>0</v>
      </c>
      <c r="BI231" s="162">
        <f>IF(N231="nulová",J231,0)</f>
        <v>0</v>
      </c>
      <c r="BJ231" s="13" t="s">
        <v>88</v>
      </c>
      <c r="BK231" s="162">
        <f>ROUND(I231*H231,2)</f>
        <v>0</v>
      </c>
      <c r="BL231" s="13" t="s">
        <v>205</v>
      </c>
      <c r="BM231" s="161" t="s">
        <v>454</v>
      </c>
    </row>
    <row r="232" spans="2:65" s="1" customFormat="1" ht="24.25" customHeight="1" x14ac:dyDescent="0.2">
      <c r="B232" s="120"/>
      <c r="C232" s="150" t="s">
        <v>455</v>
      </c>
      <c r="D232" s="150" t="s">
        <v>143</v>
      </c>
      <c r="E232" s="151" t="s">
        <v>456</v>
      </c>
      <c r="F232" s="152" t="s">
        <v>457</v>
      </c>
      <c r="G232" s="153" t="s">
        <v>458</v>
      </c>
      <c r="H232" s="174"/>
      <c r="I232" s="155"/>
      <c r="J232" s="156">
        <f>ROUND(I232*H232,2)</f>
        <v>0</v>
      </c>
      <c r="K232" s="157"/>
      <c r="L232" s="28"/>
      <c r="M232" s="158" t="s">
        <v>1</v>
      </c>
      <c r="N232" s="119" t="s">
        <v>41</v>
      </c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AR232" s="161" t="s">
        <v>205</v>
      </c>
      <c r="AT232" s="161" t="s">
        <v>143</v>
      </c>
      <c r="AU232" s="161" t="s">
        <v>88</v>
      </c>
      <c r="AY232" s="13" t="s">
        <v>141</v>
      </c>
      <c r="BE232" s="162">
        <f>IF(N232="základná",J232,0)</f>
        <v>0</v>
      </c>
      <c r="BF232" s="162">
        <f>IF(N232="znížená",J232,0)</f>
        <v>0</v>
      </c>
      <c r="BG232" s="162">
        <f>IF(N232="zákl. prenesená",J232,0)</f>
        <v>0</v>
      </c>
      <c r="BH232" s="162">
        <f>IF(N232="zníž. prenesená",J232,0)</f>
        <v>0</v>
      </c>
      <c r="BI232" s="162">
        <f>IF(N232="nulová",J232,0)</f>
        <v>0</v>
      </c>
      <c r="BJ232" s="13" t="s">
        <v>88</v>
      </c>
      <c r="BK232" s="162">
        <f>ROUND(I232*H232,2)</f>
        <v>0</v>
      </c>
      <c r="BL232" s="13" t="s">
        <v>205</v>
      </c>
      <c r="BM232" s="161" t="s">
        <v>459</v>
      </c>
    </row>
    <row r="233" spans="2:65" s="11" customFormat="1" ht="22.9" customHeight="1" x14ac:dyDescent="0.25">
      <c r="B233" s="138"/>
      <c r="D233" s="139" t="s">
        <v>74</v>
      </c>
      <c r="E233" s="148" t="s">
        <v>460</v>
      </c>
      <c r="F233" s="148" t="s">
        <v>461</v>
      </c>
      <c r="I233" s="141"/>
      <c r="J233" s="149">
        <f>BK233</f>
        <v>0</v>
      </c>
      <c r="L233" s="138"/>
      <c r="M233" s="143"/>
      <c r="P233" s="144">
        <f>SUM(P234:P238)</f>
        <v>0</v>
      </c>
      <c r="R233" s="144">
        <f>SUM(R234:R238)</f>
        <v>7.5924259000000003</v>
      </c>
      <c r="T233" s="145">
        <f>SUM(T234:T238)</f>
        <v>0</v>
      </c>
      <c r="AR233" s="139" t="s">
        <v>88</v>
      </c>
      <c r="AT233" s="146" t="s">
        <v>74</v>
      </c>
      <c r="AU233" s="146" t="s">
        <v>82</v>
      </c>
      <c r="AY233" s="139" t="s">
        <v>141</v>
      </c>
      <c r="BK233" s="147">
        <f>SUM(BK234:BK238)</f>
        <v>0</v>
      </c>
    </row>
    <row r="234" spans="2:65" s="1" customFormat="1" ht="37.9" customHeight="1" x14ac:dyDescent="0.2">
      <c r="B234" s="120"/>
      <c r="C234" s="150" t="s">
        <v>462</v>
      </c>
      <c r="D234" s="150" t="s">
        <v>143</v>
      </c>
      <c r="E234" s="151" t="s">
        <v>463</v>
      </c>
      <c r="F234" s="152" t="s">
        <v>464</v>
      </c>
      <c r="G234" s="153" t="s">
        <v>146</v>
      </c>
      <c r="H234" s="154">
        <v>1538.298</v>
      </c>
      <c r="I234" s="155"/>
      <c r="J234" s="156">
        <f>ROUND(I234*H234,2)</f>
        <v>0</v>
      </c>
      <c r="K234" s="157"/>
      <c r="L234" s="28"/>
      <c r="M234" s="158" t="s">
        <v>1</v>
      </c>
      <c r="N234" s="119" t="s">
        <v>41</v>
      </c>
      <c r="P234" s="159">
        <f>O234*H234</f>
        <v>0</v>
      </c>
      <c r="Q234" s="159">
        <v>9.8999999999999999E-4</v>
      </c>
      <c r="R234" s="159">
        <f>Q234*H234</f>
        <v>1.5229150199999999</v>
      </c>
      <c r="S234" s="159">
        <v>0</v>
      </c>
      <c r="T234" s="160">
        <f>S234*H234</f>
        <v>0</v>
      </c>
      <c r="AR234" s="161" t="s">
        <v>205</v>
      </c>
      <c r="AT234" s="161" t="s">
        <v>143</v>
      </c>
      <c r="AU234" s="161" t="s">
        <v>88</v>
      </c>
      <c r="AY234" s="13" t="s">
        <v>141</v>
      </c>
      <c r="BE234" s="162">
        <f>IF(N234="základná",J234,0)</f>
        <v>0</v>
      </c>
      <c r="BF234" s="162">
        <f>IF(N234="znížená",J234,0)</f>
        <v>0</v>
      </c>
      <c r="BG234" s="162">
        <f>IF(N234="zákl. prenesená",J234,0)</f>
        <v>0</v>
      </c>
      <c r="BH234" s="162">
        <f>IF(N234="zníž. prenesená",J234,0)</f>
        <v>0</v>
      </c>
      <c r="BI234" s="162">
        <f>IF(N234="nulová",J234,0)</f>
        <v>0</v>
      </c>
      <c r="BJ234" s="13" t="s">
        <v>88</v>
      </c>
      <c r="BK234" s="162">
        <f>ROUND(I234*H234,2)</f>
        <v>0</v>
      </c>
      <c r="BL234" s="13" t="s">
        <v>205</v>
      </c>
      <c r="BM234" s="161" t="s">
        <v>465</v>
      </c>
    </row>
    <row r="235" spans="2:65" s="1" customFormat="1" ht="37.9" customHeight="1" x14ac:dyDescent="0.2">
      <c r="B235" s="120"/>
      <c r="C235" s="150" t="s">
        <v>466</v>
      </c>
      <c r="D235" s="150" t="s">
        <v>143</v>
      </c>
      <c r="E235" s="151" t="s">
        <v>467</v>
      </c>
      <c r="F235" s="152" t="s">
        <v>468</v>
      </c>
      <c r="G235" s="153" t="s">
        <v>146</v>
      </c>
      <c r="H235" s="154">
        <v>94.68</v>
      </c>
      <c r="I235" s="155"/>
      <c r="J235" s="156">
        <f>ROUND(I235*H235,2)</f>
        <v>0</v>
      </c>
      <c r="K235" s="157"/>
      <c r="L235" s="28"/>
      <c r="M235" s="158" t="s">
        <v>1</v>
      </c>
      <c r="N235" s="119" t="s">
        <v>41</v>
      </c>
      <c r="P235" s="159">
        <f>O235*H235</f>
        <v>0</v>
      </c>
      <c r="Q235" s="159">
        <v>9.8999999999999999E-4</v>
      </c>
      <c r="R235" s="159">
        <f>Q235*H235</f>
        <v>9.3733200000000003E-2</v>
      </c>
      <c r="S235" s="159">
        <v>0</v>
      </c>
      <c r="T235" s="160">
        <f>S235*H235</f>
        <v>0</v>
      </c>
      <c r="AR235" s="161" t="s">
        <v>205</v>
      </c>
      <c r="AT235" s="161" t="s">
        <v>143</v>
      </c>
      <c r="AU235" s="161" t="s">
        <v>88</v>
      </c>
      <c r="AY235" s="13" t="s">
        <v>141</v>
      </c>
      <c r="BE235" s="162">
        <f>IF(N235="základná",J235,0)</f>
        <v>0</v>
      </c>
      <c r="BF235" s="162">
        <f>IF(N235="znížená",J235,0)</f>
        <v>0</v>
      </c>
      <c r="BG235" s="162">
        <f>IF(N235="zákl. prenesená",J235,0)</f>
        <v>0</v>
      </c>
      <c r="BH235" s="162">
        <f>IF(N235="zníž. prenesená",J235,0)</f>
        <v>0</v>
      </c>
      <c r="BI235" s="162">
        <f>IF(N235="nulová",J235,0)</f>
        <v>0</v>
      </c>
      <c r="BJ235" s="13" t="s">
        <v>88</v>
      </c>
      <c r="BK235" s="162">
        <f>ROUND(I235*H235,2)</f>
        <v>0</v>
      </c>
      <c r="BL235" s="13" t="s">
        <v>205</v>
      </c>
      <c r="BM235" s="161" t="s">
        <v>469</v>
      </c>
    </row>
    <row r="236" spans="2:65" s="1" customFormat="1" ht="16.5" customHeight="1" x14ac:dyDescent="0.2">
      <c r="B236" s="120"/>
      <c r="C236" s="163" t="s">
        <v>470</v>
      </c>
      <c r="D236" s="163" t="s">
        <v>222</v>
      </c>
      <c r="E236" s="164" t="s">
        <v>471</v>
      </c>
      <c r="F236" s="165" t="s">
        <v>472</v>
      </c>
      <c r="G236" s="166" t="s">
        <v>146</v>
      </c>
      <c r="H236" s="167">
        <v>993.40300000000002</v>
      </c>
      <c r="I236" s="168"/>
      <c r="J236" s="169">
        <f>ROUND(I236*H236,2)</f>
        <v>0</v>
      </c>
      <c r="K236" s="170"/>
      <c r="L236" s="171"/>
      <c r="M236" s="172" t="s">
        <v>1</v>
      </c>
      <c r="N236" s="173" t="s">
        <v>41</v>
      </c>
      <c r="P236" s="159">
        <f>O236*H236</f>
        <v>0</v>
      </c>
      <c r="Q236" s="159">
        <v>5.1999999999999998E-3</v>
      </c>
      <c r="R236" s="159">
        <f>Q236*H236</f>
        <v>5.1656956000000003</v>
      </c>
      <c r="S236" s="159">
        <v>0</v>
      </c>
      <c r="T236" s="160">
        <f>S236*H236</f>
        <v>0</v>
      </c>
      <c r="AR236" s="161" t="s">
        <v>273</v>
      </c>
      <c r="AT236" s="161" t="s">
        <v>222</v>
      </c>
      <c r="AU236" s="161" t="s">
        <v>88</v>
      </c>
      <c r="AY236" s="13" t="s">
        <v>141</v>
      </c>
      <c r="BE236" s="162">
        <f>IF(N236="základná",J236,0)</f>
        <v>0</v>
      </c>
      <c r="BF236" s="162">
        <f>IF(N236="znížená",J236,0)</f>
        <v>0</v>
      </c>
      <c r="BG236" s="162">
        <f>IF(N236="zákl. prenesená",J236,0)</f>
        <v>0</v>
      </c>
      <c r="BH236" s="162">
        <f>IF(N236="zníž. prenesená",J236,0)</f>
        <v>0</v>
      </c>
      <c r="BI236" s="162">
        <f>IF(N236="nulová",J236,0)</f>
        <v>0</v>
      </c>
      <c r="BJ236" s="13" t="s">
        <v>88</v>
      </c>
      <c r="BK236" s="162">
        <f>ROUND(I236*H236,2)</f>
        <v>0</v>
      </c>
      <c r="BL236" s="13" t="s">
        <v>205</v>
      </c>
      <c r="BM236" s="161" t="s">
        <v>473</v>
      </c>
    </row>
    <row r="237" spans="2:65" s="1" customFormat="1" ht="16.5" customHeight="1" x14ac:dyDescent="0.2">
      <c r="B237" s="120"/>
      <c r="C237" s="163" t="s">
        <v>474</v>
      </c>
      <c r="D237" s="163" t="s">
        <v>222</v>
      </c>
      <c r="E237" s="164" t="s">
        <v>475</v>
      </c>
      <c r="F237" s="165" t="s">
        <v>476</v>
      </c>
      <c r="G237" s="166" t="s">
        <v>146</v>
      </c>
      <c r="H237" s="167">
        <v>108.88200000000001</v>
      </c>
      <c r="I237" s="168"/>
      <c r="J237" s="169">
        <f>ROUND(I237*H237,2)</f>
        <v>0</v>
      </c>
      <c r="K237" s="170"/>
      <c r="L237" s="171"/>
      <c r="M237" s="172" t="s">
        <v>1</v>
      </c>
      <c r="N237" s="173" t="s">
        <v>41</v>
      </c>
      <c r="P237" s="159">
        <f>O237*H237</f>
        <v>0</v>
      </c>
      <c r="Q237" s="159">
        <v>7.4400000000000004E-3</v>
      </c>
      <c r="R237" s="159">
        <f>Q237*H237</f>
        <v>0.81008208000000004</v>
      </c>
      <c r="S237" s="159">
        <v>0</v>
      </c>
      <c r="T237" s="160">
        <f>S237*H237</f>
        <v>0</v>
      </c>
      <c r="AR237" s="161" t="s">
        <v>273</v>
      </c>
      <c r="AT237" s="161" t="s">
        <v>222</v>
      </c>
      <c r="AU237" s="161" t="s">
        <v>88</v>
      </c>
      <c r="AY237" s="13" t="s">
        <v>141</v>
      </c>
      <c r="BE237" s="162">
        <f>IF(N237="základná",J237,0)</f>
        <v>0</v>
      </c>
      <c r="BF237" s="162">
        <f>IF(N237="znížená",J237,0)</f>
        <v>0</v>
      </c>
      <c r="BG237" s="162">
        <f>IF(N237="zákl. prenesená",J237,0)</f>
        <v>0</v>
      </c>
      <c r="BH237" s="162">
        <f>IF(N237="zníž. prenesená",J237,0)</f>
        <v>0</v>
      </c>
      <c r="BI237" s="162">
        <f>IF(N237="nulová",J237,0)</f>
        <v>0</v>
      </c>
      <c r="BJ237" s="13" t="s">
        <v>88</v>
      </c>
      <c r="BK237" s="162">
        <f>ROUND(I237*H237,2)</f>
        <v>0</v>
      </c>
      <c r="BL237" s="13" t="s">
        <v>205</v>
      </c>
      <c r="BM237" s="161" t="s">
        <v>477</v>
      </c>
    </row>
    <row r="238" spans="2:65" s="1" customFormat="1" ht="24.25" customHeight="1" x14ac:dyDescent="0.2">
      <c r="B238" s="120"/>
      <c r="C238" s="150" t="s">
        <v>478</v>
      </c>
      <c r="D238" s="150" t="s">
        <v>143</v>
      </c>
      <c r="E238" s="151" t="s">
        <v>479</v>
      </c>
      <c r="F238" s="152" t="s">
        <v>480</v>
      </c>
      <c r="G238" s="153" t="s">
        <v>458</v>
      </c>
      <c r="H238" s="174"/>
      <c r="I238" s="155"/>
      <c r="J238" s="156">
        <f>ROUND(I238*H238,2)</f>
        <v>0</v>
      </c>
      <c r="K238" s="157"/>
      <c r="L238" s="28"/>
      <c r="M238" s="158" t="s">
        <v>1</v>
      </c>
      <c r="N238" s="119" t="s">
        <v>41</v>
      </c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AR238" s="161" t="s">
        <v>205</v>
      </c>
      <c r="AT238" s="161" t="s">
        <v>143</v>
      </c>
      <c r="AU238" s="161" t="s">
        <v>88</v>
      </c>
      <c r="AY238" s="13" t="s">
        <v>141</v>
      </c>
      <c r="BE238" s="162">
        <f>IF(N238="základná",J238,0)</f>
        <v>0</v>
      </c>
      <c r="BF238" s="162">
        <f>IF(N238="znížená",J238,0)</f>
        <v>0</v>
      </c>
      <c r="BG238" s="162">
        <f>IF(N238="zákl. prenesená",J238,0)</f>
        <v>0</v>
      </c>
      <c r="BH238" s="162">
        <f>IF(N238="zníž. prenesená",J238,0)</f>
        <v>0</v>
      </c>
      <c r="BI238" s="162">
        <f>IF(N238="nulová",J238,0)</f>
        <v>0</v>
      </c>
      <c r="BJ238" s="13" t="s">
        <v>88</v>
      </c>
      <c r="BK238" s="162">
        <f>ROUND(I238*H238,2)</f>
        <v>0</v>
      </c>
      <c r="BL238" s="13" t="s">
        <v>205</v>
      </c>
      <c r="BM238" s="161" t="s">
        <v>481</v>
      </c>
    </row>
    <row r="239" spans="2:65" s="11" customFormat="1" ht="22.9" customHeight="1" x14ac:dyDescent="0.25">
      <c r="B239" s="138"/>
      <c r="D239" s="139" t="s">
        <v>74</v>
      </c>
      <c r="E239" s="148" t="s">
        <v>482</v>
      </c>
      <c r="F239" s="148" t="s">
        <v>483</v>
      </c>
      <c r="I239" s="141"/>
      <c r="J239" s="149">
        <f>BK239</f>
        <v>0</v>
      </c>
      <c r="L239" s="138"/>
      <c r="M239" s="143"/>
      <c r="P239" s="144">
        <f>SUM(P240:P247)</f>
        <v>0</v>
      </c>
      <c r="R239" s="144">
        <f>SUM(R240:R247)</f>
        <v>5.6614349199999996</v>
      </c>
      <c r="T239" s="145">
        <f>SUM(T240:T247)</f>
        <v>0</v>
      </c>
      <c r="AR239" s="139" t="s">
        <v>88</v>
      </c>
      <c r="AT239" s="146" t="s">
        <v>74</v>
      </c>
      <c r="AU239" s="146" t="s">
        <v>82</v>
      </c>
      <c r="AY239" s="139" t="s">
        <v>141</v>
      </c>
      <c r="BK239" s="147">
        <f>SUM(BK240:BK247)</f>
        <v>0</v>
      </c>
    </row>
    <row r="240" spans="2:65" s="1" customFormat="1" ht="16.5" customHeight="1" x14ac:dyDescent="0.2">
      <c r="B240" s="120"/>
      <c r="C240" s="150" t="s">
        <v>484</v>
      </c>
      <c r="D240" s="150" t="s">
        <v>143</v>
      </c>
      <c r="E240" s="151" t="s">
        <v>485</v>
      </c>
      <c r="F240" s="152" t="s">
        <v>486</v>
      </c>
      <c r="G240" s="153" t="s">
        <v>146</v>
      </c>
      <c r="H240" s="154">
        <v>767.19100000000003</v>
      </c>
      <c r="I240" s="155"/>
      <c r="J240" s="156">
        <f t="shared" ref="J240:J247" si="55">ROUND(I240*H240,2)</f>
        <v>0</v>
      </c>
      <c r="K240" s="157"/>
      <c r="L240" s="28"/>
      <c r="M240" s="158" t="s">
        <v>1</v>
      </c>
      <c r="N240" s="119" t="s">
        <v>41</v>
      </c>
      <c r="P240" s="159">
        <f t="shared" ref="P240:P247" si="56">O240*H240</f>
        <v>0</v>
      </c>
      <c r="Q240" s="159">
        <v>0</v>
      </c>
      <c r="R240" s="159">
        <f t="shared" ref="R240:R247" si="57">Q240*H240</f>
        <v>0</v>
      </c>
      <c r="S240" s="159">
        <v>0</v>
      </c>
      <c r="T240" s="160">
        <f t="shared" ref="T240:T247" si="58">S240*H240</f>
        <v>0</v>
      </c>
      <c r="AR240" s="161" t="s">
        <v>205</v>
      </c>
      <c r="AT240" s="161" t="s">
        <v>143</v>
      </c>
      <c r="AU240" s="161" t="s">
        <v>88</v>
      </c>
      <c r="AY240" s="13" t="s">
        <v>141</v>
      </c>
      <c r="BE240" s="162">
        <f t="shared" ref="BE240:BE247" si="59">IF(N240="základná",J240,0)</f>
        <v>0</v>
      </c>
      <c r="BF240" s="162">
        <f t="shared" ref="BF240:BF247" si="60">IF(N240="znížená",J240,0)</f>
        <v>0</v>
      </c>
      <c r="BG240" s="162">
        <f t="shared" ref="BG240:BG247" si="61">IF(N240="zákl. prenesená",J240,0)</f>
        <v>0</v>
      </c>
      <c r="BH240" s="162">
        <f t="shared" ref="BH240:BH247" si="62">IF(N240="zníž. prenesená",J240,0)</f>
        <v>0</v>
      </c>
      <c r="BI240" s="162">
        <f t="shared" ref="BI240:BI247" si="63">IF(N240="nulová",J240,0)</f>
        <v>0</v>
      </c>
      <c r="BJ240" s="13" t="s">
        <v>88</v>
      </c>
      <c r="BK240" s="162">
        <f t="shared" ref="BK240:BK247" si="64">ROUND(I240*H240,2)</f>
        <v>0</v>
      </c>
      <c r="BL240" s="13" t="s">
        <v>205</v>
      </c>
      <c r="BM240" s="161" t="s">
        <v>487</v>
      </c>
    </row>
    <row r="241" spans="2:65" s="1" customFormat="1" ht="16.5" customHeight="1" x14ac:dyDescent="0.2">
      <c r="B241" s="120"/>
      <c r="C241" s="163" t="s">
        <v>488</v>
      </c>
      <c r="D241" s="163" t="s">
        <v>222</v>
      </c>
      <c r="E241" s="164" t="s">
        <v>489</v>
      </c>
      <c r="F241" s="165" t="s">
        <v>490</v>
      </c>
      <c r="G241" s="166" t="s">
        <v>146</v>
      </c>
      <c r="H241" s="167">
        <v>882.27</v>
      </c>
      <c r="I241" s="168"/>
      <c r="J241" s="169">
        <f t="shared" si="55"/>
        <v>0</v>
      </c>
      <c r="K241" s="170"/>
      <c r="L241" s="171"/>
      <c r="M241" s="172" t="s">
        <v>1</v>
      </c>
      <c r="N241" s="173" t="s">
        <v>41</v>
      </c>
      <c r="P241" s="159">
        <f t="shared" si="56"/>
        <v>0</v>
      </c>
      <c r="Q241" s="159">
        <v>1E-4</v>
      </c>
      <c r="R241" s="159">
        <f t="shared" si="57"/>
        <v>8.8227E-2</v>
      </c>
      <c r="S241" s="159">
        <v>0</v>
      </c>
      <c r="T241" s="160">
        <f t="shared" si="58"/>
        <v>0</v>
      </c>
      <c r="AR241" s="161" t="s">
        <v>273</v>
      </c>
      <c r="AT241" s="161" t="s">
        <v>222</v>
      </c>
      <c r="AU241" s="161" t="s">
        <v>88</v>
      </c>
      <c r="AY241" s="13" t="s">
        <v>141</v>
      </c>
      <c r="BE241" s="162">
        <f t="shared" si="59"/>
        <v>0</v>
      </c>
      <c r="BF241" s="162">
        <f t="shared" si="60"/>
        <v>0</v>
      </c>
      <c r="BG241" s="162">
        <f t="shared" si="61"/>
        <v>0</v>
      </c>
      <c r="BH241" s="162">
        <f t="shared" si="62"/>
        <v>0</v>
      </c>
      <c r="BI241" s="162">
        <f t="shared" si="63"/>
        <v>0</v>
      </c>
      <c r="BJ241" s="13" t="s">
        <v>88</v>
      </c>
      <c r="BK241" s="162">
        <f t="shared" si="64"/>
        <v>0</v>
      </c>
      <c r="BL241" s="13" t="s">
        <v>205</v>
      </c>
      <c r="BM241" s="161" t="s">
        <v>491</v>
      </c>
    </row>
    <row r="242" spans="2:65" s="1" customFormat="1" ht="24.25" customHeight="1" x14ac:dyDescent="0.2">
      <c r="B242" s="120"/>
      <c r="C242" s="150" t="s">
        <v>492</v>
      </c>
      <c r="D242" s="150" t="s">
        <v>143</v>
      </c>
      <c r="E242" s="151" t="s">
        <v>493</v>
      </c>
      <c r="F242" s="152" t="s">
        <v>494</v>
      </c>
      <c r="G242" s="153" t="s">
        <v>146</v>
      </c>
      <c r="H242" s="154">
        <v>767.19100000000003</v>
      </c>
      <c r="I242" s="155"/>
      <c r="J242" s="156">
        <f t="shared" si="55"/>
        <v>0</v>
      </c>
      <c r="K242" s="157"/>
      <c r="L242" s="28"/>
      <c r="M242" s="158" t="s">
        <v>1</v>
      </c>
      <c r="N242" s="119" t="s">
        <v>41</v>
      </c>
      <c r="P242" s="159">
        <f t="shared" si="56"/>
        <v>0</v>
      </c>
      <c r="Q242" s="159">
        <v>0</v>
      </c>
      <c r="R242" s="159">
        <f t="shared" si="57"/>
        <v>0</v>
      </c>
      <c r="S242" s="159">
        <v>0</v>
      </c>
      <c r="T242" s="160">
        <f t="shared" si="58"/>
        <v>0</v>
      </c>
      <c r="AR242" s="161" t="s">
        <v>205</v>
      </c>
      <c r="AT242" s="161" t="s">
        <v>143</v>
      </c>
      <c r="AU242" s="161" t="s">
        <v>88</v>
      </c>
      <c r="AY242" s="13" t="s">
        <v>141</v>
      </c>
      <c r="BE242" s="162">
        <f t="shared" si="59"/>
        <v>0</v>
      </c>
      <c r="BF242" s="162">
        <f t="shared" si="60"/>
        <v>0</v>
      </c>
      <c r="BG242" s="162">
        <f t="shared" si="61"/>
        <v>0</v>
      </c>
      <c r="BH242" s="162">
        <f t="shared" si="62"/>
        <v>0</v>
      </c>
      <c r="BI242" s="162">
        <f t="shared" si="63"/>
        <v>0</v>
      </c>
      <c r="BJ242" s="13" t="s">
        <v>88</v>
      </c>
      <c r="BK242" s="162">
        <f t="shared" si="64"/>
        <v>0</v>
      </c>
      <c r="BL242" s="13" t="s">
        <v>205</v>
      </c>
      <c r="BM242" s="161" t="s">
        <v>495</v>
      </c>
    </row>
    <row r="243" spans="2:65" s="1" customFormat="1" ht="37.9" customHeight="1" x14ac:dyDescent="0.2">
      <c r="B243" s="120"/>
      <c r="C243" s="163" t="s">
        <v>496</v>
      </c>
      <c r="D243" s="163" t="s">
        <v>222</v>
      </c>
      <c r="E243" s="164" t="s">
        <v>497</v>
      </c>
      <c r="F243" s="165" t="s">
        <v>498</v>
      </c>
      <c r="G243" s="166" t="s">
        <v>146</v>
      </c>
      <c r="H243" s="167">
        <v>1364.2809999999999</v>
      </c>
      <c r="I243" s="168"/>
      <c r="J243" s="169">
        <f t="shared" si="55"/>
        <v>0</v>
      </c>
      <c r="K243" s="170"/>
      <c r="L243" s="171"/>
      <c r="M243" s="172" t="s">
        <v>1</v>
      </c>
      <c r="N243" s="173" t="s">
        <v>41</v>
      </c>
      <c r="P243" s="159">
        <f t="shared" si="56"/>
        <v>0</v>
      </c>
      <c r="Q243" s="159">
        <v>2.7000000000000001E-3</v>
      </c>
      <c r="R243" s="159">
        <f t="shared" si="57"/>
        <v>3.6835586999999999</v>
      </c>
      <c r="S243" s="159">
        <v>0</v>
      </c>
      <c r="T243" s="160">
        <f t="shared" si="58"/>
        <v>0</v>
      </c>
      <c r="AR243" s="161" t="s">
        <v>273</v>
      </c>
      <c r="AT243" s="161" t="s">
        <v>222</v>
      </c>
      <c r="AU243" s="161" t="s">
        <v>88</v>
      </c>
      <c r="AY243" s="13" t="s">
        <v>141</v>
      </c>
      <c r="BE243" s="162">
        <f t="shared" si="59"/>
        <v>0</v>
      </c>
      <c r="BF243" s="162">
        <f t="shared" si="60"/>
        <v>0</v>
      </c>
      <c r="BG243" s="162">
        <f t="shared" si="61"/>
        <v>0</v>
      </c>
      <c r="BH243" s="162">
        <f t="shared" si="62"/>
        <v>0</v>
      </c>
      <c r="BI243" s="162">
        <f t="shared" si="63"/>
        <v>0</v>
      </c>
      <c r="BJ243" s="13" t="s">
        <v>88</v>
      </c>
      <c r="BK243" s="162">
        <f t="shared" si="64"/>
        <v>0</v>
      </c>
      <c r="BL243" s="13" t="s">
        <v>205</v>
      </c>
      <c r="BM243" s="161" t="s">
        <v>499</v>
      </c>
    </row>
    <row r="244" spans="2:65" s="1" customFormat="1" ht="37.9" customHeight="1" x14ac:dyDescent="0.2">
      <c r="B244" s="120"/>
      <c r="C244" s="163" t="s">
        <v>500</v>
      </c>
      <c r="D244" s="163" t="s">
        <v>222</v>
      </c>
      <c r="E244" s="164" t="s">
        <v>501</v>
      </c>
      <c r="F244" s="165" t="s">
        <v>502</v>
      </c>
      <c r="G244" s="166" t="s">
        <v>146</v>
      </c>
      <c r="H244" s="167">
        <v>200.78899999999999</v>
      </c>
      <c r="I244" s="168"/>
      <c r="J244" s="169">
        <f t="shared" si="55"/>
        <v>0</v>
      </c>
      <c r="K244" s="170"/>
      <c r="L244" s="171"/>
      <c r="M244" s="172" t="s">
        <v>1</v>
      </c>
      <c r="N244" s="173" t="s">
        <v>41</v>
      </c>
      <c r="P244" s="159">
        <f t="shared" si="56"/>
        <v>0</v>
      </c>
      <c r="Q244" s="159">
        <v>4.4999999999999997E-3</v>
      </c>
      <c r="R244" s="159">
        <f t="shared" si="57"/>
        <v>0.90355049999999992</v>
      </c>
      <c r="S244" s="159">
        <v>0</v>
      </c>
      <c r="T244" s="160">
        <f t="shared" si="58"/>
        <v>0</v>
      </c>
      <c r="AR244" s="161" t="s">
        <v>273</v>
      </c>
      <c r="AT244" s="161" t="s">
        <v>222</v>
      </c>
      <c r="AU244" s="161" t="s">
        <v>88</v>
      </c>
      <c r="AY244" s="13" t="s">
        <v>141</v>
      </c>
      <c r="BE244" s="162">
        <f t="shared" si="59"/>
        <v>0</v>
      </c>
      <c r="BF244" s="162">
        <f t="shared" si="60"/>
        <v>0</v>
      </c>
      <c r="BG244" s="162">
        <f t="shared" si="61"/>
        <v>0</v>
      </c>
      <c r="BH244" s="162">
        <f t="shared" si="62"/>
        <v>0</v>
      </c>
      <c r="BI244" s="162">
        <f t="shared" si="63"/>
        <v>0</v>
      </c>
      <c r="BJ244" s="13" t="s">
        <v>88</v>
      </c>
      <c r="BK244" s="162">
        <f t="shared" si="64"/>
        <v>0</v>
      </c>
      <c r="BL244" s="13" t="s">
        <v>205</v>
      </c>
      <c r="BM244" s="161" t="s">
        <v>503</v>
      </c>
    </row>
    <row r="245" spans="2:65" s="1" customFormat="1" ht="24.25" customHeight="1" x14ac:dyDescent="0.2">
      <c r="B245" s="120"/>
      <c r="C245" s="150" t="s">
        <v>504</v>
      </c>
      <c r="D245" s="150" t="s">
        <v>143</v>
      </c>
      <c r="E245" s="151" t="s">
        <v>505</v>
      </c>
      <c r="F245" s="152" t="s">
        <v>506</v>
      </c>
      <c r="G245" s="153" t="s">
        <v>146</v>
      </c>
      <c r="H245" s="154">
        <v>95.801000000000002</v>
      </c>
      <c r="I245" s="155"/>
      <c r="J245" s="156">
        <f t="shared" si="55"/>
        <v>0</v>
      </c>
      <c r="K245" s="157"/>
      <c r="L245" s="28"/>
      <c r="M245" s="158" t="s">
        <v>1</v>
      </c>
      <c r="N245" s="119" t="s">
        <v>41</v>
      </c>
      <c r="P245" s="159">
        <f t="shared" si="56"/>
        <v>0</v>
      </c>
      <c r="Q245" s="159">
        <v>3.5000000000000001E-3</v>
      </c>
      <c r="R245" s="159">
        <f t="shared" si="57"/>
        <v>0.33530350000000003</v>
      </c>
      <c r="S245" s="159">
        <v>0</v>
      </c>
      <c r="T245" s="160">
        <f t="shared" si="58"/>
        <v>0</v>
      </c>
      <c r="AR245" s="161" t="s">
        <v>205</v>
      </c>
      <c r="AT245" s="161" t="s">
        <v>143</v>
      </c>
      <c r="AU245" s="161" t="s">
        <v>88</v>
      </c>
      <c r="AY245" s="13" t="s">
        <v>141</v>
      </c>
      <c r="BE245" s="162">
        <f t="shared" si="59"/>
        <v>0</v>
      </c>
      <c r="BF245" s="162">
        <f t="shared" si="60"/>
        <v>0</v>
      </c>
      <c r="BG245" s="162">
        <f t="shared" si="61"/>
        <v>0</v>
      </c>
      <c r="BH245" s="162">
        <f t="shared" si="62"/>
        <v>0</v>
      </c>
      <c r="BI245" s="162">
        <f t="shared" si="63"/>
        <v>0</v>
      </c>
      <c r="BJ245" s="13" t="s">
        <v>88</v>
      </c>
      <c r="BK245" s="162">
        <f t="shared" si="64"/>
        <v>0</v>
      </c>
      <c r="BL245" s="13" t="s">
        <v>205</v>
      </c>
      <c r="BM245" s="161" t="s">
        <v>507</v>
      </c>
    </row>
    <row r="246" spans="2:65" s="1" customFormat="1" ht="24.25" customHeight="1" x14ac:dyDescent="0.2">
      <c r="B246" s="120"/>
      <c r="C246" s="163" t="s">
        <v>508</v>
      </c>
      <c r="D246" s="163" t="s">
        <v>222</v>
      </c>
      <c r="E246" s="164" t="s">
        <v>509</v>
      </c>
      <c r="F246" s="165" t="s">
        <v>510</v>
      </c>
      <c r="G246" s="166" t="s">
        <v>146</v>
      </c>
      <c r="H246" s="167">
        <v>97.716999999999999</v>
      </c>
      <c r="I246" s="168"/>
      <c r="J246" s="169">
        <f t="shared" si="55"/>
        <v>0</v>
      </c>
      <c r="K246" s="170"/>
      <c r="L246" s="171"/>
      <c r="M246" s="172" t="s">
        <v>1</v>
      </c>
      <c r="N246" s="173" t="s">
        <v>41</v>
      </c>
      <c r="P246" s="159">
        <f t="shared" si="56"/>
        <v>0</v>
      </c>
      <c r="Q246" s="159">
        <v>6.6600000000000001E-3</v>
      </c>
      <c r="R246" s="159">
        <f t="shared" si="57"/>
        <v>0.65079522000000001</v>
      </c>
      <c r="S246" s="159">
        <v>0</v>
      </c>
      <c r="T246" s="160">
        <f t="shared" si="58"/>
        <v>0</v>
      </c>
      <c r="AR246" s="161" t="s">
        <v>273</v>
      </c>
      <c r="AT246" s="161" t="s">
        <v>222</v>
      </c>
      <c r="AU246" s="161" t="s">
        <v>88</v>
      </c>
      <c r="AY246" s="13" t="s">
        <v>141</v>
      </c>
      <c r="BE246" s="162">
        <f t="shared" si="59"/>
        <v>0</v>
      </c>
      <c r="BF246" s="162">
        <f t="shared" si="60"/>
        <v>0</v>
      </c>
      <c r="BG246" s="162">
        <f t="shared" si="61"/>
        <v>0</v>
      </c>
      <c r="BH246" s="162">
        <f t="shared" si="62"/>
        <v>0</v>
      </c>
      <c r="BI246" s="162">
        <f t="shared" si="63"/>
        <v>0</v>
      </c>
      <c r="BJ246" s="13" t="s">
        <v>88</v>
      </c>
      <c r="BK246" s="162">
        <f t="shared" si="64"/>
        <v>0</v>
      </c>
      <c r="BL246" s="13" t="s">
        <v>205</v>
      </c>
      <c r="BM246" s="161" t="s">
        <v>511</v>
      </c>
    </row>
    <row r="247" spans="2:65" s="1" customFormat="1" ht="24.25" customHeight="1" x14ac:dyDescent="0.2">
      <c r="B247" s="120"/>
      <c r="C247" s="150" t="s">
        <v>512</v>
      </c>
      <c r="D247" s="150" t="s">
        <v>143</v>
      </c>
      <c r="E247" s="151" t="s">
        <v>513</v>
      </c>
      <c r="F247" s="152" t="s">
        <v>514</v>
      </c>
      <c r="G247" s="153" t="s">
        <v>458</v>
      </c>
      <c r="H247" s="174"/>
      <c r="I247" s="155"/>
      <c r="J247" s="156">
        <f t="shared" si="55"/>
        <v>0</v>
      </c>
      <c r="K247" s="157"/>
      <c r="L247" s="28"/>
      <c r="M247" s="158" t="s">
        <v>1</v>
      </c>
      <c r="N247" s="119" t="s">
        <v>41</v>
      </c>
      <c r="P247" s="159">
        <f t="shared" si="56"/>
        <v>0</v>
      </c>
      <c r="Q247" s="159">
        <v>0</v>
      </c>
      <c r="R247" s="159">
        <f t="shared" si="57"/>
        <v>0</v>
      </c>
      <c r="S247" s="159">
        <v>0</v>
      </c>
      <c r="T247" s="160">
        <f t="shared" si="58"/>
        <v>0</v>
      </c>
      <c r="AR247" s="161" t="s">
        <v>205</v>
      </c>
      <c r="AT247" s="161" t="s">
        <v>143</v>
      </c>
      <c r="AU247" s="161" t="s">
        <v>88</v>
      </c>
      <c r="AY247" s="13" t="s">
        <v>141</v>
      </c>
      <c r="BE247" s="162">
        <f t="shared" si="59"/>
        <v>0</v>
      </c>
      <c r="BF247" s="162">
        <f t="shared" si="60"/>
        <v>0</v>
      </c>
      <c r="BG247" s="162">
        <f t="shared" si="61"/>
        <v>0</v>
      </c>
      <c r="BH247" s="162">
        <f t="shared" si="62"/>
        <v>0</v>
      </c>
      <c r="BI247" s="162">
        <f t="shared" si="63"/>
        <v>0</v>
      </c>
      <c r="BJ247" s="13" t="s">
        <v>88</v>
      </c>
      <c r="BK247" s="162">
        <f t="shared" si="64"/>
        <v>0</v>
      </c>
      <c r="BL247" s="13" t="s">
        <v>205</v>
      </c>
      <c r="BM247" s="161" t="s">
        <v>515</v>
      </c>
    </row>
    <row r="248" spans="2:65" s="11" customFormat="1" ht="22.9" customHeight="1" x14ac:dyDescent="0.25">
      <c r="B248" s="138"/>
      <c r="D248" s="139" t="s">
        <v>74</v>
      </c>
      <c r="E248" s="148" t="s">
        <v>516</v>
      </c>
      <c r="F248" s="148" t="s">
        <v>517</v>
      </c>
      <c r="I248" s="141"/>
      <c r="J248" s="149">
        <f>BK248</f>
        <v>0</v>
      </c>
      <c r="L248" s="138"/>
      <c r="M248" s="143"/>
      <c r="P248" s="144">
        <f>SUM(P249:P251)</f>
        <v>0</v>
      </c>
      <c r="R248" s="144">
        <f>SUM(R249:R251)</f>
        <v>1.5800000000000002E-2</v>
      </c>
      <c r="T248" s="145">
        <f>SUM(T249:T251)</f>
        <v>0</v>
      </c>
      <c r="AR248" s="139" t="s">
        <v>88</v>
      </c>
      <c r="AT248" s="146" t="s">
        <v>74</v>
      </c>
      <c r="AU248" s="146" t="s">
        <v>82</v>
      </c>
      <c r="AY248" s="139" t="s">
        <v>141</v>
      </c>
      <c r="BK248" s="147">
        <f>SUM(BK249:BK251)</f>
        <v>0</v>
      </c>
    </row>
    <row r="249" spans="2:65" s="1" customFormat="1" ht="24.25" customHeight="1" x14ac:dyDescent="0.2">
      <c r="B249" s="120"/>
      <c r="C249" s="150" t="s">
        <v>518</v>
      </c>
      <c r="D249" s="150" t="s">
        <v>143</v>
      </c>
      <c r="E249" s="151" t="s">
        <v>519</v>
      </c>
      <c r="F249" s="152" t="s">
        <v>520</v>
      </c>
      <c r="G249" s="153" t="s">
        <v>225</v>
      </c>
      <c r="H249" s="154">
        <v>4</v>
      </c>
      <c r="I249" s="155"/>
      <c r="J249" s="156">
        <f>ROUND(I249*H249,2)</f>
        <v>0</v>
      </c>
      <c r="K249" s="157"/>
      <c r="L249" s="28"/>
      <c r="M249" s="158" t="s">
        <v>1</v>
      </c>
      <c r="N249" s="119" t="s">
        <v>41</v>
      </c>
      <c r="P249" s="159">
        <f>O249*H249</f>
        <v>0</v>
      </c>
      <c r="Q249" s="159">
        <v>4.4999999999999999E-4</v>
      </c>
      <c r="R249" s="159">
        <f>Q249*H249</f>
        <v>1.8E-3</v>
      </c>
      <c r="S249" s="159">
        <v>0</v>
      </c>
      <c r="T249" s="160">
        <f>S249*H249</f>
        <v>0</v>
      </c>
      <c r="AR249" s="161" t="s">
        <v>205</v>
      </c>
      <c r="AT249" s="161" t="s">
        <v>143</v>
      </c>
      <c r="AU249" s="161" t="s">
        <v>88</v>
      </c>
      <c r="AY249" s="13" t="s">
        <v>141</v>
      </c>
      <c r="BE249" s="162">
        <f>IF(N249="základná",J249,0)</f>
        <v>0</v>
      </c>
      <c r="BF249" s="162">
        <f>IF(N249="znížená",J249,0)</f>
        <v>0</v>
      </c>
      <c r="BG249" s="162">
        <f>IF(N249="zákl. prenesená",J249,0)</f>
        <v>0</v>
      </c>
      <c r="BH249" s="162">
        <f>IF(N249="zníž. prenesená",J249,0)</f>
        <v>0</v>
      </c>
      <c r="BI249" s="162">
        <f>IF(N249="nulová",J249,0)</f>
        <v>0</v>
      </c>
      <c r="BJ249" s="13" t="s">
        <v>88</v>
      </c>
      <c r="BK249" s="162">
        <f>ROUND(I249*H249,2)</f>
        <v>0</v>
      </c>
      <c r="BL249" s="13" t="s">
        <v>205</v>
      </c>
      <c r="BM249" s="161" t="s">
        <v>521</v>
      </c>
    </row>
    <row r="250" spans="2:65" s="1" customFormat="1" ht="33" customHeight="1" x14ac:dyDescent="0.2">
      <c r="B250" s="120"/>
      <c r="C250" s="163" t="s">
        <v>522</v>
      </c>
      <c r="D250" s="163" t="s">
        <v>222</v>
      </c>
      <c r="E250" s="164" t="s">
        <v>523</v>
      </c>
      <c r="F250" s="165" t="s">
        <v>524</v>
      </c>
      <c r="G250" s="166" t="s">
        <v>225</v>
      </c>
      <c r="H250" s="167">
        <v>4</v>
      </c>
      <c r="I250" s="168"/>
      <c r="J250" s="169">
        <f>ROUND(I250*H250,2)</f>
        <v>0</v>
      </c>
      <c r="K250" s="170"/>
      <c r="L250" s="171"/>
      <c r="M250" s="172" t="s">
        <v>1</v>
      </c>
      <c r="N250" s="173" t="s">
        <v>41</v>
      </c>
      <c r="P250" s="159">
        <f>O250*H250</f>
        <v>0</v>
      </c>
      <c r="Q250" s="159">
        <v>3.5000000000000001E-3</v>
      </c>
      <c r="R250" s="159">
        <f>Q250*H250</f>
        <v>1.4E-2</v>
      </c>
      <c r="S250" s="159">
        <v>0</v>
      </c>
      <c r="T250" s="160">
        <f>S250*H250</f>
        <v>0</v>
      </c>
      <c r="AR250" s="161" t="s">
        <v>273</v>
      </c>
      <c r="AT250" s="161" t="s">
        <v>222</v>
      </c>
      <c r="AU250" s="161" t="s">
        <v>88</v>
      </c>
      <c r="AY250" s="13" t="s">
        <v>141</v>
      </c>
      <c r="BE250" s="162">
        <f>IF(N250="základná",J250,0)</f>
        <v>0</v>
      </c>
      <c r="BF250" s="162">
        <f>IF(N250="znížená",J250,0)</f>
        <v>0</v>
      </c>
      <c r="BG250" s="162">
        <f>IF(N250="zákl. prenesená",J250,0)</f>
        <v>0</v>
      </c>
      <c r="BH250" s="162">
        <f>IF(N250="zníž. prenesená",J250,0)</f>
        <v>0</v>
      </c>
      <c r="BI250" s="162">
        <f>IF(N250="nulová",J250,0)</f>
        <v>0</v>
      </c>
      <c r="BJ250" s="13" t="s">
        <v>88</v>
      </c>
      <c r="BK250" s="162">
        <f>ROUND(I250*H250,2)</f>
        <v>0</v>
      </c>
      <c r="BL250" s="13" t="s">
        <v>205</v>
      </c>
      <c r="BM250" s="161" t="s">
        <v>525</v>
      </c>
    </row>
    <row r="251" spans="2:65" s="1" customFormat="1" ht="24.25" customHeight="1" x14ac:dyDescent="0.2">
      <c r="B251" s="120"/>
      <c r="C251" s="150" t="s">
        <v>526</v>
      </c>
      <c r="D251" s="150" t="s">
        <v>143</v>
      </c>
      <c r="E251" s="151" t="s">
        <v>527</v>
      </c>
      <c r="F251" s="152" t="s">
        <v>528</v>
      </c>
      <c r="G251" s="153" t="s">
        <v>458</v>
      </c>
      <c r="H251" s="174"/>
      <c r="I251" s="155"/>
      <c r="J251" s="156">
        <f>ROUND(I251*H251,2)</f>
        <v>0</v>
      </c>
      <c r="K251" s="157"/>
      <c r="L251" s="28"/>
      <c r="M251" s="158" t="s">
        <v>1</v>
      </c>
      <c r="N251" s="119" t="s">
        <v>41</v>
      </c>
      <c r="P251" s="159">
        <f>O251*H251</f>
        <v>0</v>
      </c>
      <c r="Q251" s="159">
        <v>0</v>
      </c>
      <c r="R251" s="159">
        <f>Q251*H251</f>
        <v>0</v>
      </c>
      <c r="S251" s="159">
        <v>0</v>
      </c>
      <c r="T251" s="160">
        <f>S251*H251</f>
        <v>0</v>
      </c>
      <c r="AR251" s="161" t="s">
        <v>205</v>
      </c>
      <c r="AT251" s="161" t="s">
        <v>143</v>
      </c>
      <c r="AU251" s="161" t="s">
        <v>88</v>
      </c>
      <c r="AY251" s="13" t="s">
        <v>141</v>
      </c>
      <c r="BE251" s="162">
        <f>IF(N251="základná",J251,0)</f>
        <v>0</v>
      </c>
      <c r="BF251" s="162">
        <f>IF(N251="znížená",J251,0)</f>
        <v>0</v>
      </c>
      <c r="BG251" s="162">
        <f>IF(N251="zákl. prenesená",J251,0)</f>
        <v>0</v>
      </c>
      <c r="BH251" s="162">
        <f>IF(N251="zníž. prenesená",J251,0)</f>
        <v>0</v>
      </c>
      <c r="BI251" s="162">
        <f>IF(N251="nulová",J251,0)</f>
        <v>0</v>
      </c>
      <c r="BJ251" s="13" t="s">
        <v>88</v>
      </c>
      <c r="BK251" s="162">
        <f>ROUND(I251*H251,2)</f>
        <v>0</v>
      </c>
      <c r="BL251" s="13" t="s">
        <v>205</v>
      </c>
      <c r="BM251" s="161" t="s">
        <v>529</v>
      </c>
    </row>
    <row r="252" spans="2:65" s="11" customFormat="1" ht="22.9" customHeight="1" x14ac:dyDescent="0.25">
      <c r="B252" s="138"/>
      <c r="D252" s="139" t="s">
        <v>74</v>
      </c>
      <c r="E252" s="148" t="s">
        <v>530</v>
      </c>
      <c r="F252" s="148" t="s">
        <v>531</v>
      </c>
      <c r="I252" s="141"/>
      <c r="J252" s="149">
        <f>BK252</f>
        <v>0</v>
      </c>
      <c r="L252" s="138"/>
      <c r="M252" s="143"/>
      <c r="P252" s="144">
        <f>SUM(P253:P261)</f>
        <v>0</v>
      </c>
      <c r="R252" s="144">
        <f>SUM(R253:R261)</f>
        <v>2.9187262942199994</v>
      </c>
      <c r="T252" s="145">
        <f>SUM(T253:T261)</f>
        <v>0</v>
      </c>
      <c r="AR252" s="139" t="s">
        <v>88</v>
      </c>
      <c r="AT252" s="146" t="s">
        <v>74</v>
      </c>
      <c r="AU252" s="146" t="s">
        <v>82</v>
      </c>
      <c r="AY252" s="139" t="s">
        <v>141</v>
      </c>
      <c r="BK252" s="147">
        <f>SUM(BK253:BK261)</f>
        <v>0</v>
      </c>
    </row>
    <row r="253" spans="2:65" s="1" customFormat="1" ht="33" customHeight="1" x14ac:dyDescent="0.2">
      <c r="B253" s="120"/>
      <c r="C253" s="150" t="s">
        <v>532</v>
      </c>
      <c r="D253" s="150" t="s">
        <v>143</v>
      </c>
      <c r="E253" s="151" t="s">
        <v>533</v>
      </c>
      <c r="F253" s="152" t="s">
        <v>534</v>
      </c>
      <c r="G253" s="153" t="s">
        <v>329</v>
      </c>
      <c r="H253" s="154">
        <v>128.44</v>
      </c>
      <c r="I253" s="155"/>
      <c r="J253" s="156">
        <f t="shared" ref="J253:J261" si="65">ROUND(I253*H253,2)</f>
        <v>0</v>
      </c>
      <c r="K253" s="157"/>
      <c r="L253" s="28"/>
      <c r="M253" s="158" t="s">
        <v>1</v>
      </c>
      <c r="N253" s="119" t="s">
        <v>41</v>
      </c>
      <c r="P253" s="159">
        <f t="shared" ref="P253:P261" si="66">O253*H253</f>
        <v>0</v>
      </c>
      <c r="Q253" s="159">
        <v>4.374808E-3</v>
      </c>
      <c r="R253" s="159">
        <f t="shared" ref="R253:R261" si="67">Q253*H253</f>
        <v>0.56190033951999996</v>
      </c>
      <c r="S253" s="159">
        <v>0</v>
      </c>
      <c r="T253" s="160">
        <f t="shared" ref="T253:T261" si="68">S253*H253</f>
        <v>0</v>
      </c>
      <c r="AR253" s="161" t="s">
        <v>205</v>
      </c>
      <c r="AT253" s="161" t="s">
        <v>143</v>
      </c>
      <c r="AU253" s="161" t="s">
        <v>88</v>
      </c>
      <c r="AY253" s="13" t="s">
        <v>141</v>
      </c>
      <c r="BE253" s="162">
        <f t="shared" ref="BE253:BE261" si="69">IF(N253="základná",J253,0)</f>
        <v>0</v>
      </c>
      <c r="BF253" s="162">
        <f t="shared" ref="BF253:BF261" si="70">IF(N253="znížená",J253,0)</f>
        <v>0</v>
      </c>
      <c r="BG253" s="162">
        <f t="shared" ref="BG253:BG261" si="71">IF(N253="zákl. prenesená",J253,0)</f>
        <v>0</v>
      </c>
      <c r="BH253" s="162">
        <f t="shared" ref="BH253:BH261" si="72">IF(N253="zníž. prenesená",J253,0)</f>
        <v>0</v>
      </c>
      <c r="BI253" s="162">
        <f t="shared" ref="BI253:BI261" si="73">IF(N253="nulová",J253,0)</f>
        <v>0</v>
      </c>
      <c r="BJ253" s="13" t="s">
        <v>88</v>
      </c>
      <c r="BK253" s="162">
        <f t="shared" ref="BK253:BK261" si="74">ROUND(I253*H253,2)</f>
        <v>0</v>
      </c>
      <c r="BL253" s="13" t="s">
        <v>205</v>
      </c>
      <c r="BM253" s="161" t="s">
        <v>535</v>
      </c>
    </row>
    <row r="254" spans="2:65" s="1" customFormat="1" ht="24.25" customHeight="1" x14ac:dyDescent="0.2">
      <c r="B254" s="120"/>
      <c r="C254" s="150" t="s">
        <v>536</v>
      </c>
      <c r="D254" s="150" t="s">
        <v>143</v>
      </c>
      <c r="E254" s="151" t="s">
        <v>537</v>
      </c>
      <c r="F254" s="152" t="s">
        <v>538</v>
      </c>
      <c r="G254" s="153" t="s">
        <v>329</v>
      </c>
      <c r="H254" s="154">
        <v>50</v>
      </c>
      <c r="I254" s="155"/>
      <c r="J254" s="156">
        <f t="shared" si="65"/>
        <v>0</v>
      </c>
      <c r="K254" s="157"/>
      <c r="L254" s="28"/>
      <c r="M254" s="158" t="s">
        <v>1</v>
      </c>
      <c r="N254" s="119" t="s">
        <v>41</v>
      </c>
      <c r="P254" s="159">
        <f t="shared" si="66"/>
        <v>0</v>
      </c>
      <c r="Q254" s="159">
        <v>2.0698000000000001E-3</v>
      </c>
      <c r="R254" s="159">
        <f t="shared" si="67"/>
        <v>0.10349</v>
      </c>
      <c r="S254" s="159">
        <v>0</v>
      </c>
      <c r="T254" s="160">
        <f t="shared" si="68"/>
        <v>0</v>
      </c>
      <c r="AR254" s="161" t="s">
        <v>205</v>
      </c>
      <c r="AT254" s="161" t="s">
        <v>143</v>
      </c>
      <c r="AU254" s="161" t="s">
        <v>88</v>
      </c>
      <c r="AY254" s="13" t="s">
        <v>141</v>
      </c>
      <c r="BE254" s="162">
        <f t="shared" si="69"/>
        <v>0</v>
      </c>
      <c r="BF254" s="162">
        <f t="shared" si="70"/>
        <v>0</v>
      </c>
      <c r="BG254" s="162">
        <f t="shared" si="71"/>
        <v>0</v>
      </c>
      <c r="BH254" s="162">
        <f t="shared" si="72"/>
        <v>0</v>
      </c>
      <c r="BI254" s="162">
        <f t="shared" si="73"/>
        <v>0</v>
      </c>
      <c r="BJ254" s="13" t="s">
        <v>88</v>
      </c>
      <c r="BK254" s="162">
        <f t="shared" si="74"/>
        <v>0</v>
      </c>
      <c r="BL254" s="13" t="s">
        <v>205</v>
      </c>
      <c r="BM254" s="161" t="s">
        <v>539</v>
      </c>
    </row>
    <row r="255" spans="2:65" s="1" customFormat="1" ht="33" customHeight="1" x14ac:dyDescent="0.2">
      <c r="B255" s="120"/>
      <c r="C255" s="150" t="s">
        <v>540</v>
      </c>
      <c r="D255" s="150" t="s">
        <v>143</v>
      </c>
      <c r="E255" s="151" t="s">
        <v>541</v>
      </c>
      <c r="F255" s="152" t="s">
        <v>542</v>
      </c>
      <c r="G255" s="153" t="s">
        <v>225</v>
      </c>
      <c r="H255" s="154">
        <v>4</v>
      </c>
      <c r="I255" s="155"/>
      <c r="J255" s="156">
        <f t="shared" si="65"/>
        <v>0</v>
      </c>
      <c r="K255" s="157"/>
      <c r="L255" s="28"/>
      <c r="M255" s="158" t="s">
        <v>1</v>
      </c>
      <c r="N255" s="119" t="s">
        <v>41</v>
      </c>
      <c r="P255" s="159">
        <f t="shared" si="66"/>
        <v>0</v>
      </c>
      <c r="Q255" s="159">
        <v>4.6563200000000003E-3</v>
      </c>
      <c r="R255" s="159">
        <f t="shared" si="67"/>
        <v>1.8625280000000001E-2</v>
      </c>
      <c r="S255" s="159">
        <v>0</v>
      </c>
      <c r="T255" s="160">
        <f t="shared" si="68"/>
        <v>0</v>
      </c>
      <c r="AR255" s="161" t="s">
        <v>205</v>
      </c>
      <c r="AT255" s="161" t="s">
        <v>143</v>
      </c>
      <c r="AU255" s="161" t="s">
        <v>88</v>
      </c>
      <c r="AY255" s="13" t="s">
        <v>141</v>
      </c>
      <c r="BE255" s="162">
        <f t="shared" si="69"/>
        <v>0</v>
      </c>
      <c r="BF255" s="162">
        <f t="shared" si="70"/>
        <v>0</v>
      </c>
      <c r="BG255" s="162">
        <f t="shared" si="71"/>
        <v>0</v>
      </c>
      <c r="BH255" s="162">
        <f t="shared" si="72"/>
        <v>0</v>
      </c>
      <c r="BI255" s="162">
        <f t="shared" si="73"/>
        <v>0</v>
      </c>
      <c r="BJ255" s="13" t="s">
        <v>88</v>
      </c>
      <c r="BK255" s="162">
        <f t="shared" si="74"/>
        <v>0</v>
      </c>
      <c r="BL255" s="13" t="s">
        <v>205</v>
      </c>
      <c r="BM255" s="161" t="s">
        <v>543</v>
      </c>
    </row>
    <row r="256" spans="2:65" s="1" customFormat="1" ht="24.25" customHeight="1" x14ac:dyDescent="0.2">
      <c r="B256" s="120"/>
      <c r="C256" s="150" t="s">
        <v>544</v>
      </c>
      <c r="D256" s="150" t="s">
        <v>143</v>
      </c>
      <c r="E256" s="151" t="s">
        <v>545</v>
      </c>
      <c r="F256" s="152" t="s">
        <v>546</v>
      </c>
      <c r="G256" s="153" t="s">
        <v>329</v>
      </c>
      <c r="H256" s="154">
        <v>9.35</v>
      </c>
      <c r="I256" s="155"/>
      <c r="J256" s="156">
        <f t="shared" si="65"/>
        <v>0</v>
      </c>
      <c r="K256" s="157"/>
      <c r="L256" s="28"/>
      <c r="M256" s="158" t="s">
        <v>1</v>
      </c>
      <c r="N256" s="119" t="s">
        <v>41</v>
      </c>
      <c r="P256" s="159">
        <f t="shared" si="66"/>
        <v>0</v>
      </c>
      <c r="Q256" s="159">
        <v>1.6574000000000001E-3</v>
      </c>
      <c r="R256" s="159">
        <f t="shared" si="67"/>
        <v>1.549669E-2</v>
      </c>
      <c r="S256" s="159">
        <v>0</v>
      </c>
      <c r="T256" s="160">
        <f t="shared" si="68"/>
        <v>0</v>
      </c>
      <c r="AR256" s="161" t="s">
        <v>205</v>
      </c>
      <c r="AT256" s="161" t="s">
        <v>143</v>
      </c>
      <c r="AU256" s="161" t="s">
        <v>88</v>
      </c>
      <c r="AY256" s="13" t="s">
        <v>141</v>
      </c>
      <c r="BE256" s="162">
        <f t="shared" si="69"/>
        <v>0</v>
      </c>
      <c r="BF256" s="162">
        <f t="shared" si="70"/>
        <v>0</v>
      </c>
      <c r="BG256" s="162">
        <f t="shared" si="71"/>
        <v>0</v>
      </c>
      <c r="BH256" s="162">
        <f t="shared" si="72"/>
        <v>0</v>
      </c>
      <c r="BI256" s="162">
        <f t="shared" si="73"/>
        <v>0</v>
      </c>
      <c r="BJ256" s="13" t="s">
        <v>88</v>
      </c>
      <c r="BK256" s="162">
        <f t="shared" si="74"/>
        <v>0</v>
      </c>
      <c r="BL256" s="13" t="s">
        <v>205</v>
      </c>
      <c r="BM256" s="161" t="s">
        <v>547</v>
      </c>
    </row>
    <row r="257" spans="2:65" s="1" customFormat="1" ht="24.25" customHeight="1" x14ac:dyDescent="0.2">
      <c r="B257" s="120"/>
      <c r="C257" s="150" t="s">
        <v>548</v>
      </c>
      <c r="D257" s="150" t="s">
        <v>143</v>
      </c>
      <c r="E257" s="151" t="s">
        <v>549</v>
      </c>
      <c r="F257" s="152" t="s">
        <v>550</v>
      </c>
      <c r="G257" s="153" t="s">
        <v>329</v>
      </c>
      <c r="H257" s="154">
        <v>2.97</v>
      </c>
      <c r="I257" s="155"/>
      <c r="J257" s="156">
        <f t="shared" si="65"/>
        <v>0</v>
      </c>
      <c r="K257" s="157"/>
      <c r="L257" s="28"/>
      <c r="M257" s="158" t="s">
        <v>1</v>
      </c>
      <c r="N257" s="119" t="s">
        <v>41</v>
      </c>
      <c r="P257" s="159">
        <f t="shared" si="66"/>
        <v>0</v>
      </c>
      <c r="Q257" s="159">
        <v>2.0698000000000001E-3</v>
      </c>
      <c r="R257" s="159">
        <f t="shared" si="67"/>
        <v>6.1473060000000008E-3</v>
      </c>
      <c r="S257" s="159">
        <v>0</v>
      </c>
      <c r="T257" s="160">
        <f t="shared" si="68"/>
        <v>0</v>
      </c>
      <c r="AR257" s="161" t="s">
        <v>205</v>
      </c>
      <c r="AT257" s="161" t="s">
        <v>143</v>
      </c>
      <c r="AU257" s="161" t="s">
        <v>88</v>
      </c>
      <c r="AY257" s="13" t="s">
        <v>141</v>
      </c>
      <c r="BE257" s="162">
        <f t="shared" si="69"/>
        <v>0</v>
      </c>
      <c r="BF257" s="162">
        <f t="shared" si="70"/>
        <v>0</v>
      </c>
      <c r="BG257" s="162">
        <f t="shared" si="71"/>
        <v>0</v>
      </c>
      <c r="BH257" s="162">
        <f t="shared" si="72"/>
        <v>0</v>
      </c>
      <c r="BI257" s="162">
        <f t="shared" si="73"/>
        <v>0</v>
      </c>
      <c r="BJ257" s="13" t="s">
        <v>88</v>
      </c>
      <c r="BK257" s="162">
        <f t="shared" si="74"/>
        <v>0</v>
      </c>
      <c r="BL257" s="13" t="s">
        <v>205</v>
      </c>
      <c r="BM257" s="161" t="s">
        <v>551</v>
      </c>
    </row>
    <row r="258" spans="2:65" s="1" customFormat="1" ht="44.25" customHeight="1" x14ac:dyDescent="0.2">
      <c r="B258" s="120"/>
      <c r="C258" s="150" t="s">
        <v>552</v>
      </c>
      <c r="D258" s="150" t="s">
        <v>143</v>
      </c>
      <c r="E258" s="151" t="s">
        <v>553</v>
      </c>
      <c r="F258" s="152" t="s">
        <v>554</v>
      </c>
      <c r="G258" s="153" t="s">
        <v>329</v>
      </c>
      <c r="H258" s="154">
        <v>625</v>
      </c>
      <c r="I258" s="155"/>
      <c r="J258" s="156">
        <f t="shared" si="65"/>
        <v>0</v>
      </c>
      <c r="K258" s="157"/>
      <c r="L258" s="28"/>
      <c r="M258" s="158" t="s">
        <v>1</v>
      </c>
      <c r="N258" s="119" t="s">
        <v>41</v>
      </c>
      <c r="P258" s="159">
        <f t="shared" si="66"/>
        <v>0</v>
      </c>
      <c r="Q258" s="159">
        <v>3.1579607999999999E-3</v>
      </c>
      <c r="R258" s="159">
        <f t="shared" si="67"/>
        <v>1.9737255</v>
      </c>
      <c r="S258" s="159">
        <v>0</v>
      </c>
      <c r="T258" s="160">
        <f t="shared" si="68"/>
        <v>0</v>
      </c>
      <c r="AR258" s="161" t="s">
        <v>205</v>
      </c>
      <c r="AT258" s="161" t="s">
        <v>143</v>
      </c>
      <c r="AU258" s="161" t="s">
        <v>88</v>
      </c>
      <c r="AY258" s="13" t="s">
        <v>141</v>
      </c>
      <c r="BE258" s="162">
        <f t="shared" si="69"/>
        <v>0</v>
      </c>
      <c r="BF258" s="162">
        <f t="shared" si="70"/>
        <v>0</v>
      </c>
      <c r="BG258" s="162">
        <f t="shared" si="71"/>
        <v>0</v>
      </c>
      <c r="BH258" s="162">
        <f t="shared" si="72"/>
        <v>0</v>
      </c>
      <c r="BI258" s="162">
        <f t="shared" si="73"/>
        <v>0</v>
      </c>
      <c r="BJ258" s="13" t="s">
        <v>88</v>
      </c>
      <c r="BK258" s="162">
        <f t="shared" si="74"/>
        <v>0</v>
      </c>
      <c r="BL258" s="13" t="s">
        <v>205</v>
      </c>
      <c r="BM258" s="161" t="s">
        <v>555</v>
      </c>
    </row>
    <row r="259" spans="2:65" s="1" customFormat="1" ht="24.25" customHeight="1" x14ac:dyDescent="0.2">
      <c r="B259" s="120"/>
      <c r="C259" s="150" t="s">
        <v>556</v>
      </c>
      <c r="D259" s="150" t="s">
        <v>143</v>
      </c>
      <c r="E259" s="151" t="s">
        <v>557</v>
      </c>
      <c r="F259" s="152" t="s">
        <v>558</v>
      </c>
      <c r="G259" s="153" t="s">
        <v>329</v>
      </c>
      <c r="H259" s="154">
        <v>79.8</v>
      </c>
      <c r="I259" s="155"/>
      <c r="J259" s="156">
        <f t="shared" si="65"/>
        <v>0</v>
      </c>
      <c r="K259" s="157"/>
      <c r="L259" s="28"/>
      <c r="M259" s="158" t="s">
        <v>1</v>
      </c>
      <c r="N259" s="119" t="s">
        <v>41</v>
      </c>
      <c r="P259" s="159">
        <f t="shared" si="66"/>
        <v>0</v>
      </c>
      <c r="Q259" s="159">
        <v>1.101494E-3</v>
      </c>
      <c r="R259" s="159">
        <f t="shared" si="67"/>
        <v>8.7899221199999988E-2</v>
      </c>
      <c r="S259" s="159">
        <v>0</v>
      </c>
      <c r="T259" s="160">
        <f t="shared" si="68"/>
        <v>0</v>
      </c>
      <c r="AR259" s="161" t="s">
        <v>205</v>
      </c>
      <c r="AT259" s="161" t="s">
        <v>143</v>
      </c>
      <c r="AU259" s="161" t="s">
        <v>88</v>
      </c>
      <c r="AY259" s="13" t="s">
        <v>141</v>
      </c>
      <c r="BE259" s="162">
        <f t="shared" si="69"/>
        <v>0</v>
      </c>
      <c r="BF259" s="162">
        <f t="shared" si="70"/>
        <v>0</v>
      </c>
      <c r="BG259" s="162">
        <f t="shared" si="71"/>
        <v>0</v>
      </c>
      <c r="BH259" s="162">
        <f t="shared" si="72"/>
        <v>0</v>
      </c>
      <c r="BI259" s="162">
        <f t="shared" si="73"/>
        <v>0</v>
      </c>
      <c r="BJ259" s="13" t="s">
        <v>88</v>
      </c>
      <c r="BK259" s="162">
        <f t="shared" si="74"/>
        <v>0</v>
      </c>
      <c r="BL259" s="13" t="s">
        <v>205</v>
      </c>
      <c r="BM259" s="161" t="s">
        <v>559</v>
      </c>
    </row>
    <row r="260" spans="2:65" s="1" customFormat="1" ht="24.25" customHeight="1" x14ac:dyDescent="0.2">
      <c r="B260" s="120"/>
      <c r="C260" s="150" t="s">
        <v>428</v>
      </c>
      <c r="D260" s="150" t="s">
        <v>143</v>
      </c>
      <c r="E260" s="151" t="s">
        <v>560</v>
      </c>
      <c r="F260" s="152" t="s">
        <v>561</v>
      </c>
      <c r="G260" s="153" t="s">
        <v>329</v>
      </c>
      <c r="H260" s="154">
        <v>37.5</v>
      </c>
      <c r="I260" s="155"/>
      <c r="J260" s="156">
        <f t="shared" si="65"/>
        <v>0</v>
      </c>
      <c r="K260" s="157"/>
      <c r="L260" s="28"/>
      <c r="M260" s="158" t="s">
        <v>1</v>
      </c>
      <c r="N260" s="119" t="s">
        <v>41</v>
      </c>
      <c r="P260" s="159">
        <f t="shared" si="66"/>
        <v>0</v>
      </c>
      <c r="Q260" s="159">
        <v>4.0384521999999997E-3</v>
      </c>
      <c r="R260" s="159">
        <f t="shared" si="67"/>
        <v>0.1514419575</v>
      </c>
      <c r="S260" s="159">
        <v>0</v>
      </c>
      <c r="T260" s="160">
        <f t="shared" si="68"/>
        <v>0</v>
      </c>
      <c r="AR260" s="161" t="s">
        <v>205</v>
      </c>
      <c r="AT260" s="161" t="s">
        <v>143</v>
      </c>
      <c r="AU260" s="161" t="s">
        <v>88</v>
      </c>
      <c r="AY260" s="13" t="s">
        <v>141</v>
      </c>
      <c r="BE260" s="162">
        <f t="shared" si="69"/>
        <v>0</v>
      </c>
      <c r="BF260" s="162">
        <f t="shared" si="70"/>
        <v>0</v>
      </c>
      <c r="BG260" s="162">
        <f t="shared" si="71"/>
        <v>0</v>
      </c>
      <c r="BH260" s="162">
        <f t="shared" si="72"/>
        <v>0</v>
      </c>
      <c r="BI260" s="162">
        <f t="shared" si="73"/>
        <v>0</v>
      </c>
      <c r="BJ260" s="13" t="s">
        <v>88</v>
      </c>
      <c r="BK260" s="162">
        <f t="shared" si="74"/>
        <v>0</v>
      </c>
      <c r="BL260" s="13" t="s">
        <v>205</v>
      </c>
      <c r="BM260" s="161" t="s">
        <v>562</v>
      </c>
    </row>
    <row r="261" spans="2:65" s="1" customFormat="1" ht="24.25" customHeight="1" x14ac:dyDescent="0.2">
      <c r="B261" s="120"/>
      <c r="C261" s="150" t="s">
        <v>563</v>
      </c>
      <c r="D261" s="150" t="s">
        <v>143</v>
      </c>
      <c r="E261" s="151" t="s">
        <v>564</v>
      </c>
      <c r="F261" s="152" t="s">
        <v>565</v>
      </c>
      <c r="G261" s="153" t="s">
        <v>458</v>
      </c>
      <c r="H261" s="174"/>
      <c r="I261" s="155"/>
      <c r="J261" s="156">
        <f t="shared" si="65"/>
        <v>0</v>
      </c>
      <c r="K261" s="157"/>
      <c r="L261" s="28"/>
      <c r="M261" s="158" t="s">
        <v>1</v>
      </c>
      <c r="N261" s="119" t="s">
        <v>41</v>
      </c>
      <c r="P261" s="159">
        <f t="shared" si="66"/>
        <v>0</v>
      </c>
      <c r="Q261" s="159">
        <v>0</v>
      </c>
      <c r="R261" s="159">
        <f t="shared" si="67"/>
        <v>0</v>
      </c>
      <c r="S261" s="159">
        <v>0</v>
      </c>
      <c r="T261" s="160">
        <f t="shared" si="68"/>
        <v>0</v>
      </c>
      <c r="AR261" s="161" t="s">
        <v>205</v>
      </c>
      <c r="AT261" s="161" t="s">
        <v>143</v>
      </c>
      <c r="AU261" s="161" t="s">
        <v>88</v>
      </c>
      <c r="AY261" s="13" t="s">
        <v>141</v>
      </c>
      <c r="BE261" s="162">
        <f t="shared" si="69"/>
        <v>0</v>
      </c>
      <c r="BF261" s="162">
        <f t="shared" si="70"/>
        <v>0</v>
      </c>
      <c r="BG261" s="162">
        <f t="shared" si="71"/>
        <v>0</v>
      </c>
      <c r="BH261" s="162">
        <f t="shared" si="72"/>
        <v>0</v>
      </c>
      <c r="BI261" s="162">
        <f t="shared" si="73"/>
        <v>0</v>
      </c>
      <c r="BJ261" s="13" t="s">
        <v>88</v>
      </c>
      <c r="BK261" s="162">
        <f t="shared" si="74"/>
        <v>0</v>
      </c>
      <c r="BL261" s="13" t="s">
        <v>205</v>
      </c>
      <c r="BM261" s="161" t="s">
        <v>566</v>
      </c>
    </row>
    <row r="262" spans="2:65" s="11" customFormat="1" ht="22.9" customHeight="1" x14ac:dyDescent="0.25">
      <c r="B262" s="138"/>
      <c r="D262" s="139" t="s">
        <v>74</v>
      </c>
      <c r="E262" s="148" t="s">
        <v>567</v>
      </c>
      <c r="F262" s="148" t="s">
        <v>568</v>
      </c>
      <c r="I262" s="141"/>
      <c r="J262" s="149">
        <f>BK262</f>
        <v>0</v>
      </c>
      <c r="L262" s="138"/>
      <c r="M262" s="143"/>
      <c r="P262" s="144">
        <f>SUM(P263:P298)</f>
        <v>0</v>
      </c>
      <c r="R262" s="144">
        <f>SUM(R263:R298)</f>
        <v>100.71325811059998</v>
      </c>
      <c r="T262" s="145">
        <f>SUM(T263:T298)</f>
        <v>0</v>
      </c>
      <c r="AR262" s="139" t="s">
        <v>88</v>
      </c>
      <c r="AT262" s="146" t="s">
        <v>74</v>
      </c>
      <c r="AU262" s="146" t="s">
        <v>82</v>
      </c>
      <c r="AY262" s="139" t="s">
        <v>141</v>
      </c>
      <c r="BK262" s="147">
        <f>SUM(BK263:BK298)</f>
        <v>0</v>
      </c>
    </row>
    <row r="263" spans="2:65" s="1" customFormat="1" ht="24.25" customHeight="1" x14ac:dyDescent="0.2">
      <c r="B263" s="120"/>
      <c r="C263" s="150" t="s">
        <v>569</v>
      </c>
      <c r="D263" s="150" t="s">
        <v>143</v>
      </c>
      <c r="E263" s="151" t="s">
        <v>570</v>
      </c>
      <c r="F263" s="152" t="s">
        <v>571</v>
      </c>
      <c r="G263" s="153" t="s">
        <v>225</v>
      </c>
      <c r="H263" s="154">
        <v>1</v>
      </c>
      <c r="I263" s="155"/>
      <c r="J263" s="156">
        <f t="shared" ref="J263:J298" si="75">ROUND(I263*H263,2)</f>
        <v>0</v>
      </c>
      <c r="K263" s="157"/>
      <c r="L263" s="28"/>
      <c r="M263" s="158" t="s">
        <v>1</v>
      </c>
      <c r="N263" s="119" t="s">
        <v>41</v>
      </c>
      <c r="P263" s="159">
        <f t="shared" ref="P263:P298" si="76">O263*H263</f>
        <v>0</v>
      </c>
      <c r="Q263" s="159">
        <v>0</v>
      </c>
      <c r="R263" s="159">
        <f t="shared" ref="R263:R298" si="77">Q263*H263</f>
        <v>0</v>
      </c>
      <c r="S263" s="159">
        <v>0</v>
      </c>
      <c r="T263" s="160">
        <f t="shared" ref="T263:T298" si="78">S263*H263</f>
        <v>0</v>
      </c>
      <c r="AR263" s="161" t="s">
        <v>205</v>
      </c>
      <c r="AT263" s="161" t="s">
        <v>143</v>
      </c>
      <c r="AU263" s="161" t="s">
        <v>88</v>
      </c>
      <c r="AY263" s="13" t="s">
        <v>141</v>
      </c>
      <c r="BE263" s="162">
        <f t="shared" ref="BE263:BE298" si="79">IF(N263="základná",J263,0)</f>
        <v>0</v>
      </c>
      <c r="BF263" s="162">
        <f t="shared" ref="BF263:BF298" si="80">IF(N263="znížená",J263,0)</f>
        <v>0</v>
      </c>
      <c r="BG263" s="162">
        <f t="shared" ref="BG263:BG298" si="81">IF(N263="zákl. prenesená",J263,0)</f>
        <v>0</v>
      </c>
      <c r="BH263" s="162">
        <f t="shared" ref="BH263:BH298" si="82">IF(N263="zníž. prenesená",J263,0)</f>
        <v>0</v>
      </c>
      <c r="BI263" s="162">
        <f t="shared" ref="BI263:BI298" si="83">IF(N263="nulová",J263,0)</f>
        <v>0</v>
      </c>
      <c r="BJ263" s="13" t="s">
        <v>88</v>
      </c>
      <c r="BK263" s="162">
        <f t="shared" ref="BK263:BK298" si="84">ROUND(I263*H263,2)</f>
        <v>0</v>
      </c>
      <c r="BL263" s="13" t="s">
        <v>205</v>
      </c>
      <c r="BM263" s="161" t="s">
        <v>572</v>
      </c>
    </row>
    <row r="264" spans="2:65" s="1" customFormat="1" ht="24.25" customHeight="1" x14ac:dyDescent="0.2">
      <c r="B264" s="120"/>
      <c r="C264" s="150" t="s">
        <v>573</v>
      </c>
      <c r="D264" s="150" t="s">
        <v>143</v>
      </c>
      <c r="E264" s="151" t="s">
        <v>574</v>
      </c>
      <c r="F264" s="152" t="s">
        <v>575</v>
      </c>
      <c r="G264" s="153" t="s">
        <v>225</v>
      </c>
      <c r="H264" s="154">
        <v>1</v>
      </c>
      <c r="I264" s="155"/>
      <c r="J264" s="156">
        <f t="shared" si="75"/>
        <v>0</v>
      </c>
      <c r="K264" s="157"/>
      <c r="L264" s="28"/>
      <c r="M264" s="158" t="s">
        <v>1</v>
      </c>
      <c r="N264" s="119" t="s">
        <v>41</v>
      </c>
      <c r="P264" s="159">
        <f t="shared" si="76"/>
        <v>0</v>
      </c>
      <c r="Q264" s="159">
        <v>0</v>
      </c>
      <c r="R264" s="159">
        <f t="shared" si="77"/>
        <v>0</v>
      </c>
      <c r="S264" s="159">
        <v>0</v>
      </c>
      <c r="T264" s="160">
        <f t="shared" si="78"/>
        <v>0</v>
      </c>
      <c r="AR264" s="161" t="s">
        <v>205</v>
      </c>
      <c r="AT264" s="161" t="s">
        <v>143</v>
      </c>
      <c r="AU264" s="161" t="s">
        <v>88</v>
      </c>
      <c r="AY264" s="13" t="s">
        <v>141</v>
      </c>
      <c r="BE264" s="162">
        <f t="shared" si="79"/>
        <v>0</v>
      </c>
      <c r="BF264" s="162">
        <f t="shared" si="80"/>
        <v>0</v>
      </c>
      <c r="BG264" s="162">
        <f t="shared" si="81"/>
        <v>0</v>
      </c>
      <c r="BH264" s="162">
        <f t="shared" si="82"/>
        <v>0</v>
      </c>
      <c r="BI264" s="162">
        <f t="shared" si="83"/>
        <v>0</v>
      </c>
      <c r="BJ264" s="13" t="s">
        <v>88</v>
      </c>
      <c r="BK264" s="162">
        <f t="shared" si="84"/>
        <v>0</v>
      </c>
      <c r="BL264" s="13" t="s">
        <v>205</v>
      </c>
      <c r="BM264" s="161" t="s">
        <v>576</v>
      </c>
    </row>
    <row r="265" spans="2:65" s="1" customFormat="1" ht="24.25" customHeight="1" x14ac:dyDescent="0.2">
      <c r="B265" s="120"/>
      <c r="C265" s="150" t="s">
        <v>577</v>
      </c>
      <c r="D265" s="150" t="s">
        <v>143</v>
      </c>
      <c r="E265" s="151" t="s">
        <v>578</v>
      </c>
      <c r="F265" s="152" t="s">
        <v>579</v>
      </c>
      <c r="G265" s="153" t="s">
        <v>225</v>
      </c>
      <c r="H265" s="154">
        <v>1</v>
      </c>
      <c r="I265" s="155"/>
      <c r="J265" s="156">
        <f t="shared" si="75"/>
        <v>0</v>
      </c>
      <c r="K265" s="157"/>
      <c r="L265" s="28"/>
      <c r="M265" s="158" t="s">
        <v>1</v>
      </c>
      <c r="N265" s="119" t="s">
        <v>41</v>
      </c>
      <c r="P265" s="159">
        <f t="shared" si="76"/>
        <v>0</v>
      </c>
      <c r="Q265" s="159">
        <v>0</v>
      </c>
      <c r="R265" s="159">
        <f t="shared" si="77"/>
        <v>0</v>
      </c>
      <c r="S265" s="159">
        <v>0</v>
      </c>
      <c r="T265" s="160">
        <f t="shared" si="78"/>
        <v>0</v>
      </c>
      <c r="AR265" s="161" t="s">
        <v>205</v>
      </c>
      <c r="AT265" s="161" t="s">
        <v>143</v>
      </c>
      <c r="AU265" s="161" t="s">
        <v>88</v>
      </c>
      <c r="AY265" s="13" t="s">
        <v>141</v>
      </c>
      <c r="BE265" s="162">
        <f t="shared" si="79"/>
        <v>0</v>
      </c>
      <c r="BF265" s="162">
        <f t="shared" si="80"/>
        <v>0</v>
      </c>
      <c r="BG265" s="162">
        <f t="shared" si="81"/>
        <v>0</v>
      </c>
      <c r="BH265" s="162">
        <f t="shared" si="82"/>
        <v>0</v>
      </c>
      <c r="BI265" s="162">
        <f t="shared" si="83"/>
        <v>0</v>
      </c>
      <c r="BJ265" s="13" t="s">
        <v>88</v>
      </c>
      <c r="BK265" s="162">
        <f t="shared" si="84"/>
        <v>0</v>
      </c>
      <c r="BL265" s="13" t="s">
        <v>205</v>
      </c>
      <c r="BM265" s="161" t="s">
        <v>580</v>
      </c>
    </row>
    <row r="266" spans="2:65" s="1" customFormat="1" ht="24.25" customHeight="1" x14ac:dyDescent="0.2">
      <c r="B266" s="120"/>
      <c r="C266" s="150" t="s">
        <v>581</v>
      </c>
      <c r="D266" s="150" t="s">
        <v>143</v>
      </c>
      <c r="E266" s="151" t="s">
        <v>582</v>
      </c>
      <c r="F266" s="152" t="s">
        <v>583</v>
      </c>
      <c r="G266" s="153" t="s">
        <v>225</v>
      </c>
      <c r="H266" s="154">
        <v>1</v>
      </c>
      <c r="I266" s="155"/>
      <c r="J266" s="156">
        <f t="shared" si="75"/>
        <v>0</v>
      </c>
      <c r="K266" s="157"/>
      <c r="L266" s="28"/>
      <c r="M266" s="158" t="s">
        <v>1</v>
      </c>
      <c r="N266" s="119" t="s">
        <v>41</v>
      </c>
      <c r="P266" s="159">
        <f t="shared" si="76"/>
        <v>0</v>
      </c>
      <c r="Q266" s="159">
        <v>0</v>
      </c>
      <c r="R266" s="159">
        <f t="shared" si="77"/>
        <v>0</v>
      </c>
      <c r="S266" s="159">
        <v>0</v>
      </c>
      <c r="T266" s="160">
        <f t="shared" si="78"/>
        <v>0</v>
      </c>
      <c r="AR266" s="161" t="s">
        <v>205</v>
      </c>
      <c r="AT266" s="161" t="s">
        <v>143</v>
      </c>
      <c r="AU266" s="161" t="s">
        <v>88</v>
      </c>
      <c r="AY266" s="13" t="s">
        <v>141</v>
      </c>
      <c r="BE266" s="162">
        <f t="shared" si="79"/>
        <v>0</v>
      </c>
      <c r="BF266" s="162">
        <f t="shared" si="80"/>
        <v>0</v>
      </c>
      <c r="BG266" s="162">
        <f t="shared" si="81"/>
        <v>0</v>
      </c>
      <c r="BH266" s="162">
        <f t="shared" si="82"/>
        <v>0</v>
      </c>
      <c r="BI266" s="162">
        <f t="shared" si="83"/>
        <v>0</v>
      </c>
      <c r="BJ266" s="13" t="s">
        <v>88</v>
      </c>
      <c r="BK266" s="162">
        <f t="shared" si="84"/>
        <v>0</v>
      </c>
      <c r="BL266" s="13" t="s">
        <v>205</v>
      </c>
      <c r="BM266" s="161" t="s">
        <v>584</v>
      </c>
    </row>
    <row r="267" spans="2:65" s="1" customFormat="1" ht="24.25" customHeight="1" x14ac:dyDescent="0.2">
      <c r="B267" s="120"/>
      <c r="C267" s="150" t="s">
        <v>585</v>
      </c>
      <c r="D267" s="150" t="s">
        <v>143</v>
      </c>
      <c r="E267" s="151" t="s">
        <v>586</v>
      </c>
      <c r="F267" s="152" t="s">
        <v>587</v>
      </c>
      <c r="G267" s="153" t="s">
        <v>225</v>
      </c>
      <c r="H267" s="154">
        <v>1</v>
      </c>
      <c r="I267" s="155"/>
      <c r="J267" s="156">
        <f t="shared" si="75"/>
        <v>0</v>
      </c>
      <c r="K267" s="157"/>
      <c r="L267" s="28"/>
      <c r="M267" s="158" t="s">
        <v>1</v>
      </c>
      <c r="N267" s="119" t="s">
        <v>41</v>
      </c>
      <c r="P267" s="159">
        <f t="shared" si="76"/>
        <v>0</v>
      </c>
      <c r="Q267" s="159">
        <v>0</v>
      </c>
      <c r="R267" s="159">
        <f t="shared" si="77"/>
        <v>0</v>
      </c>
      <c r="S267" s="159">
        <v>0</v>
      </c>
      <c r="T267" s="160">
        <f t="shared" si="78"/>
        <v>0</v>
      </c>
      <c r="AR267" s="161" t="s">
        <v>205</v>
      </c>
      <c r="AT267" s="161" t="s">
        <v>143</v>
      </c>
      <c r="AU267" s="161" t="s">
        <v>88</v>
      </c>
      <c r="AY267" s="13" t="s">
        <v>141</v>
      </c>
      <c r="BE267" s="162">
        <f t="shared" si="79"/>
        <v>0</v>
      </c>
      <c r="BF267" s="162">
        <f t="shared" si="80"/>
        <v>0</v>
      </c>
      <c r="BG267" s="162">
        <f t="shared" si="81"/>
        <v>0</v>
      </c>
      <c r="BH267" s="162">
        <f t="shared" si="82"/>
        <v>0</v>
      </c>
      <c r="BI267" s="162">
        <f t="shared" si="83"/>
        <v>0</v>
      </c>
      <c r="BJ267" s="13" t="s">
        <v>88</v>
      </c>
      <c r="BK267" s="162">
        <f t="shared" si="84"/>
        <v>0</v>
      </c>
      <c r="BL267" s="13" t="s">
        <v>205</v>
      </c>
      <c r="BM267" s="161" t="s">
        <v>588</v>
      </c>
    </row>
    <row r="268" spans="2:65" s="1" customFormat="1" ht="16.5" customHeight="1" x14ac:dyDescent="0.2">
      <c r="B268" s="120"/>
      <c r="C268" s="150" t="s">
        <v>589</v>
      </c>
      <c r="D268" s="150" t="s">
        <v>143</v>
      </c>
      <c r="E268" s="151" t="s">
        <v>590</v>
      </c>
      <c r="F268" s="152" t="s">
        <v>591</v>
      </c>
      <c r="G268" s="153" t="s">
        <v>225</v>
      </c>
      <c r="H268" s="154">
        <v>1</v>
      </c>
      <c r="I268" s="155"/>
      <c r="J268" s="156">
        <f t="shared" si="75"/>
        <v>0</v>
      </c>
      <c r="K268" s="157"/>
      <c r="L268" s="28"/>
      <c r="M268" s="158" t="s">
        <v>1</v>
      </c>
      <c r="N268" s="119" t="s">
        <v>41</v>
      </c>
      <c r="P268" s="159">
        <f t="shared" si="76"/>
        <v>0</v>
      </c>
      <c r="Q268" s="159">
        <v>0</v>
      </c>
      <c r="R268" s="159">
        <f t="shared" si="77"/>
        <v>0</v>
      </c>
      <c r="S268" s="159">
        <v>0</v>
      </c>
      <c r="T268" s="160">
        <f t="shared" si="78"/>
        <v>0</v>
      </c>
      <c r="AR268" s="161" t="s">
        <v>205</v>
      </c>
      <c r="AT268" s="161" t="s">
        <v>143</v>
      </c>
      <c r="AU268" s="161" t="s">
        <v>88</v>
      </c>
      <c r="AY268" s="13" t="s">
        <v>141</v>
      </c>
      <c r="BE268" s="162">
        <f t="shared" si="79"/>
        <v>0</v>
      </c>
      <c r="BF268" s="162">
        <f t="shared" si="80"/>
        <v>0</v>
      </c>
      <c r="BG268" s="162">
        <f t="shared" si="81"/>
        <v>0</v>
      </c>
      <c r="BH268" s="162">
        <f t="shared" si="82"/>
        <v>0</v>
      </c>
      <c r="BI268" s="162">
        <f t="shared" si="83"/>
        <v>0</v>
      </c>
      <c r="BJ268" s="13" t="s">
        <v>88</v>
      </c>
      <c r="BK268" s="162">
        <f t="shared" si="84"/>
        <v>0</v>
      </c>
      <c r="BL268" s="13" t="s">
        <v>205</v>
      </c>
      <c r="BM268" s="161" t="s">
        <v>592</v>
      </c>
    </row>
    <row r="269" spans="2:65" s="1" customFormat="1" ht="16.5" customHeight="1" x14ac:dyDescent="0.2">
      <c r="B269" s="120"/>
      <c r="C269" s="150" t="s">
        <v>593</v>
      </c>
      <c r="D269" s="150" t="s">
        <v>143</v>
      </c>
      <c r="E269" s="151" t="s">
        <v>594</v>
      </c>
      <c r="F269" s="152" t="s">
        <v>595</v>
      </c>
      <c r="G269" s="153" t="s">
        <v>225</v>
      </c>
      <c r="H269" s="154">
        <v>1</v>
      </c>
      <c r="I269" s="155"/>
      <c r="J269" s="156">
        <f t="shared" si="75"/>
        <v>0</v>
      </c>
      <c r="K269" s="157"/>
      <c r="L269" s="28"/>
      <c r="M269" s="158" t="s">
        <v>1</v>
      </c>
      <c r="N269" s="119" t="s">
        <v>41</v>
      </c>
      <c r="P269" s="159">
        <f t="shared" si="76"/>
        <v>0</v>
      </c>
      <c r="Q269" s="159">
        <v>0</v>
      </c>
      <c r="R269" s="159">
        <f t="shared" si="77"/>
        <v>0</v>
      </c>
      <c r="S269" s="159">
        <v>0</v>
      </c>
      <c r="T269" s="160">
        <f t="shared" si="78"/>
        <v>0</v>
      </c>
      <c r="AR269" s="161" t="s">
        <v>205</v>
      </c>
      <c r="AT269" s="161" t="s">
        <v>143</v>
      </c>
      <c r="AU269" s="161" t="s">
        <v>88</v>
      </c>
      <c r="AY269" s="13" t="s">
        <v>141</v>
      </c>
      <c r="BE269" s="162">
        <f t="shared" si="79"/>
        <v>0</v>
      </c>
      <c r="BF269" s="162">
        <f t="shared" si="80"/>
        <v>0</v>
      </c>
      <c r="BG269" s="162">
        <f t="shared" si="81"/>
        <v>0</v>
      </c>
      <c r="BH269" s="162">
        <f t="shared" si="82"/>
        <v>0</v>
      </c>
      <c r="BI269" s="162">
        <f t="shared" si="83"/>
        <v>0</v>
      </c>
      <c r="BJ269" s="13" t="s">
        <v>88</v>
      </c>
      <c r="BK269" s="162">
        <f t="shared" si="84"/>
        <v>0</v>
      </c>
      <c r="BL269" s="13" t="s">
        <v>205</v>
      </c>
      <c r="BM269" s="161" t="s">
        <v>596</v>
      </c>
    </row>
    <row r="270" spans="2:65" s="1" customFormat="1" ht="24.25" customHeight="1" x14ac:dyDescent="0.2">
      <c r="B270" s="120"/>
      <c r="C270" s="150" t="s">
        <v>597</v>
      </c>
      <c r="D270" s="150" t="s">
        <v>143</v>
      </c>
      <c r="E270" s="151" t="s">
        <v>598</v>
      </c>
      <c r="F270" s="152" t="s">
        <v>599</v>
      </c>
      <c r="G270" s="153" t="s">
        <v>225</v>
      </c>
      <c r="H270" s="154">
        <v>3</v>
      </c>
      <c r="I270" s="155"/>
      <c r="J270" s="156">
        <f t="shared" si="75"/>
        <v>0</v>
      </c>
      <c r="K270" s="157"/>
      <c r="L270" s="28"/>
      <c r="M270" s="158" t="s">
        <v>1</v>
      </c>
      <c r="N270" s="119" t="s">
        <v>41</v>
      </c>
      <c r="P270" s="159">
        <f t="shared" si="76"/>
        <v>0</v>
      </c>
      <c r="Q270" s="159">
        <v>0</v>
      </c>
      <c r="R270" s="159">
        <f t="shared" si="77"/>
        <v>0</v>
      </c>
      <c r="S270" s="159">
        <v>0</v>
      </c>
      <c r="T270" s="160">
        <f t="shared" si="78"/>
        <v>0</v>
      </c>
      <c r="AR270" s="161" t="s">
        <v>205</v>
      </c>
      <c r="AT270" s="161" t="s">
        <v>143</v>
      </c>
      <c r="AU270" s="161" t="s">
        <v>88</v>
      </c>
      <c r="AY270" s="13" t="s">
        <v>141</v>
      </c>
      <c r="BE270" s="162">
        <f t="shared" si="79"/>
        <v>0</v>
      </c>
      <c r="BF270" s="162">
        <f t="shared" si="80"/>
        <v>0</v>
      </c>
      <c r="BG270" s="162">
        <f t="shared" si="81"/>
        <v>0</v>
      </c>
      <c r="BH270" s="162">
        <f t="shared" si="82"/>
        <v>0</v>
      </c>
      <c r="BI270" s="162">
        <f t="shared" si="83"/>
        <v>0</v>
      </c>
      <c r="BJ270" s="13" t="s">
        <v>88</v>
      </c>
      <c r="BK270" s="162">
        <f t="shared" si="84"/>
        <v>0</v>
      </c>
      <c r="BL270" s="13" t="s">
        <v>205</v>
      </c>
      <c r="BM270" s="161" t="s">
        <v>600</v>
      </c>
    </row>
    <row r="271" spans="2:65" s="1" customFormat="1" ht="24.25" customHeight="1" x14ac:dyDescent="0.2">
      <c r="B271" s="120"/>
      <c r="C271" s="150" t="s">
        <v>601</v>
      </c>
      <c r="D271" s="150" t="s">
        <v>143</v>
      </c>
      <c r="E271" s="151" t="s">
        <v>602</v>
      </c>
      <c r="F271" s="152" t="s">
        <v>603</v>
      </c>
      <c r="G271" s="153" t="s">
        <v>225</v>
      </c>
      <c r="H271" s="154">
        <v>2</v>
      </c>
      <c r="I271" s="155"/>
      <c r="J271" s="156">
        <f t="shared" si="75"/>
        <v>0</v>
      </c>
      <c r="K271" s="157"/>
      <c r="L271" s="28"/>
      <c r="M271" s="158" t="s">
        <v>1</v>
      </c>
      <c r="N271" s="119" t="s">
        <v>41</v>
      </c>
      <c r="P271" s="159">
        <f t="shared" si="76"/>
        <v>0</v>
      </c>
      <c r="Q271" s="159">
        <v>0</v>
      </c>
      <c r="R271" s="159">
        <f t="shared" si="77"/>
        <v>0</v>
      </c>
      <c r="S271" s="159">
        <v>0</v>
      </c>
      <c r="T271" s="160">
        <f t="shared" si="78"/>
        <v>0</v>
      </c>
      <c r="AR271" s="161" t="s">
        <v>205</v>
      </c>
      <c r="AT271" s="161" t="s">
        <v>143</v>
      </c>
      <c r="AU271" s="161" t="s">
        <v>88</v>
      </c>
      <c r="AY271" s="13" t="s">
        <v>141</v>
      </c>
      <c r="BE271" s="162">
        <f t="shared" si="79"/>
        <v>0</v>
      </c>
      <c r="BF271" s="162">
        <f t="shared" si="80"/>
        <v>0</v>
      </c>
      <c r="BG271" s="162">
        <f t="shared" si="81"/>
        <v>0</v>
      </c>
      <c r="BH271" s="162">
        <f t="shared" si="82"/>
        <v>0</v>
      </c>
      <c r="BI271" s="162">
        <f t="shared" si="83"/>
        <v>0</v>
      </c>
      <c r="BJ271" s="13" t="s">
        <v>88</v>
      </c>
      <c r="BK271" s="162">
        <f t="shared" si="84"/>
        <v>0</v>
      </c>
      <c r="BL271" s="13" t="s">
        <v>205</v>
      </c>
      <c r="BM271" s="161" t="s">
        <v>604</v>
      </c>
    </row>
    <row r="272" spans="2:65" s="1" customFormat="1" ht="16.5" customHeight="1" x14ac:dyDescent="0.2">
      <c r="B272" s="120"/>
      <c r="C272" s="150" t="s">
        <v>605</v>
      </c>
      <c r="D272" s="150" t="s">
        <v>143</v>
      </c>
      <c r="E272" s="151" t="s">
        <v>606</v>
      </c>
      <c r="F272" s="152" t="s">
        <v>607</v>
      </c>
      <c r="G272" s="153" t="s">
        <v>225</v>
      </c>
      <c r="H272" s="154">
        <v>1</v>
      </c>
      <c r="I272" s="155"/>
      <c r="J272" s="156">
        <f t="shared" si="75"/>
        <v>0</v>
      </c>
      <c r="K272" s="157"/>
      <c r="L272" s="28"/>
      <c r="M272" s="158" t="s">
        <v>1</v>
      </c>
      <c r="N272" s="119" t="s">
        <v>41</v>
      </c>
      <c r="P272" s="159">
        <f t="shared" si="76"/>
        <v>0</v>
      </c>
      <c r="Q272" s="159">
        <v>0</v>
      </c>
      <c r="R272" s="159">
        <f t="shared" si="77"/>
        <v>0</v>
      </c>
      <c r="S272" s="159">
        <v>0</v>
      </c>
      <c r="T272" s="160">
        <f t="shared" si="78"/>
        <v>0</v>
      </c>
      <c r="AR272" s="161" t="s">
        <v>205</v>
      </c>
      <c r="AT272" s="161" t="s">
        <v>143</v>
      </c>
      <c r="AU272" s="161" t="s">
        <v>88</v>
      </c>
      <c r="AY272" s="13" t="s">
        <v>141</v>
      </c>
      <c r="BE272" s="162">
        <f t="shared" si="79"/>
        <v>0</v>
      </c>
      <c r="BF272" s="162">
        <f t="shared" si="80"/>
        <v>0</v>
      </c>
      <c r="BG272" s="162">
        <f t="shared" si="81"/>
        <v>0</v>
      </c>
      <c r="BH272" s="162">
        <f t="shared" si="82"/>
        <v>0</v>
      </c>
      <c r="BI272" s="162">
        <f t="shared" si="83"/>
        <v>0</v>
      </c>
      <c r="BJ272" s="13" t="s">
        <v>88</v>
      </c>
      <c r="BK272" s="162">
        <f t="shared" si="84"/>
        <v>0</v>
      </c>
      <c r="BL272" s="13" t="s">
        <v>205</v>
      </c>
      <c r="BM272" s="161" t="s">
        <v>608</v>
      </c>
    </row>
    <row r="273" spans="2:65" s="1" customFormat="1" ht="37.9" customHeight="1" x14ac:dyDescent="0.2">
      <c r="B273" s="120"/>
      <c r="C273" s="150" t="s">
        <v>609</v>
      </c>
      <c r="D273" s="150" t="s">
        <v>143</v>
      </c>
      <c r="E273" s="151" t="s">
        <v>610</v>
      </c>
      <c r="F273" s="152" t="s">
        <v>611</v>
      </c>
      <c r="G273" s="153" t="s">
        <v>146</v>
      </c>
      <c r="H273" s="154">
        <v>36.655999999999999</v>
      </c>
      <c r="I273" s="155"/>
      <c r="J273" s="156">
        <f t="shared" si="75"/>
        <v>0</v>
      </c>
      <c r="K273" s="157"/>
      <c r="L273" s="28"/>
      <c r="M273" s="158" t="s">
        <v>1</v>
      </c>
      <c r="N273" s="119" t="s">
        <v>41</v>
      </c>
      <c r="P273" s="159">
        <f t="shared" si="76"/>
        <v>0</v>
      </c>
      <c r="Q273" s="159">
        <v>0</v>
      </c>
      <c r="R273" s="159">
        <f t="shared" si="77"/>
        <v>0</v>
      </c>
      <c r="S273" s="159">
        <v>0</v>
      </c>
      <c r="T273" s="160">
        <f t="shared" si="78"/>
        <v>0</v>
      </c>
      <c r="AR273" s="161" t="s">
        <v>205</v>
      </c>
      <c r="AT273" s="161" t="s">
        <v>143</v>
      </c>
      <c r="AU273" s="161" t="s">
        <v>88</v>
      </c>
      <c r="AY273" s="13" t="s">
        <v>141</v>
      </c>
      <c r="BE273" s="162">
        <f t="shared" si="79"/>
        <v>0</v>
      </c>
      <c r="BF273" s="162">
        <f t="shared" si="80"/>
        <v>0</v>
      </c>
      <c r="BG273" s="162">
        <f t="shared" si="81"/>
        <v>0</v>
      </c>
      <c r="BH273" s="162">
        <f t="shared" si="82"/>
        <v>0</v>
      </c>
      <c r="BI273" s="162">
        <f t="shared" si="83"/>
        <v>0</v>
      </c>
      <c r="BJ273" s="13" t="s">
        <v>88</v>
      </c>
      <c r="BK273" s="162">
        <f t="shared" si="84"/>
        <v>0</v>
      </c>
      <c r="BL273" s="13" t="s">
        <v>205</v>
      </c>
      <c r="BM273" s="161" t="s">
        <v>612</v>
      </c>
    </row>
    <row r="274" spans="2:65" s="1" customFormat="1" ht="16.5" customHeight="1" x14ac:dyDescent="0.2">
      <c r="B274" s="120"/>
      <c r="C274" s="150" t="s">
        <v>613</v>
      </c>
      <c r="D274" s="150" t="s">
        <v>143</v>
      </c>
      <c r="E274" s="151" t="s">
        <v>614</v>
      </c>
      <c r="F274" s="152" t="s">
        <v>615</v>
      </c>
      <c r="G274" s="153" t="s">
        <v>329</v>
      </c>
      <c r="H274" s="154">
        <v>5</v>
      </c>
      <c r="I274" s="155"/>
      <c r="J274" s="156">
        <f t="shared" si="75"/>
        <v>0</v>
      </c>
      <c r="K274" s="157"/>
      <c r="L274" s="28"/>
      <c r="M274" s="158" t="s">
        <v>1</v>
      </c>
      <c r="N274" s="119" t="s">
        <v>41</v>
      </c>
      <c r="P274" s="159">
        <f t="shared" si="76"/>
        <v>0</v>
      </c>
      <c r="Q274" s="159">
        <v>1.72E-3</v>
      </c>
      <c r="R274" s="159">
        <f t="shared" si="77"/>
        <v>8.6E-3</v>
      </c>
      <c r="S274" s="159">
        <v>0</v>
      </c>
      <c r="T274" s="160">
        <f t="shared" si="78"/>
        <v>0</v>
      </c>
      <c r="AR274" s="161" t="s">
        <v>205</v>
      </c>
      <c r="AT274" s="161" t="s">
        <v>143</v>
      </c>
      <c r="AU274" s="161" t="s">
        <v>88</v>
      </c>
      <c r="AY274" s="13" t="s">
        <v>141</v>
      </c>
      <c r="BE274" s="162">
        <f t="shared" si="79"/>
        <v>0</v>
      </c>
      <c r="BF274" s="162">
        <f t="shared" si="80"/>
        <v>0</v>
      </c>
      <c r="BG274" s="162">
        <f t="shared" si="81"/>
        <v>0</v>
      </c>
      <c r="BH274" s="162">
        <f t="shared" si="82"/>
        <v>0</v>
      </c>
      <c r="BI274" s="162">
        <f t="shared" si="83"/>
        <v>0</v>
      </c>
      <c r="BJ274" s="13" t="s">
        <v>88</v>
      </c>
      <c r="BK274" s="162">
        <f t="shared" si="84"/>
        <v>0</v>
      </c>
      <c r="BL274" s="13" t="s">
        <v>205</v>
      </c>
      <c r="BM274" s="161" t="s">
        <v>616</v>
      </c>
    </row>
    <row r="275" spans="2:65" s="1" customFormat="1" ht="24.25" customHeight="1" x14ac:dyDescent="0.2">
      <c r="B275" s="120"/>
      <c r="C275" s="163" t="s">
        <v>617</v>
      </c>
      <c r="D275" s="163" t="s">
        <v>222</v>
      </c>
      <c r="E275" s="164" t="s">
        <v>618</v>
      </c>
      <c r="F275" s="165" t="s">
        <v>619</v>
      </c>
      <c r="G275" s="166" t="s">
        <v>329</v>
      </c>
      <c r="H275" s="167">
        <v>5</v>
      </c>
      <c r="I275" s="168"/>
      <c r="J275" s="169">
        <f t="shared" si="75"/>
        <v>0</v>
      </c>
      <c r="K275" s="170"/>
      <c r="L275" s="171"/>
      <c r="M275" s="172" t="s">
        <v>1</v>
      </c>
      <c r="N275" s="173" t="s">
        <v>41</v>
      </c>
      <c r="P275" s="159">
        <f t="shared" si="76"/>
        <v>0</v>
      </c>
      <c r="Q275" s="159">
        <v>1.2E-2</v>
      </c>
      <c r="R275" s="159">
        <f t="shared" si="77"/>
        <v>0.06</v>
      </c>
      <c r="S275" s="159">
        <v>0</v>
      </c>
      <c r="T275" s="160">
        <f t="shared" si="78"/>
        <v>0</v>
      </c>
      <c r="AR275" s="161" t="s">
        <v>273</v>
      </c>
      <c r="AT275" s="161" t="s">
        <v>222</v>
      </c>
      <c r="AU275" s="161" t="s">
        <v>88</v>
      </c>
      <c r="AY275" s="13" t="s">
        <v>141</v>
      </c>
      <c r="BE275" s="162">
        <f t="shared" si="79"/>
        <v>0</v>
      </c>
      <c r="BF275" s="162">
        <f t="shared" si="80"/>
        <v>0</v>
      </c>
      <c r="BG275" s="162">
        <f t="shared" si="81"/>
        <v>0</v>
      </c>
      <c r="BH275" s="162">
        <f t="shared" si="82"/>
        <v>0</v>
      </c>
      <c r="BI275" s="162">
        <f t="shared" si="83"/>
        <v>0</v>
      </c>
      <c r="BJ275" s="13" t="s">
        <v>88</v>
      </c>
      <c r="BK275" s="162">
        <f t="shared" si="84"/>
        <v>0</v>
      </c>
      <c r="BL275" s="13" t="s">
        <v>205</v>
      </c>
      <c r="BM275" s="161" t="s">
        <v>620</v>
      </c>
    </row>
    <row r="276" spans="2:65" s="1" customFormat="1" ht="33" customHeight="1" x14ac:dyDescent="0.2">
      <c r="B276" s="120"/>
      <c r="C276" s="150" t="s">
        <v>621</v>
      </c>
      <c r="D276" s="150" t="s">
        <v>143</v>
      </c>
      <c r="E276" s="151" t="s">
        <v>622</v>
      </c>
      <c r="F276" s="152" t="s">
        <v>623</v>
      </c>
      <c r="G276" s="153" t="s">
        <v>146</v>
      </c>
      <c r="H276" s="154">
        <v>37.116</v>
      </c>
      <c r="I276" s="155"/>
      <c r="J276" s="156">
        <f t="shared" si="75"/>
        <v>0</v>
      </c>
      <c r="K276" s="157"/>
      <c r="L276" s="28"/>
      <c r="M276" s="158" t="s">
        <v>1</v>
      </c>
      <c r="N276" s="119" t="s">
        <v>41</v>
      </c>
      <c r="P276" s="159">
        <f t="shared" si="76"/>
        <v>0</v>
      </c>
      <c r="Q276" s="159">
        <v>6.0999999999999997E-4</v>
      </c>
      <c r="R276" s="159">
        <f t="shared" si="77"/>
        <v>2.2640759999999999E-2</v>
      </c>
      <c r="S276" s="159">
        <v>0</v>
      </c>
      <c r="T276" s="160">
        <f t="shared" si="78"/>
        <v>0</v>
      </c>
      <c r="AR276" s="161" t="s">
        <v>205</v>
      </c>
      <c r="AT276" s="161" t="s">
        <v>143</v>
      </c>
      <c r="AU276" s="161" t="s">
        <v>88</v>
      </c>
      <c r="AY276" s="13" t="s">
        <v>141</v>
      </c>
      <c r="BE276" s="162">
        <f t="shared" si="79"/>
        <v>0</v>
      </c>
      <c r="BF276" s="162">
        <f t="shared" si="80"/>
        <v>0</v>
      </c>
      <c r="BG276" s="162">
        <f t="shared" si="81"/>
        <v>0</v>
      </c>
      <c r="BH276" s="162">
        <f t="shared" si="82"/>
        <v>0</v>
      </c>
      <c r="BI276" s="162">
        <f t="shared" si="83"/>
        <v>0</v>
      </c>
      <c r="BJ276" s="13" t="s">
        <v>88</v>
      </c>
      <c r="BK276" s="162">
        <f t="shared" si="84"/>
        <v>0</v>
      </c>
      <c r="BL276" s="13" t="s">
        <v>205</v>
      </c>
      <c r="BM276" s="161" t="s">
        <v>624</v>
      </c>
    </row>
    <row r="277" spans="2:65" s="1" customFormat="1" ht="16.5" customHeight="1" x14ac:dyDescent="0.2">
      <c r="B277" s="120"/>
      <c r="C277" s="163" t="s">
        <v>625</v>
      </c>
      <c r="D277" s="163" t="s">
        <v>222</v>
      </c>
      <c r="E277" s="164" t="s">
        <v>626</v>
      </c>
      <c r="F277" s="165" t="s">
        <v>627</v>
      </c>
      <c r="G277" s="166" t="s">
        <v>445</v>
      </c>
      <c r="H277" s="167">
        <v>1143.461</v>
      </c>
      <c r="I277" s="168"/>
      <c r="J277" s="169">
        <f t="shared" si="75"/>
        <v>0</v>
      </c>
      <c r="K277" s="170"/>
      <c r="L277" s="171"/>
      <c r="M277" s="172" t="s">
        <v>1</v>
      </c>
      <c r="N277" s="173" t="s">
        <v>41</v>
      </c>
      <c r="P277" s="159">
        <f t="shared" si="76"/>
        <v>0</v>
      </c>
      <c r="Q277" s="159">
        <v>7.1999999999999998E-3</v>
      </c>
      <c r="R277" s="159">
        <f t="shared" si="77"/>
        <v>8.2329191999999995</v>
      </c>
      <c r="S277" s="159">
        <v>0</v>
      </c>
      <c r="T277" s="160">
        <f t="shared" si="78"/>
        <v>0</v>
      </c>
      <c r="AR277" s="161" t="s">
        <v>273</v>
      </c>
      <c r="AT277" s="161" t="s">
        <v>222</v>
      </c>
      <c r="AU277" s="161" t="s">
        <v>88</v>
      </c>
      <c r="AY277" s="13" t="s">
        <v>141</v>
      </c>
      <c r="BE277" s="162">
        <f t="shared" si="79"/>
        <v>0</v>
      </c>
      <c r="BF277" s="162">
        <f t="shared" si="80"/>
        <v>0</v>
      </c>
      <c r="BG277" s="162">
        <f t="shared" si="81"/>
        <v>0</v>
      </c>
      <c r="BH277" s="162">
        <f t="shared" si="82"/>
        <v>0</v>
      </c>
      <c r="BI277" s="162">
        <f t="shared" si="83"/>
        <v>0</v>
      </c>
      <c r="BJ277" s="13" t="s">
        <v>88</v>
      </c>
      <c r="BK277" s="162">
        <f t="shared" si="84"/>
        <v>0</v>
      </c>
      <c r="BL277" s="13" t="s">
        <v>205</v>
      </c>
      <c r="BM277" s="161" t="s">
        <v>628</v>
      </c>
    </row>
    <row r="278" spans="2:65" s="1" customFormat="1" ht="24.25" customHeight="1" x14ac:dyDescent="0.2">
      <c r="B278" s="120"/>
      <c r="C278" s="150" t="s">
        <v>629</v>
      </c>
      <c r="D278" s="150" t="s">
        <v>143</v>
      </c>
      <c r="E278" s="151" t="s">
        <v>630</v>
      </c>
      <c r="F278" s="152" t="s">
        <v>631</v>
      </c>
      <c r="G278" s="153" t="s">
        <v>146</v>
      </c>
      <c r="H278" s="154">
        <v>40.204999999999998</v>
      </c>
      <c r="I278" s="155"/>
      <c r="J278" s="156">
        <f t="shared" si="75"/>
        <v>0</v>
      </c>
      <c r="K278" s="157"/>
      <c r="L278" s="28"/>
      <c r="M278" s="158" t="s">
        <v>1</v>
      </c>
      <c r="N278" s="119" t="s">
        <v>41</v>
      </c>
      <c r="P278" s="159">
        <f t="shared" si="76"/>
        <v>0</v>
      </c>
      <c r="Q278" s="159">
        <v>1.4300000000000001E-3</v>
      </c>
      <c r="R278" s="159">
        <f t="shared" si="77"/>
        <v>5.749315E-2</v>
      </c>
      <c r="S278" s="159">
        <v>0</v>
      </c>
      <c r="T278" s="160">
        <f t="shared" si="78"/>
        <v>0</v>
      </c>
      <c r="AR278" s="161" t="s">
        <v>205</v>
      </c>
      <c r="AT278" s="161" t="s">
        <v>143</v>
      </c>
      <c r="AU278" s="161" t="s">
        <v>88</v>
      </c>
      <c r="AY278" s="13" t="s">
        <v>141</v>
      </c>
      <c r="BE278" s="162">
        <f t="shared" si="79"/>
        <v>0</v>
      </c>
      <c r="BF278" s="162">
        <f t="shared" si="80"/>
        <v>0</v>
      </c>
      <c r="BG278" s="162">
        <f t="shared" si="81"/>
        <v>0</v>
      </c>
      <c r="BH278" s="162">
        <f t="shared" si="82"/>
        <v>0</v>
      </c>
      <c r="BI278" s="162">
        <f t="shared" si="83"/>
        <v>0</v>
      </c>
      <c r="BJ278" s="13" t="s">
        <v>88</v>
      </c>
      <c r="BK278" s="162">
        <f t="shared" si="84"/>
        <v>0</v>
      </c>
      <c r="BL278" s="13" t="s">
        <v>205</v>
      </c>
      <c r="BM278" s="161" t="s">
        <v>632</v>
      </c>
    </row>
    <row r="279" spans="2:65" s="1" customFormat="1" ht="24.25" customHeight="1" x14ac:dyDescent="0.2">
      <c r="B279" s="120"/>
      <c r="C279" s="163" t="s">
        <v>633</v>
      </c>
      <c r="D279" s="163" t="s">
        <v>222</v>
      </c>
      <c r="E279" s="164" t="s">
        <v>634</v>
      </c>
      <c r="F279" s="165" t="s">
        <v>635</v>
      </c>
      <c r="G279" s="166" t="s">
        <v>146</v>
      </c>
      <c r="H279" s="167">
        <v>43.018999999999998</v>
      </c>
      <c r="I279" s="168"/>
      <c r="J279" s="169">
        <f t="shared" si="75"/>
        <v>0</v>
      </c>
      <c r="K279" s="170"/>
      <c r="L279" s="171"/>
      <c r="M279" s="172" t="s">
        <v>1</v>
      </c>
      <c r="N279" s="173" t="s">
        <v>41</v>
      </c>
      <c r="P279" s="159">
        <f t="shared" si="76"/>
        <v>0</v>
      </c>
      <c r="Q279" s="159">
        <v>1.52E-2</v>
      </c>
      <c r="R279" s="159">
        <f t="shared" si="77"/>
        <v>0.65388879999999994</v>
      </c>
      <c r="S279" s="159">
        <v>0</v>
      </c>
      <c r="T279" s="160">
        <f t="shared" si="78"/>
        <v>0</v>
      </c>
      <c r="AR279" s="161" t="s">
        <v>273</v>
      </c>
      <c r="AT279" s="161" t="s">
        <v>222</v>
      </c>
      <c r="AU279" s="161" t="s">
        <v>88</v>
      </c>
      <c r="AY279" s="13" t="s">
        <v>141</v>
      </c>
      <c r="BE279" s="162">
        <f t="shared" si="79"/>
        <v>0</v>
      </c>
      <c r="BF279" s="162">
        <f t="shared" si="80"/>
        <v>0</v>
      </c>
      <c r="BG279" s="162">
        <f t="shared" si="81"/>
        <v>0</v>
      </c>
      <c r="BH279" s="162">
        <f t="shared" si="82"/>
        <v>0</v>
      </c>
      <c r="BI279" s="162">
        <f t="shared" si="83"/>
        <v>0</v>
      </c>
      <c r="BJ279" s="13" t="s">
        <v>88</v>
      </c>
      <c r="BK279" s="162">
        <f t="shared" si="84"/>
        <v>0</v>
      </c>
      <c r="BL279" s="13" t="s">
        <v>205</v>
      </c>
      <c r="BM279" s="161" t="s">
        <v>636</v>
      </c>
    </row>
    <row r="280" spans="2:65" s="1" customFormat="1" ht="24.25" customHeight="1" x14ac:dyDescent="0.2">
      <c r="B280" s="120"/>
      <c r="C280" s="150" t="s">
        <v>637</v>
      </c>
      <c r="D280" s="150" t="s">
        <v>143</v>
      </c>
      <c r="E280" s="151" t="s">
        <v>638</v>
      </c>
      <c r="F280" s="152" t="s">
        <v>639</v>
      </c>
      <c r="G280" s="153" t="s">
        <v>146</v>
      </c>
      <c r="H280" s="154">
        <v>769.149</v>
      </c>
      <c r="I280" s="155"/>
      <c r="J280" s="156">
        <f t="shared" si="75"/>
        <v>0</v>
      </c>
      <c r="K280" s="157"/>
      <c r="L280" s="28"/>
      <c r="M280" s="158" t="s">
        <v>1</v>
      </c>
      <c r="N280" s="119" t="s">
        <v>41</v>
      </c>
      <c r="P280" s="159">
        <f t="shared" si="76"/>
        <v>0</v>
      </c>
      <c r="Q280" s="159">
        <v>4.6999999999999999E-4</v>
      </c>
      <c r="R280" s="159">
        <f t="shared" si="77"/>
        <v>0.36150002999999997</v>
      </c>
      <c r="S280" s="159">
        <v>0</v>
      </c>
      <c r="T280" s="160">
        <f t="shared" si="78"/>
        <v>0</v>
      </c>
      <c r="AR280" s="161" t="s">
        <v>205</v>
      </c>
      <c r="AT280" s="161" t="s">
        <v>143</v>
      </c>
      <c r="AU280" s="161" t="s">
        <v>88</v>
      </c>
      <c r="AY280" s="13" t="s">
        <v>141</v>
      </c>
      <c r="BE280" s="162">
        <f t="shared" si="79"/>
        <v>0</v>
      </c>
      <c r="BF280" s="162">
        <f t="shared" si="80"/>
        <v>0</v>
      </c>
      <c r="BG280" s="162">
        <f t="shared" si="81"/>
        <v>0</v>
      </c>
      <c r="BH280" s="162">
        <f t="shared" si="82"/>
        <v>0</v>
      </c>
      <c r="BI280" s="162">
        <f t="shared" si="83"/>
        <v>0</v>
      </c>
      <c r="BJ280" s="13" t="s">
        <v>88</v>
      </c>
      <c r="BK280" s="162">
        <f t="shared" si="84"/>
        <v>0</v>
      </c>
      <c r="BL280" s="13" t="s">
        <v>205</v>
      </c>
      <c r="BM280" s="161" t="s">
        <v>640</v>
      </c>
    </row>
    <row r="281" spans="2:65" s="1" customFormat="1" ht="44.25" customHeight="1" x14ac:dyDescent="0.2">
      <c r="B281" s="120"/>
      <c r="C281" s="163" t="s">
        <v>641</v>
      </c>
      <c r="D281" s="163" t="s">
        <v>222</v>
      </c>
      <c r="E281" s="164" t="s">
        <v>642</v>
      </c>
      <c r="F281" s="165" t="s">
        <v>643</v>
      </c>
      <c r="G281" s="166" t="s">
        <v>146</v>
      </c>
      <c r="H281" s="167">
        <v>807.60599999999999</v>
      </c>
      <c r="I281" s="168"/>
      <c r="J281" s="169">
        <f t="shared" si="75"/>
        <v>0</v>
      </c>
      <c r="K281" s="170"/>
      <c r="L281" s="171"/>
      <c r="M281" s="172" t="s">
        <v>1</v>
      </c>
      <c r="N281" s="173" t="s">
        <v>41</v>
      </c>
      <c r="P281" s="159">
        <f t="shared" si="76"/>
        <v>0</v>
      </c>
      <c r="Q281" s="159">
        <v>1.3259999999999999E-2</v>
      </c>
      <c r="R281" s="159">
        <f t="shared" si="77"/>
        <v>10.70885556</v>
      </c>
      <c r="S281" s="159">
        <v>0</v>
      </c>
      <c r="T281" s="160">
        <f t="shared" si="78"/>
        <v>0</v>
      </c>
      <c r="AR281" s="161" t="s">
        <v>273</v>
      </c>
      <c r="AT281" s="161" t="s">
        <v>222</v>
      </c>
      <c r="AU281" s="161" t="s">
        <v>88</v>
      </c>
      <c r="AY281" s="13" t="s">
        <v>141</v>
      </c>
      <c r="BE281" s="162">
        <f t="shared" si="79"/>
        <v>0</v>
      </c>
      <c r="BF281" s="162">
        <f t="shared" si="80"/>
        <v>0</v>
      </c>
      <c r="BG281" s="162">
        <f t="shared" si="81"/>
        <v>0</v>
      </c>
      <c r="BH281" s="162">
        <f t="shared" si="82"/>
        <v>0</v>
      </c>
      <c r="BI281" s="162">
        <f t="shared" si="83"/>
        <v>0</v>
      </c>
      <c r="BJ281" s="13" t="s">
        <v>88</v>
      </c>
      <c r="BK281" s="162">
        <f t="shared" si="84"/>
        <v>0</v>
      </c>
      <c r="BL281" s="13" t="s">
        <v>205</v>
      </c>
      <c r="BM281" s="161" t="s">
        <v>644</v>
      </c>
    </row>
    <row r="282" spans="2:65" s="1" customFormat="1" ht="33" customHeight="1" x14ac:dyDescent="0.2">
      <c r="B282" s="120"/>
      <c r="C282" s="150" t="s">
        <v>645</v>
      </c>
      <c r="D282" s="150" t="s">
        <v>143</v>
      </c>
      <c r="E282" s="151" t="s">
        <v>646</v>
      </c>
      <c r="F282" s="152" t="s">
        <v>647</v>
      </c>
      <c r="G282" s="153" t="s">
        <v>146</v>
      </c>
      <c r="H282" s="154">
        <v>664.72900000000004</v>
      </c>
      <c r="I282" s="155"/>
      <c r="J282" s="156">
        <f t="shared" si="75"/>
        <v>0</v>
      </c>
      <c r="K282" s="157"/>
      <c r="L282" s="28"/>
      <c r="M282" s="158" t="s">
        <v>1</v>
      </c>
      <c r="N282" s="119" t="s">
        <v>41</v>
      </c>
      <c r="P282" s="159">
        <f t="shared" si="76"/>
        <v>0</v>
      </c>
      <c r="Q282" s="159">
        <v>3.9740000000000001E-4</v>
      </c>
      <c r="R282" s="159">
        <f t="shared" si="77"/>
        <v>0.26416330460000004</v>
      </c>
      <c r="S282" s="159">
        <v>0</v>
      </c>
      <c r="T282" s="160">
        <f t="shared" si="78"/>
        <v>0</v>
      </c>
      <c r="AR282" s="161" t="s">
        <v>205</v>
      </c>
      <c r="AT282" s="161" t="s">
        <v>143</v>
      </c>
      <c r="AU282" s="161" t="s">
        <v>88</v>
      </c>
      <c r="AY282" s="13" t="s">
        <v>141</v>
      </c>
      <c r="BE282" s="162">
        <f t="shared" si="79"/>
        <v>0</v>
      </c>
      <c r="BF282" s="162">
        <f t="shared" si="80"/>
        <v>0</v>
      </c>
      <c r="BG282" s="162">
        <f t="shared" si="81"/>
        <v>0</v>
      </c>
      <c r="BH282" s="162">
        <f t="shared" si="82"/>
        <v>0</v>
      </c>
      <c r="BI282" s="162">
        <f t="shared" si="83"/>
        <v>0</v>
      </c>
      <c r="BJ282" s="13" t="s">
        <v>88</v>
      </c>
      <c r="BK282" s="162">
        <f t="shared" si="84"/>
        <v>0</v>
      </c>
      <c r="BL282" s="13" t="s">
        <v>205</v>
      </c>
      <c r="BM282" s="161" t="s">
        <v>648</v>
      </c>
    </row>
    <row r="283" spans="2:65" s="1" customFormat="1" ht="24.25" customHeight="1" x14ac:dyDescent="0.2">
      <c r="B283" s="120"/>
      <c r="C283" s="163" t="s">
        <v>649</v>
      </c>
      <c r="D283" s="163" t="s">
        <v>222</v>
      </c>
      <c r="E283" s="164" t="s">
        <v>650</v>
      </c>
      <c r="F283" s="165" t="s">
        <v>651</v>
      </c>
      <c r="G283" s="166" t="s">
        <v>146</v>
      </c>
      <c r="H283" s="167">
        <v>697.96500000000003</v>
      </c>
      <c r="I283" s="168"/>
      <c r="J283" s="169">
        <f t="shared" si="75"/>
        <v>0</v>
      </c>
      <c r="K283" s="170"/>
      <c r="L283" s="171"/>
      <c r="M283" s="172" t="s">
        <v>1</v>
      </c>
      <c r="N283" s="173" t="s">
        <v>41</v>
      </c>
      <c r="P283" s="159">
        <f t="shared" si="76"/>
        <v>0</v>
      </c>
      <c r="Q283" s="159">
        <v>1.7500000000000002E-2</v>
      </c>
      <c r="R283" s="159">
        <f t="shared" si="77"/>
        <v>12.214387500000001</v>
      </c>
      <c r="S283" s="159">
        <v>0</v>
      </c>
      <c r="T283" s="160">
        <f t="shared" si="78"/>
        <v>0</v>
      </c>
      <c r="AR283" s="161" t="s">
        <v>273</v>
      </c>
      <c r="AT283" s="161" t="s">
        <v>222</v>
      </c>
      <c r="AU283" s="161" t="s">
        <v>88</v>
      </c>
      <c r="AY283" s="13" t="s">
        <v>141</v>
      </c>
      <c r="BE283" s="162">
        <f t="shared" si="79"/>
        <v>0</v>
      </c>
      <c r="BF283" s="162">
        <f t="shared" si="80"/>
        <v>0</v>
      </c>
      <c r="BG283" s="162">
        <f t="shared" si="81"/>
        <v>0</v>
      </c>
      <c r="BH283" s="162">
        <f t="shared" si="82"/>
        <v>0</v>
      </c>
      <c r="BI283" s="162">
        <f t="shared" si="83"/>
        <v>0</v>
      </c>
      <c r="BJ283" s="13" t="s">
        <v>88</v>
      </c>
      <c r="BK283" s="162">
        <f t="shared" si="84"/>
        <v>0</v>
      </c>
      <c r="BL283" s="13" t="s">
        <v>205</v>
      </c>
      <c r="BM283" s="161" t="s">
        <v>652</v>
      </c>
    </row>
    <row r="284" spans="2:65" s="1" customFormat="1" ht="33" customHeight="1" x14ac:dyDescent="0.2">
      <c r="B284" s="120"/>
      <c r="C284" s="150" t="s">
        <v>653</v>
      </c>
      <c r="D284" s="150" t="s">
        <v>143</v>
      </c>
      <c r="E284" s="151" t="s">
        <v>654</v>
      </c>
      <c r="F284" s="152" t="s">
        <v>655</v>
      </c>
      <c r="G284" s="153" t="s">
        <v>146</v>
      </c>
      <c r="H284" s="154">
        <v>104.42</v>
      </c>
      <c r="I284" s="155"/>
      <c r="J284" s="156">
        <f t="shared" si="75"/>
        <v>0</v>
      </c>
      <c r="K284" s="157"/>
      <c r="L284" s="28"/>
      <c r="M284" s="158" t="s">
        <v>1</v>
      </c>
      <c r="N284" s="119" t="s">
        <v>41</v>
      </c>
      <c r="P284" s="159">
        <f t="shared" si="76"/>
        <v>0</v>
      </c>
      <c r="Q284" s="159">
        <v>6.3029999999999998E-4</v>
      </c>
      <c r="R284" s="159">
        <f t="shared" si="77"/>
        <v>6.5815925999999997E-2</v>
      </c>
      <c r="S284" s="159">
        <v>0</v>
      </c>
      <c r="T284" s="160">
        <f t="shared" si="78"/>
        <v>0</v>
      </c>
      <c r="AR284" s="161" t="s">
        <v>205</v>
      </c>
      <c r="AT284" s="161" t="s">
        <v>143</v>
      </c>
      <c r="AU284" s="161" t="s">
        <v>88</v>
      </c>
      <c r="AY284" s="13" t="s">
        <v>141</v>
      </c>
      <c r="BE284" s="162">
        <f t="shared" si="79"/>
        <v>0</v>
      </c>
      <c r="BF284" s="162">
        <f t="shared" si="80"/>
        <v>0</v>
      </c>
      <c r="BG284" s="162">
        <f t="shared" si="81"/>
        <v>0</v>
      </c>
      <c r="BH284" s="162">
        <f t="shared" si="82"/>
        <v>0</v>
      </c>
      <c r="BI284" s="162">
        <f t="shared" si="83"/>
        <v>0</v>
      </c>
      <c r="BJ284" s="13" t="s">
        <v>88</v>
      </c>
      <c r="BK284" s="162">
        <f t="shared" si="84"/>
        <v>0</v>
      </c>
      <c r="BL284" s="13" t="s">
        <v>205</v>
      </c>
      <c r="BM284" s="161" t="s">
        <v>656</v>
      </c>
    </row>
    <row r="285" spans="2:65" s="1" customFormat="1" ht="24.25" customHeight="1" x14ac:dyDescent="0.2">
      <c r="B285" s="120"/>
      <c r="C285" s="163" t="s">
        <v>657</v>
      </c>
      <c r="D285" s="163" t="s">
        <v>222</v>
      </c>
      <c r="E285" s="164" t="s">
        <v>658</v>
      </c>
      <c r="F285" s="165" t="s">
        <v>659</v>
      </c>
      <c r="G285" s="166" t="s">
        <v>146</v>
      </c>
      <c r="H285" s="167">
        <v>109.64100000000001</v>
      </c>
      <c r="I285" s="168"/>
      <c r="J285" s="169">
        <f t="shared" si="75"/>
        <v>0</v>
      </c>
      <c r="K285" s="170"/>
      <c r="L285" s="171"/>
      <c r="M285" s="172" t="s">
        <v>1</v>
      </c>
      <c r="N285" s="173" t="s">
        <v>41</v>
      </c>
      <c r="P285" s="159">
        <f t="shared" si="76"/>
        <v>0</v>
      </c>
      <c r="Q285" s="159">
        <v>3.0099999999999998E-2</v>
      </c>
      <c r="R285" s="159">
        <f t="shared" si="77"/>
        <v>3.3001941000000001</v>
      </c>
      <c r="S285" s="159">
        <v>0</v>
      </c>
      <c r="T285" s="160">
        <f t="shared" si="78"/>
        <v>0</v>
      </c>
      <c r="AR285" s="161" t="s">
        <v>273</v>
      </c>
      <c r="AT285" s="161" t="s">
        <v>222</v>
      </c>
      <c r="AU285" s="161" t="s">
        <v>88</v>
      </c>
      <c r="AY285" s="13" t="s">
        <v>141</v>
      </c>
      <c r="BE285" s="162">
        <f t="shared" si="79"/>
        <v>0</v>
      </c>
      <c r="BF285" s="162">
        <f t="shared" si="80"/>
        <v>0</v>
      </c>
      <c r="BG285" s="162">
        <f t="shared" si="81"/>
        <v>0</v>
      </c>
      <c r="BH285" s="162">
        <f t="shared" si="82"/>
        <v>0</v>
      </c>
      <c r="BI285" s="162">
        <f t="shared" si="83"/>
        <v>0</v>
      </c>
      <c r="BJ285" s="13" t="s">
        <v>88</v>
      </c>
      <c r="BK285" s="162">
        <f t="shared" si="84"/>
        <v>0</v>
      </c>
      <c r="BL285" s="13" t="s">
        <v>205</v>
      </c>
      <c r="BM285" s="161" t="s">
        <v>660</v>
      </c>
    </row>
    <row r="286" spans="2:65" s="1" customFormat="1" ht="24.25" customHeight="1" x14ac:dyDescent="0.2">
      <c r="B286" s="120"/>
      <c r="C286" s="150" t="s">
        <v>661</v>
      </c>
      <c r="D286" s="150" t="s">
        <v>143</v>
      </c>
      <c r="E286" s="151" t="s">
        <v>662</v>
      </c>
      <c r="F286" s="152" t="s">
        <v>663</v>
      </c>
      <c r="G286" s="153" t="s">
        <v>146</v>
      </c>
      <c r="H286" s="154">
        <v>1244.326</v>
      </c>
      <c r="I286" s="155"/>
      <c r="J286" s="156">
        <f t="shared" si="75"/>
        <v>0</v>
      </c>
      <c r="K286" s="157"/>
      <c r="L286" s="28"/>
      <c r="M286" s="158" t="s">
        <v>1</v>
      </c>
      <c r="N286" s="119" t="s">
        <v>41</v>
      </c>
      <c r="P286" s="159">
        <f t="shared" si="76"/>
        <v>0</v>
      </c>
      <c r="Q286" s="159">
        <v>4.2000000000000002E-4</v>
      </c>
      <c r="R286" s="159">
        <f t="shared" si="77"/>
        <v>0.52261692000000004</v>
      </c>
      <c r="S286" s="159">
        <v>0</v>
      </c>
      <c r="T286" s="160">
        <f t="shared" si="78"/>
        <v>0</v>
      </c>
      <c r="AR286" s="161" t="s">
        <v>205</v>
      </c>
      <c r="AT286" s="161" t="s">
        <v>143</v>
      </c>
      <c r="AU286" s="161" t="s">
        <v>88</v>
      </c>
      <c r="AY286" s="13" t="s">
        <v>141</v>
      </c>
      <c r="BE286" s="162">
        <f t="shared" si="79"/>
        <v>0</v>
      </c>
      <c r="BF286" s="162">
        <f t="shared" si="80"/>
        <v>0</v>
      </c>
      <c r="BG286" s="162">
        <f t="shared" si="81"/>
        <v>0</v>
      </c>
      <c r="BH286" s="162">
        <f t="shared" si="82"/>
        <v>0</v>
      </c>
      <c r="BI286" s="162">
        <f t="shared" si="83"/>
        <v>0</v>
      </c>
      <c r="BJ286" s="13" t="s">
        <v>88</v>
      </c>
      <c r="BK286" s="162">
        <f t="shared" si="84"/>
        <v>0</v>
      </c>
      <c r="BL286" s="13" t="s">
        <v>205</v>
      </c>
      <c r="BM286" s="161" t="s">
        <v>664</v>
      </c>
    </row>
    <row r="287" spans="2:65" s="1" customFormat="1" ht="24.25" customHeight="1" x14ac:dyDescent="0.2">
      <c r="B287" s="120"/>
      <c r="C287" s="163" t="s">
        <v>665</v>
      </c>
      <c r="D287" s="163" t="s">
        <v>222</v>
      </c>
      <c r="E287" s="164" t="s">
        <v>666</v>
      </c>
      <c r="F287" s="165" t="s">
        <v>667</v>
      </c>
      <c r="G287" s="166" t="s">
        <v>146</v>
      </c>
      <c r="H287" s="167">
        <v>1306.5419999999999</v>
      </c>
      <c r="I287" s="168"/>
      <c r="J287" s="169">
        <f t="shared" si="75"/>
        <v>0</v>
      </c>
      <c r="K287" s="170"/>
      <c r="L287" s="171"/>
      <c r="M287" s="172" t="s">
        <v>1</v>
      </c>
      <c r="N287" s="173" t="s">
        <v>41</v>
      </c>
      <c r="P287" s="159">
        <f t="shared" si="76"/>
        <v>0</v>
      </c>
      <c r="Q287" s="159">
        <v>3.0099999999999998E-2</v>
      </c>
      <c r="R287" s="159">
        <f t="shared" si="77"/>
        <v>39.326914199999997</v>
      </c>
      <c r="S287" s="159">
        <v>0</v>
      </c>
      <c r="T287" s="160">
        <f t="shared" si="78"/>
        <v>0</v>
      </c>
      <c r="AR287" s="161" t="s">
        <v>273</v>
      </c>
      <c r="AT287" s="161" t="s">
        <v>222</v>
      </c>
      <c r="AU287" s="161" t="s">
        <v>88</v>
      </c>
      <c r="AY287" s="13" t="s">
        <v>141</v>
      </c>
      <c r="BE287" s="162">
        <f t="shared" si="79"/>
        <v>0</v>
      </c>
      <c r="BF287" s="162">
        <f t="shared" si="80"/>
        <v>0</v>
      </c>
      <c r="BG287" s="162">
        <f t="shared" si="81"/>
        <v>0</v>
      </c>
      <c r="BH287" s="162">
        <f t="shared" si="82"/>
        <v>0</v>
      </c>
      <c r="BI287" s="162">
        <f t="shared" si="83"/>
        <v>0</v>
      </c>
      <c r="BJ287" s="13" t="s">
        <v>88</v>
      </c>
      <c r="BK287" s="162">
        <f t="shared" si="84"/>
        <v>0</v>
      </c>
      <c r="BL287" s="13" t="s">
        <v>205</v>
      </c>
      <c r="BM287" s="161" t="s">
        <v>668</v>
      </c>
    </row>
    <row r="288" spans="2:65" s="1" customFormat="1" ht="33" customHeight="1" x14ac:dyDescent="0.2">
      <c r="B288" s="120"/>
      <c r="C288" s="150" t="s">
        <v>669</v>
      </c>
      <c r="D288" s="150" t="s">
        <v>143</v>
      </c>
      <c r="E288" s="151" t="s">
        <v>670</v>
      </c>
      <c r="F288" s="152" t="s">
        <v>671</v>
      </c>
      <c r="G288" s="153" t="s">
        <v>146</v>
      </c>
      <c r="H288" s="154">
        <v>1189.8789999999999</v>
      </c>
      <c r="I288" s="155"/>
      <c r="J288" s="156">
        <f t="shared" si="75"/>
        <v>0</v>
      </c>
      <c r="K288" s="157"/>
      <c r="L288" s="28"/>
      <c r="M288" s="158" t="s">
        <v>1</v>
      </c>
      <c r="N288" s="119" t="s">
        <v>41</v>
      </c>
      <c r="P288" s="159">
        <f t="shared" si="76"/>
        <v>0</v>
      </c>
      <c r="Q288" s="159">
        <v>4.0000000000000002E-4</v>
      </c>
      <c r="R288" s="159">
        <f t="shared" si="77"/>
        <v>0.47595159999999997</v>
      </c>
      <c r="S288" s="159">
        <v>0</v>
      </c>
      <c r="T288" s="160">
        <f t="shared" si="78"/>
        <v>0</v>
      </c>
      <c r="AR288" s="161" t="s">
        <v>205</v>
      </c>
      <c r="AT288" s="161" t="s">
        <v>143</v>
      </c>
      <c r="AU288" s="161" t="s">
        <v>88</v>
      </c>
      <c r="AY288" s="13" t="s">
        <v>141</v>
      </c>
      <c r="BE288" s="162">
        <f t="shared" si="79"/>
        <v>0</v>
      </c>
      <c r="BF288" s="162">
        <f t="shared" si="80"/>
        <v>0</v>
      </c>
      <c r="BG288" s="162">
        <f t="shared" si="81"/>
        <v>0</v>
      </c>
      <c r="BH288" s="162">
        <f t="shared" si="82"/>
        <v>0</v>
      </c>
      <c r="BI288" s="162">
        <f t="shared" si="83"/>
        <v>0</v>
      </c>
      <c r="BJ288" s="13" t="s">
        <v>88</v>
      </c>
      <c r="BK288" s="162">
        <f t="shared" si="84"/>
        <v>0</v>
      </c>
      <c r="BL288" s="13" t="s">
        <v>205</v>
      </c>
      <c r="BM288" s="161" t="s">
        <v>672</v>
      </c>
    </row>
    <row r="289" spans="2:65" s="1" customFormat="1" ht="24.25" customHeight="1" x14ac:dyDescent="0.2">
      <c r="B289" s="120"/>
      <c r="C289" s="163" t="s">
        <v>673</v>
      </c>
      <c r="D289" s="163" t="s">
        <v>222</v>
      </c>
      <c r="E289" s="164" t="s">
        <v>674</v>
      </c>
      <c r="F289" s="165" t="s">
        <v>675</v>
      </c>
      <c r="G289" s="166" t="s">
        <v>146</v>
      </c>
      <c r="H289" s="167">
        <v>1249.373</v>
      </c>
      <c r="I289" s="168"/>
      <c r="J289" s="169">
        <f t="shared" si="75"/>
        <v>0</v>
      </c>
      <c r="K289" s="170"/>
      <c r="L289" s="171"/>
      <c r="M289" s="172" t="s">
        <v>1</v>
      </c>
      <c r="N289" s="173" t="s">
        <v>41</v>
      </c>
      <c r="P289" s="159">
        <f t="shared" si="76"/>
        <v>0</v>
      </c>
      <c r="Q289" s="159">
        <v>1.2109999999999999E-2</v>
      </c>
      <c r="R289" s="159">
        <f t="shared" si="77"/>
        <v>15.12990703</v>
      </c>
      <c r="S289" s="159">
        <v>0</v>
      </c>
      <c r="T289" s="160">
        <f t="shared" si="78"/>
        <v>0</v>
      </c>
      <c r="AR289" s="161" t="s">
        <v>273</v>
      </c>
      <c r="AT289" s="161" t="s">
        <v>222</v>
      </c>
      <c r="AU289" s="161" t="s">
        <v>88</v>
      </c>
      <c r="AY289" s="13" t="s">
        <v>141</v>
      </c>
      <c r="BE289" s="162">
        <f t="shared" si="79"/>
        <v>0</v>
      </c>
      <c r="BF289" s="162">
        <f t="shared" si="80"/>
        <v>0</v>
      </c>
      <c r="BG289" s="162">
        <f t="shared" si="81"/>
        <v>0</v>
      </c>
      <c r="BH289" s="162">
        <f t="shared" si="82"/>
        <v>0</v>
      </c>
      <c r="BI289" s="162">
        <f t="shared" si="83"/>
        <v>0</v>
      </c>
      <c r="BJ289" s="13" t="s">
        <v>88</v>
      </c>
      <c r="BK289" s="162">
        <f t="shared" si="84"/>
        <v>0</v>
      </c>
      <c r="BL289" s="13" t="s">
        <v>205</v>
      </c>
      <c r="BM289" s="161" t="s">
        <v>676</v>
      </c>
    </row>
    <row r="290" spans="2:65" s="1" customFormat="1" ht="33" customHeight="1" x14ac:dyDescent="0.2">
      <c r="B290" s="120"/>
      <c r="C290" s="150" t="s">
        <v>677</v>
      </c>
      <c r="D290" s="150" t="s">
        <v>143</v>
      </c>
      <c r="E290" s="151" t="s">
        <v>678</v>
      </c>
      <c r="F290" s="152" t="s">
        <v>679</v>
      </c>
      <c r="G290" s="153" t="s">
        <v>146</v>
      </c>
      <c r="H290" s="154">
        <v>469.54700000000003</v>
      </c>
      <c r="I290" s="155"/>
      <c r="J290" s="156">
        <f t="shared" si="75"/>
        <v>0</v>
      </c>
      <c r="K290" s="157"/>
      <c r="L290" s="28"/>
      <c r="M290" s="158" t="s">
        <v>1</v>
      </c>
      <c r="N290" s="119" t="s">
        <v>41</v>
      </c>
      <c r="P290" s="159">
        <f t="shared" si="76"/>
        <v>0</v>
      </c>
      <c r="Q290" s="159">
        <v>4.2000000000000002E-4</v>
      </c>
      <c r="R290" s="159">
        <f t="shared" si="77"/>
        <v>0.19720974000000002</v>
      </c>
      <c r="S290" s="159">
        <v>0</v>
      </c>
      <c r="T290" s="160">
        <f t="shared" si="78"/>
        <v>0</v>
      </c>
      <c r="AR290" s="161" t="s">
        <v>205</v>
      </c>
      <c r="AT290" s="161" t="s">
        <v>143</v>
      </c>
      <c r="AU290" s="161" t="s">
        <v>88</v>
      </c>
      <c r="AY290" s="13" t="s">
        <v>141</v>
      </c>
      <c r="BE290" s="162">
        <f t="shared" si="79"/>
        <v>0</v>
      </c>
      <c r="BF290" s="162">
        <f t="shared" si="80"/>
        <v>0</v>
      </c>
      <c r="BG290" s="162">
        <f t="shared" si="81"/>
        <v>0</v>
      </c>
      <c r="BH290" s="162">
        <f t="shared" si="82"/>
        <v>0</v>
      </c>
      <c r="BI290" s="162">
        <f t="shared" si="83"/>
        <v>0</v>
      </c>
      <c r="BJ290" s="13" t="s">
        <v>88</v>
      </c>
      <c r="BK290" s="162">
        <f t="shared" si="84"/>
        <v>0</v>
      </c>
      <c r="BL290" s="13" t="s">
        <v>205</v>
      </c>
      <c r="BM290" s="161" t="s">
        <v>680</v>
      </c>
    </row>
    <row r="291" spans="2:65" s="1" customFormat="1" ht="24.25" customHeight="1" x14ac:dyDescent="0.2">
      <c r="B291" s="120"/>
      <c r="C291" s="163" t="s">
        <v>681</v>
      </c>
      <c r="D291" s="163" t="s">
        <v>222</v>
      </c>
      <c r="E291" s="164" t="s">
        <v>682</v>
      </c>
      <c r="F291" s="165" t="s">
        <v>683</v>
      </c>
      <c r="G291" s="166" t="s">
        <v>146</v>
      </c>
      <c r="H291" s="167">
        <v>493.024</v>
      </c>
      <c r="I291" s="168"/>
      <c r="J291" s="169">
        <f t="shared" si="75"/>
        <v>0</v>
      </c>
      <c r="K291" s="170"/>
      <c r="L291" s="171"/>
      <c r="M291" s="172" t="s">
        <v>1</v>
      </c>
      <c r="N291" s="173" t="s">
        <v>41</v>
      </c>
      <c r="P291" s="159">
        <f t="shared" si="76"/>
        <v>0</v>
      </c>
      <c r="Q291" s="159">
        <v>1.661E-2</v>
      </c>
      <c r="R291" s="159">
        <f t="shared" si="77"/>
        <v>8.1891286399999998</v>
      </c>
      <c r="S291" s="159">
        <v>0</v>
      </c>
      <c r="T291" s="160">
        <f t="shared" si="78"/>
        <v>0</v>
      </c>
      <c r="AR291" s="161" t="s">
        <v>273</v>
      </c>
      <c r="AT291" s="161" t="s">
        <v>222</v>
      </c>
      <c r="AU291" s="161" t="s">
        <v>88</v>
      </c>
      <c r="AY291" s="13" t="s">
        <v>141</v>
      </c>
      <c r="BE291" s="162">
        <f t="shared" si="79"/>
        <v>0</v>
      </c>
      <c r="BF291" s="162">
        <f t="shared" si="80"/>
        <v>0</v>
      </c>
      <c r="BG291" s="162">
        <f t="shared" si="81"/>
        <v>0</v>
      </c>
      <c r="BH291" s="162">
        <f t="shared" si="82"/>
        <v>0</v>
      </c>
      <c r="BI291" s="162">
        <f t="shared" si="83"/>
        <v>0</v>
      </c>
      <c r="BJ291" s="13" t="s">
        <v>88</v>
      </c>
      <c r="BK291" s="162">
        <f t="shared" si="84"/>
        <v>0</v>
      </c>
      <c r="BL291" s="13" t="s">
        <v>205</v>
      </c>
      <c r="BM291" s="161" t="s">
        <v>684</v>
      </c>
    </row>
    <row r="292" spans="2:65" s="1" customFormat="1" ht="24.25" customHeight="1" x14ac:dyDescent="0.2">
      <c r="B292" s="120"/>
      <c r="C292" s="150" t="s">
        <v>685</v>
      </c>
      <c r="D292" s="150" t="s">
        <v>143</v>
      </c>
      <c r="E292" s="151" t="s">
        <v>686</v>
      </c>
      <c r="F292" s="152" t="s">
        <v>687</v>
      </c>
      <c r="G292" s="153" t="s">
        <v>329</v>
      </c>
      <c r="H292" s="154">
        <v>5.8</v>
      </c>
      <c r="I292" s="155"/>
      <c r="J292" s="156">
        <f t="shared" si="75"/>
        <v>0</v>
      </c>
      <c r="K292" s="157"/>
      <c r="L292" s="28"/>
      <c r="M292" s="158" t="s">
        <v>1</v>
      </c>
      <c r="N292" s="119" t="s">
        <v>41</v>
      </c>
      <c r="P292" s="159">
        <f t="shared" si="76"/>
        <v>0</v>
      </c>
      <c r="Q292" s="159">
        <v>4.0999999999999999E-4</v>
      </c>
      <c r="R292" s="159">
        <f t="shared" si="77"/>
        <v>2.3779999999999999E-3</v>
      </c>
      <c r="S292" s="159">
        <v>0</v>
      </c>
      <c r="T292" s="160">
        <f t="shared" si="78"/>
        <v>0</v>
      </c>
      <c r="AR292" s="161" t="s">
        <v>205</v>
      </c>
      <c r="AT292" s="161" t="s">
        <v>143</v>
      </c>
      <c r="AU292" s="161" t="s">
        <v>88</v>
      </c>
      <c r="AY292" s="13" t="s">
        <v>141</v>
      </c>
      <c r="BE292" s="162">
        <f t="shared" si="79"/>
        <v>0</v>
      </c>
      <c r="BF292" s="162">
        <f t="shared" si="80"/>
        <v>0</v>
      </c>
      <c r="BG292" s="162">
        <f t="shared" si="81"/>
        <v>0</v>
      </c>
      <c r="BH292" s="162">
        <f t="shared" si="82"/>
        <v>0</v>
      </c>
      <c r="BI292" s="162">
        <f t="shared" si="83"/>
        <v>0</v>
      </c>
      <c r="BJ292" s="13" t="s">
        <v>88</v>
      </c>
      <c r="BK292" s="162">
        <f t="shared" si="84"/>
        <v>0</v>
      </c>
      <c r="BL292" s="13" t="s">
        <v>205</v>
      </c>
      <c r="BM292" s="161" t="s">
        <v>688</v>
      </c>
    </row>
    <row r="293" spans="2:65" s="1" customFormat="1" ht="24.25" customHeight="1" x14ac:dyDescent="0.2">
      <c r="B293" s="120"/>
      <c r="C293" s="163" t="s">
        <v>689</v>
      </c>
      <c r="D293" s="163" t="s">
        <v>222</v>
      </c>
      <c r="E293" s="164" t="s">
        <v>690</v>
      </c>
      <c r="F293" s="165" t="s">
        <v>691</v>
      </c>
      <c r="G293" s="166" t="s">
        <v>225</v>
      </c>
      <c r="H293" s="167">
        <v>1</v>
      </c>
      <c r="I293" s="168"/>
      <c r="J293" s="169">
        <f t="shared" si="75"/>
        <v>0</v>
      </c>
      <c r="K293" s="170"/>
      <c r="L293" s="171"/>
      <c r="M293" s="172" t="s">
        <v>1</v>
      </c>
      <c r="N293" s="173" t="s">
        <v>41</v>
      </c>
      <c r="P293" s="159">
        <f t="shared" si="76"/>
        <v>0</v>
      </c>
      <c r="Q293" s="159">
        <v>0.08</v>
      </c>
      <c r="R293" s="159">
        <f t="shared" si="77"/>
        <v>0.08</v>
      </c>
      <c r="S293" s="159">
        <v>0</v>
      </c>
      <c r="T293" s="160">
        <f t="shared" si="78"/>
        <v>0</v>
      </c>
      <c r="AR293" s="161" t="s">
        <v>273</v>
      </c>
      <c r="AT293" s="161" t="s">
        <v>222</v>
      </c>
      <c r="AU293" s="161" t="s">
        <v>88</v>
      </c>
      <c r="AY293" s="13" t="s">
        <v>141</v>
      </c>
      <c r="BE293" s="162">
        <f t="shared" si="79"/>
        <v>0</v>
      </c>
      <c r="BF293" s="162">
        <f t="shared" si="80"/>
        <v>0</v>
      </c>
      <c r="BG293" s="162">
        <f t="shared" si="81"/>
        <v>0</v>
      </c>
      <c r="BH293" s="162">
        <f t="shared" si="82"/>
        <v>0</v>
      </c>
      <c r="BI293" s="162">
        <f t="shared" si="83"/>
        <v>0</v>
      </c>
      <c r="BJ293" s="13" t="s">
        <v>88</v>
      </c>
      <c r="BK293" s="162">
        <f t="shared" si="84"/>
        <v>0</v>
      </c>
      <c r="BL293" s="13" t="s">
        <v>205</v>
      </c>
      <c r="BM293" s="161" t="s">
        <v>692</v>
      </c>
    </row>
    <row r="294" spans="2:65" s="1" customFormat="1" ht="33" customHeight="1" x14ac:dyDescent="0.2">
      <c r="B294" s="120"/>
      <c r="C294" s="150" t="s">
        <v>693</v>
      </c>
      <c r="D294" s="150" t="s">
        <v>143</v>
      </c>
      <c r="E294" s="151" t="s">
        <v>694</v>
      </c>
      <c r="F294" s="152" t="s">
        <v>695</v>
      </c>
      <c r="G294" s="153" t="s">
        <v>329</v>
      </c>
      <c r="H294" s="154">
        <v>13.872999999999999</v>
      </c>
      <c r="I294" s="155"/>
      <c r="J294" s="156">
        <f t="shared" si="75"/>
        <v>0</v>
      </c>
      <c r="K294" s="157"/>
      <c r="L294" s="28"/>
      <c r="M294" s="158" t="s">
        <v>1</v>
      </c>
      <c r="N294" s="119" t="s">
        <v>41</v>
      </c>
      <c r="P294" s="159">
        <f t="shared" si="76"/>
        <v>0</v>
      </c>
      <c r="Q294" s="159">
        <v>5.0000000000000002E-5</v>
      </c>
      <c r="R294" s="159">
        <f t="shared" si="77"/>
        <v>6.9364999999999997E-4</v>
      </c>
      <c r="S294" s="159">
        <v>0</v>
      </c>
      <c r="T294" s="160">
        <f t="shared" si="78"/>
        <v>0</v>
      </c>
      <c r="AR294" s="161" t="s">
        <v>205</v>
      </c>
      <c r="AT294" s="161" t="s">
        <v>143</v>
      </c>
      <c r="AU294" s="161" t="s">
        <v>88</v>
      </c>
      <c r="AY294" s="13" t="s">
        <v>141</v>
      </c>
      <c r="BE294" s="162">
        <f t="shared" si="79"/>
        <v>0</v>
      </c>
      <c r="BF294" s="162">
        <f t="shared" si="80"/>
        <v>0</v>
      </c>
      <c r="BG294" s="162">
        <f t="shared" si="81"/>
        <v>0</v>
      </c>
      <c r="BH294" s="162">
        <f t="shared" si="82"/>
        <v>0</v>
      </c>
      <c r="BI294" s="162">
        <f t="shared" si="83"/>
        <v>0</v>
      </c>
      <c r="BJ294" s="13" t="s">
        <v>88</v>
      </c>
      <c r="BK294" s="162">
        <f t="shared" si="84"/>
        <v>0</v>
      </c>
      <c r="BL294" s="13" t="s">
        <v>205</v>
      </c>
      <c r="BM294" s="161" t="s">
        <v>696</v>
      </c>
    </row>
    <row r="295" spans="2:65" s="1" customFormat="1" ht="16.5" customHeight="1" x14ac:dyDescent="0.2">
      <c r="B295" s="120"/>
      <c r="C295" s="150" t="s">
        <v>697</v>
      </c>
      <c r="D295" s="150" t="s">
        <v>143</v>
      </c>
      <c r="E295" s="151" t="s">
        <v>698</v>
      </c>
      <c r="F295" s="152" t="s">
        <v>699</v>
      </c>
      <c r="G295" s="153" t="s">
        <v>445</v>
      </c>
      <c r="H295" s="154">
        <v>419.315</v>
      </c>
      <c r="I295" s="155"/>
      <c r="J295" s="156">
        <f t="shared" si="75"/>
        <v>0</v>
      </c>
      <c r="K295" s="157"/>
      <c r="L295" s="28"/>
      <c r="M295" s="158" t="s">
        <v>1</v>
      </c>
      <c r="N295" s="119" t="s">
        <v>41</v>
      </c>
      <c r="P295" s="159">
        <f t="shared" si="76"/>
        <v>0</v>
      </c>
      <c r="Q295" s="159">
        <v>0</v>
      </c>
      <c r="R295" s="159">
        <f t="shared" si="77"/>
        <v>0</v>
      </c>
      <c r="S295" s="159">
        <v>0</v>
      </c>
      <c r="T295" s="160">
        <f t="shared" si="78"/>
        <v>0</v>
      </c>
      <c r="AR295" s="161" t="s">
        <v>205</v>
      </c>
      <c r="AT295" s="161" t="s">
        <v>143</v>
      </c>
      <c r="AU295" s="161" t="s">
        <v>88</v>
      </c>
      <c r="AY295" s="13" t="s">
        <v>141</v>
      </c>
      <c r="BE295" s="162">
        <f t="shared" si="79"/>
        <v>0</v>
      </c>
      <c r="BF295" s="162">
        <f t="shared" si="80"/>
        <v>0</v>
      </c>
      <c r="BG295" s="162">
        <f t="shared" si="81"/>
        <v>0</v>
      </c>
      <c r="BH295" s="162">
        <f t="shared" si="82"/>
        <v>0</v>
      </c>
      <c r="BI295" s="162">
        <f t="shared" si="83"/>
        <v>0</v>
      </c>
      <c r="BJ295" s="13" t="s">
        <v>88</v>
      </c>
      <c r="BK295" s="162">
        <f t="shared" si="84"/>
        <v>0</v>
      </c>
      <c r="BL295" s="13" t="s">
        <v>205</v>
      </c>
      <c r="BM295" s="161" t="s">
        <v>700</v>
      </c>
    </row>
    <row r="296" spans="2:65" s="1" customFormat="1" ht="33" customHeight="1" x14ac:dyDescent="0.2">
      <c r="B296" s="120"/>
      <c r="C296" s="163" t="s">
        <v>701</v>
      </c>
      <c r="D296" s="163" t="s">
        <v>222</v>
      </c>
      <c r="E296" s="164" t="s">
        <v>702</v>
      </c>
      <c r="F296" s="165" t="s">
        <v>703</v>
      </c>
      <c r="G296" s="166" t="s">
        <v>246</v>
      </c>
      <c r="H296" s="167">
        <v>0.41899999999999998</v>
      </c>
      <c r="I296" s="168"/>
      <c r="J296" s="169">
        <f t="shared" si="75"/>
        <v>0</v>
      </c>
      <c r="K296" s="170"/>
      <c r="L296" s="171"/>
      <c r="M296" s="172" t="s">
        <v>1</v>
      </c>
      <c r="N296" s="173" t="s">
        <v>41</v>
      </c>
      <c r="P296" s="159">
        <f t="shared" si="76"/>
        <v>0</v>
      </c>
      <c r="Q296" s="159">
        <v>1</v>
      </c>
      <c r="R296" s="159">
        <f t="shared" si="77"/>
        <v>0.41899999999999998</v>
      </c>
      <c r="S296" s="159">
        <v>0</v>
      </c>
      <c r="T296" s="160">
        <f t="shared" si="78"/>
        <v>0</v>
      </c>
      <c r="AR296" s="161" t="s">
        <v>273</v>
      </c>
      <c r="AT296" s="161" t="s">
        <v>222</v>
      </c>
      <c r="AU296" s="161" t="s">
        <v>88</v>
      </c>
      <c r="AY296" s="13" t="s">
        <v>141</v>
      </c>
      <c r="BE296" s="162">
        <f t="shared" si="79"/>
        <v>0</v>
      </c>
      <c r="BF296" s="162">
        <f t="shared" si="80"/>
        <v>0</v>
      </c>
      <c r="BG296" s="162">
        <f t="shared" si="81"/>
        <v>0</v>
      </c>
      <c r="BH296" s="162">
        <f t="shared" si="82"/>
        <v>0</v>
      </c>
      <c r="BI296" s="162">
        <f t="shared" si="83"/>
        <v>0</v>
      </c>
      <c r="BJ296" s="13" t="s">
        <v>88</v>
      </c>
      <c r="BK296" s="162">
        <f t="shared" si="84"/>
        <v>0</v>
      </c>
      <c r="BL296" s="13" t="s">
        <v>205</v>
      </c>
      <c r="BM296" s="161" t="s">
        <v>704</v>
      </c>
    </row>
    <row r="297" spans="2:65" s="1" customFormat="1" ht="16.5" customHeight="1" x14ac:dyDescent="0.2">
      <c r="B297" s="120"/>
      <c r="C297" s="163" t="s">
        <v>705</v>
      </c>
      <c r="D297" s="163" t="s">
        <v>222</v>
      </c>
      <c r="E297" s="164" t="s">
        <v>706</v>
      </c>
      <c r="F297" s="165" t="s">
        <v>707</v>
      </c>
      <c r="G297" s="166" t="s">
        <v>445</v>
      </c>
      <c r="H297" s="167">
        <v>0.41899999999999998</v>
      </c>
      <c r="I297" s="168"/>
      <c r="J297" s="169">
        <f t="shared" si="75"/>
        <v>0</v>
      </c>
      <c r="K297" s="170"/>
      <c r="L297" s="171"/>
      <c r="M297" s="172" t="s">
        <v>1</v>
      </c>
      <c r="N297" s="173" t="s">
        <v>41</v>
      </c>
      <c r="P297" s="159">
        <f t="shared" si="76"/>
        <v>0</v>
      </c>
      <c r="Q297" s="159">
        <v>1</v>
      </c>
      <c r="R297" s="159">
        <f t="shared" si="77"/>
        <v>0.41899999999999998</v>
      </c>
      <c r="S297" s="159">
        <v>0</v>
      </c>
      <c r="T297" s="160">
        <f t="shared" si="78"/>
        <v>0</v>
      </c>
      <c r="AR297" s="161" t="s">
        <v>273</v>
      </c>
      <c r="AT297" s="161" t="s">
        <v>222</v>
      </c>
      <c r="AU297" s="161" t="s">
        <v>88</v>
      </c>
      <c r="AY297" s="13" t="s">
        <v>141</v>
      </c>
      <c r="BE297" s="162">
        <f t="shared" si="79"/>
        <v>0</v>
      </c>
      <c r="BF297" s="162">
        <f t="shared" si="80"/>
        <v>0</v>
      </c>
      <c r="BG297" s="162">
        <f t="shared" si="81"/>
        <v>0</v>
      </c>
      <c r="BH297" s="162">
        <f t="shared" si="82"/>
        <v>0</v>
      </c>
      <c r="BI297" s="162">
        <f t="shared" si="83"/>
        <v>0</v>
      </c>
      <c r="BJ297" s="13" t="s">
        <v>88</v>
      </c>
      <c r="BK297" s="162">
        <f t="shared" si="84"/>
        <v>0</v>
      </c>
      <c r="BL297" s="13" t="s">
        <v>205</v>
      </c>
      <c r="BM297" s="161" t="s">
        <v>708</v>
      </c>
    </row>
    <row r="298" spans="2:65" s="1" customFormat="1" ht="24.25" customHeight="1" x14ac:dyDescent="0.2">
      <c r="B298" s="120"/>
      <c r="C298" s="150" t="s">
        <v>709</v>
      </c>
      <c r="D298" s="150" t="s">
        <v>143</v>
      </c>
      <c r="E298" s="151" t="s">
        <v>710</v>
      </c>
      <c r="F298" s="152" t="s">
        <v>711</v>
      </c>
      <c r="G298" s="153" t="s">
        <v>458</v>
      </c>
      <c r="H298" s="174"/>
      <c r="I298" s="155"/>
      <c r="J298" s="156">
        <f t="shared" si="75"/>
        <v>0</v>
      </c>
      <c r="K298" s="157"/>
      <c r="L298" s="28"/>
      <c r="M298" s="158" t="s">
        <v>1</v>
      </c>
      <c r="N298" s="119" t="s">
        <v>41</v>
      </c>
      <c r="P298" s="159">
        <f t="shared" si="76"/>
        <v>0</v>
      </c>
      <c r="Q298" s="159">
        <v>0</v>
      </c>
      <c r="R298" s="159">
        <f t="shared" si="77"/>
        <v>0</v>
      </c>
      <c r="S298" s="159">
        <v>0</v>
      </c>
      <c r="T298" s="160">
        <f t="shared" si="78"/>
        <v>0</v>
      </c>
      <c r="AR298" s="161" t="s">
        <v>205</v>
      </c>
      <c r="AT298" s="161" t="s">
        <v>143</v>
      </c>
      <c r="AU298" s="161" t="s">
        <v>88</v>
      </c>
      <c r="AY298" s="13" t="s">
        <v>141</v>
      </c>
      <c r="BE298" s="162">
        <f t="shared" si="79"/>
        <v>0</v>
      </c>
      <c r="BF298" s="162">
        <f t="shared" si="80"/>
        <v>0</v>
      </c>
      <c r="BG298" s="162">
        <f t="shared" si="81"/>
        <v>0</v>
      </c>
      <c r="BH298" s="162">
        <f t="shared" si="82"/>
        <v>0</v>
      </c>
      <c r="BI298" s="162">
        <f t="shared" si="83"/>
        <v>0</v>
      </c>
      <c r="BJ298" s="13" t="s">
        <v>88</v>
      </c>
      <c r="BK298" s="162">
        <f t="shared" si="84"/>
        <v>0</v>
      </c>
      <c r="BL298" s="13" t="s">
        <v>205</v>
      </c>
      <c r="BM298" s="161" t="s">
        <v>712</v>
      </c>
    </row>
    <row r="299" spans="2:65" s="11" customFormat="1" ht="22.9" customHeight="1" x14ac:dyDescent="0.25">
      <c r="B299" s="138"/>
      <c r="D299" s="139" t="s">
        <v>74</v>
      </c>
      <c r="E299" s="148" t="s">
        <v>713</v>
      </c>
      <c r="F299" s="148" t="s">
        <v>714</v>
      </c>
      <c r="I299" s="141"/>
      <c r="J299" s="149">
        <f>BK299</f>
        <v>0</v>
      </c>
      <c r="L299" s="138"/>
      <c r="M299" s="143"/>
      <c r="P299" s="144">
        <f>SUM(P300:P306)</f>
        <v>0</v>
      </c>
      <c r="R299" s="144">
        <f>SUM(R300:R306)</f>
        <v>8.0216463999999998</v>
      </c>
      <c r="T299" s="145">
        <f>SUM(T300:T306)</f>
        <v>0</v>
      </c>
      <c r="AR299" s="139" t="s">
        <v>88</v>
      </c>
      <c r="AT299" s="146" t="s">
        <v>74</v>
      </c>
      <c r="AU299" s="146" t="s">
        <v>82</v>
      </c>
      <c r="AY299" s="139" t="s">
        <v>141</v>
      </c>
      <c r="BK299" s="147">
        <f>SUM(BK300:BK306)</f>
        <v>0</v>
      </c>
    </row>
    <row r="300" spans="2:65" s="1" customFormat="1" ht="33" customHeight="1" x14ac:dyDescent="0.2">
      <c r="B300" s="120"/>
      <c r="C300" s="150" t="s">
        <v>715</v>
      </c>
      <c r="D300" s="150" t="s">
        <v>143</v>
      </c>
      <c r="E300" s="151" t="s">
        <v>716</v>
      </c>
      <c r="F300" s="152" t="s">
        <v>717</v>
      </c>
      <c r="G300" s="153" t="s">
        <v>146</v>
      </c>
      <c r="H300" s="154">
        <v>633.66999999999996</v>
      </c>
      <c r="I300" s="155"/>
      <c r="J300" s="156">
        <f t="shared" ref="J300:J306" si="85">ROUND(I300*H300,2)</f>
        <v>0</v>
      </c>
      <c r="K300" s="157"/>
      <c r="L300" s="28"/>
      <c r="M300" s="158" t="s">
        <v>1</v>
      </c>
      <c r="N300" s="119" t="s">
        <v>41</v>
      </c>
      <c r="P300" s="159">
        <f t="shared" ref="P300:P306" si="86">O300*H300</f>
        <v>0</v>
      </c>
      <c r="Q300" s="159">
        <v>1.0500000000000001E-2</v>
      </c>
      <c r="R300" s="159">
        <f t="shared" ref="R300:R306" si="87">Q300*H300</f>
        <v>6.6535349999999998</v>
      </c>
      <c r="S300" s="159">
        <v>0</v>
      </c>
      <c r="T300" s="160">
        <f t="shared" ref="T300:T306" si="88">S300*H300</f>
        <v>0</v>
      </c>
      <c r="AR300" s="161" t="s">
        <v>205</v>
      </c>
      <c r="AT300" s="161" t="s">
        <v>143</v>
      </c>
      <c r="AU300" s="161" t="s">
        <v>88</v>
      </c>
      <c r="AY300" s="13" t="s">
        <v>141</v>
      </c>
      <c r="BE300" s="162">
        <f t="shared" ref="BE300:BE306" si="89">IF(N300="základná",J300,0)</f>
        <v>0</v>
      </c>
      <c r="BF300" s="162">
        <f t="shared" ref="BF300:BF306" si="90">IF(N300="znížená",J300,0)</f>
        <v>0</v>
      </c>
      <c r="BG300" s="162">
        <f t="shared" ref="BG300:BG306" si="91">IF(N300="zákl. prenesená",J300,0)</f>
        <v>0</v>
      </c>
      <c r="BH300" s="162">
        <f t="shared" ref="BH300:BH306" si="92">IF(N300="zníž. prenesená",J300,0)</f>
        <v>0</v>
      </c>
      <c r="BI300" s="162">
        <f t="shared" ref="BI300:BI306" si="93">IF(N300="nulová",J300,0)</f>
        <v>0</v>
      </c>
      <c r="BJ300" s="13" t="s">
        <v>88</v>
      </c>
      <c r="BK300" s="162">
        <f t="shared" ref="BK300:BK306" si="94">ROUND(I300*H300,2)</f>
        <v>0</v>
      </c>
      <c r="BL300" s="13" t="s">
        <v>205</v>
      </c>
      <c r="BM300" s="161" t="s">
        <v>718</v>
      </c>
    </row>
    <row r="301" spans="2:65" s="1" customFormat="1" ht="33" customHeight="1" x14ac:dyDescent="0.2">
      <c r="B301" s="120"/>
      <c r="C301" s="150" t="s">
        <v>719</v>
      </c>
      <c r="D301" s="150" t="s">
        <v>143</v>
      </c>
      <c r="E301" s="151" t="s">
        <v>720</v>
      </c>
      <c r="F301" s="152" t="s">
        <v>721</v>
      </c>
      <c r="G301" s="153" t="s">
        <v>146</v>
      </c>
      <c r="H301" s="154">
        <v>85.84</v>
      </c>
      <c r="I301" s="155"/>
      <c r="J301" s="156">
        <f t="shared" si="85"/>
        <v>0</v>
      </c>
      <c r="K301" s="157"/>
      <c r="L301" s="28"/>
      <c r="M301" s="158" t="s">
        <v>1</v>
      </c>
      <c r="N301" s="119" t="s">
        <v>41</v>
      </c>
      <c r="P301" s="159">
        <f t="shared" si="86"/>
        <v>0</v>
      </c>
      <c r="Q301" s="159">
        <v>1.0500000000000001E-2</v>
      </c>
      <c r="R301" s="159">
        <f t="shared" si="87"/>
        <v>0.90132000000000012</v>
      </c>
      <c r="S301" s="159">
        <v>0</v>
      </c>
      <c r="T301" s="160">
        <f t="shared" si="88"/>
        <v>0</v>
      </c>
      <c r="AR301" s="161" t="s">
        <v>205</v>
      </c>
      <c r="AT301" s="161" t="s">
        <v>143</v>
      </c>
      <c r="AU301" s="161" t="s">
        <v>88</v>
      </c>
      <c r="AY301" s="13" t="s">
        <v>141</v>
      </c>
      <c r="BE301" s="162">
        <f t="shared" si="89"/>
        <v>0</v>
      </c>
      <c r="BF301" s="162">
        <f t="shared" si="90"/>
        <v>0</v>
      </c>
      <c r="BG301" s="162">
        <f t="shared" si="91"/>
        <v>0</v>
      </c>
      <c r="BH301" s="162">
        <f t="shared" si="92"/>
        <v>0</v>
      </c>
      <c r="BI301" s="162">
        <f t="shared" si="93"/>
        <v>0</v>
      </c>
      <c r="BJ301" s="13" t="s">
        <v>88</v>
      </c>
      <c r="BK301" s="162">
        <f t="shared" si="94"/>
        <v>0</v>
      </c>
      <c r="BL301" s="13" t="s">
        <v>205</v>
      </c>
      <c r="BM301" s="161" t="s">
        <v>722</v>
      </c>
    </row>
    <row r="302" spans="2:65" s="1" customFormat="1" ht="24.25" customHeight="1" x14ac:dyDescent="0.2">
      <c r="B302" s="120"/>
      <c r="C302" s="150" t="s">
        <v>723</v>
      </c>
      <c r="D302" s="150" t="s">
        <v>143</v>
      </c>
      <c r="E302" s="151" t="s">
        <v>724</v>
      </c>
      <c r="F302" s="152" t="s">
        <v>725</v>
      </c>
      <c r="G302" s="153" t="s">
        <v>146</v>
      </c>
      <c r="H302" s="154">
        <v>35.68</v>
      </c>
      <c r="I302" s="155"/>
      <c r="J302" s="156">
        <f t="shared" si="85"/>
        <v>0</v>
      </c>
      <c r="K302" s="157"/>
      <c r="L302" s="28"/>
      <c r="M302" s="158" t="s">
        <v>1</v>
      </c>
      <c r="N302" s="119" t="s">
        <v>41</v>
      </c>
      <c r="P302" s="159">
        <f t="shared" si="86"/>
        <v>0</v>
      </c>
      <c r="Q302" s="159">
        <v>1.0500000000000001E-2</v>
      </c>
      <c r="R302" s="159">
        <f t="shared" si="87"/>
        <v>0.37464000000000003</v>
      </c>
      <c r="S302" s="159">
        <v>0</v>
      </c>
      <c r="T302" s="160">
        <f t="shared" si="88"/>
        <v>0</v>
      </c>
      <c r="AR302" s="161" t="s">
        <v>205</v>
      </c>
      <c r="AT302" s="161" t="s">
        <v>143</v>
      </c>
      <c r="AU302" s="161" t="s">
        <v>88</v>
      </c>
      <c r="AY302" s="13" t="s">
        <v>141</v>
      </c>
      <c r="BE302" s="162">
        <f t="shared" si="89"/>
        <v>0</v>
      </c>
      <c r="BF302" s="162">
        <f t="shared" si="90"/>
        <v>0</v>
      </c>
      <c r="BG302" s="162">
        <f t="shared" si="91"/>
        <v>0</v>
      </c>
      <c r="BH302" s="162">
        <f t="shared" si="92"/>
        <v>0</v>
      </c>
      <c r="BI302" s="162">
        <f t="shared" si="93"/>
        <v>0</v>
      </c>
      <c r="BJ302" s="13" t="s">
        <v>88</v>
      </c>
      <c r="BK302" s="162">
        <f t="shared" si="94"/>
        <v>0</v>
      </c>
      <c r="BL302" s="13" t="s">
        <v>205</v>
      </c>
      <c r="BM302" s="161" t="s">
        <v>726</v>
      </c>
    </row>
    <row r="303" spans="2:65" s="1" customFormat="1" ht="24.25" customHeight="1" x14ac:dyDescent="0.2">
      <c r="B303" s="120"/>
      <c r="C303" s="150" t="s">
        <v>727</v>
      </c>
      <c r="D303" s="150" t="s">
        <v>143</v>
      </c>
      <c r="E303" s="151" t="s">
        <v>728</v>
      </c>
      <c r="F303" s="152" t="s">
        <v>729</v>
      </c>
      <c r="G303" s="153" t="s">
        <v>329</v>
      </c>
      <c r="H303" s="154">
        <v>139.30000000000001</v>
      </c>
      <c r="I303" s="155"/>
      <c r="J303" s="156">
        <f t="shared" si="85"/>
        <v>0</v>
      </c>
      <c r="K303" s="157"/>
      <c r="L303" s="28"/>
      <c r="M303" s="158" t="s">
        <v>1</v>
      </c>
      <c r="N303" s="119" t="s">
        <v>41</v>
      </c>
      <c r="P303" s="159">
        <f t="shared" si="86"/>
        <v>0</v>
      </c>
      <c r="Q303" s="159">
        <v>2.2000000000000001E-4</v>
      </c>
      <c r="R303" s="159">
        <f t="shared" si="87"/>
        <v>3.0646000000000003E-2</v>
      </c>
      <c r="S303" s="159">
        <v>0</v>
      </c>
      <c r="T303" s="160">
        <f t="shared" si="88"/>
        <v>0</v>
      </c>
      <c r="AR303" s="161" t="s">
        <v>205</v>
      </c>
      <c r="AT303" s="161" t="s">
        <v>143</v>
      </c>
      <c r="AU303" s="161" t="s">
        <v>88</v>
      </c>
      <c r="AY303" s="13" t="s">
        <v>141</v>
      </c>
      <c r="BE303" s="162">
        <f t="shared" si="89"/>
        <v>0</v>
      </c>
      <c r="BF303" s="162">
        <f t="shared" si="90"/>
        <v>0</v>
      </c>
      <c r="BG303" s="162">
        <f t="shared" si="91"/>
        <v>0</v>
      </c>
      <c r="BH303" s="162">
        <f t="shared" si="92"/>
        <v>0</v>
      </c>
      <c r="BI303" s="162">
        <f t="shared" si="93"/>
        <v>0</v>
      </c>
      <c r="BJ303" s="13" t="s">
        <v>88</v>
      </c>
      <c r="BK303" s="162">
        <f t="shared" si="94"/>
        <v>0</v>
      </c>
      <c r="BL303" s="13" t="s">
        <v>205</v>
      </c>
      <c r="BM303" s="161" t="s">
        <v>730</v>
      </c>
    </row>
    <row r="304" spans="2:65" s="1" customFormat="1" ht="24.25" customHeight="1" x14ac:dyDescent="0.2">
      <c r="B304" s="120"/>
      <c r="C304" s="150" t="s">
        <v>731</v>
      </c>
      <c r="D304" s="150" t="s">
        <v>143</v>
      </c>
      <c r="E304" s="151" t="s">
        <v>732</v>
      </c>
      <c r="F304" s="152" t="s">
        <v>733</v>
      </c>
      <c r="G304" s="153" t="s">
        <v>329</v>
      </c>
      <c r="H304" s="154">
        <v>14.05</v>
      </c>
      <c r="I304" s="155"/>
      <c r="J304" s="156">
        <f t="shared" si="85"/>
        <v>0</v>
      </c>
      <c r="K304" s="157"/>
      <c r="L304" s="28"/>
      <c r="M304" s="158" t="s">
        <v>1</v>
      </c>
      <c r="N304" s="119" t="s">
        <v>41</v>
      </c>
      <c r="P304" s="159">
        <f t="shared" si="86"/>
        <v>0</v>
      </c>
      <c r="Q304" s="159">
        <v>2.2000000000000001E-4</v>
      </c>
      <c r="R304" s="159">
        <f t="shared" si="87"/>
        <v>3.0910000000000004E-3</v>
      </c>
      <c r="S304" s="159">
        <v>0</v>
      </c>
      <c r="T304" s="160">
        <f t="shared" si="88"/>
        <v>0</v>
      </c>
      <c r="AR304" s="161" t="s">
        <v>205</v>
      </c>
      <c r="AT304" s="161" t="s">
        <v>143</v>
      </c>
      <c r="AU304" s="161" t="s">
        <v>88</v>
      </c>
      <c r="AY304" s="13" t="s">
        <v>141</v>
      </c>
      <c r="BE304" s="162">
        <f t="shared" si="89"/>
        <v>0</v>
      </c>
      <c r="BF304" s="162">
        <f t="shared" si="90"/>
        <v>0</v>
      </c>
      <c r="BG304" s="162">
        <f t="shared" si="91"/>
        <v>0</v>
      </c>
      <c r="BH304" s="162">
        <f t="shared" si="92"/>
        <v>0</v>
      </c>
      <c r="BI304" s="162">
        <f t="shared" si="93"/>
        <v>0</v>
      </c>
      <c r="BJ304" s="13" t="s">
        <v>88</v>
      </c>
      <c r="BK304" s="162">
        <f t="shared" si="94"/>
        <v>0</v>
      </c>
      <c r="BL304" s="13" t="s">
        <v>205</v>
      </c>
      <c r="BM304" s="161" t="s">
        <v>734</v>
      </c>
    </row>
    <row r="305" spans="2:65" s="1" customFormat="1" ht="21.75" customHeight="1" x14ac:dyDescent="0.2">
      <c r="B305" s="120"/>
      <c r="C305" s="150" t="s">
        <v>735</v>
      </c>
      <c r="D305" s="150" t="s">
        <v>143</v>
      </c>
      <c r="E305" s="151" t="s">
        <v>736</v>
      </c>
      <c r="F305" s="152" t="s">
        <v>737</v>
      </c>
      <c r="G305" s="153" t="s">
        <v>329</v>
      </c>
      <c r="H305" s="154">
        <v>265.52</v>
      </c>
      <c r="I305" s="155"/>
      <c r="J305" s="156">
        <f t="shared" si="85"/>
        <v>0</v>
      </c>
      <c r="K305" s="157"/>
      <c r="L305" s="28"/>
      <c r="M305" s="158" t="s">
        <v>1</v>
      </c>
      <c r="N305" s="119" t="s">
        <v>41</v>
      </c>
      <c r="P305" s="159">
        <f t="shared" si="86"/>
        <v>0</v>
      </c>
      <c r="Q305" s="159">
        <v>2.2000000000000001E-4</v>
      </c>
      <c r="R305" s="159">
        <f t="shared" si="87"/>
        <v>5.8414399999999998E-2</v>
      </c>
      <c r="S305" s="159">
        <v>0</v>
      </c>
      <c r="T305" s="160">
        <f t="shared" si="88"/>
        <v>0</v>
      </c>
      <c r="AR305" s="161" t="s">
        <v>205</v>
      </c>
      <c r="AT305" s="161" t="s">
        <v>143</v>
      </c>
      <c r="AU305" s="161" t="s">
        <v>88</v>
      </c>
      <c r="AY305" s="13" t="s">
        <v>141</v>
      </c>
      <c r="BE305" s="162">
        <f t="shared" si="89"/>
        <v>0</v>
      </c>
      <c r="BF305" s="162">
        <f t="shared" si="90"/>
        <v>0</v>
      </c>
      <c r="BG305" s="162">
        <f t="shared" si="91"/>
        <v>0</v>
      </c>
      <c r="BH305" s="162">
        <f t="shared" si="92"/>
        <v>0</v>
      </c>
      <c r="BI305" s="162">
        <f t="shared" si="93"/>
        <v>0</v>
      </c>
      <c r="BJ305" s="13" t="s">
        <v>88</v>
      </c>
      <c r="BK305" s="162">
        <f t="shared" si="94"/>
        <v>0</v>
      </c>
      <c r="BL305" s="13" t="s">
        <v>205</v>
      </c>
      <c r="BM305" s="161" t="s">
        <v>738</v>
      </c>
    </row>
    <row r="306" spans="2:65" s="1" customFormat="1" ht="24.25" customHeight="1" x14ac:dyDescent="0.2">
      <c r="B306" s="120"/>
      <c r="C306" s="150" t="s">
        <v>739</v>
      </c>
      <c r="D306" s="150" t="s">
        <v>143</v>
      </c>
      <c r="E306" s="151" t="s">
        <v>740</v>
      </c>
      <c r="F306" s="152" t="s">
        <v>741</v>
      </c>
      <c r="G306" s="153" t="s">
        <v>458</v>
      </c>
      <c r="H306" s="174"/>
      <c r="I306" s="155"/>
      <c r="J306" s="156">
        <f t="shared" si="85"/>
        <v>0</v>
      </c>
      <c r="K306" s="157"/>
      <c r="L306" s="28"/>
      <c r="M306" s="158" t="s">
        <v>1</v>
      </c>
      <c r="N306" s="119" t="s">
        <v>41</v>
      </c>
      <c r="P306" s="159">
        <f t="shared" si="86"/>
        <v>0</v>
      </c>
      <c r="Q306" s="159">
        <v>0</v>
      </c>
      <c r="R306" s="159">
        <f t="shared" si="87"/>
        <v>0</v>
      </c>
      <c r="S306" s="159">
        <v>0</v>
      </c>
      <c r="T306" s="160">
        <f t="shared" si="88"/>
        <v>0</v>
      </c>
      <c r="AR306" s="161" t="s">
        <v>205</v>
      </c>
      <c r="AT306" s="161" t="s">
        <v>143</v>
      </c>
      <c r="AU306" s="161" t="s">
        <v>88</v>
      </c>
      <c r="AY306" s="13" t="s">
        <v>141</v>
      </c>
      <c r="BE306" s="162">
        <f t="shared" si="89"/>
        <v>0</v>
      </c>
      <c r="BF306" s="162">
        <f t="shared" si="90"/>
        <v>0</v>
      </c>
      <c r="BG306" s="162">
        <f t="shared" si="91"/>
        <v>0</v>
      </c>
      <c r="BH306" s="162">
        <f t="shared" si="92"/>
        <v>0</v>
      </c>
      <c r="BI306" s="162">
        <f t="shared" si="93"/>
        <v>0</v>
      </c>
      <c r="BJ306" s="13" t="s">
        <v>88</v>
      </c>
      <c r="BK306" s="162">
        <f t="shared" si="94"/>
        <v>0</v>
      </c>
      <c r="BL306" s="13" t="s">
        <v>205</v>
      </c>
      <c r="BM306" s="161" t="s">
        <v>742</v>
      </c>
    </row>
    <row r="307" spans="2:65" s="11" customFormat="1" ht="22.9" customHeight="1" x14ac:dyDescent="0.25">
      <c r="B307" s="138"/>
      <c r="D307" s="139" t="s">
        <v>74</v>
      </c>
      <c r="E307" s="148" t="s">
        <v>743</v>
      </c>
      <c r="F307" s="148" t="s">
        <v>744</v>
      </c>
      <c r="I307" s="141"/>
      <c r="J307" s="149">
        <f>BK307</f>
        <v>0</v>
      </c>
      <c r="L307" s="138"/>
      <c r="M307" s="143"/>
      <c r="P307" s="144">
        <f>SUM(P308:P312)</f>
        <v>0</v>
      </c>
      <c r="R307" s="144">
        <f>SUM(R308:R312)</f>
        <v>3.4857729085800004</v>
      </c>
      <c r="T307" s="145">
        <f>SUM(T308:T312)</f>
        <v>0</v>
      </c>
      <c r="AR307" s="139" t="s">
        <v>88</v>
      </c>
      <c r="AT307" s="146" t="s">
        <v>74</v>
      </c>
      <c r="AU307" s="146" t="s">
        <v>82</v>
      </c>
      <c r="AY307" s="139" t="s">
        <v>141</v>
      </c>
      <c r="BK307" s="147">
        <f>SUM(BK308:BK312)</f>
        <v>0</v>
      </c>
    </row>
    <row r="308" spans="2:65" s="1" customFormat="1" ht="24.25" customHeight="1" x14ac:dyDescent="0.2">
      <c r="B308" s="120"/>
      <c r="C308" s="150" t="s">
        <v>745</v>
      </c>
      <c r="D308" s="150" t="s">
        <v>143</v>
      </c>
      <c r="E308" s="151" t="s">
        <v>746</v>
      </c>
      <c r="F308" s="152" t="s">
        <v>747</v>
      </c>
      <c r="G308" s="153" t="s">
        <v>146</v>
      </c>
      <c r="H308" s="154">
        <v>1794.28</v>
      </c>
      <c r="I308" s="155"/>
      <c r="J308" s="156">
        <f>ROUND(I308*H308,2)</f>
        <v>0</v>
      </c>
      <c r="K308" s="157"/>
      <c r="L308" s="28"/>
      <c r="M308" s="158" t="s">
        <v>1</v>
      </c>
      <c r="N308" s="119" t="s">
        <v>41</v>
      </c>
      <c r="P308" s="159">
        <f>O308*H308</f>
        <v>0</v>
      </c>
      <c r="Q308" s="159">
        <v>1.6000000000000001E-4</v>
      </c>
      <c r="R308" s="159">
        <f>Q308*H308</f>
        <v>0.28708480000000003</v>
      </c>
      <c r="S308" s="159">
        <v>0</v>
      </c>
      <c r="T308" s="160">
        <f>S308*H308</f>
        <v>0</v>
      </c>
      <c r="AR308" s="161" t="s">
        <v>205</v>
      </c>
      <c r="AT308" s="161" t="s">
        <v>143</v>
      </c>
      <c r="AU308" s="161" t="s">
        <v>88</v>
      </c>
      <c r="AY308" s="13" t="s">
        <v>141</v>
      </c>
      <c r="BE308" s="162">
        <f>IF(N308="základná",J308,0)</f>
        <v>0</v>
      </c>
      <c r="BF308" s="162">
        <f>IF(N308="znížená",J308,0)</f>
        <v>0</v>
      </c>
      <c r="BG308" s="162">
        <f>IF(N308="zákl. prenesená",J308,0)</f>
        <v>0</v>
      </c>
      <c r="BH308" s="162">
        <f>IF(N308="zníž. prenesená",J308,0)</f>
        <v>0</v>
      </c>
      <c r="BI308" s="162">
        <f>IF(N308="nulová",J308,0)</f>
        <v>0</v>
      </c>
      <c r="BJ308" s="13" t="s">
        <v>88</v>
      </c>
      <c r="BK308" s="162">
        <f>ROUND(I308*H308,2)</f>
        <v>0</v>
      </c>
      <c r="BL308" s="13" t="s">
        <v>205</v>
      </c>
      <c r="BM308" s="161" t="s">
        <v>748</v>
      </c>
    </row>
    <row r="309" spans="2:65" s="1" customFormat="1" ht="24.25" customHeight="1" x14ac:dyDescent="0.2">
      <c r="B309" s="120"/>
      <c r="C309" s="150" t="s">
        <v>749</v>
      </c>
      <c r="D309" s="150" t="s">
        <v>143</v>
      </c>
      <c r="E309" s="151" t="s">
        <v>750</v>
      </c>
      <c r="F309" s="152" t="s">
        <v>751</v>
      </c>
      <c r="G309" s="153" t="s">
        <v>146</v>
      </c>
      <c r="H309" s="154">
        <v>1794.28</v>
      </c>
      <c r="I309" s="155"/>
      <c r="J309" s="156">
        <f>ROUND(I309*H309,2)</f>
        <v>0</v>
      </c>
      <c r="K309" s="157"/>
      <c r="L309" s="28"/>
      <c r="M309" s="158" t="s">
        <v>1</v>
      </c>
      <c r="N309" s="119" t="s">
        <v>41</v>
      </c>
      <c r="P309" s="159">
        <f>O309*H309</f>
        <v>0</v>
      </c>
      <c r="Q309" s="159">
        <v>4.4000000000000002E-4</v>
      </c>
      <c r="R309" s="159">
        <f>Q309*H309</f>
        <v>0.78948320000000005</v>
      </c>
      <c r="S309" s="159">
        <v>0</v>
      </c>
      <c r="T309" s="160">
        <f>S309*H309</f>
        <v>0</v>
      </c>
      <c r="AR309" s="161" t="s">
        <v>205</v>
      </c>
      <c r="AT309" s="161" t="s">
        <v>143</v>
      </c>
      <c r="AU309" s="161" t="s">
        <v>88</v>
      </c>
      <c r="AY309" s="13" t="s">
        <v>141</v>
      </c>
      <c r="BE309" s="162">
        <f>IF(N309="základná",J309,0)</f>
        <v>0</v>
      </c>
      <c r="BF309" s="162">
        <f>IF(N309="znížená",J309,0)</f>
        <v>0</v>
      </c>
      <c r="BG309" s="162">
        <f>IF(N309="zákl. prenesená",J309,0)</f>
        <v>0</v>
      </c>
      <c r="BH309" s="162">
        <f>IF(N309="zníž. prenesená",J309,0)</f>
        <v>0</v>
      </c>
      <c r="BI309" s="162">
        <f>IF(N309="nulová",J309,0)</f>
        <v>0</v>
      </c>
      <c r="BJ309" s="13" t="s">
        <v>88</v>
      </c>
      <c r="BK309" s="162">
        <f>ROUND(I309*H309,2)</f>
        <v>0</v>
      </c>
      <c r="BL309" s="13" t="s">
        <v>205</v>
      </c>
      <c r="BM309" s="161" t="s">
        <v>752</v>
      </c>
    </row>
    <row r="310" spans="2:65" s="1" customFormat="1" ht="24.25" customHeight="1" x14ac:dyDescent="0.2">
      <c r="B310" s="120"/>
      <c r="C310" s="150" t="s">
        <v>753</v>
      </c>
      <c r="D310" s="150" t="s">
        <v>143</v>
      </c>
      <c r="E310" s="151" t="s">
        <v>754</v>
      </c>
      <c r="F310" s="152" t="s">
        <v>755</v>
      </c>
      <c r="G310" s="153" t="s">
        <v>146</v>
      </c>
      <c r="H310" s="154">
        <v>1794.28</v>
      </c>
      <c r="I310" s="155"/>
      <c r="J310" s="156">
        <f>ROUND(I310*H310,2)</f>
        <v>0</v>
      </c>
      <c r="K310" s="157"/>
      <c r="L310" s="28"/>
      <c r="M310" s="158" t="s">
        <v>1</v>
      </c>
      <c r="N310" s="119" t="s">
        <v>41</v>
      </c>
      <c r="P310" s="159">
        <f>O310*H310</f>
        <v>0</v>
      </c>
      <c r="Q310" s="159">
        <v>1.3402100000000001E-3</v>
      </c>
      <c r="R310" s="159">
        <f>Q310*H310</f>
        <v>2.4047119988000003</v>
      </c>
      <c r="S310" s="159">
        <v>0</v>
      </c>
      <c r="T310" s="160">
        <f>S310*H310</f>
        <v>0</v>
      </c>
      <c r="AR310" s="161" t="s">
        <v>205</v>
      </c>
      <c r="AT310" s="161" t="s">
        <v>143</v>
      </c>
      <c r="AU310" s="161" t="s">
        <v>88</v>
      </c>
      <c r="AY310" s="13" t="s">
        <v>141</v>
      </c>
      <c r="BE310" s="162">
        <f>IF(N310="základná",J310,0)</f>
        <v>0</v>
      </c>
      <c r="BF310" s="162">
        <f>IF(N310="znížená",J310,0)</f>
        <v>0</v>
      </c>
      <c r="BG310" s="162">
        <f>IF(N310="zákl. prenesená",J310,0)</f>
        <v>0</v>
      </c>
      <c r="BH310" s="162">
        <f>IF(N310="zníž. prenesená",J310,0)</f>
        <v>0</v>
      </c>
      <c r="BI310" s="162">
        <f>IF(N310="nulová",J310,0)</f>
        <v>0</v>
      </c>
      <c r="BJ310" s="13" t="s">
        <v>88</v>
      </c>
      <c r="BK310" s="162">
        <f>ROUND(I310*H310,2)</f>
        <v>0</v>
      </c>
      <c r="BL310" s="13" t="s">
        <v>205</v>
      </c>
      <c r="BM310" s="161" t="s">
        <v>756</v>
      </c>
    </row>
    <row r="311" spans="2:65" s="1" customFormat="1" ht="24.25" customHeight="1" x14ac:dyDescent="0.2">
      <c r="B311" s="120"/>
      <c r="C311" s="150" t="s">
        <v>757</v>
      </c>
      <c r="D311" s="150" t="s">
        <v>143</v>
      </c>
      <c r="E311" s="151" t="s">
        <v>758</v>
      </c>
      <c r="F311" s="152" t="s">
        <v>759</v>
      </c>
      <c r="G311" s="153" t="s">
        <v>146</v>
      </c>
      <c r="H311" s="154">
        <v>13.872999999999999</v>
      </c>
      <c r="I311" s="155"/>
      <c r="J311" s="156">
        <f>ROUND(I311*H311,2)</f>
        <v>0</v>
      </c>
      <c r="K311" s="157"/>
      <c r="L311" s="28"/>
      <c r="M311" s="158" t="s">
        <v>1</v>
      </c>
      <c r="N311" s="119" t="s">
        <v>41</v>
      </c>
      <c r="P311" s="159">
        <f>O311*H311</f>
        <v>0</v>
      </c>
      <c r="Q311" s="159">
        <v>8.1340000000000004E-5</v>
      </c>
      <c r="R311" s="159">
        <f>Q311*H311</f>
        <v>1.12842982E-3</v>
      </c>
      <c r="S311" s="159">
        <v>0</v>
      </c>
      <c r="T311" s="160">
        <f>S311*H311</f>
        <v>0</v>
      </c>
      <c r="AR311" s="161" t="s">
        <v>205</v>
      </c>
      <c r="AT311" s="161" t="s">
        <v>143</v>
      </c>
      <c r="AU311" s="161" t="s">
        <v>88</v>
      </c>
      <c r="AY311" s="13" t="s">
        <v>141</v>
      </c>
      <c r="BE311" s="162">
        <f>IF(N311="základná",J311,0)</f>
        <v>0</v>
      </c>
      <c r="BF311" s="162">
        <f>IF(N311="znížená",J311,0)</f>
        <v>0</v>
      </c>
      <c r="BG311" s="162">
        <f>IF(N311="zákl. prenesená",J311,0)</f>
        <v>0</v>
      </c>
      <c r="BH311" s="162">
        <f>IF(N311="zníž. prenesená",J311,0)</f>
        <v>0</v>
      </c>
      <c r="BI311" s="162">
        <f>IF(N311="nulová",J311,0)</f>
        <v>0</v>
      </c>
      <c r="BJ311" s="13" t="s">
        <v>88</v>
      </c>
      <c r="BK311" s="162">
        <f>ROUND(I311*H311,2)</f>
        <v>0</v>
      </c>
      <c r="BL311" s="13" t="s">
        <v>205</v>
      </c>
      <c r="BM311" s="161" t="s">
        <v>760</v>
      </c>
    </row>
    <row r="312" spans="2:65" s="1" customFormat="1" ht="24.25" customHeight="1" x14ac:dyDescent="0.2">
      <c r="B312" s="120"/>
      <c r="C312" s="150" t="s">
        <v>761</v>
      </c>
      <c r="D312" s="150" t="s">
        <v>143</v>
      </c>
      <c r="E312" s="151" t="s">
        <v>762</v>
      </c>
      <c r="F312" s="152" t="s">
        <v>763</v>
      </c>
      <c r="G312" s="153" t="s">
        <v>146</v>
      </c>
      <c r="H312" s="154">
        <v>13.872999999999999</v>
      </c>
      <c r="I312" s="155"/>
      <c r="J312" s="156">
        <f>ROUND(I312*H312,2)</f>
        <v>0</v>
      </c>
      <c r="K312" s="157"/>
      <c r="L312" s="28"/>
      <c r="M312" s="158" t="s">
        <v>1</v>
      </c>
      <c r="N312" s="119" t="s">
        <v>41</v>
      </c>
      <c r="P312" s="159">
        <f>O312*H312</f>
        <v>0</v>
      </c>
      <c r="Q312" s="159">
        <v>2.4252E-4</v>
      </c>
      <c r="R312" s="159">
        <f>Q312*H312</f>
        <v>3.3644799599999997E-3</v>
      </c>
      <c r="S312" s="159">
        <v>0</v>
      </c>
      <c r="T312" s="160">
        <f>S312*H312</f>
        <v>0</v>
      </c>
      <c r="AR312" s="161" t="s">
        <v>205</v>
      </c>
      <c r="AT312" s="161" t="s">
        <v>143</v>
      </c>
      <c r="AU312" s="161" t="s">
        <v>88</v>
      </c>
      <c r="AY312" s="13" t="s">
        <v>141</v>
      </c>
      <c r="BE312" s="162">
        <f>IF(N312="základná",J312,0)</f>
        <v>0</v>
      </c>
      <c r="BF312" s="162">
        <f>IF(N312="znížená",J312,0)</f>
        <v>0</v>
      </c>
      <c r="BG312" s="162">
        <f>IF(N312="zákl. prenesená",J312,0)</f>
        <v>0</v>
      </c>
      <c r="BH312" s="162">
        <f>IF(N312="zníž. prenesená",J312,0)</f>
        <v>0</v>
      </c>
      <c r="BI312" s="162">
        <f>IF(N312="nulová",J312,0)</f>
        <v>0</v>
      </c>
      <c r="BJ312" s="13" t="s">
        <v>88</v>
      </c>
      <c r="BK312" s="162">
        <f>ROUND(I312*H312,2)</f>
        <v>0</v>
      </c>
      <c r="BL312" s="13" t="s">
        <v>205</v>
      </c>
      <c r="BM312" s="161" t="s">
        <v>764</v>
      </c>
    </row>
    <row r="313" spans="2:65" s="11" customFormat="1" ht="25.9" customHeight="1" x14ac:dyDescent="0.35">
      <c r="B313" s="138"/>
      <c r="D313" s="139" t="s">
        <v>74</v>
      </c>
      <c r="E313" s="140" t="s">
        <v>222</v>
      </c>
      <c r="F313" s="140" t="s">
        <v>765</v>
      </c>
      <c r="I313" s="141"/>
      <c r="J313" s="142">
        <f>BK313</f>
        <v>0</v>
      </c>
      <c r="L313" s="138"/>
      <c r="M313" s="143"/>
      <c r="P313" s="144">
        <f>P314</f>
        <v>0</v>
      </c>
      <c r="R313" s="144">
        <f>R314</f>
        <v>24646.78</v>
      </c>
      <c r="T313" s="145">
        <f>T314</f>
        <v>0</v>
      </c>
      <c r="AR313" s="139" t="s">
        <v>153</v>
      </c>
      <c r="AT313" s="146" t="s">
        <v>74</v>
      </c>
      <c r="AU313" s="146" t="s">
        <v>75</v>
      </c>
      <c r="AY313" s="139" t="s">
        <v>141</v>
      </c>
      <c r="BK313" s="147">
        <f>BK314</f>
        <v>0</v>
      </c>
    </row>
    <row r="314" spans="2:65" s="11" customFormat="1" ht="22.9" customHeight="1" x14ac:dyDescent="0.25">
      <c r="B314" s="138"/>
      <c r="D314" s="139" t="s">
        <v>74</v>
      </c>
      <c r="E314" s="148" t="s">
        <v>766</v>
      </c>
      <c r="F314" s="148" t="s">
        <v>767</v>
      </c>
      <c r="I314" s="141"/>
      <c r="J314" s="149">
        <f>BK314</f>
        <v>0</v>
      </c>
      <c r="L314" s="138"/>
      <c r="M314" s="143"/>
      <c r="P314" s="144">
        <f>SUM(P315:P333)</f>
        <v>0</v>
      </c>
      <c r="R314" s="144">
        <f>SUM(R315:R333)</f>
        <v>24646.78</v>
      </c>
      <c r="T314" s="145">
        <f>SUM(T315:T333)</f>
        <v>0</v>
      </c>
      <c r="AR314" s="139" t="s">
        <v>153</v>
      </c>
      <c r="AT314" s="146" t="s">
        <v>74</v>
      </c>
      <c r="AU314" s="146" t="s">
        <v>82</v>
      </c>
      <c r="AY314" s="139" t="s">
        <v>141</v>
      </c>
      <c r="BK314" s="147">
        <f>SUM(BK315:BK333)</f>
        <v>0</v>
      </c>
    </row>
    <row r="315" spans="2:65" s="1" customFormat="1" ht="24.25" customHeight="1" x14ac:dyDescent="0.2">
      <c r="B315" s="120"/>
      <c r="C315" s="150" t="s">
        <v>768</v>
      </c>
      <c r="D315" s="150" t="s">
        <v>143</v>
      </c>
      <c r="E315" s="151" t="s">
        <v>769</v>
      </c>
      <c r="F315" s="152" t="s">
        <v>770</v>
      </c>
      <c r="G315" s="153" t="s">
        <v>445</v>
      </c>
      <c r="H315" s="154">
        <v>348</v>
      </c>
      <c r="I315" s="155"/>
      <c r="J315" s="156">
        <f t="shared" ref="J315:J333" si="95">ROUND(I315*H315,2)</f>
        <v>0</v>
      </c>
      <c r="K315" s="157"/>
      <c r="L315" s="28"/>
      <c r="M315" s="158" t="s">
        <v>1</v>
      </c>
      <c r="N315" s="119" t="s">
        <v>41</v>
      </c>
      <c r="P315" s="159">
        <f t="shared" ref="P315:P333" si="96">O315*H315</f>
        <v>0</v>
      </c>
      <c r="Q315" s="159">
        <v>0</v>
      </c>
      <c r="R315" s="159">
        <f t="shared" ref="R315:R333" si="97">Q315*H315</f>
        <v>0</v>
      </c>
      <c r="S315" s="159">
        <v>0</v>
      </c>
      <c r="T315" s="160">
        <f t="shared" ref="T315:T333" si="98">S315*H315</f>
        <v>0</v>
      </c>
      <c r="AR315" s="161" t="s">
        <v>404</v>
      </c>
      <c r="AT315" s="161" t="s">
        <v>143</v>
      </c>
      <c r="AU315" s="161" t="s">
        <v>88</v>
      </c>
      <c r="AY315" s="13" t="s">
        <v>141</v>
      </c>
      <c r="BE315" s="162">
        <f t="shared" ref="BE315:BE333" si="99">IF(N315="základná",J315,0)</f>
        <v>0</v>
      </c>
      <c r="BF315" s="162">
        <f t="shared" ref="BF315:BF333" si="100">IF(N315="znížená",J315,0)</f>
        <v>0</v>
      </c>
      <c r="BG315" s="162">
        <f t="shared" ref="BG315:BG333" si="101">IF(N315="zákl. prenesená",J315,0)</f>
        <v>0</v>
      </c>
      <c r="BH315" s="162">
        <f t="shared" ref="BH315:BH333" si="102">IF(N315="zníž. prenesená",J315,0)</f>
        <v>0</v>
      </c>
      <c r="BI315" s="162">
        <f t="shared" ref="BI315:BI333" si="103">IF(N315="nulová",J315,0)</f>
        <v>0</v>
      </c>
      <c r="BJ315" s="13" t="s">
        <v>88</v>
      </c>
      <c r="BK315" s="162">
        <f t="shared" ref="BK315:BK333" si="104">ROUND(I315*H315,2)</f>
        <v>0</v>
      </c>
      <c r="BL315" s="13" t="s">
        <v>404</v>
      </c>
      <c r="BM315" s="161" t="s">
        <v>771</v>
      </c>
    </row>
    <row r="316" spans="2:65" s="1" customFormat="1" ht="24.25" customHeight="1" x14ac:dyDescent="0.2">
      <c r="B316" s="120"/>
      <c r="C316" s="150" t="s">
        <v>772</v>
      </c>
      <c r="D316" s="150" t="s">
        <v>143</v>
      </c>
      <c r="E316" s="151" t="s">
        <v>773</v>
      </c>
      <c r="F316" s="152" t="s">
        <v>774</v>
      </c>
      <c r="G316" s="153" t="s">
        <v>445</v>
      </c>
      <c r="H316" s="154">
        <v>1359</v>
      </c>
      <c r="I316" s="155"/>
      <c r="J316" s="156">
        <f t="shared" si="95"/>
        <v>0</v>
      </c>
      <c r="K316" s="157"/>
      <c r="L316" s="28"/>
      <c r="M316" s="158" t="s">
        <v>1</v>
      </c>
      <c r="N316" s="119" t="s">
        <v>41</v>
      </c>
      <c r="P316" s="159">
        <f t="shared" si="96"/>
        <v>0</v>
      </c>
      <c r="Q316" s="159">
        <v>0</v>
      </c>
      <c r="R316" s="159">
        <f t="shared" si="97"/>
        <v>0</v>
      </c>
      <c r="S316" s="159">
        <v>0</v>
      </c>
      <c r="T316" s="160">
        <f t="shared" si="98"/>
        <v>0</v>
      </c>
      <c r="AR316" s="161" t="s">
        <v>404</v>
      </c>
      <c r="AT316" s="161" t="s">
        <v>143</v>
      </c>
      <c r="AU316" s="161" t="s">
        <v>88</v>
      </c>
      <c r="AY316" s="13" t="s">
        <v>141</v>
      </c>
      <c r="BE316" s="162">
        <f t="shared" si="99"/>
        <v>0</v>
      </c>
      <c r="BF316" s="162">
        <f t="shared" si="100"/>
        <v>0</v>
      </c>
      <c r="BG316" s="162">
        <f t="shared" si="101"/>
        <v>0</v>
      </c>
      <c r="BH316" s="162">
        <f t="shared" si="102"/>
        <v>0</v>
      </c>
      <c r="BI316" s="162">
        <f t="shared" si="103"/>
        <v>0</v>
      </c>
      <c r="BJ316" s="13" t="s">
        <v>88</v>
      </c>
      <c r="BK316" s="162">
        <f t="shared" si="104"/>
        <v>0</v>
      </c>
      <c r="BL316" s="13" t="s">
        <v>404</v>
      </c>
      <c r="BM316" s="161" t="s">
        <v>775</v>
      </c>
    </row>
    <row r="317" spans="2:65" s="1" customFormat="1" ht="24.25" customHeight="1" x14ac:dyDescent="0.2">
      <c r="B317" s="120"/>
      <c r="C317" s="150" t="s">
        <v>776</v>
      </c>
      <c r="D317" s="150" t="s">
        <v>143</v>
      </c>
      <c r="E317" s="151" t="s">
        <v>777</v>
      </c>
      <c r="F317" s="152" t="s">
        <v>778</v>
      </c>
      <c r="G317" s="153" t="s">
        <v>445</v>
      </c>
      <c r="H317" s="154">
        <v>600</v>
      </c>
      <c r="I317" s="155"/>
      <c r="J317" s="156">
        <f t="shared" si="95"/>
        <v>0</v>
      </c>
      <c r="K317" s="157"/>
      <c r="L317" s="28"/>
      <c r="M317" s="158" t="s">
        <v>1</v>
      </c>
      <c r="N317" s="119" t="s">
        <v>41</v>
      </c>
      <c r="P317" s="159">
        <f t="shared" si="96"/>
        <v>0</v>
      </c>
      <c r="Q317" s="159">
        <v>0</v>
      </c>
      <c r="R317" s="159">
        <f t="shared" si="97"/>
        <v>0</v>
      </c>
      <c r="S317" s="159">
        <v>0</v>
      </c>
      <c r="T317" s="160">
        <f t="shared" si="98"/>
        <v>0</v>
      </c>
      <c r="AR317" s="161" t="s">
        <v>404</v>
      </c>
      <c r="AT317" s="161" t="s">
        <v>143</v>
      </c>
      <c r="AU317" s="161" t="s">
        <v>88</v>
      </c>
      <c r="AY317" s="13" t="s">
        <v>141</v>
      </c>
      <c r="BE317" s="162">
        <f t="shared" si="99"/>
        <v>0</v>
      </c>
      <c r="BF317" s="162">
        <f t="shared" si="100"/>
        <v>0</v>
      </c>
      <c r="BG317" s="162">
        <f t="shared" si="101"/>
        <v>0</v>
      </c>
      <c r="BH317" s="162">
        <f t="shared" si="102"/>
        <v>0</v>
      </c>
      <c r="BI317" s="162">
        <f t="shared" si="103"/>
        <v>0</v>
      </c>
      <c r="BJ317" s="13" t="s">
        <v>88</v>
      </c>
      <c r="BK317" s="162">
        <f t="shared" si="104"/>
        <v>0</v>
      </c>
      <c r="BL317" s="13" t="s">
        <v>404</v>
      </c>
      <c r="BM317" s="161" t="s">
        <v>779</v>
      </c>
    </row>
    <row r="318" spans="2:65" s="1" customFormat="1" ht="24.25" customHeight="1" x14ac:dyDescent="0.2">
      <c r="B318" s="120"/>
      <c r="C318" s="150" t="s">
        <v>780</v>
      </c>
      <c r="D318" s="150" t="s">
        <v>143</v>
      </c>
      <c r="E318" s="151" t="s">
        <v>781</v>
      </c>
      <c r="F318" s="152" t="s">
        <v>782</v>
      </c>
      <c r="G318" s="153" t="s">
        <v>445</v>
      </c>
      <c r="H318" s="154">
        <v>863</v>
      </c>
      <c r="I318" s="155"/>
      <c r="J318" s="156">
        <f t="shared" si="95"/>
        <v>0</v>
      </c>
      <c r="K318" s="157"/>
      <c r="L318" s="28"/>
      <c r="M318" s="158" t="s">
        <v>1</v>
      </c>
      <c r="N318" s="119" t="s">
        <v>41</v>
      </c>
      <c r="P318" s="159">
        <f t="shared" si="96"/>
        <v>0</v>
      </c>
      <c r="Q318" s="159">
        <v>0</v>
      </c>
      <c r="R318" s="159">
        <f t="shared" si="97"/>
        <v>0</v>
      </c>
      <c r="S318" s="159">
        <v>0</v>
      </c>
      <c r="T318" s="160">
        <f t="shared" si="98"/>
        <v>0</v>
      </c>
      <c r="AR318" s="161" t="s">
        <v>404</v>
      </c>
      <c r="AT318" s="161" t="s">
        <v>143</v>
      </c>
      <c r="AU318" s="161" t="s">
        <v>88</v>
      </c>
      <c r="AY318" s="13" t="s">
        <v>141</v>
      </c>
      <c r="BE318" s="162">
        <f t="shared" si="99"/>
        <v>0</v>
      </c>
      <c r="BF318" s="162">
        <f t="shared" si="100"/>
        <v>0</v>
      </c>
      <c r="BG318" s="162">
        <f t="shared" si="101"/>
        <v>0</v>
      </c>
      <c r="BH318" s="162">
        <f t="shared" si="102"/>
        <v>0</v>
      </c>
      <c r="BI318" s="162">
        <f t="shared" si="103"/>
        <v>0</v>
      </c>
      <c r="BJ318" s="13" t="s">
        <v>88</v>
      </c>
      <c r="BK318" s="162">
        <f t="shared" si="104"/>
        <v>0</v>
      </c>
      <c r="BL318" s="13" t="s">
        <v>404</v>
      </c>
      <c r="BM318" s="161" t="s">
        <v>783</v>
      </c>
    </row>
    <row r="319" spans="2:65" s="1" customFormat="1" ht="24.25" customHeight="1" x14ac:dyDescent="0.2">
      <c r="B319" s="120"/>
      <c r="C319" s="150" t="s">
        <v>784</v>
      </c>
      <c r="D319" s="150" t="s">
        <v>143</v>
      </c>
      <c r="E319" s="151" t="s">
        <v>785</v>
      </c>
      <c r="F319" s="152" t="s">
        <v>786</v>
      </c>
      <c r="G319" s="153" t="s">
        <v>445</v>
      </c>
      <c r="H319" s="154">
        <v>4307</v>
      </c>
      <c r="I319" s="155"/>
      <c r="J319" s="156">
        <f t="shared" si="95"/>
        <v>0</v>
      </c>
      <c r="K319" s="157"/>
      <c r="L319" s="28"/>
      <c r="M319" s="158" t="s">
        <v>1</v>
      </c>
      <c r="N319" s="119" t="s">
        <v>41</v>
      </c>
      <c r="P319" s="159">
        <f t="shared" si="96"/>
        <v>0</v>
      </c>
      <c r="Q319" s="159">
        <v>0</v>
      </c>
      <c r="R319" s="159">
        <f t="shared" si="97"/>
        <v>0</v>
      </c>
      <c r="S319" s="159">
        <v>0</v>
      </c>
      <c r="T319" s="160">
        <f t="shared" si="98"/>
        <v>0</v>
      </c>
      <c r="AR319" s="161" t="s">
        <v>404</v>
      </c>
      <c r="AT319" s="161" t="s">
        <v>143</v>
      </c>
      <c r="AU319" s="161" t="s">
        <v>88</v>
      </c>
      <c r="AY319" s="13" t="s">
        <v>141</v>
      </c>
      <c r="BE319" s="162">
        <f t="shared" si="99"/>
        <v>0</v>
      </c>
      <c r="BF319" s="162">
        <f t="shared" si="100"/>
        <v>0</v>
      </c>
      <c r="BG319" s="162">
        <f t="shared" si="101"/>
        <v>0</v>
      </c>
      <c r="BH319" s="162">
        <f t="shared" si="102"/>
        <v>0</v>
      </c>
      <c r="BI319" s="162">
        <f t="shared" si="103"/>
        <v>0</v>
      </c>
      <c r="BJ319" s="13" t="s">
        <v>88</v>
      </c>
      <c r="BK319" s="162">
        <f t="shared" si="104"/>
        <v>0</v>
      </c>
      <c r="BL319" s="13" t="s">
        <v>404</v>
      </c>
      <c r="BM319" s="161" t="s">
        <v>787</v>
      </c>
    </row>
    <row r="320" spans="2:65" s="1" customFormat="1" ht="24.25" customHeight="1" x14ac:dyDescent="0.2">
      <c r="B320" s="120"/>
      <c r="C320" s="150" t="s">
        <v>788</v>
      </c>
      <c r="D320" s="150" t="s">
        <v>143</v>
      </c>
      <c r="E320" s="151" t="s">
        <v>789</v>
      </c>
      <c r="F320" s="152" t="s">
        <v>790</v>
      </c>
      <c r="G320" s="153" t="s">
        <v>445</v>
      </c>
      <c r="H320" s="154">
        <v>11057</v>
      </c>
      <c r="I320" s="155"/>
      <c r="J320" s="156">
        <f t="shared" si="95"/>
        <v>0</v>
      </c>
      <c r="K320" s="157"/>
      <c r="L320" s="28"/>
      <c r="M320" s="158" t="s">
        <v>1</v>
      </c>
      <c r="N320" s="119" t="s">
        <v>41</v>
      </c>
      <c r="P320" s="159">
        <f t="shared" si="96"/>
        <v>0</v>
      </c>
      <c r="Q320" s="159">
        <v>0</v>
      </c>
      <c r="R320" s="159">
        <f t="shared" si="97"/>
        <v>0</v>
      </c>
      <c r="S320" s="159">
        <v>0</v>
      </c>
      <c r="T320" s="160">
        <f t="shared" si="98"/>
        <v>0</v>
      </c>
      <c r="AR320" s="161" t="s">
        <v>404</v>
      </c>
      <c r="AT320" s="161" t="s">
        <v>143</v>
      </c>
      <c r="AU320" s="161" t="s">
        <v>88</v>
      </c>
      <c r="AY320" s="13" t="s">
        <v>141</v>
      </c>
      <c r="BE320" s="162">
        <f t="shared" si="99"/>
        <v>0</v>
      </c>
      <c r="BF320" s="162">
        <f t="shared" si="100"/>
        <v>0</v>
      </c>
      <c r="BG320" s="162">
        <f t="shared" si="101"/>
        <v>0</v>
      </c>
      <c r="BH320" s="162">
        <f t="shared" si="102"/>
        <v>0</v>
      </c>
      <c r="BI320" s="162">
        <f t="shared" si="103"/>
        <v>0</v>
      </c>
      <c r="BJ320" s="13" t="s">
        <v>88</v>
      </c>
      <c r="BK320" s="162">
        <f t="shared" si="104"/>
        <v>0</v>
      </c>
      <c r="BL320" s="13" t="s">
        <v>404</v>
      </c>
      <c r="BM320" s="161" t="s">
        <v>791</v>
      </c>
    </row>
    <row r="321" spans="2:65" s="1" customFormat="1" ht="24.25" customHeight="1" x14ac:dyDescent="0.2">
      <c r="B321" s="120"/>
      <c r="C321" s="150" t="s">
        <v>792</v>
      </c>
      <c r="D321" s="150" t="s">
        <v>143</v>
      </c>
      <c r="E321" s="151" t="s">
        <v>793</v>
      </c>
      <c r="F321" s="152" t="s">
        <v>794</v>
      </c>
      <c r="G321" s="153" t="s">
        <v>445</v>
      </c>
      <c r="H321" s="154">
        <v>6043</v>
      </c>
      <c r="I321" s="155"/>
      <c r="J321" s="156">
        <f t="shared" si="95"/>
        <v>0</v>
      </c>
      <c r="K321" s="157"/>
      <c r="L321" s="28"/>
      <c r="M321" s="158" t="s">
        <v>1</v>
      </c>
      <c r="N321" s="119" t="s">
        <v>41</v>
      </c>
      <c r="P321" s="159">
        <f t="shared" si="96"/>
        <v>0</v>
      </c>
      <c r="Q321" s="159">
        <v>0</v>
      </c>
      <c r="R321" s="159">
        <f t="shared" si="97"/>
        <v>0</v>
      </c>
      <c r="S321" s="159">
        <v>0</v>
      </c>
      <c r="T321" s="160">
        <f t="shared" si="98"/>
        <v>0</v>
      </c>
      <c r="AR321" s="161" t="s">
        <v>404</v>
      </c>
      <c r="AT321" s="161" t="s">
        <v>143</v>
      </c>
      <c r="AU321" s="161" t="s">
        <v>88</v>
      </c>
      <c r="AY321" s="13" t="s">
        <v>141</v>
      </c>
      <c r="BE321" s="162">
        <f t="shared" si="99"/>
        <v>0</v>
      </c>
      <c r="BF321" s="162">
        <f t="shared" si="100"/>
        <v>0</v>
      </c>
      <c r="BG321" s="162">
        <f t="shared" si="101"/>
        <v>0</v>
      </c>
      <c r="BH321" s="162">
        <f t="shared" si="102"/>
        <v>0</v>
      </c>
      <c r="BI321" s="162">
        <f t="shared" si="103"/>
        <v>0</v>
      </c>
      <c r="BJ321" s="13" t="s">
        <v>88</v>
      </c>
      <c r="BK321" s="162">
        <f t="shared" si="104"/>
        <v>0</v>
      </c>
      <c r="BL321" s="13" t="s">
        <v>404</v>
      </c>
      <c r="BM321" s="161" t="s">
        <v>795</v>
      </c>
    </row>
    <row r="322" spans="2:65" s="1" customFormat="1" ht="24.25" customHeight="1" x14ac:dyDescent="0.2">
      <c r="B322" s="120"/>
      <c r="C322" s="150" t="s">
        <v>796</v>
      </c>
      <c r="D322" s="150" t="s">
        <v>143</v>
      </c>
      <c r="E322" s="151" t="s">
        <v>797</v>
      </c>
      <c r="F322" s="152" t="s">
        <v>798</v>
      </c>
      <c r="G322" s="153" t="s">
        <v>445</v>
      </c>
      <c r="H322" s="154">
        <v>19694</v>
      </c>
      <c r="I322" s="155"/>
      <c r="J322" s="156">
        <f t="shared" si="95"/>
        <v>0</v>
      </c>
      <c r="K322" s="157"/>
      <c r="L322" s="28"/>
      <c r="M322" s="158" t="s">
        <v>1</v>
      </c>
      <c r="N322" s="119" t="s">
        <v>41</v>
      </c>
      <c r="P322" s="159">
        <f t="shared" si="96"/>
        <v>0</v>
      </c>
      <c r="Q322" s="159">
        <v>0</v>
      </c>
      <c r="R322" s="159">
        <f t="shared" si="97"/>
        <v>0</v>
      </c>
      <c r="S322" s="159">
        <v>0</v>
      </c>
      <c r="T322" s="160">
        <f t="shared" si="98"/>
        <v>0</v>
      </c>
      <c r="AR322" s="161" t="s">
        <v>404</v>
      </c>
      <c r="AT322" s="161" t="s">
        <v>143</v>
      </c>
      <c r="AU322" s="161" t="s">
        <v>88</v>
      </c>
      <c r="AY322" s="13" t="s">
        <v>141</v>
      </c>
      <c r="BE322" s="162">
        <f t="shared" si="99"/>
        <v>0</v>
      </c>
      <c r="BF322" s="162">
        <f t="shared" si="100"/>
        <v>0</v>
      </c>
      <c r="BG322" s="162">
        <f t="shared" si="101"/>
        <v>0</v>
      </c>
      <c r="BH322" s="162">
        <f t="shared" si="102"/>
        <v>0</v>
      </c>
      <c r="BI322" s="162">
        <f t="shared" si="103"/>
        <v>0</v>
      </c>
      <c r="BJ322" s="13" t="s">
        <v>88</v>
      </c>
      <c r="BK322" s="162">
        <f t="shared" si="104"/>
        <v>0</v>
      </c>
      <c r="BL322" s="13" t="s">
        <v>404</v>
      </c>
      <c r="BM322" s="161" t="s">
        <v>799</v>
      </c>
    </row>
    <row r="323" spans="2:65" s="1" customFormat="1" ht="24.25" customHeight="1" x14ac:dyDescent="0.2">
      <c r="B323" s="120"/>
      <c r="C323" s="150" t="s">
        <v>800</v>
      </c>
      <c r="D323" s="150" t="s">
        <v>143</v>
      </c>
      <c r="E323" s="151" t="s">
        <v>801</v>
      </c>
      <c r="F323" s="152" t="s">
        <v>802</v>
      </c>
      <c r="G323" s="153" t="s">
        <v>445</v>
      </c>
      <c r="H323" s="154">
        <v>25509</v>
      </c>
      <c r="I323" s="155"/>
      <c r="J323" s="156">
        <f t="shared" si="95"/>
        <v>0</v>
      </c>
      <c r="K323" s="157"/>
      <c r="L323" s="28"/>
      <c r="M323" s="158" t="s">
        <v>1</v>
      </c>
      <c r="N323" s="119" t="s">
        <v>41</v>
      </c>
      <c r="P323" s="159">
        <f t="shared" si="96"/>
        <v>0</v>
      </c>
      <c r="Q323" s="159">
        <v>0</v>
      </c>
      <c r="R323" s="159">
        <f t="shared" si="97"/>
        <v>0</v>
      </c>
      <c r="S323" s="159">
        <v>0</v>
      </c>
      <c r="T323" s="160">
        <f t="shared" si="98"/>
        <v>0</v>
      </c>
      <c r="AR323" s="161" t="s">
        <v>404</v>
      </c>
      <c r="AT323" s="161" t="s">
        <v>143</v>
      </c>
      <c r="AU323" s="161" t="s">
        <v>88</v>
      </c>
      <c r="AY323" s="13" t="s">
        <v>141</v>
      </c>
      <c r="BE323" s="162">
        <f t="shared" si="99"/>
        <v>0</v>
      </c>
      <c r="BF323" s="162">
        <f t="shared" si="100"/>
        <v>0</v>
      </c>
      <c r="BG323" s="162">
        <f t="shared" si="101"/>
        <v>0</v>
      </c>
      <c r="BH323" s="162">
        <f t="shared" si="102"/>
        <v>0</v>
      </c>
      <c r="BI323" s="162">
        <f t="shared" si="103"/>
        <v>0</v>
      </c>
      <c r="BJ323" s="13" t="s">
        <v>88</v>
      </c>
      <c r="BK323" s="162">
        <f t="shared" si="104"/>
        <v>0</v>
      </c>
      <c r="BL323" s="13" t="s">
        <v>404</v>
      </c>
      <c r="BM323" s="161" t="s">
        <v>803</v>
      </c>
    </row>
    <row r="324" spans="2:65" s="1" customFormat="1" ht="37.9" customHeight="1" x14ac:dyDescent="0.2">
      <c r="B324" s="120"/>
      <c r="C324" s="150" t="s">
        <v>804</v>
      </c>
      <c r="D324" s="150" t="s">
        <v>143</v>
      </c>
      <c r="E324" s="151" t="s">
        <v>805</v>
      </c>
      <c r="F324" s="152" t="s">
        <v>806</v>
      </c>
      <c r="G324" s="153" t="s">
        <v>445</v>
      </c>
      <c r="H324" s="154">
        <v>2307</v>
      </c>
      <c r="I324" s="155"/>
      <c r="J324" s="156">
        <f t="shared" si="95"/>
        <v>0</v>
      </c>
      <c r="K324" s="157"/>
      <c r="L324" s="28"/>
      <c r="M324" s="158" t="s">
        <v>1</v>
      </c>
      <c r="N324" s="119" t="s">
        <v>41</v>
      </c>
      <c r="P324" s="159">
        <f t="shared" si="96"/>
        <v>0</v>
      </c>
      <c r="Q324" s="159">
        <v>0</v>
      </c>
      <c r="R324" s="159">
        <f t="shared" si="97"/>
        <v>0</v>
      </c>
      <c r="S324" s="159">
        <v>0</v>
      </c>
      <c r="T324" s="160">
        <f t="shared" si="98"/>
        <v>0</v>
      </c>
      <c r="AR324" s="161" t="s">
        <v>404</v>
      </c>
      <c r="AT324" s="161" t="s">
        <v>143</v>
      </c>
      <c r="AU324" s="161" t="s">
        <v>88</v>
      </c>
      <c r="AY324" s="13" t="s">
        <v>141</v>
      </c>
      <c r="BE324" s="162">
        <f t="shared" si="99"/>
        <v>0</v>
      </c>
      <c r="BF324" s="162">
        <f t="shared" si="100"/>
        <v>0</v>
      </c>
      <c r="BG324" s="162">
        <f t="shared" si="101"/>
        <v>0</v>
      </c>
      <c r="BH324" s="162">
        <f t="shared" si="102"/>
        <v>0</v>
      </c>
      <c r="BI324" s="162">
        <f t="shared" si="103"/>
        <v>0</v>
      </c>
      <c r="BJ324" s="13" t="s">
        <v>88</v>
      </c>
      <c r="BK324" s="162">
        <f t="shared" si="104"/>
        <v>0</v>
      </c>
      <c r="BL324" s="13" t="s">
        <v>404</v>
      </c>
      <c r="BM324" s="161" t="s">
        <v>807</v>
      </c>
    </row>
    <row r="325" spans="2:65" s="1" customFormat="1" ht="37.9" customHeight="1" x14ac:dyDescent="0.2">
      <c r="B325" s="120"/>
      <c r="C325" s="150" t="s">
        <v>808</v>
      </c>
      <c r="D325" s="150" t="s">
        <v>143</v>
      </c>
      <c r="E325" s="151" t="s">
        <v>809</v>
      </c>
      <c r="F325" s="152" t="s">
        <v>810</v>
      </c>
      <c r="G325" s="153" t="s">
        <v>445</v>
      </c>
      <c r="H325" s="154">
        <v>863</v>
      </c>
      <c r="I325" s="155"/>
      <c r="J325" s="156">
        <f t="shared" si="95"/>
        <v>0</v>
      </c>
      <c r="K325" s="157"/>
      <c r="L325" s="28"/>
      <c r="M325" s="158" t="s">
        <v>1</v>
      </c>
      <c r="N325" s="119" t="s">
        <v>41</v>
      </c>
      <c r="P325" s="159">
        <f t="shared" si="96"/>
        <v>0</v>
      </c>
      <c r="Q325" s="159">
        <v>0</v>
      </c>
      <c r="R325" s="159">
        <f t="shared" si="97"/>
        <v>0</v>
      </c>
      <c r="S325" s="159">
        <v>0</v>
      </c>
      <c r="T325" s="160">
        <f t="shared" si="98"/>
        <v>0</v>
      </c>
      <c r="AR325" s="161" t="s">
        <v>404</v>
      </c>
      <c r="AT325" s="161" t="s">
        <v>143</v>
      </c>
      <c r="AU325" s="161" t="s">
        <v>88</v>
      </c>
      <c r="AY325" s="13" t="s">
        <v>141</v>
      </c>
      <c r="BE325" s="162">
        <f t="shared" si="99"/>
        <v>0</v>
      </c>
      <c r="BF325" s="162">
        <f t="shared" si="100"/>
        <v>0</v>
      </c>
      <c r="BG325" s="162">
        <f t="shared" si="101"/>
        <v>0</v>
      </c>
      <c r="BH325" s="162">
        <f t="shared" si="102"/>
        <v>0</v>
      </c>
      <c r="BI325" s="162">
        <f t="shared" si="103"/>
        <v>0</v>
      </c>
      <c r="BJ325" s="13" t="s">
        <v>88</v>
      </c>
      <c r="BK325" s="162">
        <f t="shared" si="104"/>
        <v>0</v>
      </c>
      <c r="BL325" s="13" t="s">
        <v>404</v>
      </c>
      <c r="BM325" s="161" t="s">
        <v>811</v>
      </c>
    </row>
    <row r="326" spans="2:65" s="1" customFormat="1" ht="37.9" customHeight="1" x14ac:dyDescent="0.2">
      <c r="B326" s="120"/>
      <c r="C326" s="150" t="s">
        <v>812</v>
      </c>
      <c r="D326" s="150" t="s">
        <v>143</v>
      </c>
      <c r="E326" s="151" t="s">
        <v>813</v>
      </c>
      <c r="F326" s="152" t="s">
        <v>814</v>
      </c>
      <c r="G326" s="153" t="s">
        <v>445</v>
      </c>
      <c r="H326" s="154">
        <v>4307</v>
      </c>
      <c r="I326" s="155"/>
      <c r="J326" s="156">
        <f t="shared" si="95"/>
        <v>0</v>
      </c>
      <c r="K326" s="157"/>
      <c r="L326" s="28"/>
      <c r="M326" s="158" t="s">
        <v>1</v>
      </c>
      <c r="N326" s="119" t="s">
        <v>41</v>
      </c>
      <c r="P326" s="159">
        <f t="shared" si="96"/>
        <v>0</v>
      </c>
      <c r="Q326" s="159">
        <v>0</v>
      </c>
      <c r="R326" s="159">
        <f t="shared" si="97"/>
        <v>0</v>
      </c>
      <c r="S326" s="159">
        <v>0</v>
      </c>
      <c r="T326" s="160">
        <f t="shared" si="98"/>
        <v>0</v>
      </c>
      <c r="AR326" s="161" t="s">
        <v>404</v>
      </c>
      <c r="AT326" s="161" t="s">
        <v>143</v>
      </c>
      <c r="AU326" s="161" t="s">
        <v>88</v>
      </c>
      <c r="AY326" s="13" t="s">
        <v>141</v>
      </c>
      <c r="BE326" s="162">
        <f t="shared" si="99"/>
        <v>0</v>
      </c>
      <c r="BF326" s="162">
        <f t="shared" si="100"/>
        <v>0</v>
      </c>
      <c r="BG326" s="162">
        <f t="shared" si="101"/>
        <v>0</v>
      </c>
      <c r="BH326" s="162">
        <f t="shared" si="102"/>
        <v>0</v>
      </c>
      <c r="BI326" s="162">
        <f t="shared" si="103"/>
        <v>0</v>
      </c>
      <c r="BJ326" s="13" t="s">
        <v>88</v>
      </c>
      <c r="BK326" s="162">
        <f t="shared" si="104"/>
        <v>0</v>
      </c>
      <c r="BL326" s="13" t="s">
        <v>404</v>
      </c>
      <c r="BM326" s="161" t="s">
        <v>815</v>
      </c>
    </row>
    <row r="327" spans="2:65" s="1" customFormat="1" ht="37.9" customHeight="1" x14ac:dyDescent="0.2">
      <c r="B327" s="120"/>
      <c r="C327" s="150" t="s">
        <v>816</v>
      </c>
      <c r="D327" s="150" t="s">
        <v>143</v>
      </c>
      <c r="E327" s="151" t="s">
        <v>817</v>
      </c>
      <c r="F327" s="152" t="s">
        <v>818</v>
      </c>
      <c r="G327" s="153" t="s">
        <v>445</v>
      </c>
      <c r="H327" s="154">
        <v>62303</v>
      </c>
      <c r="I327" s="155"/>
      <c r="J327" s="156">
        <f t="shared" si="95"/>
        <v>0</v>
      </c>
      <c r="K327" s="157"/>
      <c r="L327" s="28"/>
      <c r="M327" s="158" t="s">
        <v>1</v>
      </c>
      <c r="N327" s="119" t="s">
        <v>41</v>
      </c>
      <c r="P327" s="159">
        <f t="shared" si="96"/>
        <v>0</v>
      </c>
      <c r="Q327" s="159">
        <v>0</v>
      </c>
      <c r="R327" s="159">
        <f t="shared" si="97"/>
        <v>0</v>
      </c>
      <c r="S327" s="159">
        <v>0</v>
      </c>
      <c r="T327" s="160">
        <f t="shared" si="98"/>
        <v>0</v>
      </c>
      <c r="AR327" s="161" t="s">
        <v>404</v>
      </c>
      <c r="AT327" s="161" t="s">
        <v>143</v>
      </c>
      <c r="AU327" s="161" t="s">
        <v>88</v>
      </c>
      <c r="AY327" s="13" t="s">
        <v>141</v>
      </c>
      <c r="BE327" s="162">
        <f t="shared" si="99"/>
        <v>0</v>
      </c>
      <c r="BF327" s="162">
        <f t="shared" si="100"/>
        <v>0</v>
      </c>
      <c r="BG327" s="162">
        <f t="shared" si="101"/>
        <v>0</v>
      </c>
      <c r="BH327" s="162">
        <f t="shared" si="102"/>
        <v>0</v>
      </c>
      <c r="BI327" s="162">
        <f t="shared" si="103"/>
        <v>0</v>
      </c>
      <c r="BJ327" s="13" t="s">
        <v>88</v>
      </c>
      <c r="BK327" s="162">
        <f t="shared" si="104"/>
        <v>0</v>
      </c>
      <c r="BL327" s="13" t="s">
        <v>404</v>
      </c>
      <c r="BM327" s="161" t="s">
        <v>819</v>
      </c>
    </row>
    <row r="328" spans="2:65" s="1" customFormat="1" ht="33" customHeight="1" x14ac:dyDescent="0.2">
      <c r="B328" s="120"/>
      <c r="C328" s="163" t="s">
        <v>820</v>
      </c>
      <c r="D328" s="163" t="s">
        <v>222</v>
      </c>
      <c r="E328" s="164" t="s">
        <v>702</v>
      </c>
      <c r="F328" s="165" t="s">
        <v>703</v>
      </c>
      <c r="G328" s="166" t="s">
        <v>246</v>
      </c>
      <c r="H328" s="167">
        <v>69.78</v>
      </c>
      <c r="I328" s="168"/>
      <c r="J328" s="169">
        <f t="shared" si="95"/>
        <v>0</v>
      </c>
      <c r="K328" s="170"/>
      <c r="L328" s="171"/>
      <c r="M328" s="172" t="s">
        <v>1</v>
      </c>
      <c r="N328" s="173" t="s">
        <v>41</v>
      </c>
      <c r="P328" s="159">
        <f t="shared" si="96"/>
        <v>0</v>
      </c>
      <c r="Q328" s="159">
        <v>1</v>
      </c>
      <c r="R328" s="159">
        <f t="shared" si="97"/>
        <v>69.78</v>
      </c>
      <c r="S328" s="159">
        <v>0</v>
      </c>
      <c r="T328" s="160">
        <f t="shared" si="98"/>
        <v>0</v>
      </c>
      <c r="AR328" s="161" t="s">
        <v>821</v>
      </c>
      <c r="AT328" s="161" t="s">
        <v>222</v>
      </c>
      <c r="AU328" s="161" t="s">
        <v>88</v>
      </c>
      <c r="AY328" s="13" t="s">
        <v>141</v>
      </c>
      <c r="BE328" s="162">
        <f t="shared" si="99"/>
        <v>0</v>
      </c>
      <c r="BF328" s="162">
        <f t="shared" si="100"/>
        <v>0</v>
      </c>
      <c r="BG328" s="162">
        <f t="shared" si="101"/>
        <v>0</v>
      </c>
      <c r="BH328" s="162">
        <f t="shared" si="102"/>
        <v>0</v>
      </c>
      <c r="BI328" s="162">
        <f t="shared" si="103"/>
        <v>0</v>
      </c>
      <c r="BJ328" s="13" t="s">
        <v>88</v>
      </c>
      <c r="BK328" s="162">
        <f t="shared" si="104"/>
        <v>0</v>
      </c>
      <c r="BL328" s="13" t="s">
        <v>404</v>
      </c>
      <c r="BM328" s="161" t="s">
        <v>822</v>
      </c>
    </row>
    <row r="329" spans="2:65" s="1" customFormat="1" ht="16.5" customHeight="1" x14ac:dyDescent="0.2">
      <c r="B329" s="120"/>
      <c r="C329" s="163" t="s">
        <v>823</v>
      </c>
      <c r="D329" s="163" t="s">
        <v>222</v>
      </c>
      <c r="E329" s="164" t="s">
        <v>706</v>
      </c>
      <c r="F329" s="165" t="s">
        <v>707</v>
      </c>
      <c r="G329" s="166" t="s">
        <v>445</v>
      </c>
      <c r="H329" s="167">
        <v>24577</v>
      </c>
      <c r="I329" s="168"/>
      <c r="J329" s="169">
        <f t="shared" si="95"/>
        <v>0</v>
      </c>
      <c r="K329" s="170"/>
      <c r="L329" s="171"/>
      <c r="M329" s="172" t="s">
        <v>1</v>
      </c>
      <c r="N329" s="173" t="s">
        <v>41</v>
      </c>
      <c r="P329" s="159">
        <f t="shared" si="96"/>
        <v>0</v>
      </c>
      <c r="Q329" s="159">
        <v>1</v>
      </c>
      <c r="R329" s="159">
        <f t="shared" si="97"/>
        <v>24577</v>
      </c>
      <c r="S329" s="159">
        <v>0</v>
      </c>
      <c r="T329" s="160">
        <f t="shared" si="98"/>
        <v>0</v>
      </c>
      <c r="AR329" s="161" t="s">
        <v>677</v>
      </c>
      <c r="AT329" s="161" t="s">
        <v>222</v>
      </c>
      <c r="AU329" s="161" t="s">
        <v>88</v>
      </c>
      <c r="AY329" s="13" t="s">
        <v>141</v>
      </c>
      <c r="BE329" s="162">
        <f t="shared" si="99"/>
        <v>0</v>
      </c>
      <c r="BF329" s="162">
        <f t="shared" si="100"/>
        <v>0</v>
      </c>
      <c r="BG329" s="162">
        <f t="shared" si="101"/>
        <v>0</v>
      </c>
      <c r="BH329" s="162">
        <f t="shared" si="102"/>
        <v>0</v>
      </c>
      <c r="BI329" s="162">
        <f t="shared" si="103"/>
        <v>0</v>
      </c>
      <c r="BJ329" s="13" t="s">
        <v>88</v>
      </c>
      <c r="BK329" s="162">
        <f t="shared" si="104"/>
        <v>0</v>
      </c>
      <c r="BL329" s="13" t="s">
        <v>677</v>
      </c>
      <c r="BM329" s="161" t="s">
        <v>824</v>
      </c>
    </row>
    <row r="330" spans="2:65" s="1" customFormat="1" ht="16.5" customHeight="1" x14ac:dyDescent="0.2">
      <c r="B330" s="120"/>
      <c r="C330" s="150" t="s">
        <v>825</v>
      </c>
      <c r="D330" s="150" t="s">
        <v>143</v>
      </c>
      <c r="E330" s="151" t="s">
        <v>826</v>
      </c>
      <c r="F330" s="152" t="s">
        <v>827</v>
      </c>
      <c r="G330" s="153" t="s">
        <v>458</v>
      </c>
      <c r="H330" s="174"/>
      <c r="I330" s="155"/>
      <c r="J330" s="156">
        <f t="shared" si="95"/>
        <v>0</v>
      </c>
      <c r="K330" s="157"/>
      <c r="L330" s="28"/>
      <c r="M330" s="158" t="s">
        <v>1</v>
      </c>
      <c r="N330" s="119" t="s">
        <v>41</v>
      </c>
      <c r="P330" s="159">
        <f t="shared" si="96"/>
        <v>0</v>
      </c>
      <c r="Q330" s="159">
        <v>0</v>
      </c>
      <c r="R330" s="159">
        <f t="shared" si="97"/>
        <v>0</v>
      </c>
      <c r="S330" s="159">
        <v>0</v>
      </c>
      <c r="T330" s="160">
        <f t="shared" si="98"/>
        <v>0</v>
      </c>
      <c r="AR330" s="161" t="s">
        <v>404</v>
      </c>
      <c r="AT330" s="161" t="s">
        <v>143</v>
      </c>
      <c r="AU330" s="161" t="s">
        <v>88</v>
      </c>
      <c r="AY330" s="13" t="s">
        <v>141</v>
      </c>
      <c r="BE330" s="162">
        <f t="shared" si="99"/>
        <v>0</v>
      </c>
      <c r="BF330" s="162">
        <f t="shared" si="100"/>
        <v>0</v>
      </c>
      <c r="BG330" s="162">
        <f t="shared" si="101"/>
        <v>0</v>
      </c>
      <c r="BH330" s="162">
        <f t="shared" si="102"/>
        <v>0</v>
      </c>
      <c r="BI330" s="162">
        <f t="shared" si="103"/>
        <v>0</v>
      </c>
      <c r="BJ330" s="13" t="s">
        <v>88</v>
      </c>
      <c r="BK330" s="162">
        <f t="shared" si="104"/>
        <v>0</v>
      </c>
      <c r="BL330" s="13" t="s">
        <v>404</v>
      </c>
      <c r="BM330" s="161" t="s">
        <v>828</v>
      </c>
    </row>
    <row r="331" spans="2:65" s="1" customFormat="1" ht="16.5" customHeight="1" x14ac:dyDescent="0.2">
      <c r="B331" s="120"/>
      <c r="C331" s="150" t="s">
        <v>829</v>
      </c>
      <c r="D331" s="150" t="s">
        <v>143</v>
      </c>
      <c r="E331" s="151" t="s">
        <v>830</v>
      </c>
      <c r="F331" s="152" t="s">
        <v>831</v>
      </c>
      <c r="G331" s="153" t="s">
        <v>458</v>
      </c>
      <c r="H331" s="174"/>
      <c r="I331" s="155"/>
      <c r="J331" s="156">
        <f t="shared" si="95"/>
        <v>0</v>
      </c>
      <c r="K331" s="157"/>
      <c r="L331" s="28"/>
      <c r="M331" s="158" t="s">
        <v>1</v>
      </c>
      <c r="N331" s="119" t="s">
        <v>41</v>
      </c>
      <c r="P331" s="159">
        <f t="shared" si="96"/>
        <v>0</v>
      </c>
      <c r="Q331" s="159">
        <v>0</v>
      </c>
      <c r="R331" s="159">
        <f t="shared" si="97"/>
        <v>0</v>
      </c>
      <c r="S331" s="159">
        <v>0</v>
      </c>
      <c r="T331" s="160">
        <f t="shared" si="98"/>
        <v>0</v>
      </c>
      <c r="AR331" s="161" t="s">
        <v>404</v>
      </c>
      <c r="AT331" s="161" t="s">
        <v>143</v>
      </c>
      <c r="AU331" s="161" t="s">
        <v>88</v>
      </c>
      <c r="AY331" s="13" t="s">
        <v>141</v>
      </c>
      <c r="BE331" s="162">
        <f t="shared" si="99"/>
        <v>0</v>
      </c>
      <c r="BF331" s="162">
        <f t="shared" si="100"/>
        <v>0</v>
      </c>
      <c r="BG331" s="162">
        <f t="shared" si="101"/>
        <v>0</v>
      </c>
      <c r="BH331" s="162">
        <f t="shared" si="102"/>
        <v>0</v>
      </c>
      <c r="BI331" s="162">
        <f t="shared" si="103"/>
        <v>0</v>
      </c>
      <c r="BJ331" s="13" t="s">
        <v>88</v>
      </c>
      <c r="BK331" s="162">
        <f t="shared" si="104"/>
        <v>0</v>
      </c>
      <c r="BL331" s="13" t="s">
        <v>404</v>
      </c>
      <c r="BM331" s="161" t="s">
        <v>832</v>
      </c>
    </row>
    <row r="332" spans="2:65" s="1" customFormat="1" ht="16.5" customHeight="1" x14ac:dyDescent="0.2">
      <c r="B332" s="120"/>
      <c r="C332" s="150" t="s">
        <v>833</v>
      </c>
      <c r="D332" s="150" t="s">
        <v>143</v>
      </c>
      <c r="E332" s="151" t="s">
        <v>834</v>
      </c>
      <c r="F332" s="152" t="s">
        <v>835</v>
      </c>
      <c r="G332" s="153" t="s">
        <v>458</v>
      </c>
      <c r="H332" s="174"/>
      <c r="I332" s="155"/>
      <c r="J332" s="156">
        <f t="shared" si="95"/>
        <v>0</v>
      </c>
      <c r="K332" s="157"/>
      <c r="L332" s="28"/>
      <c r="M332" s="158" t="s">
        <v>1</v>
      </c>
      <c r="N332" s="119" t="s">
        <v>41</v>
      </c>
      <c r="P332" s="159">
        <f t="shared" si="96"/>
        <v>0</v>
      </c>
      <c r="Q332" s="159">
        <v>0</v>
      </c>
      <c r="R332" s="159">
        <f t="shared" si="97"/>
        <v>0</v>
      </c>
      <c r="S332" s="159">
        <v>0</v>
      </c>
      <c r="T332" s="160">
        <f t="shared" si="98"/>
        <v>0</v>
      </c>
      <c r="AR332" s="161" t="s">
        <v>404</v>
      </c>
      <c r="AT332" s="161" t="s">
        <v>143</v>
      </c>
      <c r="AU332" s="161" t="s">
        <v>88</v>
      </c>
      <c r="AY332" s="13" t="s">
        <v>141</v>
      </c>
      <c r="BE332" s="162">
        <f t="shared" si="99"/>
        <v>0</v>
      </c>
      <c r="BF332" s="162">
        <f t="shared" si="100"/>
        <v>0</v>
      </c>
      <c r="BG332" s="162">
        <f t="shared" si="101"/>
        <v>0</v>
      </c>
      <c r="BH332" s="162">
        <f t="shared" si="102"/>
        <v>0</v>
      </c>
      <c r="BI332" s="162">
        <f t="shared" si="103"/>
        <v>0</v>
      </c>
      <c r="BJ332" s="13" t="s">
        <v>88</v>
      </c>
      <c r="BK332" s="162">
        <f t="shared" si="104"/>
        <v>0</v>
      </c>
      <c r="BL332" s="13" t="s">
        <v>404</v>
      </c>
      <c r="BM332" s="161" t="s">
        <v>836</v>
      </c>
    </row>
    <row r="333" spans="2:65" s="1" customFormat="1" ht="16.5" customHeight="1" x14ac:dyDescent="0.2">
      <c r="B333" s="120"/>
      <c r="C333" s="150" t="s">
        <v>837</v>
      </c>
      <c r="D333" s="150" t="s">
        <v>143</v>
      </c>
      <c r="E333" s="151" t="s">
        <v>838</v>
      </c>
      <c r="F333" s="152" t="s">
        <v>839</v>
      </c>
      <c r="G333" s="153" t="s">
        <v>458</v>
      </c>
      <c r="H333" s="174"/>
      <c r="I333" s="155"/>
      <c r="J333" s="156">
        <f t="shared" si="95"/>
        <v>0</v>
      </c>
      <c r="K333" s="157"/>
      <c r="L333" s="28"/>
      <c r="M333" s="175" t="s">
        <v>1</v>
      </c>
      <c r="N333" s="176" t="s">
        <v>41</v>
      </c>
      <c r="O333" s="177"/>
      <c r="P333" s="178">
        <f t="shared" si="96"/>
        <v>0</v>
      </c>
      <c r="Q333" s="178">
        <v>0</v>
      </c>
      <c r="R333" s="178">
        <f t="shared" si="97"/>
        <v>0</v>
      </c>
      <c r="S333" s="178">
        <v>0</v>
      </c>
      <c r="T333" s="179">
        <f t="shared" si="98"/>
        <v>0</v>
      </c>
      <c r="AR333" s="161" t="s">
        <v>404</v>
      </c>
      <c r="AT333" s="161" t="s">
        <v>143</v>
      </c>
      <c r="AU333" s="161" t="s">
        <v>88</v>
      </c>
      <c r="AY333" s="13" t="s">
        <v>141</v>
      </c>
      <c r="BE333" s="162">
        <f t="shared" si="99"/>
        <v>0</v>
      </c>
      <c r="BF333" s="162">
        <f t="shared" si="100"/>
        <v>0</v>
      </c>
      <c r="BG333" s="162">
        <f t="shared" si="101"/>
        <v>0</v>
      </c>
      <c r="BH333" s="162">
        <f t="shared" si="102"/>
        <v>0</v>
      </c>
      <c r="BI333" s="162">
        <f t="shared" si="103"/>
        <v>0</v>
      </c>
      <c r="BJ333" s="13" t="s">
        <v>88</v>
      </c>
      <c r="BK333" s="162">
        <f t="shared" si="104"/>
        <v>0</v>
      </c>
      <c r="BL333" s="13" t="s">
        <v>404</v>
      </c>
      <c r="BM333" s="161" t="s">
        <v>840</v>
      </c>
    </row>
    <row r="334" spans="2:65" s="1" customFormat="1" ht="7" customHeight="1" x14ac:dyDescent="0.2">
      <c r="B334" s="41"/>
      <c r="C334" s="42"/>
      <c r="D334" s="42"/>
      <c r="E334" s="42"/>
      <c r="F334" s="42"/>
      <c r="G334" s="42"/>
      <c r="H334" s="42"/>
      <c r="I334" s="42"/>
      <c r="J334" s="42"/>
      <c r="K334" s="42"/>
      <c r="L334" s="28"/>
    </row>
  </sheetData>
  <autoFilter ref="C147:K333" xr:uid="{00000000-0009-0000-0000-000001000000}"/>
  <mergeCells count="17">
    <mergeCell ref="E29:H29"/>
    <mergeCell ref="E140:H140"/>
    <mergeCell ref="L2:V2"/>
    <mergeCell ref="D122:F122"/>
    <mergeCell ref="D123:F123"/>
    <mergeCell ref="D124:F124"/>
    <mergeCell ref="E136:H136"/>
    <mergeCell ref="E138:H138"/>
    <mergeCell ref="E85:H85"/>
    <mergeCell ref="E87:H87"/>
    <mergeCell ref="E89:H89"/>
    <mergeCell ref="D120:F120"/>
    <mergeCell ref="D121:F121"/>
    <mergeCell ref="E7:H7"/>
    <mergeCell ref="E9:H9"/>
    <mergeCell ref="E11:H11"/>
    <mergeCell ref="E20:H20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ASR - Stavebné riešenie</vt:lpstr>
      <vt:lpstr>'ASR - Stavebné riešenie'!Názvy_tlače</vt:lpstr>
      <vt:lpstr>'Rekapitulácia stavby'!Názvy_tlače</vt:lpstr>
      <vt:lpstr>'ASR - Stavebné riešenie'!Oblasť_tlače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Marián Mihálik</dc:creator>
  <cp:lastModifiedBy>Zuzana Pálovicsová</cp:lastModifiedBy>
  <cp:lastPrinted>2023-07-28T13:35:14Z</cp:lastPrinted>
  <dcterms:created xsi:type="dcterms:W3CDTF">2023-07-28T13:05:38Z</dcterms:created>
  <dcterms:modified xsi:type="dcterms:W3CDTF">2023-10-02T14:29:24Z</dcterms:modified>
</cp:coreProperties>
</file>