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Rozpočet - Jen objekty celkem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<sst xmlns="http://schemas.openxmlformats.org/spreadsheetml/2006/main" count="301" uniqueCount="166">
  <si>
    <t>Slepý stavební rozpočet - Jen objekty celkem</t>
  </si>
  <si>
    <t>Název stavby:</t>
  </si>
  <si>
    <t>Druh stavby:</t>
  </si>
  <si>
    <t>Lokalita:</t>
  </si>
  <si>
    <t>JKSO:</t>
  </si>
  <si>
    <t xml:space="preserve"> </t>
  </si>
  <si>
    <t>Objekt</t>
  </si>
  <si>
    <t>Poznámka:</t>
  </si>
  <si>
    <t>Zkrácený popis</t>
  </si>
  <si>
    <t>Doba výstavby:</t>
  </si>
  <si>
    <t>Začátek výstavby:</t>
  </si>
  <si>
    <t>Konec výstavby:</t>
  </si>
  <si>
    <t>Zpracováno dne:</t>
  </si>
  <si>
    <t>Objednatel:</t>
  </si>
  <si>
    <t>Projektant:</t>
  </si>
  <si>
    <t>Zhotovitel:</t>
  </si>
  <si>
    <t>Zpracoval:</t>
  </si>
  <si>
    <t>Celkem:</t>
  </si>
  <si>
    <t>Náklady (Kč)</t>
  </si>
  <si>
    <t>Celkem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</si>
  <si>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</si>
  <si>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</si>
  <si>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</si>
  <si>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</si>
  <si>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</si>
  <si>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</si>
  <si>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</si>
  <si>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</si>
  <si>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</si>
  <si>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</si>
  <si>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</si>
  <si>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</si>
  <si>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</si>
  <si>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</si>
  <si>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</si>
  <si>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</si>
  <si>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</si>
  <si>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</si>
  <si>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</si>
  <si>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</si>
  <si>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</si>
  <si>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</si>
  <si>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</si>
  <si>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</si>
  <si>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</si>
  <si>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</si>
  <si>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</si>
  <si>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</si>
  <si>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</si>
  <si>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</si>
  <si>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</si>
  <si>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</si>
  <si>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</si>
  <si>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</si>
  <si>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</si>
  <si>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</si>
  <si>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</si>
  <si>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</si>
  <si>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</si>
  <si>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</si>
  <si>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</si>
  <si>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</si>
  <si>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</si>
  <si>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</si>
  <si>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</si>
  <si>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14</t>
  </si>
  <si>
    <t>Slepý stavební rozpočet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</si>
  <si>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</si>
  <si>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</si>
  <si>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</si>
  <si>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</si>
  <si>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</si>
  <si>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</si>
  <si>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</si>
  <si>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</si>
  <si>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</si>
  <si>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</si>
  <si>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</si>
  <si>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</si>
  <si>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</si>
  <si>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</si>
  <si>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Kód</t>
  </si>
  <si>
    <t>0</t>
  </si>
  <si>
    <t>005111020VD</t>
  </si>
  <si>
    <t>122301102R00</t>
  </si>
  <si>
    <t>122301109R00</t>
  </si>
  <si>
    <t>17</t>
  </si>
  <si>
    <t>171102111R00</t>
  </si>
  <si>
    <t>18</t>
  </si>
  <si>
    <t>181101102R00</t>
  </si>
  <si>
    <t>181300010RAC</t>
  </si>
  <si>
    <t>56</t>
  </si>
  <si>
    <t>564851112RT4</t>
  </si>
  <si>
    <t>564811111RT2</t>
  </si>
  <si>
    <t>565131211R00</t>
  </si>
  <si>
    <t>57</t>
  </si>
  <si>
    <t>577131211R00</t>
  </si>
  <si>
    <t>91</t>
  </si>
  <si>
    <t>916561111RT7</t>
  </si>
  <si>
    <t>998225111R00</t>
  </si>
  <si>
    <t>915721111R00</t>
  </si>
  <si>
    <t>940VD</t>
  </si>
  <si>
    <t>BASKETBALOVÉ HŘIŠTĚ NA UL. PRAŽSKÁ - ZNOJMO</t>
  </si>
  <si>
    <t>Znojmo</t>
  </si>
  <si>
    <t>Rozměry</t>
  </si>
  <si>
    <t>Všeobecné konstrukce a práce</t>
  </si>
  <si>
    <t>Vytyčení stavby</t>
  </si>
  <si>
    <t>Odkopávky a prokopávky</t>
  </si>
  <si>
    <t>Odkopávky nezapažené v hor. 4 do 1000 m3</t>
  </si>
  <si>
    <t>Příplatek za lepivost - odkopávky v hor. 4</t>
  </si>
  <si>
    <t>Konstrukce ze zemin</t>
  </si>
  <si>
    <t>Uložení sypaniny do násypů v aktivní zóně</t>
  </si>
  <si>
    <t>Povrchové úpravy terénu</t>
  </si>
  <si>
    <t>Úprava pláně v zářezech v hor. 1-4, se zhutněním</t>
  </si>
  <si>
    <t>Rozprostření ornice v rovině tloušťka 15 cm</t>
  </si>
  <si>
    <t>Podkladní vrstvy komunikací, letišť a ploch</t>
  </si>
  <si>
    <t>Podklad ze štěrkodrti po zhutnění tloušťky 16 cm</t>
  </si>
  <si>
    <t>Podklad ze štěrkodrti po zhutnění tloušťky 5 cm</t>
  </si>
  <si>
    <t>Podklad z obal kamen. ACP 16+, š.nad 3 m, tl. 5 cm</t>
  </si>
  <si>
    <t>Kryty pozemních komunikací, letišť a ploch z kameniva nebo živičné</t>
  </si>
  <si>
    <t>Beton asfalt. ACO 8,nebo ACO 11, do 3 m, tl. 4 cm</t>
  </si>
  <si>
    <t>Doplňující konstrukce a práce na pozemních komunikacích a zpevněných plochách</t>
  </si>
  <si>
    <t>Osazení záhon.obrubníků do lože z C 12/15 s opěrou</t>
  </si>
  <si>
    <t>Přesun hmot, pozemní komunikace, kryt živičný</t>
  </si>
  <si>
    <t>Vodorovné značení střík.barvou stopčar,zeber atd.</t>
  </si>
  <si>
    <t>MOBILIÁŘ</t>
  </si>
  <si>
    <t>Basketbalový koš</t>
  </si>
  <si>
    <t>26.04.2019</t>
  </si>
  <si>
    <t> </t>
  </si>
  <si>
    <t>M.j.</t>
  </si>
  <si>
    <t>soubor</t>
  </si>
  <si>
    <t>m3</t>
  </si>
  <si>
    <t>m2</t>
  </si>
  <si>
    <t>m</t>
  </si>
  <si>
    <t>t</t>
  </si>
  <si>
    <t>kus</t>
  </si>
  <si>
    <t>Množství</t>
  </si>
  <si>
    <t>Jednot.</t>
  </si>
  <si>
    <t>cena (Kč)</t>
  </si>
  <si>
    <t>Cenová</t>
  </si>
  <si>
    <t>soustava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</si>
  <si>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</si>
  <si>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</si>
  <si>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</si>
  <si>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</si>
  <si>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</si>
  <si>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</si>
  <si>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</si>
  <si>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</si>
  <si>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</si>
  <si>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</si>
  <si>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</si>
  <si>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12_</t>
  </si>
  <si>
    <t>17_</t>
  </si>
  <si>
    <t>18_</t>
  </si>
  <si>
    <t>56_</t>
  </si>
  <si>
    <t>57_</t>
  </si>
  <si>
    <t>91_</t>
  </si>
  <si>
    <t>940VD_</t>
  </si>
  <si>
    <t>1_</t>
  </si>
  <si>
    <t>5_</t>
  </si>
  <si>
    <t>9_</t>
  </si>
  <si>
    <t>_</t>
  </si>
  <si>
    <t>MAT</t>
  </si>
  <si>
    <t>WORK</t>
  </si>
  <si>
    <t>CELK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</si>
</sst>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b/>
      <sz val="10"/>
      <color indexed="56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8" xfId="0" applyNumberFormat="1" applyFont="1" applyFill="1" applyBorder="1" applyAlignment="1" applyProtection="1">
      <alignment horizontal="right" vertical="center"/>
      <protection/>
    </xf>
    <xf numFmtId="49" fontId="8" fillId="0" borderId="18" xfId="0" applyNumberFormat="1" applyFont="1" applyFill="1" applyBorder="1" applyAlignment="1" applyProtection="1">
      <alignment horizontal="right" vertical="center"/>
      <protection/>
    </xf>
    <xf numFmtId="4" fontId="8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7" fillId="33" borderId="28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21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2" fillId="34" borderId="21" xfId="0" applyNumberFormat="1" applyFont="1" applyFill="1" applyBorder="1" applyAlignment="1" applyProtection="1">
      <alignment horizontal="left" vertical="center"/>
      <protection/>
    </xf>
    <xf numFmtId="49" fontId="12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12" fillId="34" borderId="21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2" fillId="34" borderId="0" xfId="0" applyNumberFormat="1" applyFont="1" applyFill="1" applyBorder="1" applyAlignment="1" applyProtection="1">
      <alignment horizontal="right" vertical="center"/>
      <protection/>
    </xf>
    <xf numFmtId="49" fontId="1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2" fillId="34" borderId="21" xfId="0" applyNumberFormat="1" applyFont="1" applyFill="1" applyBorder="1" applyAlignment="1" applyProtection="1">
      <alignment horizontal="right" vertical="center"/>
      <protection/>
    </xf>
    <xf numFmtId="4" fontId="12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7" fillId="33" borderId="27" xfId="0" applyNumberFormat="1" applyFont="1" applyFill="1" applyBorder="1" applyAlignment="1" applyProtection="1">
      <alignment horizontal="left" vertical="center"/>
      <protection/>
    </xf>
    <xf numFmtId="0" fontId="7" fillId="33" borderId="45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2" fillId="34" borderId="0" xfId="0" applyNumberFormat="1" applyFont="1" applyFill="1" applyBorder="1" applyAlignment="1" applyProtection="1">
      <alignment horizontal="left" vertical="center"/>
      <protection/>
    </xf>
    <xf numFmtId="0" fontId="12" fillId="34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49" fontId="12" fillId="34" borderId="21" xfId="0" applyNumberFormat="1" applyFont="1" applyFill="1" applyBorder="1" applyAlignment="1" applyProtection="1">
      <alignment horizontal="left" vertical="center"/>
      <protection/>
    </xf>
    <xf numFmtId="0" fontId="12" fillId="34" borderId="21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8" fontId="1" fillId="0" borderId="12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4.8515625" style="0" customWidth="1"/>
    <col min="5" max="8" width="11.57421875" style="0" customWidth="1"/>
    <col min="9" max="9" width="6.421875" style="0" customWidth="1"/>
    <col min="10" max="10" width="12.8515625" style="0" customWidth="1"/>
    <col min="11" max="11" width="12.00390625" style="0" customWidth="1"/>
    <col min="12" max="12" width="14.28125" style="0" customWidth="1"/>
    <col min="13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69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2.75">
      <c r="A2" s="71" t="s">
        <v>1</v>
      </c>
      <c r="B2" s="72"/>
      <c r="C2" s="72"/>
      <c r="D2" s="73" t="s">
        <v>102</v>
      </c>
      <c r="E2" s="60"/>
      <c r="F2" s="119" t="s">
        <v>9</v>
      </c>
      <c r="G2" s="72"/>
      <c r="H2" s="119" t="s">
        <v>5</v>
      </c>
      <c r="I2" s="75" t="s">
        <v>13</v>
      </c>
      <c r="J2" s="72"/>
      <c r="K2" s="120">
        <v>0</v>
      </c>
      <c r="L2" s="72"/>
      <c r="M2" s="76"/>
      <c r="N2" s="7"/>
    </row>
    <row r="3" spans="1:14" ht="12.75">
      <c r="A3" s="68"/>
      <c r="B3" s="62"/>
      <c r="C3" s="62"/>
      <c r="D3" s="74"/>
      <c r="E3" s="74"/>
      <c r="F3" s="62"/>
      <c r="G3" s="62"/>
      <c r="H3" s="62"/>
      <c r="I3" s="62"/>
      <c r="J3" s="62"/>
      <c r="K3" s="62"/>
      <c r="L3" s="62"/>
      <c r="M3" s="66"/>
      <c r="N3" s="7"/>
    </row>
    <row r="4" spans="1:14" ht="12.75">
      <c r="A4" s="63" t="s">
        <v>2</v>
      </c>
      <c r="B4" s="62"/>
      <c r="C4" s="62"/>
      <c r="D4" s="118">
        <v>0</v>
      </c>
      <c r="E4" s="62"/>
      <c r="F4" s="98" t="s">
        <v>10</v>
      </c>
      <c r="G4" s="62"/>
      <c r="H4" s="98" t="s">
        <v>127</v>
      </c>
      <c r="I4" s="61" t="s">
        <v>14</v>
      </c>
      <c r="J4" s="62"/>
      <c r="K4" s="118">
        <v>0</v>
      </c>
      <c r="L4" s="62"/>
      <c r="M4" s="66"/>
      <c r="N4" s="7"/>
    </row>
    <row r="5" spans="1:14" ht="12.75">
      <c r="A5" s="6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6"/>
      <c r="N5" s="7"/>
    </row>
    <row r="6" spans="1:14" ht="12.75">
      <c r="A6" s="63" t="s">
        <v>3</v>
      </c>
      <c r="B6" s="62"/>
      <c r="C6" s="62"/>
      <c r="D6" s="61" t="s">
        <v>103</v>
      </c>
      <c r="E6" s="62"/>
      <c r="F6" s="98" t="s">
        <v>11</v>
      </c>
      <c r="G6" s="62"/>
      <c r="H6" s="98" t="s">
        <v>128</v>
      </c>
      <c r="I6" s="61" t="s">
        <v>15</v>
      </c>
      <c r="J6" s="62"/>
      <c r="K6" s="118">
        <v>0</v>
      </c>
      <c r="L6" s="62"/>
      <c r="M6" s="66"/>
      <c r="N6" s="7"/>
    </row>
    <row r="7" spans="1:14" ht="12.75">
      <c r="A7" s="68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6"/>
      <c r="N7" s="7"/>
    </row>
    <row r="8" spans="1:14" ht="12.75">
      <c r="A8" s="63" t="s">
        <v>4</v>
      </c>
      <c r="B8" s="62"/>
      <c r="C8" s="62"/>
      <c r="D8" s="118">
        <v>0</v>
      </c>
      <c r="E8" s="62"/>
      <c r="F8" s="98" t="s">
        <v>12</v>
      </c>
      <c r="G8" s="62"/>
      <c r="H8" s="98" t="s">
        <v>127</v>
      </c>
      <c r="I8" s="61" t="s">
        <v>16</v>
      </c>
      <c r="J8" s="62"/>
      <c r="K8" s="118">
        <v>0</v>
      </c>
      <c r="L8" s="62"/>
      <c r="M8" s="66"/>
      <c r="N8" s="7"/>
    </row>
    <row r="9" spans="1:14" ht="12.7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7"/>
      <c r="N9" s="7"/>
    </row>
    <row r="10" spans="1:14" ht="12.75">
      <c r="A10" s="27" t="s">
        <v>67</v>
      </c>
      <c r="B10" s="33" t="s">
        <v>6</v>
      </c>
      <c r="C10" s="33" t="s">
        <v>81</v>
      </c>
      <c r="D10" s="110" t="s">
        <v>8</v>
      </c>
      <c r="E10" s="111"/>
      <c r="F10" s="111"/>
      <c r="G10" s="111"/>
      <c r="H10" s="112"/>
      <c r="I10" s="33" t="s">
        <v>129</v>
      </c>
      <c r="J10" s="37" t="s">
        <v>136</v>
      </c>
      <c r="K10" s="40" t="s">
        <v>137</v>
      </c>
      <c r="L10" s="5" t="s">
        <v>18</v>
      </c>
      <c r="M10" s="5" t="s">
        <v>139</v>
      </c>
      <c r="N10" s="8"/>
    </row>
    <row r="11" spans="1:62" ht="12.75">
      <c r="A11" s="28" t="s">
        <v>5</v>
      </c>
      <c r="B11" s="34" t="s">
        <v>5</v>
      </c>
      <c r="C11" s="34" t="s">
        <v>5</v>
      </c>
      <c r="D11" s="113" t="s">
        <v>104</v>
      </c>
      <c r="E11" s="114"/>
      <c r="F11" s="114"/>
      <c r="G11" s="114"/>
      <c r="H11" s="115"/>
      <c r="I11" s="34" t="s">
        <v>5</v>
      </c>
      <c r="J11" s="34" t="s">
        <v>5</v>
      </c>
      <c r="K11" s="41" t="s">
        <v>138</v>
      </c>
      <c r="L11" s="42" t="s">
        <v>19</v>
      </c>
      <c r="M11" s="43" t="s">
        <v>140</v>
      </c>
      <c r="N11" s="8"/>
      <c r="Z11" s="46" t="s">
        <v>142</v>
      </c>
      <c r="AA11" s="46" t="s">
        <v>143</v>
      </c>
      <c r="AB11" s="46" t="s">
        <v>144</v>
      </c>
      <c r="AC11" s="46" t="s">
        <v>145</v>
      </c>
      <c r="AD11" s="46" t="s">
        <v>146</v>
      </c>
      <c r="AE11" s="46" t="s">
        <v>147</v>
      </c>
      <c r="AF11" s="46" t="s">
        <v>148</v>
      </c>
      <c r="AG11" s="46" t="s">
        <v>149</v>
      </c>
      <c r="AH11" s="46" t="s">
        <v>150</v>
      </c>
      <c r="BH11" s="46" t="s">
        <v>163</v>
      </c>
      <c r="BI11" s="46" t="s">
        <v>164</v>
      </c>
      <c r="BJ11" s="46" t="s">
        <v>165</v>
      </c>
    </row>
    <row r="12" spans="1:47" ht="12.75">
      <c r="A12" s="29"/>
      <c r="B12" s="35"/>
      <c r="C12" s="35" t="s">
        <v>82</v>
      </c>
      <c r="D12" s="116" t="s">
        <v>105</v>
      </c>
      <c r="E12" s="117"/>
      <c r="F12" s="117"/>
      <c r="G12" s="117"/>
      <c r="H12" s="117"/>
      <c r="I12" s="29" t="s">
        <v>5</v>
      </c>
      <c r="J12" s="29" t="s">
        <v>5</v>
      </c>
      <c r="K12" s="29" t="s">
        <v>5</v>
      </c>
      <c r="L12" s="50">
        <f>SUM(L13:L13)</f>
        <v>0</v>
      </c>
      <c r="M12" s="44"/>
      <c r="AI12" s="46"/>
      <c r="AS12" s="51">
        <f>SUM(AJ13:AJ13)</f>
        <v>0</v>
      </c>
      <c r="AT12" s="51">
        <f>SUM(AK13:AK13)</f>
        <v>0</v>
      </c>
      <c r="AU12" s="51">
        <f>SUM(AL13:AL13)</f>
        <v>0</v>
      </c>
    </row>
    <row r="13" spans="1:62" ht="12.75">
      <c r="A13" s="30" t="s">
        <v>68</v>
      </c>
      <c r="B13" s="30"/>
      <c r="C13" s="30" t="s">
        <v>83</v>
      </c>
      <c r="D13" s="106" t="s">
        <v>106</v>
      </c>
      <c r="E13" s="107"/>
      <c r="F13" s="107"/>
      <c r="G13" s="107"/>
      <c r="H13" s="107"/>
      <c r="I13" s="30" t="s">
        <v>130</v>
      </c>
      <c r="J13" s="38">
        <v>1</v>
      </c>
      <c r="K13" s="38">
        <v>0</v>
      </c>
      <c r="L13" s="38">
        <f>J13*K13</f>
        <v>0</v>
      </c>
      <c r="M13" s="45" t="s">
        <v>141</v>
      </c>
      <c r="Z13" s="48">
        <f>IF(AQ13="5",BJ13,0)</f>
        <v>0</v>
      </c>
      <c r="AB13" s="48">
        <f>IF(AQ13="1",BH13,0)</f>
        <v>0</v>
      </c>
      <c r="AC13" s="48">
        <f>IF(AQ13="1",BI13,0)</f>
        <v>0</v>
      </c>
      <c r="AD13" s="48">
        <f>IF(AQ13="7",BH13,0)</f>
        <v>0</v>
      </c>
      <c r="AE13" s="48">
        <f>IF(AQ13="7",BI13,0)</f>
        <v>0</v>
      </c>
      <c r="AF13" s="48">
        <f>IF(AQ13="2",BH13,0)</f>
        <v>0</v>
      </c>
      <c r="AG13" s="48">
        <f>IF(AQ13="2",BI13,0)</f>
        <v>0</v>
      </c>
      <c r="AH13" s="48">
        <f>IF(AQ13="0",BJ13,0)</f>
        <v>0</v>
      </c>
      <c r="AI13" s="46"/>
      <c r="AJ13" s="38">
        <f>IF(AN13=0,L13,0)</f>
        <v>0</v>
      </c>
      <c r="AK13" s="38">
        <f>IF(AN13=15,L13,0)</f>
        <v>0</v>
      </c>
      <c r="AL13" s="38">
        <f>IF(AN13=21,L13,0)</f>
        <v>0</v>
      </c>
      <c r="AN13" s="48">
        <v>21</v>
      </c>
      <c r="AO13" s="48">
        <f>K13*0</f>
        <v>0</v>
      </c>
      <c r="AP13" s="48">
        <f>K13*(1-0)</f>
        <v>0</v>
      </c>
      <c r="AQ13" s="45" t="s">
        <v>68</v>
      </c>
      <c r="AV13" s="48">
        <f>AW13+AX13</f>
        <v>0</v>
      </c>
      <c r="AW13" s="48">
        <f>J13*AO13</f>
        <v>0</v>
      </c>
      <c r="AX13" s="48">
        <f>J13*AP13</f>
        <v>0</v>
      </c>
      <c r="AY13" s="49" t="s">
        <v>151</v>
      </c>
      <c r="AZ13" s="49" t="s">
        <v>151</v>
      </c>
      <c r="BA13" s="46" t="s">
        <v>162</v>
      </c>
      <c r="BC13" s="48">
        <f>AW13+AX13</f>
        <v>0</v>
      </c>
      <c r="BD13" s="48">
        <f>K13/(100-BE13)*100</f>
        <v>0</v>
      </c>
      <c r="BE13" s="48">
        <v>0</v>
      </c>
      <c r="BF13" s="48">
        <f>13</f>
        <v>13</v>
      </c>
      <c r="BH13" s="38">
        <f>J13*AO13</f>
        <v>0</v>
      </c>
      <c r="BI13" s="38">
        <f>J13*AP13</f>
        <v>0</v>
      </c>
      <c r="BJ13" s="38">
        <f>J13*K13</f>
        <v>0</v>
      </c>
    </row>
    <row r="14" spans="1:47" ht="12.75">
      <c r="A14" s="31"/>
      <c r="B14" s="36"/>
      <c r="C14" s="36" t="s">
        <v>79</v>
      </c>
      <c r="D14" s="104" t="s">
        <v>107</v>
      </c>
      <c r="E14" s="105"/>
      <c r="F14" s="105"/>
      <c r="G14" s="105"/>
      <c r="H14" s="105"/>
      <c r="I14" s="31" t="s">
        <v>5</v>
      </c>
      <c r="J14" s="31" t="s">
        <v>5</v>
      </c>
      <c r="K14" s="31" t="s">
        <v>5</v>
      </c>
      <c r="L14" s="51">
        <f>SUM(L15:L16)</f>
        <v>0</v>
      </c>
      <c r="M14" s="46"/>
      <c r="AI14" s="46"/>
      <c r="AS14" s="51">
        <f>SUM(AJ15:AJ16)</f>
        <v>0</v>
      </c>
      <c r="AT14" s="51">
        <f>SUM(AK15:AK16)</f>
        <v>0</v>
      </c>
      <c r="AU14" s="51">
        <f>SUM(AL15:AL16)</f>
        <v>0</v>
      </c>
    </row>
    <row r="15" spans="1:62" ht="12.75">
      <c r="A15" s="30" t="s">
        <v>69</v>
      </c>
      <c r="B15" s="30"/>
      <c r="C15" s="30" t="s">
        <v>84</v>
      </c>
      <c r="D15" s="106" t="s">
        <v>108</v>
      </c>
      <c r="E15" s="107"/>
      <c r="F15" s="107"/>
      <c r="G15" s="107"/>
      <c r="H15" s="107"/>
      <c r="I15" s="30" t="s">
        <v>131</v>
      </c>
      <c r="J15" s="38">
        <v>32</v>
      </c>
      <c r="K15" s="38">
        <v>0</v>
      </c>
      <c r="L15" s="38">
        <f>J15*K15</f>
        <v>0</v>
      </c>
      <c r="M15" s="45" t="s">
        <v>141</v>
      </c>
      <c r="Z15" s="48">
        <f>IF(AQ15="5",BJ15,0)</f>
        <v>0</v>
      </c>
      <c r="AB15" s="48">
        <f>IF(AQ15="1",BH15,0)</f>
        <v>0</v>
      </c>
      <c r="AC15" s="48">
        <f>IF(AQ15="1",BI15,0)</f>
        <v>0</v>
      </c>
      <c r="AD15" s="48">
        <f>IF(AQ15="7",BH15,0)</f>
        <v>0</v>
      </c>
      <c r="AE15" s="48">
        <f>IF(AQ15="7",BI15,0)</f>
        <v>0</v>
      </c>
      <c r="AF15" s="48">
        <f>IF(AQ15="2",BH15,0)</f>
        <v>0</v>
      </c>
      <c r="AG15" s="48">
        <f>IF(AQ15="2",BI15,0)</f>
        <v>0</v>
      </c>
      <c r="AH15" s="48">
        <f>IF(AQ15="0",BJ15,0)</f>
        <v>0</v>
      </c>
      <c r="AI15" s="46"/>
      <c r="AJ15" s="38">
        <f>IF(AN15=0,L15,0)</f>
        <v>0</v>
      </c>
      <c r="AK15" s="38">
        <f>IF(AN15=15,L15,0)</f>
        <v>0</v>
      </c>
      <c r="AL15" s="38">
        <f>IF(AN15=21,L15,0)</f>
        <v>0</v>
      </c>
      <c r="AN15" s="48">
        <v>21</v>
      </c>
      <c r="AO15" s="48">
        <f>K15*0</f>
        <v>0</v>
      </c>
      <c r="AP15" s="48">
        <f>K15*(1-0)</f>
        <v>0</v>
      </c>
      <c r="AQ15" s="45" t="s">
        <v>68</v>
      </c>
      <c r="AV15" s="48">
        <f>AW15+AX15</f>
        <v>0</v>
      </c>
      <c r="AW15" s="48">
        <f>J15*AO15</f>
        <v>0</v>
      </c>
      <c r="AX15" s="48">
        <f>J15*AP15</f>
        <v>0</v>
      </c>
      <c r="AY15" s="49" t="s">
        <v>152</v>
      </c>
      <c r="AZ15" s="49" t="s">
        <v>159</v>
      </c>
      <c r="BA15" s="46" t="s">
        <v>162</v>
      </c>
      <c r="BC15" s="48">
        <f>AW15+AX15</f>
        <v>0</v>
      </c>
      <c r="BD15" s="48">
        <f>K15/(100-BE15)*100</f>
        <v>0</v>
      </c>
      <c r="BE15" s="48">
        <v>0</v>
      </c>
      <c r="BF15" s="48">
        <f>15</f>
        <v>15</v>
      </c>
      <c r="BH15" s="38">
        <f>J15*AO15</f>
        <v>0</v>
      </c>
      <c r="BI15" s="38">
        <f>J15*AP15</f>
        <v>0</v>
      </c>
      <c r="BJ15" s="38">
        <f>J15*K15</f>
        <v>0</v>
      </c>
    </row>
    <row r="16" spans="1:62" ht="12.75">
      <c r="A16" s="30" t="s">
        <v>70</v>
      </c>
      <c r="B16" s="30"/>
      <c r="C16" s="30" t="s">
        <v>85</v>
      </c>
      <c r="D16" s="106" t="s">
        <v>109</v>
      </c>
      <c r="E16" s="107"/>
      <c r="F16" s="107"/>
      <c r="G16" s="107"/>
      <c r="H16" s="107"/>
      <c r="I16" s="30" t="s">
        <v>131</v>
      </c>
      <c r="J16" s="38">
        <v>32</v>
      </c>
      <c r="K16" s="38">
        <v>0</v>
      </c>
      <c r="L16" s="38">
        <f>J16*K16</f>
        <v>0</v>
      </c>
      <c r="M16" s="45" t="s">
        <v>141</v>
      </c>
      <c r="Z16" s="48">
        <f>IF(AQ16="5",BJ16,0)</f>
        <v>0</v>
      </c>
      <c r="AB16" s="48">
        <f>IF(AQ16="1",BH16,0)</f>
        <v>0</v>
      </c>
      <c r="AC16" s="48">
        <f>IF(AQ16="1",BI16,0)</f>
        <v>0</v>
      </c>
      <c r="AD16" s="48">
        <f>IF(AQ16="7",BH16,0)</f>
        <v>0</v>
      </c>
      <c r="AE16" s="48">
        <f>IF(AQ16="7",BI16,0)</f>
        <v>0</v>
      </c>
      <c r="AF16" s="48">
        <f>IF(AQ16="2",BH16,0)</f>
        <v>0</v>
      </c>
      <c r="AG16" s="48">
        <f>IF(AQ16="2",BI16,0)</f>
        <v>0</v>
      </c>
      <c r="AH16" s="48">
        <f>IF(AQ16="0",BJ16,0)</f>
        <v>0</v>
      </c>
      <c r="AI16" s="46"/>
      <c r="AJ16" s="38">
        <f>IF(AN16=0,L16,0)</f>
        <v>0</v>
      </c>
      <c r="AK16" s="38">
        <f>IF(AN16=15,L16,0)</f>
        <v>0</v>
      </c>
      <c r="AL16" s="38">
        <f>IF(AN16=21,L16,0)</f>
        <v>0</v>
      </c>
      <c r="AN16" s="48">
        <v>21</v>
      </c>
      <c r="AO16" s="48">
        <f>K16*0</f>
        <v>0</v>
      </c>
      <c r="AP16" s="48">
        <f>K16*(1-0)</f>
        <v>0</v>
      </c>
      <c r="AQ16" s="45" t="s">
        <v>68</v>
      </c>
      <c r="AV16" s="48">
        <f>AW16+AX16</f>
        <v>0</v>
      </c>
      <c r="AW16" s="48">
        <f>J16*AO16</f>
        <v>0</v>
      </c>
      <c r="AX16" s="48">
        <f>J16*AP16</f>
        <v>0</v>
      </c>
      <c r="AY16" s="49" t="s">
        <v>152</v>
      </c>
      <c r="AZ16" s="49" t="s">
        <v>159</v>
      </c>
      <c r="BA16" s="46" t="s">
        <v>162</v>
      </c>
      <c r="BC16" s="48">
        <f>AW16+AX16</f>
        <v>0</v>
      </c>
      <c r="BD16" s="48">
        <f>K16/(100-BE16)*100</f>
        <v>0</v>
      </c>
      <c r="BE16" s="48">
        <v>0</v>
      </c>
      <c r="BF16" s="48">
        <f>16</f>
        <v>16</v>
      </c>
      <c r="BH16" s="38">
        <f>J16*AO16</f>
        <v>0</v>
      </c>
      <c r="BI16" s="38">
        <f>J16*AP16</f>
        <v>0</v>
      </c>
      <c r="BJ16" s="38">
        <f>J16*K16</f>
        <v>0</v>
      </c>
    </row>
    <row r="17" spans="1:47" ht="12.75">
      <c r="A17" s="31"/>
      <c r="B17" s="36"/>
      <c r="C17" s="36" t="s">
        <v>86</v>
      </c>
      <c r="D17" s="104" t="s">
        <v>110</v>
      </c>
      <c r="E17" s="105"/>
      <c r="F17" s="105"/>
      <c r="G17" s="105"/>
      <c r="H17" s="105"/>
      <c r="I17" s="31" t="s">
        <v>5</v>
      </c>
      <c r="J17" s="31" t="s">
        <v>5</v>
      </c>
      <c r="K17" s="31" t="s">
        <v>5</v>
      </c>
      <c r="L17" s="51">
        <f>SUM(L18:L18)</f>
        <v>0</v>
      </c>
      <c r="M17" s="46"/>
      <c r="AI17" s="46"/>
      <c r="AS17" s="51">
        <f>SUM(AJ18:AJ18)</f>
        <v>0</v>
      </c>
      <c r="AT17" s="51">
        <f>SUM(AK18:AK18)</f>
        <v>0</v>
      </c>
      <c r="AU17" s="51">
        <f>SUM(AL18:AL18)</f>
        <v>0</v>
      </c>
    </row>
    <row r="18" spans="1:62" ht="12.75">
      <c r="A18" s="30" t="s">
        <v>71</v>
      </c>
      <c r="B18" s="30"/>
      <c r="C18" s="30" t="s">
        <v>87</v>
      </c>
      <c r="D18" s="106" t="s">
        <v>111</v>
      </c>
      <c r="E18" s="107"/>
      <c r="F18" s="107"/>
      <c r="G18" s="107"/>
      <c r="H18" s="107"/>
      <c r="I18" s="30" t="s">
        <v>131</v>
      </c>
      <c r="J18" s="38">
        <v>32</v>
      </c>
      <c r="K18" s="38">
        <v>0</v>
      </c>
      <c r="L18" s="38">
        <f>J18*K18</f>
        <v>0</v>
      </c>
      <c r="M18" s="45" t="s">
        <v>141</v>
      </c>
      <c r="Z18" s="48">
        <f>IF(AQ18="5",BJ18,0)</f>
        <v>0</v>
      </c>
      <c r="AB18" s="48">
        <f>IF(AQ18="1",BH18,0)</f>
        <v>0</v>
      </c>
      <c r="AC18" s="48">
        <f>IF(AQ18="1",BI18,0)</f>
        <v>0</v>
      </c>
      <c r="AD18" s="48">
        <f>IF(AQ18="7",BH18,0)</f>
        <v>0</v>
      </c>
      <c r="AE18" s="48">
        <f>IF(AQ18="7",BI18,0)</f>
        <v>0</v>
      </c>
      <c r="AF18" s="48">
        <f>IF(AQ18="2",BH18,0)</f>
        <v>0</v>
      </c>
      <c r="AG18" s="48">
        <f>IF(AQ18="2",BI18,0)</f>
        <v>0</v>
      </c>
      <c r="AH18" s="48">
        <f>IF(AQ18="0",BJ18,0)</f>
        <v>0</v>
      </c>
      <c r="AI18" s="46"/>
      <c r="AJ18" s="38">
        <f>IF(AN18=0,L18,0)</f>
        <v>0</v>
      </c>
      <c r="AK18" s="38">
        <f>IF(AN18=15,L18,0)</f>
        <v>0</v>
      </c>
      <c r="AL18" s="38">
        <f>IF(AN18=21,L18,0)</f>
        <v>0</v>
      </c>
      <c r="AN18" s="48">
        <v>21</v>
      </c>
      <c r="AO18" s="48">
        <f>K18*0</f>
        <v>0</v>
      </c>
      <c r="AP18" s="48">
        <f>K18*(1-0)</f>
        <v>0</v>
      </c>
      <c r="AQ18" s="45" t="s">
        <v>68</v>
      </c>
      <c r="AV18" s="48">
        <f>AW18+AX18</f>
        <v>0</v>
      </c>
      <c r="AW18" s="48">
        <f>J18*AO18</f>
        <v>0</v>
      </c>
      <c r="AX18" s="48">
        <f>J18*AP18</f>
        <v>0</v>
      </c>
      <c r="AY18" s="49" t="s">
        <v>153</v>
      </c>
      <c r="AZ18" s="49" t="s">
        <v>159</v>
      </c>
      <c r="BA18" s="46" t="s">
        <v>162</v>
      </c>
      <c r="BC18" s="48">
        <f>AW18+AX18</f>
        <v>0</v>
      </c>
      <c r="BD18" s="48">
        <f>K18/(100-BE18)*100</f>
        <v>0</v>
      </c>
      <c r="BE18" s="48">
        <v>0</v>
      </c>
      <c r="BF18" s="48">
        <f>18</f>
        <v>18</v>
      </c>
      <c r="BH18" s="38">
        <f>J18*AO18</f>
        <v>0</v>
      </c>
      <c r="BI18" s="38">
        <f>J18*AP18</f>
        <v>0</v>
      </c>
      <c r="BJ18" s="38">
        <f>J18*K18</f>
        <v>0</v>
      </c>
    </row>
    <row r="19" spans="1:47" ht="12.75">
      <c r="A19" s="31"/>
      <c r="B19" s="36"/>
      <c r="C19" s="36" t="s">
        <v>88</v>
      </c>
      <c r="D19" s="104" t="s">
        <v>112</v>
      </c>
      <c r="E19" s="105"/>
      <c r="F19" s="105"/>
      <c r="G19" s="105"/>
      <c r="H19" s="105"/>
      <c r="I19" s="31" t="s">
        <v>5</v>
      </c>
      <c r="J19" s="31" t="s">
        <v>5</v>
      </c>
      <c r="K19" s="31" t="s">
        <v>5</v>
      </c>
      <c r="L19" s="51">
        <f>SUM(L20:L21)</f>
        <v>0</v>
      </c>
      <c r="M19" s="46"/>
      <c r="AI19" s="46"/>
      <c r="AS19" s="51">
        <f>SUM(AJ20:AJ21)</f>
        <v>0</v>
      </c>
      <c r="AT19" s="51">
        <f>SUM(AK20:AK21)</f>
        <v>0</v>
      </c>
      <c r="AU19" s="51">
        <f>SUM(AL20:AL21)</f>
        <v>0</v>
      </c>
    </row>
    <row r="20" spans="1:62" ht="12.75">
      <c r="A20" s="30" t="s">
        <v>72</v>
      </c>
      <c r="B20" s="30"/>
      <c r="C20" s="30" t="s">
        <v>89</v>
      </c>
      <c r="D20" s="106" t="s">
        <v>113</v>
      </c>
      <c r="E20" s="107"/>
      <c r="F20" s="107"/>
      <c r="G20" s="107"/>
      <c r="H20" s="107"/>
      <c r="I20" s="30" t="s">
        <v>132</v>
      </c>
      <c r="J20" s="38">
        <v>491</v>
      </c>
      <c r="K20" s="38">
        <v>0</v>
      </c>
      <c r="L20" s="38">
        <f>J20*K20</f>
        <v>0</v>
      </c>
      <c r="M20" s="45" t="s">
        <v>141</v>
      </c>
      <c r="Z20" s="48">
        <f>IF(AQ20="5",BJ20,0)</f>
        <v>0</v>
      </c>
      <c r="AB20" s="48">
        <f>IF(AQ20="1",BH20,0)</f>
        <v>0</v>
      </c>
      <c r="AC20" s="48">
        <f>IF(AQ20="1",BI20,0)</f>
        <v>0</v>
      </c>
      <c r="AD20" s="48">
        <f>IF(AQ20="7",BH20,0)</f>
        <v>0</v>
      </c>
      <c r="AE20" s="48">
        <f>IF(AQ20="7",BI20,0)</f>
        <v>0</v>
      </c>
      <c r="AF20" s="48">
        <f>IF(AQ20="2",BH20,0)</f>
        <v>0</v>
      </c>
      <c r="AG20" s="48">
        <f>IF(AQ20="2",BI20,0)</f>
        <v>0</v>
      </c>
      <c r="AH20" s="48">
        <f>IF(AQ20="0",BJ20,0)</f>
        <v>0</v>
      </c>
      <c r="AI20" s="46"/>
      <c r="AJ20" s="38">
        <f>IF(AN20=0,L20,0)</f>
        <v>0</v>
      </c>
      <c r="AK20" s="38">
        <f>IF(AN20=15,L20,0)</f>
        <v>0</v>
      </c>
      <c r="AL20" s="38">
        <f>IF(AN20=21,L20,0)</f>
        <v>0</v>
      </c>
      <c r="AN20" s="48">
        <v>21</v>
      </c>
      <c r="AO20" s="48">
        <f>K20*0</f>
        <v>0</v>
      </c>
      <c r="AP20" s="48">
        <f>K20*(1-0)</f>
        <v>0</v>
      </c>
      <c r="AQ20" s="45" t="s">
        <v>68</v>
      </c>
      <c r="AV20" s="48">
        <f>AW20+AX20</f>
        <v>0</v>
      </c>
      <c r="AW20" s="48">
        <f>J20*AO20</f>
        <v>0</v>
      </c>
      <c r="AX20" s="48">
        <f>J20*AP20</f>
        <v>0</v>
      </c>
      <c r="AY20" s="49" t="s">
        <v>154</v>
      </c>
      <c r="AZ20" s="49" t="s">
        <v>159</v>
      </c>
      <c r="BA20" s="46" t="s">
        <v>162</v>
      </c>
      <c r="BC20" s="48">
        <f>AW20+AX20</f>
        <v>0</v>
      </c>
      <c r="BD20" s="48">
        <f>K20/(100-BE20)*100</f>
        <v>0</v>
      </c>
      <c r="BE20" s="48">
        <v>0</v>
      </c>
      <c r="BF20" s="48">
        <f>20</f>
        <v>20</v>
      </c>
      <c r="BH20" s="38">
        <f>J20*AO20</f>
        <v>0</v>
      </c>
      <c r="BI20" s="38">
        <f>J20*AP20</f>
        <v>0</v>
      </c>
      <c r="BJ20" s="38">
        <f>J20*K20</f>
        <v>0</v>
      </c>
    </row>
    <row r="21" spans="1:62" ht="12.75">
      <c r="A21" s="30" t="s">
        <v>73</v>
      </c>
      <c r="B21" s="30"/>
      <c r="C21" s="30" t="s">
        <v>90</v>
      </c>
      <c r="D21" s="106" t="s">
        <v>114</v>
      </c>
      <c r="E21" s="107"/>
      <c r="F21" s="107"/>
      <c r="G21" s="107"/>
      <c r="H21" s="107"/>
      <c r="I21" s="30" t="s">
        <v>132</v>
      </c>
      <c r="J21" s="38">
        <v>150</v>
      </c>
      <c r="K21" s="38">
        <v>0</v>
      </c>
      <c r="L21" s="38">
        <f>J21*K21</f>
        <v>0</v>
      </c>
      <c r="M21" s="45" t="s">
        <v>141</v>
      </c>
      <c r="Z21" s="48">
        <f>IF(AQ21="5",BJ21,0)</f>
        <v>0</v>
      </c>
      <c r="AB21" s="48">
        <f>IF(AQ21="1",BH21,0)</f>
        <v>0</v>
      </c>
      <c r="AC21" s="48">
        <f>IF(AQ21="1",BI21,0)</f>
        <v>0</v>
      </c>
      <c r="AD21" s="48">
        <f>IF(AQ21="7",BH21,0)</f>
        <v>0</v>
      </c>
      <c r="AE21" s="48">
        <f>IF(AQ21="7",BI21,0)</f>
        <v>0</v>
      </c>
      <c r="AF21" s="48">
        <f>IF(AQ21="2",BH21,0)</f>
        <v>0</v>
      </c>
      <c r="AG21" s="48">
        <f>IF(AQ21="2",BI21,0)</f>
        <v>0</v>
      </c>
      <c r="AH21" s="48">
        <f>IF(AQ21="0",BJ21,0)</f>
        <v>0</v>
      </c>
      <c r="AI21" s="46"/>
      <c r="AJ21" s="38">
        <f>IF(AN21=0,L21,0)</f>
        <v>0</v>
      </c>
      <c r="AK21" s="38">
        <f>IF(AN21=15,L21,0)</f>
        <v>0</v>
      </c>
      <c r="AL21" s="38">
        <f>IF(AN21=21,L21,0)</f>
        <v>0</v>
      </c>
      <c r="AN21" s="48">
        <v>21</v>
      </c>
      <c r="AO21" s="48">
        <f>K21*0.0418360028687545</f>
        <v>0</v>
      </c>
      <c r="AP21" s="48">
        <f>K21*(1-0.0418360028687545)</f>
        <v>0</v>
      </c>
      <c r="AQ21" s="45" t="s">
        <v>68</v>
      </c>
      <c r="AV21" s="48">
        <f>AW21+AX21</f>
        <v>0</v>
      </c>
      <c r="AW21" s="48">
        <f>J21*AO21</f>
        <v>0</v>
      </c>
      <c r="AX21" s="48">
        <f>J21*AP21</f>
        <v>0</v>
      </c>
      <c r="AY21" s="49" t="s">
        <v>154</v>
      </c>
      <c r="AZ21" s="49" t="s">
        <v>159</v>
      </c>
      <c r="BA21" s="46" t="s">
        <v>162</v>
      </c>
      <c r="BC21" s="48">
        <f>AW21+AX21</f>
        <v>0</v>
      </c>
      <c r="BD21" s="48">
        <f>K21/(100-BE21)*100</f>
        <v>0</v>
      </c>
      <c r="BE21" s="48">
        <v>0</v>
      </c>
      <c r="BF21" s="48">
        <f>21</f>
        <v>21</v>
      </c>
      <c r="BH21" s="38">
        <f>J21*AO21</f>
        <v>0</v>
      </c>
      <c r="BI21" s="38">
        <f>J21*AP21</f>
        <v>0</v>
      </c>
      <c r="BJ21" s="38">
        <f>J21*K21</f>
        <v>0</v>
      </c>
    </row>
    <row r="22" spans="1:47" ht="12.75">
      <c r="A22" s="31"/>
      <c r="B22" s="36"/>
      <c r="C22" s="36" t="s">
        <v>91</v>
      </c>
      <c r="D22" s="104" t="s">
        <v>115</v>
      </c>
      <c r="E22" s="105"/>
      <c r="F22" s="105"/>
      <c r="G22" s="105"/>
      <c r="H22" s="105"/>
      <c r="I22" s="31" t="s">
        <v>5</v>
      </c>
      <c r="J22" s="31" t="s">
        <v>5</v>
      </c>
      <c r="K22" s="31" t="s">
        <v>5</v>
      </c>
      <c r="L22" s="51">
        <f>SUM(L23:L25)</f>
        <v>0</v>
      </c>
      <c r="M22" s="46"/>
      <c r="AI22" s="46"/>
      <c r="AS22" s="51">
        <f>SUM(AJ23:AJ25)</f>
        <v>0</v>
      </c>
      <c r="AT22" s="51">
        <f>SUM(AK23:AK25)</f>
        <v>0</v>
      </c>
      <c r="AU22" s="51">
        <f>SUM(AL23:AL25)</f>
        <v>0</v>
      </c>
    </row>
    <row r="23" spans="1:62" ht="12.75">
      <c r="A23" s="30" t="s">
        <v>74</v>
      </c>
      <c r="B23" s="30"/>
      <c r="C23" s="30" t="s">
        <v>92</v>
      </c>
      <c r="D23" s="106" t="s">
        <v>116</v>
      </c>
      <c r="E23" s="107"/>
      <c r="F23" s="107"/>
      <c r="G23" s="107"/>
      <c r="H23" s="107"/>
      <c r="I23" s="30" t="s">
        <v>132</v>
      </c>
      <c r="J23" s="38">
        <v>491</v>
      </c>
      <c r="K23" s="38">
        <v>0</v>
      </c>
      <c r="L23" s="38">
        <f>J23*K23</f>
        <v>0</v>
      </c>
      <c r="M23" s="45" t="s">
        <v>141</v>
      </c>
      <c r="Z23" s="48">
        <f>IF(AQ23="5",BJ23,0)</f>
        <v>0</v>
      </c>
      <c r="AB23" s="48">
        <f>IF(AQ23="1",BH23,0)</f>
        <v>0</v>
      </c>
      <c r="AC23" s="48">
        <f>IF(AQ23="1",BI23,0)</f>
        <v>0</v>
      </c>
      <c r="AD23" s="48">
        <f>IF(AQ23="7",BH23,0)</f>
        <v>0</v>
      </c>
      <c r="AE23" s="48">
        <f>IF(AQ23="7",BI23,0)</f>
        <v>0</v>
      </c>
      <c r="AF23" s="48">
        <f>IF(AQ23="2",BH23,0)</f>
        <v>0</v>
      </c>
      <c r="AG23" s="48">
        <f>IF(AQ23="2",BI23,0)</f>
        <v>0</v>
      </c>
      <c r="AH23" s="48">
        <f>IF(AQ23="0",BJ23,0)</f>
        <v>0</v>
      </c>
      <c r="AI23" s="46"/>
      <c r="AJ23" s="38">
        <f>IF(AN23=0,L23,0)</f>
        <v>0</v>
      </c>
      <c r="AK23" s="38">
        <f>IF(AN23=15,L23,0)</f>
        <v>0</v>
      </c>
      <c r="AL23" s="38">
        <f>IF(AN23=21,L23,0)</f>
        <v>0</v>
      </c>
      <c r="AN23" s="48">
        <v>21</v>
      </c>
      <c r="AO23" s="48">
        <f>K23*0.871836734693878</f>
        <v>0</v>
      </c>
      <c r="AP23" s="48">
        <f>K23*(1-0.871836734693878)</f>
        <v>0</v>
      </c>
      <c r="AQ23" s="45" t="s">
        <v>68</v>
      </c>
      <c r="AV23" s="48">
        <f>AW23+AX23</f>
        <v>0</v>
      </c>
      <c r="AW23" s="48">
        <f>J23*AO23</f>
        <v>0</v>
      </c>
      <c r="AX23" s="48">
        <f>J23*AP23</f>
        <v>0</v>
      </c>
      <c r="AY23" s="49" t="s">
        <v>155</v>
      </c>
      <c r="AZ23" s="49" t="s">
        <v>160</v>
      </c>
      <c r="BA23" s="46" t="s">
        <v>162</v>
      </c>
      <c r="BC23" s="48">
        <f>AW23+AX23</f>
        <v>0</v>
      </c>
      <c r="BD23" s="48">
        <f>K23/(100-BE23)*100</f>
        <v>0</v>
      </c>
      <c r="BE23" s="48">
        <v>0</v>
      </c>
      <c r="BF23" s="48">
        <f>23</f>
        <v>23</v>
      </c>
      <c r="BH23" s="38">
        <f>J23*AO23</f>
        <v>0</v>
      </c>
      <c r="BI23" s="38">
        <f>J23*AP23</f>
        <v>0</v>
      </c>
      <c r="BJ23" s="38">
        <f>J23*K23</f>
        <v>0</v>
      </c>
    </row>
    <row r="24" spans="1:62" ht="12.75">
      <c r="A24" s="30" t="s">
        <v>75</v>
      </c>
      <c r="B24" s="30"/>
      <c r="C24" s="30" t="s">
        <v>93</v>
      </c>
      <c r="D24" s="106" t="s">
        <v>117</v>
      </c>
      <c r="E24" s="107"/>
      <c r="F24" s="107"/>
      <c r="G24" s="107"/>
      <c r="H24" s="107"/>
      <c r="I24" s="30" t="s">
        <v>132</v>
      </c>
      <c r="J24" s="38">
        <v>464</v>
      </c>
      <c r="K24" s="38">
        <v>0</v>
      </c>
      <c r="L24" s="38">
        <f>J24*K24</f>
        <v>0</v>
      </c>
      <c r="M24" s="45" t="s">
        <v>141</v>
      </c>
      <c r="Z24" s="48">
        <f>IF(AQ24="5",BJ24,0)</f>
        <v>0</v>
      </c>
      <c r="AB24" s="48">
        <f>IF(AQ24="1",BH24,0)</f>
        <v>0</v>
      </c>
      <c r="AC24" s="48">
        <f>IF(AQ24="1",BI24,0)</f>
        <v>0</v>
      </c>
      <c r="AD24" s="48">
        <f>IF(AQ24="7",BH24,0)</f>
        <v>0</v>
      </c>
      <c r="AE24" s="48">
        <f>IF(AQ24="7",BI24,0)</f>
        <v>0</v>
      </c>
      <c r="AF24" s="48">
        <f>IF(AQ24="2",BH24,0)</f>
        <v>0</v>
      </c>
      <c r="AG24" s="48">
        <f>IF(AQ24="2",BI24,0)</f>
        <v>0</v>
      </c>
      <c r="AH24" s="48">
        <f>IF(AQ24="0",BJ24,0)</f>
        <v>0</v>
      </c>
      <c r="AI24" s="46"/>
      <c r="AJ24" s="38">
        <f>IF(AN24=0,L24,0)</f>
        <v>0</v>
      </c>
      <c r="AK24" s="38">
        <f>IF(AN24=15,L24,0)</f>
        <v>0</v>
      </c>
      <c r="AL24" s="38">
        <f>IF(AN24=21,L24,0)</f>
        <v>0</v>
      </c>
      <c r="AN24" s="48">
        <v>21</v>
      </c>
      <c r="AO24" s="48">
        <f>K24*0.727459618208517</f>
        <v>0</v>
      </c>
      <c r="AP24" s="48">
        <f>K24*(1-0.727459618208517)</f>
        <v>0</v>
      </c>
      <c r="AQ24" s="45" t="s">
        <v>68</v>
      </c>
      <c r="AV24" s="48">
        <f>AW24+AX24</f>
        <v>0</v>
      </c>
      <c r="AW24" s="48">
        <f>J24*AO24</f>
        <v>0</v>
      </c>
      <c r="AX24" s="48">
        <f>J24*AP24</f>
        <v>0</v>
      </c>
      <c r="AY24" s="49" t="s">
        <v>155</v>
      </c>
      <c r="AZ24" s="49" t="s">
        <v>160</v>
      </c>
      <c r="BA24" s="46" t="s">
        <v>162</v>
      </c>
      <c r="BC24" s="48">
        <f>AW24+AX24</f>
        <v>0</v>
      </c>
      <c r="BD24" s="48">
        <f>K24/(100-BE24)*100</f>
        <v>0</v>
      </c>
      <c r="BE24" s="48">
        <v>0</v>
      </c>
      <c r="BF24" s="48">
        <f>24</f>
        <v>24</v>
      </c>
      <c r="BH24" s="38">
        <f>J24*AO24</f>
        <v>0</v>
      </c>
      <c r="BI24" s="38">
        <f>J24*AP24</f>
        <v>0</v>
      </c>
      <c r="BJ24" s="38">
        <f>J24*K24</f>
        <v>0</v>
      </c>
    </row>
    <row r="25" spans="1:62" ht="12.75">
      <c r="A25" s="30" t="s">
        <v>76</v>
      </c>
      <c r="B25" s="30"/>
      <c r="C25" s="30" t="s">
        <v>94</v>
      </c>
      <c r="D25" s="106" t="s">
        <v>118</v>
      </c>
      <c r="E25" s="107"/>
      <c r="F25" s="107"/>
      <c r="G25" s="107"/>
      <c r="H25" s="107"/>
      <c r="I25" s="30" t="s">
        <v>132</v>
      </c>
      <c r="J25" s="38">
        <v>464</v>
      </c>
      <c r="K25" s="38">
        <v>0</v>
      </c>
      <c r="L25" s="38">
        <f>J25*K25</f>
        <v>0</v>
      </c>
      <c r="M25" s="45" t="s">
        <v>141</v>
      </c>
      <c r="Z25" s="48">
        <f>IF(AQ25="5",BJ25,0)</f>
        <v>0</v>
      </c>
      <c r="AB25" s="48">
        <f>IF(AQ25="1",BH25,0)</f>
        <v>0</v>
      </c>
      <c r="AC25" s="48">
        <f>IF(AQ25="1",BI25,0)</f>
        <v>0</v>
      </c>
      <c r="AD25" s="48">
        <f>IF(AQ25="7",BH25,0)</f>
        <v>0</v>
      </c>
      <c r="AE25" s="48">
        <f>IF(AQ25="7",BI25,0)</f>
        <v>0</v>
      </c>
      <c r="AF25" s="48">
        <f>IF(AQ25="2",BH25,0)</f>
        <v>0</v>
      </c>
      <c r="AG25" s="48">
        <f>IF(AQ25="2",BI25,0)</f>
        <v>0</v>
      </c>
      <c r="AH25" s="48">
        <f>IF(AQ25="0",BJ25,0)</f>
        <v>0</v>
      </c>
      <c r="AI25" s="46"/>
      <c r="AJ25" s="38">
        <f>IF(AN25=0,L25,0)</f>
        <v>0</v>
      </c>
      <c r="AK25" s="38">
        <f>IF(AN25=15,L25,0)</f>
        <v>0</v>
      </c>
      <c r="AL25" s="38">
        <f>IF(AN25=21,L25,0)</f>
        <v>0</v>
      </c>
      <c r="AN25" s="48">
        <v>21</v>
      </c>
      <c r="AO25" s="48">
        <f>K25*0.866019736842105</f>
        <v>0</v>
      </c>
      <c r="AP25" s="48">
        <f>K25*(1-0.866019736842105)</f>
        <v>0</v>
      </c>
      <c r="AQ25" s="45" t="s">
        <v>68</v>
      </c>
      <c r="AV25" s="48">
        <f>AW25+AX25</f>
        <v>0</v>
      </c>
      <c r="AW25" s="48">
        <f>J25*AO25</f>
        <v>0</v>
      </c>
      <c r="AX25" s="48">
        <f>J25*AP25</f>
        <v>0</v>
      </c>
      <c r="AY25" s="49" t="s">
        <v>155</v>
      </c>
      <c r="AZ25" s="49" t="s">
        <v>160</v>
      </c>
      <c r="BA25" s="46" t="s">
        <v>162</v>
      </c>
      <c r="BC25" s="48">
        <f>AW25+AX25</f>
        <v>0</v>
      </c>
      <c r="BD25" s="48">
        <f>K25/(100-BE25)*100</f>
        <v>0</v>
      </c>
      <c r="BE25" s="48">
        <v>0</v>
      </c>
      <c r="BF25" s="48">
        <f>25</f>
        <v>25</v>
      </c>
      <c r="BH25" s="38">
        <f>J25*AO25</f>
        <v>0</v>
      </c>
      <c r="BI25" s="38">
        <f>J25*AP25</f>
        <v>0</v>
      </c>
      <c r="BJ25" s="38">
        <f>J25*K25</f>
        <v>0</v>
      </c>
    </row>
    <row r="26" spans="1:47" ht="12.75">
      <c r="A26" s="31"/>
      <c r="B26" s="36"/>
      <c r="C26" s="36" t="s">
        <v>95</v>
      </c>
      <c r="D26" s="104" t="s">
        <v>119</v>
      </c>
      <c r="E26" s="105"/>
      <c r="F26" s="105"/>
      <c r="G26" s="105"/>
      <c r="H26" s="105"/>
      <c r="I26" s="31" t="s">
        <v>5</v>
      </c>
      <c r="J26" s="31" t="s">
        <v>5</v>
      </c>
      <c r="K26" s="31" t="s">
        <v>5</v>
      </c>
      <c r="L26" s="51">
        <f>SUM(L27:L27)</f>
        <v>0</v>
      </c>
      <c r="M26" s="46"/>
      <c r="AI26" s="46"/>
      <c r="AS26" s="51">
        <f>SUM(AJ27:AJ27)</f>
        <v>0</v>
      </c>
      <c r="AT26" s="51">
        <f>SUM(AK27:AK27)</f>
        <v>0</v>
      </c>
      <c r="AU26" s="51">
        <f>SUM(AL27:AL27)</f>
        <v>0</v>
      </c>
    </row>
    <row r="27" spans="1:62" ht="12.75">
      <c r="A27" s="30" t="s">
        <v>77</v>
      </c>
      <c r="B27" s="30"/>
      <c r="C27" s="30" t="s">
        <v>96</v>
      </c>
      <c r="D27" s="106" t="s">
        <v>120</v>
      </c>
      <c r="E27" s="107"/>
      <c r="F27" s="107"/>
      <c r="G27" s="107"/>
      <c r="H27" s="107"/>
      <c r="I27" s="30" t="s">
        <v>132</v>
      </c>
      <c r="J27" s="38">
        <v>464</v>
      </c>
      <c r="K27" s="38">
        <v>0</v>
      </c>
      <c r="L27" s="38">
        <f>J27*K27</f>
        <v>0</v>
      </c>
      <c r="M27" s="45" t="s">
        <v>141</v>
      </c>
      <c r="Z27" s="48">
        <f>IF(AQ27="5",BJ27,0)</f>
        <v>0</v>
      </c>
      <c r="AB27" s="48">
        <f>IF(AQ27="1",BH27,0)</f>
        <v>0</v>
      </c>
      <c r="AC27" s="48">
        <f>IF(AQ27="1",BI27,0)</f>
        <v>0</v>
      </c>
      <c r="AD27" s="48">
        <f>IF(AQ27="7",BH27,0)</f>
        <v>0</v>
      </c>
      <c r="AE27" s="48">
        <f>IF(AQ27="7",BI27,0)</f>
        <v>0</v>
      </c>
      <c r="AF27" s="48">
        <f>IF(AQ27="2",BH27,0)</f>
        <v>0</v>
      </c>
      <c r="AG27" s="48">
        <f>IF(AQ27="2",BI27,0)</f>
        <v>0</v>
      </c>
      <c r="AH27" s="48">
        <f>IF(AQ27="0",BJ27,0)</f>
        <v>0</v>
      </c>
      <c r="AI27" s="46"/>
      <c r="AJ27" s="38">
        <f>IF(AN27=0,L27,0)</f>
        <v>0</v>
      </c>
      <c r="AK27" s="38">
        <f>IF(AN27=15,L27,0)</f>
        <v>0</v>
      </c>
      <c r="AL27" s="38">
        <f>IF(AN27=21,L27,0)</f>
        <v>0</v>
      </c>
      <c r="AN27" s="48">
        <v>21</v>
      </c>
      <c r="AO27" s="48">
        <f>K27*0.753417721518987</f>
        <v>0</v>
      </c>
      <c r="AP27" s="48">
        <f>K27*(1-0.753417721518987)</f>
        <v>0</v>
      </c>
      <c r="AQ27" s="45" t="s">
        <v>68</v>
      </c>
      <c r="AV27" s="48">
        <f>AW27+AX27</f>
        <v>0</v>
      </c>
      <c r="AW27" s="48">
        <f>J27*AO27</f>
        <v>0</v>
      </c>
      <c r="AX27" s="48">
        <f>J27*AP27</f>
        <v>0</v>
      </c>
      <c r="AY27" s="49" t="s">
        <v>156</v>
      </c>
      <c r="AZ27" s="49" t="s">
        <v>160</v>
      </c>
      <c r="BA27" s="46" t="s">
        <v>162</v>
      </c>
      <c r="BC27" s="48">
        <f>AW27+AX27</f>
        <v>0</v>
      </c>
      <c r="BD27" s="48">
        <f>K27/(100-BE27)*100</f>
        <v>0</v>
      </c>
      <c r="BE27" s="48">
        <v>0</v>
      </c>
      <c r="BF27" s="48">
        <f>27</f>
        <v>27</v>
      </c>
      <c r="BH27" s="38">
        <f>J27*AO27</f>
        <v>0</v>
      </c>
      <c r="BI27" s="38">
        <f>J27*AP27</f>
        <v>0</v>
      </c>
      <c r="BJ27" s="38">
        <f>J27*K27</f>
        <v>0</v>
      </c>
    </row>
    <row r="28" spans="1:47" ht="12.75">
      <c r="A28" s="31"/>
      <c r="B28" s="36"/>
      <c r="C28" s="36" t="s">
        <v>97</v>
      </c>
      <c r="D28" s="104" t="s">
        <v>121</v>
      </c>
      <c r="E28" s="105"/>
      <c r="F28" s="105"/>
      <c r="G28" s="105"/>
      <c r="H28" s="105"/>
      <c r="I28" s="31" t="s">
        <v>5</v>
      </c>
      <c r="J28" s="31" t="s">
        <v>5</v>
      </c>
      <c r="K28" s="31" t="s">
        <v>5</v>
      </c>
      <c r="L28" s="51">
        <f>SUM(L29:L31)</f>
        <v>0</v>
      </c>
      <c r="M28" s="46"/>
      <c r="AI28" s="46"/>
      <c r="AS28" s="51">
        <f>SUM(AJ29:AJ31)</f>
        <v>0</v>
      </c>
      <c r="AT28" s="51">
        <f>SUM(AK29:AK31)</f>
        <v>0</v>
      </c>
      <c r="AU28" s="51">
        <f>SUM(AL29:AL31)</f>
        <v>0</v>
      </c>
    </row>
    <row r="29" spans="1:62" ht="12.75">
      <c r="A29" s="30" t="s">
        <v>78</v>
      </c>
      <c r="B29" s="30"/>
      <c r="C29" s="30" t="s">
        <v>98</v>
      </c>
      <c r="D29" s="106" t="s">
        <v>122</v>
      </c>
      <c r="E29" s="107"/>
      <c r="F29" s="107"/>
      <c r="G29" s="107"/>
      <c r="H29" s="107"/>
      <c r="I29" s="30" t="s">
        <v>133</v>
      </c>
      <c r="J29" s="38">
        <v>90</v>
      </c>
      <c r="K29" s="38">
        <v>0</v>
      </c>
      <c r="L29" s="38">
        <f>J29*K29</f>
        <v>0</v>
      </c>
      <c r="M29" s="45" t="s">
        <v>141</v>
      </c>
      <c r="Z29" s="48">
        <f>IF(AQ29="5",BJ29,0)</f>
        <v>0</v>
      </c>
      <c r="AB29" s="48">
        <f>IF(AQ29="1",BH29,0)</f>
        <v>0</v>
      </c>
      <c r="AC29" s="48">
        <f>IF(AQ29="1",BI29,0)</f>
        <v>0</v>
      </c>
      <c r="AD29" s="48">
        <f>IF(AQ29="7",BH29,0)</f>
        <v>0</v>
      </c>
      <c r="AE29" s="48">
        <f>IF(AQ29="7",BI29,0)</f>
        <v>0</v>
      </c>
      <c r="AF29" s="48">
        <f>IF(AQ29="2",BH29,0)</f>
        <v>0</v>
      </c>
      <c r="AG29" s="48">
        <f>IF(AQ29="2",BI29,0)</f>
        <v>0</v>
      </c>
      <c r="AH29" s="48">
        <f>IF(AQ29="0",BJ29,0)</f>
        <v>0</v>
      </c>
      <c r="AI29" s="46"/>
      <c r="AJ29" s="38">
        <f>IF(AN29=0,L29,0)</f>
        <v>0</v>
      </c>
      <c r="AK29" s="38">
        <f>IF(AN29=15,L29,0)</f>
        <v>0</v>
      </c>
      <c r="AL29" s="38">
        <f>IF(AN29=21,L29,0)</f>
        <v>0</v>
      </c>
      <c r="AN29" s="48">
        <v>21</v>
      </c>
      <c r="AO29" s="48">
        <f>K29*0.699787118174167</f>
        <v>0</v>
      </c>
      <c r="AP29" s="48">
        <f>K29*(1-0.699787118174167)</f>
        <v>0</v>
      </c>
      <c r="AQ29" s="45" t="s">
        <v>68</v>
      </c>
      <c r="AV29" s="48">
        <f>AW29+AX29</f>
        <v>0</v>
      </c>
      <c r="AW29" s="48">
        <f>J29*AO29</f>
        <v>0</v>
      </c>
      <c r="AX29" s="48">
        <f>J29*AP29</f>
        <v>0</v>
      </c>
      <c r="AY29" s="49" t="s">
        <v>157</v>
      </c>
      <c r="AZ29" s="49" t="s">
        <v>161</v>
      </c>
      <c r="BA29" s="46" t="s">
        <v>162</v>
      </c>
      <c r="BC29" s="48">
        <f>AW29+AX29</f>
        <v>0</v>
      </c>
      <c r="BD29" s="48">
        <f>K29/(100-BE29)*100</f>
        <v>0</v>
      </c>
      <c r="BE29" s="48">
        <v>0</v>
      </c>
      <c r="BF29" s="48">
        <f>29</f>
        <v>29</v>
      </c>
      <c r="BH29" s="38">
        <f>J29*AO29</f>
        <v>0</v>
      </c>
      <c r="BI29" s="38">
        <f>J29*AP29</f>
        <v>0</v>
      </c>
      <c r="BJ29" s="38">
        <f>J29*K29</f>
        <v>0</v>
      </c>
    </row>
    <row r="30" spans="1:62" ht="12.75">
      <c r="A30" s="30" t="s">
        <v>79</v>
      </c>
      <c r="B30" s="30"/>
      <c r="C30" s="30" t="s">
        <v>99</v>
      </c>
      <c r="D30" s="106" t="s">
        <v>123</v>
      </c>
      <c r="E30" s="107"/>
      <c r="F30" s="107"/>
      <c r="G30" s="107"/>
      <c r="H30" s="107"/>
      <c r="I30" s="30" t="s">
        <v>134</v>
      </c>
      <c r="J30" s="38">
        <v>209.196</v>
      </c>
      <c r="K30" s="38">
        <v>0</v>
      </c>
      <c r="L30" s="38">
        <f>J30*K30</f>
        <v>0</v>
      </c>
      <c r="M30" s="45" t="s">
        <v>141</v>
      </c>
      <c r="Z30" s="48">
        <f>IF(AQ30="5",BJ30,0)</f>
        <v>0</v>
      </c>
      <c r="AB30" s="48">
        <f>IF(AQ30="1",BH30,0)</f>
        <v>0</v>
      </c>
      <c r="AC30" s="48">
        <f>IF(AQ30="1",BI30,0)</f>
        <v>0</v>
      </c>
      <c r="AD30" s="48">
        <f>IF(AQ30="7",BH30,0)</f>
        <v>0</v>
      </c>
      <c r="AE30" s="48">
        <f>IF(AQ30="7",BI30,0)</f>
        <v>0</v>
      </c>
      <c r="AF30" s="48">
        <f>IF(AQ30="2",BH30,0)</f>
        <v>0</v>
      </c>
      <c r="AG30" s="48">
        <f>IF(AQ30="2",BI30,0)</f>
        <v>0</v>
      </c>
      <c r="AH30" s="48">
        <f>IF(AQ30="0",BJ30,0)</f>
        <v>0</v>
      </c>
      <c r="AI30" s="46"/>
      <c r="AJ30" s="38">
        <f>IF(AN30=0,L30,0)</f>
        <v>0</v>
      </c>
      <c r="AK30" s="38">
        <f>IF(AN30=15,L30,0)</f>
        <v>0</v>
      </c>
      <c r="AL30" s="38">
        <f>IF(AN30=21,L30,0)</f>
        <v>0</v>
      </c>
      <c r="AN30" s="48">
        <v>21</v>
      </c>
      <c r="AO30" s="48">
        <f>K30*0</f>
        <v>0</v>
      </c>
      <c r="AP30" s="48">
        <f>K30*(1-0)</f>
        <v>0</v>
      </c>
      <c r="AQ30" s="45" t="s">
        <v>72</v>
      </c>
      <c r="AV30" s="48">
        <f>AW30+AX30</f>
        <v>0</v>
      </c>
      <c r="AW30" s="48">
        <f>J30*AO30</f>
        <v>0</v>
      </c>
      <c r="AX30" s="48">
        <f>J30*AP30</f>
        <v>0</v>
      </c>
      <c r="AY30" s="49" t="s">
        <v>157</v>
      </c>
      <c r="AZ30" s="49" t="s">
        <v>161</v>
      </c>
      <c r="BA30" s="46" t="s">
        <v>162</v>
      </c>
      <c r="BC30" s="48">
        <f>AW30+AX30</f>
        <v>0</v>
      </c>
      <c r="BD30" s="48">
        <f>K30/(100-BE30)*100</f>
        <v>0</v>
      </c>
      <c r="BE30" s="48">
        <v>0</v>
      </c>
      <c r="BF30" s="48">
        <f>30</f>
        <v>30</v>
      </c>
      <c r="BH30" s="38">
        <f>J30*AO30</f>
        <v>0</v>
      </c>
      <c r="BI30" s="38">
        <f>J30*AP30</f>
        <v>0</v>
      </c>
      <c r="BJ30" s="38">
        <f>J30*K30</f>
        <v>0</v>
      </c>
    </row>
    <row r="31" spans="1:62" ht="12.75">
      <c r="A31" s="30" t="s">
        <v>80</v>
      </c>
      <c r="B31" s="30"/>
      <c r="C31" s="30" t="s">
        <v>100</v>
      </c>
      <c r="D31" s="106" t="s">
        <v>124</v>
      </c>
      <c r="E31" s="107"/>
      <c r="F31" s="107"/>
      <c r="G31" s="107"/>
      <c r="H31" s="107"/>
      <c r="I31" s="30" t="s">
        <v>132</v>
      </c>
      <c r="J31" s="38">
        <v>30</v>
      </c>
      <c r="K31" s="38">
        <v>0</v>
      </c>
      <c r="L31" s="38">
        <f>J31*K31</f>
        <v>0</v>
      </c>
      <c r="M31" s="45" t="s">
        <v>141</v>
      </c>
      <c r="Z31" s="48">
        <f>IF(AQ31="5",BJ31,0)</f>
        <v>0</v>
      </c>
      <c r="AB31" s="48">
        <f>IF(AQ31="1",BH31,0)</f>
        <v>0</v>
      </c>
      <c r="AC31" s="48">
        <f>IF(AQ31="1",BI31,0)</f>
        <v>0</v>
      </c>
      <c r="AD31" s="48">
        <f>IF(AQ31="7",BH31,0)</f>
        <v>0</v>
      </c>
      <c r="AE31" s="48">
        <f>IF(AQ31="7",BI31,0)</f>
        <v>0</v>
      </c>
      <c r="AF31" s="48">
        <f>IF(AQ31="2",BH31,0)</f>
        <v>0</v>
      </c>
      <c r="AG31" s="48">
        <f>IF(AQ31="2",BI31,0)</f>
        <v>0</v>
      </c>
      <c r="AH31" s="48">
        <f>IF(AQ31="0",BJ31,0)</f>
        <v>0</v>
      </c>
      <c r="AI31" s="46"/>
      <c r="AJ31" s="38">
        <f>IF(AN31=0,L31,0)</f>
        <v>0</v>
      </c>
      <c r="AK31" s="38">
        <f>IF(AN31=15,L31,0)</f>
        <v>0</v>
      </c>
      <c r="AL31" s="38">
        <f>IF(AN31=21,L31,0)</f>
        <v>0</v>
      </c>
      <c r="AN31" s="48">
        <v>21</v>
      </c>
      <c r="AO31" s="48">
        <f>K31*0.400385622607845</f>
        <v>0</v>
      </c>
      <c r="AP31" s="48">
        <f>K31*(1-0.400385622607845)</f>
        <v>0</v>
      </c>
      <c r="AQ31" s="45" t="s">
        <v>68</v>
      </c>
      <c r="AV31" s="48">
        <f>AW31+AX31</f>
        <v>0</v>
      </c>
      <c r="AW31" s="48">
        <f>J31*AO31</f>
        <v>0</v>
      </c>
      <c r="AX31" s="48">
        <f>J31*AP31</f>
        <v>0</v>
      </c>
      <c r="AY31" s="49" t="s">
        <v>157</v>
      </c>
      <c r="AZ31" s="49" t="s">
        <v>161</v>
      </c>
      <c r="BA31" s="46" t="s">
        <v>162</v>
      </c>
      <c r="BC31" s="48">
        <f>AW31+AX31</f>
        <v>0</v>
      </c>
      <c r="BD31" s="48">
        <f>K31/(100-BE31)*100</f>
        <v>0</v>
      </c>
      <c r="BE31" s="48">
        <v>0</v>
      </c>
      <c r="BF31" s="48">
        <f>31</f>
        <v>31</v>
      </c>
      <c r="BH31" s="38">
        <f>J31*AO31</f>
        <v>0</v>
      </c>
      <c r="BI31" s="38">
        <f>J31*AP31</f>
        <v>0</v>
      </c>
      <c r="BJ31" s="38">
        <f>J31*K31</f>
        <v>0</v>
      </c>
    </row>
    <row r="32" spans="1:47" ht="12.75">
      <c r="A32" s="31"/>
      <c r="B32" s="36"/>
      <c r="C32" s="36" t="s">
        <v>101</v>
      </c>
      <c r="D32" s="104" t="s">
        <v>125</v>
      </c>
      <c r="E32" s="105"/>
      <c r="F32" s="105"/>
      <c r="G32" s="105"/>
      <c r="H32" s="105"/>
      <c r="I32" s="31" t="s">
        <v>5</v>
      </c>
      <c r="J32" s="31" t="s">
        <v>5</v>
      </c>
      <c r="K32" s="31" t="s">
        <v>5</v>
      </c>
      <c r="L32" s="51">
        <f>SUM(L33:L33)</f>
        <v>0</v>
      </c>
      <c r="M32" s="46"/>
      <c r="AI32" s="46"/>
      <c r="AS32" s="51">
        <f>SUM(AJ33:AJ33)</f>
        <v>0</v>
      </c>
      <c r="AT32" s="51">
        <f>SUM(AK33:AK33)</f>
        <v>0</v>
      </c>
      <c r="AU32" s="51">
        <f>SUM(AL33:AL33)</f>
        <v>0</v>
      </c>
    </row>
    <row r="33" spans="1:62" ht="12.75">
      <c r="A33" s="32" t="s">
        <v>65</v>
      </c>
      <c r="B33" s="32"/>
      <c r="C33" s="32" t="s">
        <v>101</v>
      </c>
      <c r="D33" s="108" t="s">
        <v>126</v>
      </c>
      <c r="E33" s="109"/>
      <c r="F33" s="109"/>
      <c r="G33" s="109"/>
      <c r="H33" s="109"/>
      <c r="I33" s="32" t="s">
        <v>135</v>
      </c>
      <c r="J33" s="39">
        <v>2</v>
      </c>
      <c r="K33" s="39">
        <v>0</v>
      </c>
      <c r="L33" s="39">
        <f>J33*K33</f>
        <v>0</v>
      </c>
      <c r="M33" s="47"/>
      <c r="Z33" s="48">
        <f>IF(AQ33="5",BJ33,0)</f>
        <v>0</v>
      </c>
      <c r="AB33" s="48">
        <f>IF(AQ33="1",BH33,0)</f>
        <v>0</v>
      </c>
      <c r="AC33" s="48">
        <f>IF(AQ33="1",BI33,0)</f>
        <v>0</v>
      </c>
      <c r="AD33" s="48">
        <f>IF(AQ33="7",BH33,0)</f>
        <v>0</v>
      </c>
      <c r="AE33" s="48">
        <f>IF(AQ33="7",BI33,0)</f>
        <v>0</v>
      </c>
      <c r="AF33" s="48">
        <f>IF(AQ33="2",BH33,0)</f>
        <v>0</v>
      </c>
      <c r="AG33" s="48">
        <f>IF(AQ33="2",BI33,0)</f>
        <v>0</v>
      </c>
      <c r="AH33" s="48">
        <f>IF(AQ33="0",BJ33,0)</f>
        <v>0</v>
      </c>
      <c r="AI33" s="46"/>
      <c r="AJ33" s="38">
        <f>IF(AN33=0,L33,0)</f>
        <v>0</v>
      </c>
      <c r="AK33" s="38">
        <f>IF(AN33=15,L33,0)</f>
        <v>0</v>
      </c>
      <c r="AL33" s="38">
        <f>IF(AN33=21,L33,0)</f>
        <v>0</v>
      </c>
      <c r="AN33" s="48">
        <v>21</v>
      </c>
      <c r="AO33" s="48">
        <f>K33*1</f>
        <v>0</v>
      </c>
      <c r="AP33" s="48">
        <f>K33*(1-1)</f>
        <v>0</v>
      </c>
      <c r="AQ33" s="45" t="s">
        <v>68</v>
      </c>
      <c r="AV33" s="48">
        <f>AW33+AX33</f>
        <v>0</v>
      </c>
      <c r="AW33" s="48">
        <f>J33*AO33</f>
        <v>0</v>
      </c>
      <c r="AX33" s="48">
        <f>J33*AP33</f>
        <v>0</v>
      </c>
      <c r="AY33" s="49" t="s">
        <v>158</v>
      </c>
      <c r="AZ33" s="49" t="s">
        <v>161</v>
      </c>
      <c r="BA33" s="46" t="s">
        <v>162</v>
      </c>
      <c r="BC33" s="48">
        <f>AW33+AX33</f>
        <v>0</v>
      </c>
      <c r="BD33" s="48">
        <f>K33/(100-BE33)*100</f>
        <v>0</v>
      </c>
      <c r="BE33" s="48">
        <v>0</v>
      </c>
      <c r="BF33" s="48">
        <f>33</f>
        <v>33</v>
      </c>
      <c r="BH33" s="38">
        <f>J33*AO33</f>
        <v>0</v>
      </c>
      <c r="BI33" s="38">
        <f>J33*AP33</f>
        <v>0</v>
      </c>
      <c r="BJ33" s="38">
        <f>J33*K33</f>
        <v>0</v>
      </c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9">
        <f>L12+L14+L17+L19+L22+L26+L28+L32</f>
        <v>0</v>
      </c>
      <c r="M34" s="3"/>
    </row>
    <row r="35" ht="11.25" customHeight="1">
      <c r="A35" s="4" t="s">
        <v>7</v>
      </c>
    </row>
    <row r="36" spans="1:13" ht="12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</sheetData>
  <sheetProtection/>
  <mergeCells count="50">
    <mergeCell ref="A1:M1"/>
    <mergeCell ref="A2:C3"/>
    <mergeCell ref="D2:E3"/>
    <mergeCell ref="F2:G3"/>
    <mergeCell ref="H2:H3"/>
    <mergeCell ref="I2:J3"/>
    <mergeCell ref="K2:M3"/>
    <mergeCell ref="A4:C5"/>
    <mergeCell ref="D4:E5"/>
    <mergeCell ref="F4:G5"/>
    <mergeCell ref="H4:H5"/>
    <mergeCell ref="I4:J5"/>
    <mergeCell ref="K4:M5"/>
    <mergeCell ref="A6:C7"/>
    <mergeCell ref="D6:E7"/>
    <mergeCell ref="F6:G7"/>
    <mergeCell ref="H6:H7"/>
    <mergeCell ref="I6:J7"/>
    <mergeCell ref="K6:M7"/>
    <mergeCell ref="A8:C9"/>
    <mergeCell ref="D8:E9"/>
    <mergeCell ref="F8:G9"/>
    <mergeCell ref="H8:H9"/>
    <mergeCell ref="I8:J9"/>
    <mergeCell ref="K8:M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A36:M36"/>
    <mergeCell ref="D28:H28"/>
    <mergeCell ref="D29:H29"/>
    <mergeCell ref="D30:H30"/>
    <mergeCell ref="D31:H31"/>
    <mergeCell ref="D32:H32"/>
    <mergeCell ref="D33:H33"/>
  </mergeCells>
  <printOptions/>
  <pageMargins left="0.394" right="0.394" top="0.591" bottom="0.591" header="0.5" footer="0.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14.28125" style="0" customWidth="1"/>
    <col min="9" max="11" width="11.57421875" style="0" customWidth="1"/>
    <col min="12" max="12" width="14.28125" style="0" customWidth="1"/>
    <col min="13" max="16" width="12.140625" style="0" hidden="1" customWidth="1"/>
  </cols>
  <sheetData>
    <row r="1" spans="1:12" ht="72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2.75">
      <c r="A2" s="71" t="s">
        <v>1</v>
      </c>
      <c r="B2" s="72"/>
      <c r="C2" s="72"/>
      <c r="D2" s="73" t="str">
        <f>'Stavební rozpočet'!D2</f>
        <v>BASKETBALOVÉ HŘIŠTĚ NA UL. PRAŽSKÁ - ZNOJMO</v>
      </c>
      <c r="E2" s="75" t="s">
        <v>9</v>
      </c>
      <c r="F2" s="72"/>
      <c r="G2" s="75" t="str">
        <f>'Stavební rozpočet'!H2</f>
        <v> </v>
      </c>
      <c r="H2" s="72"/>
      <c r="I2" s="75" t="s">
        <v>13</v>
      </c>
      <c r="J2" s="75">
        <f>'Stavební rozpočet'!K2</f>
        <v>0</v>
      </c>
      <c r="K2" s="72"/>
      <c r="L2" s="76"/>
      <c r="M2" s="7"/>
    </row>
    <row r="3" spans="1:13" ht="12.75">
      <c r="A3" s="68"/>
      <c r="B3" s="62"/>
      <c r="C3" s="62"/>
      <c r="D3" s="74"/>
      <c r="E3" s="62"/>
      <c r="F3" s="62"/>
      <c r="G3" s="62"/>
      <c r="H3" s="62"/>
      <c r="I3" s="62"/>
      <c r="J3" s="62"/>
      <c r="K3" s="62"/>
      <c r="L3" s="66"/>
      <c r="M3" s="7"/>
    </row>
    <row r="4" spans="1:13" ht="12.75">
      <c r="A4" s="63" t="s">
        <v>2</v>
      </c>
      <c r="B4" s="62"/>
      <c r="C4" s="62"/>
      <c r="D4" s="61">
        <f>'Stavební rozpočet'!D4</f>
        <v>0</v>
      </c>
      <c r="E4" s="61" t="s">
        <v>10</v>
      </c>
      <c r="F4" s="62"/>
      <c r="G4" s="61" t="str">
        <f>'Stavební rozpočet'!H4</f>
        <v>26.04.2019</v>
      </c>
      <c r="H4" s="62"/>
      <c r="I4" s="61" t="s">
        <v>14</v>
      </c>
      <c r="J4" s="61">
        <f>'Stavební rozpočet'!K4</f>
        <v>0</v>
      </c>
      <c r="K4" s="62"/>
      <c r="L4" s="66"/>
      <c r="M4" s="7"/>
    </row>
    <row r="5" spans="1:13" ht="12.75">
      <c r="A5" s="68"/>
      <c r="B5" s="62"/>
      <c r="C5" s="62"/>
      <c r="D5" s="62"/>
      <c r="E5" s="62"/>
      <c r="F5" s="62"/>
      <c r="G5" s="62"/>
      <c r="H5" s="62"/>
      <c r="I5" s="62"/>
      <c r="J5" s="62"/>
      <c r="K5" s="62"/>
      <c r="L5" s="66"/>
      <c r="M5" s="7"/>
    </row>
    <row r="6" spans="1:13" ht="12.75">
      <c r="A6" s="63" t="s">
        <v>3</v>
      </c>
      <c r="B6" s="62"/>
      <c r="C6" s="62"/>
      <c r="D6" s="61" t="str">
        <f>'Stavební rozpočet'!D6</f>
        <v>Znojmo</v>
      </c>
      <c r="E6" s="61" t="s">
        <v>11</v>
      </c>
      <c r="F6" s="62"/>
      <c r="G6" s="61" t="str">
        <f>'Stavební rozpočet'!H6</f>
        <v> </v>
      </c>
      <c r="H6" s="62"/>
      <c r="I6" s="61" t="s">
        <v>15</v>
      </c>
      <c r="J6" s="61">
        <f>'Stavební rozpočet'!K6</f>
        <v>0</v>
      </c>
      <c r="K6" s="62"/>
      <c r="L6" s="66"/>
      <c r="M6" s="7"/>
    </row>
    <row r="7" spans="1:13" ht="12.75">
      <c r="A7" s="68"/>
      <c r="B7" s="62"/>
      <c r="C7" s="62"/>
      <c r="D7" s="62"/>
      <c r="E7" s="62"/>
      <c r="F7" s="62"/>
      <c r="G7" s="62"/>
      <c r="H7" s="62"/>
      <c r="I7" s="62"/>
      <c r="J7" s="62"/>
      <c r="K7" s="62"/>
      <c r="L7" s="66"/>
      <c r="M7" s="7"/>
    </row>
    <row r="8" spans="1:13" ht="12.75">
      <c r="A8" s="63" t="s">
        <v>4</v>
      </c>
      <c r="B8" s="62"/>
      <c r="C8" s="62"/>
      <c r="D8" s="61">
        <f>'Stavební rozpočet'!D8</f>
        <v>0</v>
      </c>
      <c r="E8" s="61" t="s">
        <v>12</v>
      </c>
      <c r="F8" s="62"/>
      <c r="G8" s="61" t="str">
        <f>'Stavební rozpočet'!H8</f>
        <v>26.04.2019</v>
      </c>
      <c r="H8" s="62"/>
      <c r="I8" s="61" t="s">
        <v>16</v>
      </c>
      <c r="J8" s="61">
        <f>'Stavební rozpočet'!K8</f>
        <v>0</v>
      </c>
      <c r="K8" s="62"/>
      <c r="L8" s="66"/>
      <c r="M8" s="7"/>
    </row>
    <row r="9" spans="1:13" ht="12.7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7"/>
      <c r="M9" s="7"/>
    </row>
    <row r="10" spans="1:13" ht="12.75">
      <c r="A10" s="1" t="s">
        <v>5</v>
      </c>
      <c r="B10" s="53" t="s">
        <v>5</v>
      </c>
      <c r="C10" s="54"/>
      <c r="D10" s="54"/>
      <c r="E10" s="54"/>
      <c r="F10" s="54"/>
      <c r="G10" s="54"/>
      <c r="H10" s="54"/>
      <c r="I10" s="54"/>
      <c r="J10" s="54"/>
      <c r="K10" s="55"/>
      <c r="L10" s="5" t="s">
        <v>18</v>
      </c>
      <c r="M10" s="8"/>
    </row>
    <row r="11" spans="1:13" ht="12.75">
      <c r="A11" s="2" t="s">
        <v>6</v>
      </c>
      <c r="B11" s="56" t="s">
        <v>8</v>
      </c>
      <c r="C11" s="57"/>
      <c r="D11" s="57"/>
      <c r="E11" s="57"/>
      <c r="F11" s="57"/>
      <c r="G11" s="57"/>
      <c r="H11" s="57"/>
      <c r="I11" s="57"/>
      <c r="J11" s="57"/>
      <c r="K11" s="58"/>
      <c r="L11" s="6" t="s">
        <v>19</v>
      </c>
      <c r="M11" s="8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59" t="s">
        <v>17</v>
      </c>
      <c r="K12" s="60"/>
      <c r="L12" s="9">
        <f>SUM(P10:P11)</f>
        <v>0</v>
      </c>
    </row>
    <row r="13" ht="11.25" customHeight="1">
      <c r="A13" s="4" t="s">
        <v>7</v>
      </c>
    </row>
    <row r="14" spans="1:11" ht="12.7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</row>
  </sheetData>
  <sheetProtection/>
  <mergeCells count="29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B10:K10"/>
    <mergeCell ref="B11:K11"/>
    <mergeCell ref="J12:K12"/>
    <mergeCell ref="A14:K14"/>
    <mergeCell ref="A8:C9"/>
    <mergeCell ref="D8:D9"/>
    <mergeCell ref="E8:F9"/>
    <mergeCell ref="G8:H9"/>
    <mergeCell ref="I8:I9"/>
    <mergeCell ref="J8:L9"/>
  </mergeCells>
  <printOptions/>
  <pageMargins left="0.394" right="0.394" top="0.591" bottom="0.59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2"/>
      <c r="B1" s="10"/>
      <c r="C1" s="102" t="s">
        <v>36</v>
      </c>
      <c r="D1" s="70"/>
      <c r="E1" s="70"/>
      <c r="F1" s="70"/>
      <c r="G1" s="70"/>
      <c r="H1" s="70"/>
      <c r="I1" s="70"/>
    </row>
    <row r="2" spans="1:10" ht="12.75">
      <c r="A2" s="71" t="s">
        <v>1</v>
      </c>
      <c r="B2" s="72"/>
      <c r="C2" s="73" t="str">
        <f>'Stavební rozpočet'!D2</f>
        <v>BASKETBALOVÉ HŘIŠTĚ NA UL. PRAŽSKÁ - ZNOJMO</v>
      </c>
      <c r="D2" s="60"/>
      <c r="E2" s="75" t="s">
        <v>13</v>
      </c>
      <c r="F2" s="75">
        <f>'Stavební rozpočet'!K2</f>
        <v>0</v>
      </c>
      <c r="G2" s="72"/>
      <c r="H2" s="75" t="s">
        <v>61</v>
      </c>
      <c r="I2" s="103"/>
      <c r="J2" s="7"/>
    </row>
    <row r="3" spans="1:10" ht="12.75">
      <c r="A3" s="68"/>
      <c r="B3" s="62"/>
      <c r="C3" s="74"/>
      <c r="D3" s="74"/>
      <c r="E3" s="62"/>
      <c r="F3" s="62"/>
      <c r="G3" s="62"/>
      <c r="H3" s="62"/>
      <c r="I3" s="66"/>
      <c r="J3" s="7"/>
    </row>
    <row r="4" spans="1:10" ht="12.75">
      <c r="A4" s="63" t="s">
        <v>2</v>
      </c>
      <c r="B4" s="62"/>
      <c r="C4" s="61">
        <f>'Stavební rozpočet'!D4</f>
        <v>0</v>
      </c>
      <c r="D4" s="62"/>
      <c r="E4" s="61" t="s">
        <v>14</v>
      </c>
      <c r="F4" s="61">
        <f>'Stavební rozpočet'!K4</f>
        <v>0</v>
      </c>
      <c r="G4" s="62"/>
      <c r="H4" s="61" t="s">
        <v>61</v>
      </c>
      <c r="I4" s="101"/>
      <c r="J4" s="7"/>
    </row>
    <row r="5" spans="1:10" ht="12.75">
      <c r="A5" s="68"/>
      <c r="B5" s="62"/>
      <c r="C5" s="62"/>
      <c r="D5" s="62"/>
      <c r="E5" s="62"/>
      <c r="F5" s="62"/>
      <c r="G5" s="62"/>
      <c r="H5" s="62"/>
      <c r="I5" s="66"/>
      <c r="J5" s="7"/>
    </row>
    <row r="6" spans="1:10" ht="12.75">
      <c r="A6" s="63" t="s">
        <v>3</v>
      </c>
      <c r="B6" s="62"/>
      <c r="C6" s="61" t="str">
        <f>'Stavební rozpočet'!D6</f>
        <v>Znojmo</v>
      </c>
      <c r="D6" s="62"/>
      <c r="E6" s="61" t="s">
        <v>15</v>
      </c>
      <c r="F6" s="61">
        <f>'Stavební rozpočet'!K6</f>
        <v>0</v>
      </c>
      <c r="G6" s="62"/>
      <c r="H6" s="61" t="s">
        <v>61</v>
      </c>
      <c r="I6" s="101"/>
      <c r="J6" s="7"/>
    </row>
    <row r="7" spans="1:10" ht="12.75">
      <c r="A7" s="68"/>
      <c r="B7" s="62"/>
      <c r="C7" s="62"/>
      <c r="D7" s="62"/>
      <c r="E7" s="62"/>
      <c r="F7" s="62"/>
      <c r="G7" s="62"/>
      <c r="H7" s="62"/>
      <c r="I7" s="66"/>
      <c r="J7" s="7"/>
    </row>
    <row r="8" spans="1:10" ht="12.75">
      <c r="A8" s="63" t="s">
        <v>10</v>
      </c>
      <c r="B8" s="62"/>
      <c r="C8" s="61" t="str">
        <f>'Stavební rozpočet'!H4</f>
        <v>26.04.2019</v>
      </c>
      <c r="D8" s="62"/>
      <c r="E8" s="61" t="s">
        <v>11</v>
      </c>
      <c r="F8" s="61" t="str">
        <f>'Stavební rozpočet'!H6</f>
        <v> </v>
      </c>
      <c r="G8" s="62"/>
      <c r="H8" s="98" t="s">
        <v>62</v>
      </c>
      <c r="I8" s="101" t="s">
        <v>65</v>
      </c>
      <c r="J8" s="7"/>
    </row>
    <row r="9" spans="1:10" ht="12.75">
      <c r="A9" s="68"/>
      <c r="B9" s="62"/>
      <c r="C9" s="62"/>
      <c r="D9" s="62"/>
      <c r="E9" s="62"/>
      <c r="F9" s="62"/>
      <c r="G9" s="62"/>
      <c r="H9" s="62"/>
      <c r="I9" s="66"/>
      <c r="J9" s="7"/>
    </row>
    <row r="10" spans="1:10" ht="12.75">
      <c r="A10" s="63" t="s">
        <v>4</v>
      </c>
      <c r="B10" s="62"/>
      <c r="C10" s="61">
        <f>'Stavební rozpočet'!D8</f>
        <v>0</v>
      </c>
      <c r="D10" s="62"/>
      <c r="E10" s="61" t="s">
        <v>16</v>
      </c>
      <c r="F10" s="61">
        <f>'Stavební rozpočet'!K8</f>
        <v>0</v>
      </c>
      <c r="G10" s="62"/>
      <c r="H10" s="98" t="s">
        <v>63</v>
      </c>
      <c r="I10" s="99" t="str">
        <f>'Stavební rozpočet'!H8</f>
        <v>26.04.2019</v>
      </c>
      <c r="J10" s="7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100"/>
      <c r="J11" s="7"/>
    </row>
    <row r="12" spans="1:9" ht="23.25" customHeight="1">
      <c r="A12" s="92" t="s">
        <v>20</v>
      </c>
      <c r="B12" s="93"/>
      <c r="C12" s="93"/>
      <c r="D12" s="93"/>
      <c r="E12" s="93"/>
      <c r="F12" s="93"/>
      <c r="G12" s="93"/>
      <c r="H12" s="93"/>
      <c r="I12" s="93"/>
    </row>
    <row r="13" spans="1:10" ht="26.25" customHeight="1">
      <c r="A13" s="11" t="s">
        <v>21</v>
      </c>
      <c r="B13" s="94" t="s">
        <v>33</v>
      </c>
      <c r="C13" s="95"/>
      <c r="D13" s="11" t="s">
        <v>37</v>
      </c>
      <c r="E13" s="94" t="s">
        <v>46</v>
      </c>
      <c r="F13" s="95"/>
      <c r="G13" s="11" t="s">
        <v>47</v>
      </c>
      <c r="H13" s="94" t="s">
        <v>64</v>
      </c>
      <c r="I13" s="95"/>
      <c r="J13" s="7"/>
    </row>
    <row r="14" spans="1:10" ht="15" customHeight="1">
      <c r="A14" s="12" t="s">
        <v>22</v>
      </c>
      <c r="B14" s="16" t="s">
        <v>34</v>
      </c>
      <c r="C14" s="20">
        <f>SUM('Stavební rozpočet'!AB12:AB33)</f>
        <v>0</v>
      </c>
      <c r="D14" s="90" t="s">
        <v>38</v>
      </c>
      <c r="E14" s="91"/>
      <c r="F14" s="20">
        <v>0</v>
      </c>
      <c r="G14" s="90" t="s">
        <v>48</v>
      </c>
      <c r="H14" s="91"/>
      <c r="I14" s="20">
        <v>0</v>
      </c>
      <c r="J14" s="7"/>
    </row>
    <row r="15" spans="1:10" ht="15" customHeight="1">
      <c r="A15" s="13"/>
      <c r="B15" s="16" t="s">
        <v>35</v>
      </c>
      <c r="C15" s="20">
        <f>SUM('Stavební rozpočet'!AC12:AC33)</f>
        <v>0</v>
      </c>
      <c r="D15" s="90" t="s">
        <v>39</v>
      </c>
      <c r="E15" s="91"/>
      <c r="F15" s="20">
        <v>0</v>
      </c>
      <c r="G15" s="90" t="s">
        <v>49</v>
      </c>
      <c r="H15" s="91"/>
      <c r="I15" s="20">
        <v>0</v>
      </c>
      <c r="J15" s="7"/>
    </row>
    <row r="16" spans="1:10" ht="15" customHeight="1">
      <c r="A16" s="12" t="s">
        <v>23</v>
      </c>
      <c r="B16" s="16" t="s">
        <v>34</v>
      </c>
      <c r="C16" s="20">
        <f>SUM('Stavební rozpočet'!AD12:AD33)</f>
        <v>0</v>
      </c>
      <c r="D16" s="90" t="s">
        <v>40</v>
      </c>
      <c r="E16" s="91"/>
      <c r="F16" s="20">
        <v>0</v>
      </c>
      <c r="G16" s="90" t="s">
        <v>50</v>
      </c>
      <c r="H16" s="91"/>
      <c r="I16" s="20">
        <v>0</v>
      </c>
      <c r="J16" s="7"/>
    </row>
    <row r="17" spans="1:10" ht="15" customHeight="1">
      <c r="A17" s="13"/>
      <c r="B17" s="16" t="s">
        <v>35</v>
      </c>
      <c r="C17" s="20">
        <f>SUM('Stavební rozpočet'!AE12:AE33)</f>
        <v>0</v>
      </c>
      <c r="D17" s="90"/>
      <c r="E17" s="91"/>
      <c r="F17" s="21"/>
      <c r="G17" s="90" t="s">
        <v>51</v>
      </c>
      <c r="H17" s="91"/>
      <c r="I17" s="20">
        <v>0</v>
      </c>
      <c r="J17" s="7"/>
    </row>
    <row r="18" spans="1:10" ht="15" customHeight="1">
      <c r="A18" s="12" t="s">
        <v>24</v>
      </c>
      <c r="B18" s="16" t="s">
        <v>34</v>
      </c>
      <c r="C18" s="20">
        <f>SUM('Stavební rozpočet'!AF12:AF33)</f>
        <v>0</v>
      </c>
      <c r="D18" s="90"/>
      <c r="E18" s="91"/>
      <c r="F18" s="21"/>
      <c r="G18" s="90" t="s">
        <v>52</v>
      </c>
      <c r="H18" s="91"/>
      <c r="I18" s="20">
        <v>0</v>
      </c>
      <c r="J18" s="7"/>
    </row>
    <row r="19" spans="1:10" ht="15" customHeight="1">
      <c r="A19" s="13"/>
      <c r="B19" s="16" t="s">
        <v>35</v>
      </c>
      <c r="C19" s="20">
        <f>SUM('Stavební rozpočet'!AG12:AG33)</f>
        <v>0</v>
      </c>
      <c r="D19" s="90"/>
      <c r="E19" s="91"/>
      <c r="F19" s="21"/>
      <c r="G19" s="90" t="s">
        <v>53</v>
      </c>
      <c r="H19" s="91"/>
      <c r="I19" s="20">
        <v>0</v>
      </c>
      <c r="J19" s="7"/>
    </row>
    <row r="20" spans="1:10" ht="15" customHeight="1">
      <c r="A20" s="88" t="s">
        <v>25</v>
      </c>
      <c r="B20" s="89"/>
      <c r="C20" s="20">
        <f>SUM('Stavební rozpočet'!AH12:AH33)</f>
        <v>0</v>
      </c>
      <c r="D20" s="90"/>
      <c r="E20" s="91"/>
      <c r="F20" s="21"/>
      <c r="G20" s="90"/>
      <c r="H20" s="91"/>
      <c r="I20" s="21"/>
      <c r="J20" s="7"/>
    </row>
    <row r="21" spans="1:10" ht="15" customHeight="1">
      <c r="A21" s="88" t="s">
        <v>26</v>
      </c>
      <c r="B21" s="89"/>
      <c r="C21" s="20">
        <f>SUM('Stavební rozpočet'!Z12:Z33)</f>
        <v>0</v>
      </c>
      <c r="D21" s="90"/>
      <c r="E21" s="91"/>
      <c r="F21" s="21"/>
      <c r="G21" s="90"/>
      <c r="H21" s="91"/>
      <c r="I21" s="21"/>
      <c r="J21" s="7"/>
    </row>
    <row r="22" spans="1:10" ht="16.5" customHeight="1">
      <c r="A22" s="88" t="s">
        <v>27</v>
      </c>
      <c r="B22" s="89"/>
      <c r="C22" s="20">
        <f>SUM(C14:C21)</f>
        <v>0</v>
      </c>
      <c r="D22" s="88" t="s">
        <v>41</v>
      </c>
      <c r="E22" s="89"/>
      <c r="F22" s="20">
        <f>SUM(F14:F21)</f>
        <v>0</v>
      </c>
      <c r="G22" s="88" t="s">
        <v>54</v>
      </c>
      <c r="H22" s="89"/>
      <c r="I22" s="20">
        <f>SUM(I14:I21)</f>
        <v>0</v>
      </c>
      <c r="J22" s="7"/>
    </row>
    <row r="23" spans="1:10" ht="15" customHeight="1">
      <c r="A23" s="3"/>
      <c r="B23" s="3"/>
      <c r="C23" s="18"/>
      <c r="D23" s="88" t="s">
        <v>42</v>
      </c>
      <c r="E23" s="89"/>
      <c r="F23" s="22">
        <v>0</v>
      </c>
      <c r="G23" s="88" t="s">
        <v>55</v>
      </c>
      <c r="H23" s="89"/>
      <c r="I23" s="20">
        <v>0</v>
      </c>
      <c r="J23" s="7"/>
    </row>
    <row r="24" spans="4:9" ht="15" customHeight="1">
      <c r="D24" s="3"/>
      <c r="E24" s="3"/>
      <c r="F24" s="23"/>
      <c r="G24" s="88" t="s">
        <v>56</v>
      </c>
      <c r="H24" s="89"/>
      <c r="I24" s="25"/>
    </row>
    <row r="25" spans="6:10" ht="15" customHeight="1">
      <c r="F25" s="24"/>
      <c r="G25" s="88" t="s">
        <v>57</v>
      </c>
      <c r="H25" s="89"/>
      <c r="I25" s="20">
        <v>0</v>
      </c>
      <c r="J25" s="7"/>
    </row>
    <row r="26" spans="1:9" ht="12.75">
      <c r="A26" s="10"/>
      <c r="B26" s="10"/>
      <c r="C26" s="10"/>
      <c r="G26" s="3"/>
      <c r="H26" s="3"/>
      <c r="I26" s="3"/>
    </row>
    <row r="27" spans="1:9" ht="15" customHeight="1">
      <c r="A27" s="83" t="s">
        <v>28</v>
      </c>
      <c r="B27" s="84"/>
      <c r="C27" s="26">
        <f>SUM('Stavební rozpočet'!AJ12:AJ33)</f>
        <v>0</v>
      </c>
      <c r="D27" s="19"/>
      <c r="E27" s="10"/>
      <c r="F27" s="10"/>
      <c r="G27" s="10"/>
      <c r="H27" s="10"/>
      <c r="I27" s="10"/>
    </row>
    <row r="28" spans="1:10" ht="15" customHeight="1">
      <c r="A28" s="83" t="s">
        <v>29</v>
      </c>
      <c r="B28" s="84"/>
      <c r="C28" s="26">
        <f>SUM('Stavební rozpočet'!AK12:AK33)</f>
        <v>0</v>
      </c>
      <c r="D28" s="83" t="s">
        <v>43</v>
      </c>
      <c r="E28" s="84"/>
      <c r="F28" s="26">
        <f>ROUND(C28*(15/100),2)</f>
        <v>0</v>
      </c>
      <c r="G28" s="83" t="s">
        <v>58</v>
      </c>
      <c r="H28" s="84"/>
      <c r="I28" s="26">
        <f>SUM(C27:C29)</f>
        <v>0</v>
      </c>
      <c r="J28" s="7"/>
    </row>
    <row r="29" spans="1:10" ht="15" customHeight="1">
      <c r="A29" s="83" t="s">
        <v>30</v>
      </c>
      <c r="B29" s="84"/>
      <c r="C29" s="26">
        <f>SUM('Stavební rozpočet'!AL12:AL33)+(F22+I22+F23+I23+I24+I25)</f>
        <v>0</v>
      </c>
      <c r="D29" s="83" t="s">
        <v>44</v>
      </c>
      <c r="E29" s="84"/>
      <c r="F29" s="26">
        <f>ROUND(C29*(21/100),2)</f>
        <v>0</v>
      </c>
      <c r="G29" s="83" t="s">
        <v>59</v>
      </c>
      <c r="H29" s="84"/>
      <c r="I29" s="26">
        <f>SUM(F28:F29)+I28</f>
        <v>0</v>
      </c>
      <c r="J29" s="7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10" ht="14.25" customHeight="1">
      <c r="A31" s="85" t="s">
        <v>31</v>
      </c>
      <c r="B31" s="86"/>
      <c r="C31" s="87"/>
      <c r="D31" s="85" t="s">
        <v>45</v>
      </c>
      <c r="E31" s="86"/>
      <c r="F31" s="87"/>
      <c r="G31" s="85" t="s">
        <v>60</v>
      </c>
      <c r="H31" s="86"/>
      <c r="I31" s="87"/>
      <c r="J31" s="8"/>
    </row>
    <row r="32" spans="1:10" ht="14.25" customHeight="1">
      <c r="A32" s="77"/>
      <c r="B32" s="78"/>
      <c r="C32" s="79"/>
      <c r="D32" s="77"/>
      <c r="E32" s="78"/>
      <c r="F32" s="79"/>
      <c r="G32" s="77"/>
      <c r="H32" s="78"/>
      <c r="I32" s="79"/>
      <c r="J32" s="8"/>
    </row>
    <row r="33" spans="1:10" ht="14.25" customHeight="1">
      <c r="A33" s="77"/>
      <c r="B33" s="78"/>
      <c r="C33" s="79"/>
      <c r="D33" s="77"/>
      <c r="E33" s="78"/>
      <c r="F33" s="79"/>
      <c r="G33" s="77"/>
      <c r="H33" s="78"/>
      <c r="I33" s="79"/>
      <c r="J33" s="8"/>
    </row>
    <row r="34" spans="1:10" ht="14.25" customHeight="1">
      <c r="A34" s="77"/>
      <c r="B34" s="78"/>
      <c r="C34" s="79"/>
      <c r="D34" s="77"/>
      <c r="E34" s="78"/>
      <c r="F34" s="79"/>
      <c r="G34" s="77"/>
      <c r="H34" s="78"/>
      <c r="I34" s="79"/>
      <c r="J34" s="8"/>
    </row>
    <row r="35" spans="1:10" ht="14.25" customHeight="1">
      <c r="A35" s="80" t="s">
        <v>32</v>
      </c>
      <c r="B35" s="81"/>
      <c r="C35" s="82"/>
      <c r="D35" s="80" t="s">
        <v>32</v>
      </c>
      <c r="E35" s="81"/>
      <c r="F35" s="82"/>
      <c r="G35" s="80" t="s">
        <v>32</v>
      </c>
      <c r="H35" s="81"/>
      <c r="I35" s="82"/>
      <c r="J35" s="8"/>
    </row>
    <row r="36" spans="1:9" ht="11.25" customHeight="1">
      <c r="A36" s="15" t="s">
        <v>7</v>
      </c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61"/>
      <c r="B37" s="62"/>
      <c r="C37" s="62"/>
      <c r="D37" s="62"/>
      <c r="E37" s="62"/>
      <c r="F37" s="62"/>
      <c r="G37" s="62"/>
      <c r="H37" s="62"/>
      <c r="I37" s="62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kucer</cp:lastModifiedBy>
  <cp:lastPrinted>2019-06-10T16:37:15Z</cp:lastPrinted>
  <dcterms:modified xsi:type="dcterms:W3CDTF">2019-06-10T16:46:24Z</dcterms:modified>
  <cp:category/>
  <cp:version/>
  <cp:contentType/>
  <cp:contentStatus/>
</cp:coreProperties>
</file>