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investice 2019\Hřiště Pěší\DUR + DSP_verze pro VZMR\BRUNTÁL PĚŠÍ EXPEDICE CD\SLEPÝ ROZPOČET\"/>
    </mc:Choice>
  </mc:AlternateContent>
  <bookViews>
    <workbookView xWindow="0" yWindow="0" windowWidth="28800" windowHeight="12435" activeTab="1"/>
  </bookViews>
  <sheets>
    <sheet name="Rekapitulace stavby" sheetId="1" r:id="rId1"/>
    <sheet name="SO01 - sportovní hřiště" sheetId="2" r:id="rId2"/>
  </sheets>
  <definedNames>
    <definedName name="_xlnm._FilterDatabase" localSheetId="1" hidden="1">'SO01 - sportovní hřiště'!$C$139:$K$450</definedName>
    <definedName name="_xlnm.Print_Titles" localSheetId="0">'Rekapitulace stavby'!$92:$92</definedName>
    <definedName name="_xlnm.Print_Titles" localSheetId="1">'SO01 - sportovní hřiště'!$139:$139</definedName>
    <definedName name="_xlnm.Print_Area" localSheetId="0">'Rekapitulace stavby'!$D$4:$AO$76,'Rekapitulace stavby'!$C$82:$AQ$103</definedName>
    <definedName name="_xlnm.Print_Area" localSheetId="1">'SO01 - sportovní hřiště'!$C$4:$J$76,'SO01 - sportovní hřiště'!$C$82:$J$121,'SO01 - sportovní hřiště'!$C$127:$K$450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5" i="1"/>
  <c r="J37" i="2"/>
  <c r="AX95" i="1"/>
  <c r="BI450" i="2"/>
  <c r="BH450" i="2"/>
  <c r="BG450" i="2"/>
  <c r="BF450" i="2"/>
  <c r="T450" i="2"/>
  <c r="T449" i="2"/>
  <c r="R450" i="2"/>
  <c r="R449" i="2"/>
  <c r="P450" i="2"/>
  <c r="P449" i="2"/>
  <c r="BK450" i="2"/>
  <c r="BK449" i="2"/>
  <c r="J449" i="2" s="1"/>
  <c r="J110" i="2" s="1"/>
  <c r="J450" i="2"/>
  <c r="BE450" i="2"/>
  <c r="BI448" i="2"/>
  <c r="BH448" i="2"/>
  <c r="BG448" i="2"/>
  <c r="BF448" i="2"/>
  <c r="T448" i="2"/>
  <c r="R448" i="2"/>
  <c r="P448" i="2"/>
  <c r="BK448" i="2"/>
  <c r="J448" i="2"/>
  <c r="BE448" i="2"/>
  <c r="BI447" i="2"/>
  <c r="BH447" i="2"/>
  <c r="BG447" i="2"/>
  <c r="BF447" i="2"/>
  <c r="T447" i="2"/>
  <c r="R447" i="2"/>
  <c r="P447" i="2"/>
  <c r="BK447" i="2"/>
  <c r="J447" i="2"/>
  <c r="BE447" i="2"/>
  <c r="BI446" i="2"/>
  <c r="BH446" i="2"/>
  <c r="BG446" i="2"/>
  <c r="BF446" i="2"/>
  <c r="T446" i="2"/>
  <c r="T445" i="2"/>
  <c r="T444" i="2"/>
  <c r="R446" i="2"/>
  <c r="R445" i="2"/>
  <c r="R444" i="2"/>
  <c r="P446" i="2"/>
  <c r="P445" i="2" s="1"/>
  <c r="P444" i="2" s="1"/>
  <c r="BK446" i="2"/>
  <c r="BK445" i="2"/>
  <c r="J445" i="2" s="1"/>
  <c r="J109" i="2" s="1"/>
  <c r="J446" i="2"/>
  <c r="BE446" i="2" s="1"/>
  <c r="BI441" i="2"/>
  <c r="BH441" i="2"/>
  <c r="BG441" i="2"/>
  <c r="F37" i="2" s="1"/>
  <c r="BB95" i="1" s="1"/>
  <c r="BB94" i="1" s="1"/>
  <c r="BF441" i="2"/>
  <c r="T441" i="2"/>
  <c r="T440" i="2" s="1"/>
  <c r="R441" i="2"/>
  <c r="R440" i="2"/>
  <c r="P441" i="2"/>
  <c r="P440" i="2" s="1"/>
  <c r="BK441" i="2"/>
  <c r="BK440" i="2" s="1"/>
  <c r="J440" i="2" s="1"/>
  <c r="J107" i="2" s="1"/>
  <c r="J441" i="2"/>
  <c r="BE441" i="2" s="1"/>
  <c r="BI439" i="2"/>
  <c r="BH439" i="2"/>
  <c r="BG439" i="2"/>
  <c r="BF439" i="2"/>
  <c r="T439" i="2"/>
  <c r="R439" i="2"/>
  <c r="P439" i="2"/>
  <c r="BK439" i="2"/>
  <c r="J439" i="2"/>
  <c r="BE439" i="2" s="1"/>
  <c r="BI430" i="2"/>
  <c r="BH430" i="2"/>
  <c r="BG430" i="2"/>
  <c r="BF430" i="2"/>
  <c r="T430" i="2"/>
  <c r="R430" i="2"/>
  <c r="P430" i="2"/>
  <c r="BK430" i="2"/>
  <c r="J430" i="2"/>
  <c r="BE430" i="2"/>
  <c r="BI426" i="2"/>
  <c r="BH426" i="2"/>
  <c r="BG426" i="2"/>
  <c r="BF426" i="2"/>
  <c r="T426" i="2"/>
  <c r="R426" i="2"/>
  <c r="P426" i="2"/>
  <c r="BK426" i="2"/>
  <c r="J426" i="2"/>
  <c r="BE426" i="2" s="1"/>
  <c r="BI422" i="2"/>
  <c r="BH422" i="2"/>
  <c r="BG422" i="2"/>
  <c r="BF422" i="2"/>
  <c r="T422" i="2"/>
  <c r="R422" i="2"/>
  <c r="P422" i="2"/>
  <c r="BK422" i="2"/>
  <c r="J422" i="2"/>
  <c r="BE422" i="2"/>
  <c r="BI418" i="2"/>
  <c r="BH418" i="2"/>
  <c r="BG418" i="2"/>
  <c r="BF418" i="2"/>
  <c r="T418" i="2"/>
  <c r="R418" i="2"/>
  <c r="P418" i="2"/>
  <c r="BK418" i="2"/>
  <c r="J418" i="2"/>
  <c r="BE418" i="2" s="1"/>
  <c r="BI414" i="2"/>
  <c r="BH414" i="2"/>
  <c r="BG414" i="2"/>
  <c r="BF414" i="2"/>
  <c r="T414" i="2"/>
  <c r="R414" i="2"/>
  <c r="P414" i="2"/>
  <c r="P405" i="2" s="1"/>
  <c r="BK414" i="2"/>
  <c r="J414" i="2"/>
  <c r="BE414" i="2"/>
  <c r="BI410" i="2"/>
  <c r="BH410" i="2"/>
  <c r="BG410" i="2"/>
  <c r="BF410" i="2"/>
  <c r="T410" i="2"/>
  <c r="T405" i="2" s="1"/>
  <c r="R410" i="2"/>
  <c r="P410" i="2"/>
  <c r="BK410" i="2"/>
  <c r="J410" i="2"/>
  <c r="BE410" i="2" s="1"/>
  <c r="BI406" i="2"/>
  <c r="BH406" i="2"/>
  <c r="BG406" i="2"/>
  <c r="BF406" i="2"/>
  <c r="T406" i="2"/>
  <c r="R406" i="2"/>
  <c r="R405" i="2" s="1"/>
  <c r="R396" i="2" s="1"/>
  <c r="P406" i="2"/>
  <c r="BK406" i="2"/>
  <c r="BK405" i="2" s="1"/>
  <c r="J405" i="2" s="1"/>
  <c r="J106" i="2" s="1"/>
  <c r="J406" i="2"/>
  <c r="BE406" i="2"/>
  <c r="BI404" i="2"/>
  <c r="BH404" i="2"/>
  <c r="BG404" i="2"/>
  <c r="BF404" i="2"/>
  <c r="T404" i="2"/>
  <c r="R404" i="2"/>
  <c r="P404" i="2"/>
  <c r="BK404" i="2"/>
  <c r="J404" i="2"/>
  <c r="BE404" i="2"/>
  <c r="BI402" i="2"/>
  <c r="BH402" i="2"/>
  <c r="BG402" i="2"/>
  <c r="BF402" i="2"/>
  <c r="T402" i="2"/>
  <c r="T397" i="2" s="1"/>
  <c r="R402" i="2"/>
  <c r="P402" i="2"/>
  <c r="BK402" i="2"/>
  <c r="J402" i="2"/>
  <c r="BE402" i="2" s="1"/>
  <c r="BI398" i="2"/>
  <c r="BH398" i="2"/>
  <c r="BG398" i="2"/>
  <c r="BF398" i="2"/>
  <c r="T398" i="2"/>
  <c r="R398" i="2"/>
  <c r="R397" i="2"/>
  <c r="P398" i="2"/>
  <c r="P397" i="2" s="1"/>
  <c r="BK398" i="2"/>
  <c r="BK397" i="2"/>
  <c r="J397" i="2" s="1"/>
  <c r="J105" i="2" s="1"/>
  <c r="J398" i="2"/>
  <c r="BE398" i="2" s="1"/>
  <c r="BI395" i="2"/>
  <c r="BH395" i="2"/>
  <c r="BG395" i="2"/>
  <c r="BF395" i="2"/>
  <c r="T395" i="2"/>
  <c r="T394" i="2" s="1"/>
  <c r="R395" i="2"/>
  <c r="R394" i="2"/>
  <c r="P395" i="2"/>
  <c r="P394" i="2" s="1"/>
  <c r="BK395" i="2"/>
  <c r="BK394" i="2"/>
  <c r="J394" i="2"/>
  <c r="J103" i="2" s="1"/>
  <c r="J395" i="2"/>
  <c r="BE395" i="2"/>
  <c r="BI392" i="2"/>
  <c r="BH392" i="2"/>
  <c r="BG392" i="2"/>
  <c r="BF392" i="2"/>
  <c r="T392" i="2"/>
  <c r="R392" i="2"/>
  <c r="P392" i="2"/>
  <c r="BK392" i="2"/>
  <c r="J392" i="2"/>
  <c r="BE392" i="2" s="1"/>
  <c r="BI391" i="2"/>
  <c r="BH391" i="2"/>
  <c r="BG391" i="2"/>
  <c r="BF391" i="2"/>
  <c r="T391" i="2"/>
  <c r="R391" i="2"/>
  <c r="P391" i="2"/>
  <c r="BK391" i="2"/>
  <c r="J391" i="2"/>
  <c r="BE391" i="2"/>
  <c r="BI389" i="2"/>
  <c r="BH389" i="2"/>
  <c r="BG389" i="2"/>
  <c r="BF389" i="2"/>
  <c r="T389" i="2"/>
  <c r="R389" i="2"/>
  <c r="P389" i="2"/>
  <c r="BK389" i="2"/>
  <c r="J389" i="2"/>
  <c r="BE389" i="2" s="1"/>
  <c r="BI387" i="2"/>
  <c r="BH387" i="2"/>
  <c r="BG387" i="2"/>
  <c r="BF387" i="2"/>
  <c r="T387" i="2"/>
  <c r="R387" i="2"/>
  <c r="P387" i="2"/>
  <c r="BK387" i="2"/>
  <c r="J387" i="2"/>
  <c r="BE387" i="2"/>
  <c r="BI385" i="2"/>
  <c r="BH385" i="2"/>
  <c r="BG385" i="2"/>
  <c r="BF385" i="2"/>
  <c r="T385" i="2"/>
  <c r="R385" i="2"/>
  <c r="P385" i="2"/>
  <c r="BK385" i="2"/>
  <c r="J385" i="2"/>
  <c r="BE385" i="2" s="1"/>
  <c r="BI378" i="2"/>
  <c r="BH378" i="2"/>
  <c r="BG378" i="2"/>
  <c r="BF378" i="2"/>
  <c r="T378" i="2"/>
  <c r="R378" i="2"/>
  <c r="P378" i="2"/>
  <c r="BK378" i="2"/>
  <c r="J378" i="2"/>
  <c r="BE378" i="2"/>
  <c r="BI376" i="2"/>
  <c r="BH376" i="2"/>
  <c r="BG376" i="2"/>
  <c r="BF376" i="2"/>
  <c r="T376" i="2"/>
  <c r="R376" i="2"/>
  <c r="P376" i="2"/>
  <c r="BK376" i="2"/>
  <c r="J376" i="2"/>
  <c r="BE376" i="2" s="1"/>
  <c r="BI375" i="2"/>
  <c r="BH375" i="2"/>
  <c r="BG375" i="2"/>
  <c r="BF375" i="2"/>
  <c r="T375" i="2"/>
  <c r="R375" i="2"/>
  <c r="P375" i="2"/>
  <c r="BK375" i="2"/>
  <c r="J375" i="2"/>
  <c r="BE375" i="2"/>
  <c r="BI372" i="2"/>
  <c r="BH372" i="2"/>
  <c r="BG372" i="2"/>
  <c r="BF372" i="2"/>
  <c r="T372" i="2"/>
  <c r="T371" i="2" s="1"/>
  <c r="R372" i="2"/>
  <c r="R371" i="2"/>
  <c r="P372" i="2"/>
  <c r="P371" i="2" s="1"/>
  <c r="BK372" i="2"/>
  <c r="BK371" i="2"/>
  <c r="J371" i="2"/>
  <c r="J102" i="2" s="1"/>
  <c r="J372" i="2"/>
  <c r="BE372" i="2"/>
  <c r="BI369" i="2"/>
  <c r="BH369" i="2"/>
  <c r="BG369" i="2"/>
  <c r="BF369" i="2"/>
  <c r="T369" i="2"/>
  <c r="R369" i="2"/>
  <c r="P369" i="2"/>
  <c r="BK369" i="2"/>
  <c r="J369" i="2"/>
  <c r="BE369" i="2" s="1"/>
  <c r="BI367" i="2"/>
  <c r="BH367" i="2"/>
  <c r="BG367" i="2"/>
  <c r="BF367" i="2"/>
  <c r="T367" i="2"/>
  <c r="R367" i="2"/>
  <c r="P367" i="2"/>
  <c r="BK367" i="2"/>
  <c r="J367" i="2"/>
  <c r="BE367" i="2"/>
  <c r="BI365" i="2"/>
  <c r="BH365" i="2"/>
  <c r="BG365" i="2"/>
  <c r="BF365" i="2"/>
  <c r="T365" i="2"/>
  <c r="R365" i="2"/>
  <c r="P365" i="2"/>
  <c r="BK365" i="2"/>
  <c r="J365" i="2"/>
  <c r="BE365" i="2" s="1"/>
  <c r="BI362" i="2"/>
  <c r="BH362" i="2"/>
  <c r="BG362" i="2"/>
  <c r="BF362" i="2"/>
  <c r="T362" i="2"/>
  <c r="R362" i="2"/>
  <c r="P362" i="2"/>
  <c r="BK362" i="2"/>
  <c r="J362" i="2"/>
  <c r="BE362" i="2"/>
  <c r="BI360" i="2"/>
  <c r="BH360" i="2"/>
  <c r="BG360" i="2"/>
  <c r="BF360" i="2"/>
  <c r="T360" i="2"/>
  <c r="R360" i="2"/>
  <c r="P360" i="2"/>
  <c r="BK360" i="2"/>
  <c r="J360" i="2"/>
  <c r="BE360" i="2" s="1"/>
  <c r="BI358" i="2"/>
  <c r="BH358" i="2"/>
  <c r="BG358" i="2"/>
  <c r="BF358" i="2"/>
  <c r="T358" i="2"/>
  <c r="R358" i="2"/>
  <c r="P358" i="2"/>
  <c r="BK358" i="2"/>
  <c r="J358" i="2"/>
  <c r="BE358" i="2"/>
  <c r="BI356" i="2"/>
  <c r="BH356" i="2"/>
  <c r="BG356" i="2"/>
  <c r="BF356" i="2"/>
  <c r="T356" i="2"/>
  <c r="R356" i="2"/>
  <c r="P356" i="2"/>
  <c r="BK356" i="2"/>
  <c r="J356" i="2"/>
  <c r="BE356" i="2" s="1"/>
  <c r="BI354" i="2"/>
  <c r="BH354" i="2"/>
  <c r="BG354" i="2"/>
  <c r="BF354" i="2"/>
  <c r="T354" i="2"/>
  <c r="R354" i="2"/>
  <c r="P354" i="2"/>
  <c r="BK354" i="2"/>
  <c r="J354" i="2"/>
  <c r="BE354" i="2"/>
  <c r="BI350" i="2"/>
  <c r="BH350" i="2"/>
  <c r="BG350" i="2"/>
  <c r="BF350" i="2"/>
  <c r="T350" i="2"/>
  <c r="T349" i="2" s="1"/>
  <c r="R350" i="2"/>
  <c r="R349" i="2"/>
  <c r="P350" i="2"/>
  <c r="P349" i="2" s="1"/>
  <c r="BK350" i="2"/>
  <c r="BK349" i="2"/>
  <c r="J349" i="2"/>
  <c r="J101" i="2" s="1"/>
  <c r="J350" i="2"/>
  <c r="BE350" i="2"/>
  <c r="BI345" i="2"/>
  <c r="BH345" i="2"/>
  <c r="BG345" i="2"/>
  <c r="BF345" i="2"/>
  <c r="T345" i="2"/>
  <c r="R345" i="2"/>
  <c r="P345" i="2"/>
  <c r="BK345" i="2"/>
  <c r="J345" i="2"/>
  <c r="BE345" i="2" s="1"/>
  <c r="BI341" i="2"/>
  <c r="BH341" i="2"/>
  <c r="BG341" i="2"/>
  <c r="BF341" i="2"/>
  <c r="T341" i="2"/>
  <c r="R341" i="2"/>
  <c r="P341" i="2"/>
  <c r="BK341" i="2"/>
  <c r="J341" i="2"/>
  <c r="BE341" i="2"/>
  <c r="BI335" i="2"/>
  <c r="BH335" i="2"/>
  <c r="BG335" i="2"/>
  <c r="BF335" i="2"/>
  <c r="T335" i="2"/>
  <c r="R335" i="2"/>
  <c r="P335" i="2"/>
  <c r="BK335" i="2"/>
  <c r="J335" i="2"/>
  <c r="BE335" i="2" s="1"/>
  <c r="BI333" i="2"/>
  <c r="BH333" i="2"/>
  <c r="BG333" i="2"/>
  <c r="BF333" i="2"/>
  <c r="T333" i="2"/>
  <c r="R333" i="2"/>
  <c r="P333" i="2"/>
  <c r="BK333" i="2"/>
  <c r="J333" i="2"/>
  <c r="BE333" i="2"/>
  <c r="BI331" i="2"/>
  <c r="BH331" i="2"/>
  <c r="BG331" i="2"/>
  <c r="BF331" i="2"/>
  <c r="T331" i="2"/>
  <c r="R331" i="2"/>
  <c r="P331" i="2"/>
  <c r="BK331" i="2"/>
  <c r="J331" i="2"/>
  <c r="BE331" i="2" s="1"/>
  <c r="BI329" i="2"/>
  <c r="BH329" i="2"/>
  <c r="BG329" i="2"/>
  <c r="BF329" i="2"/>
  <c r="T329" i="2"/>
  <c r="R329" i="2"/>
  <c r="P329" i="2"/>
  <c r="BK329" i="2"/>
  <c r="J329" i="2"/>
  <c r="BE329" i="2"/>
  <c r="BI327" i="2"/>
  <c r="BH327" i="2"/>
  <c r="BG327" i="2"/>
  <c r="BF327" i="2"/>
  <c r="T327" i="2"/>
  <c r="R327" i="2"/>
  <c r="P327" i="2"/>
  <c r="BK327" i="2"/>
  <c r="J327" i="2"/>
  <c r="BE327" i="2" s="1"/>
  <c r="BI325" i="2"/>
  <c r="BH325" i="2"/>
  <c r="BG325" i="2"/>
  <c r="BF325" i="2"/>
  <c r="T325" i="2"/>
  <c r="R325" i="2"/>
  <c r="P325" i="2"/>
  <c r="BK325" i="2"/>
  <c r="J325" i="2"/>
  <c r="BE325" i="2"/>
  <c r="BI321" i="2"/>
  <c r="BH321" i="2"/>
  <c r="BG321" i="2"/>
  <c r="BF321" i="2"/>
  <c r="T321" i="2"/>
  <c r="R321" i="2"/>
  <c r="P321" i="2"/>
  <c r="BK321" i="2"/>
  <c r="J321" i="2"/>
  <c r="BE321" i="2" s="1"/>
  <c r="BI319" i="2"/>
  <c r="BH319" i="2"/>
  <c r="BG319" i="2"/>
  <c r="BF319" i="2"/>
  <c r="T319" i="2"/>
  <c r="R319" i="2"/>
  <c r="P319" i="2"/>
  <c r="BK319" i="2"/>
  <c r="J319" i="2"/>
  <c r="BE319" i="2"/>
  <c r="BI317" i="2"/>
  <c r="BH317" i="2"/>
  <c r="BG317" i="2"/>
  <c r="BF317" i="2"/>
  <c r="T317" i="2"/>
  <c r="R317" i="2"/>
  <c r="P317" i="2"/>
  <c r="BK317" i="2"/>
  <c r="J317" i="2"/>
  <c r="BE317" i="2" s="1"/>
  <c r="BI309" i="2"/>
  <c r="BH309" i="2"/>
  <c r="BG309" i="2"/>
  <c r="BF309" i="2"/>
  <c r="T309" i="2"/>
  <c r="R309" i="2"/>
  <c r="P309" i="2"/>
  <c r="BK309" i="2"/>
  <c r="J309" i="2"/>
  <c r="BE309" i="2"/>
  <c r="BI302" i="2"/>
  <c r="BH302" i="2"/>
  <c r="BG302" i="2"/>
  <c r="BF302" i="2"/>
  <c r="T302" i="2"/>
  <c r="T301" i="2" s="1"/>
  <c r="R302" i="2"/>
  <c r="R301" i="2"/>
  <c r="P302" i="2"/>
  <c r="P301" i="2" s="1"/>
  <c r="BK302" i="2"/>
  <c r="BK301" i="2"/>
  <c r="J301" i="2"/>
  <c r="J100" i="2" s="1"/>
  <c r="J302" i="2"/>
  <c r="BE302" i="2"/>
  <c r="BI299" i="2"/>
  <c r="BH299" i="2"/>
  <c r="BG299" i="2"/>
  <c r="BF299" i="2"/>
  <c r="T299" i="2"/>
  <c r="R299" i="2"/>
  <c r="P299" i="2"/>
  <c r="BK299" i="2"/>
  <c r="J299" i="2"/>
  <c r="BE299" i="2" s="1"/>
  <c r="BI294" i="2"/>
  <c r="BH294" i="2"/>
  <c r="BG294" i="2"/>
  <c r="BF294" i="2"/>
  <c r="T294" i="2"/>
  <c r="R294" i="2"/>
  <c r="P294" i="2"/>
  <c r="BK294" i="2"/>
  <c r="J294" i="2"/>
  <c r="BE294" i="2"/>
  <c r="BI293" i="2"/>
  <c r="BH293" i="2"/>
  <c r="BG293" i="2"/>
  <c r="BF293" i="2"/>
  <c r="T293" i="2"/>
  <c r="R293" i="2"/>
  <c r="P293" i="2"/>
  <c r="BK293" i="2"/>
  <c r="J293" i="2"/>
  <c r="BE293" i="2" s="1"/>
  <c r="BI288" i="2"/>
  <c r="BH288" i="2"/>
  <c r="BG288" i="2"/>
  <c r="BF288" i="2"/>
  <c r="T288" i="2"/>
  <c r="R288" i="2"/>
  <c r="P288" i="2"/>
  <c r="BK288" i="2"/>
  <c r="J288" i="2"/>
  <c r="BE288" i="2"/>
  <c r="BI281" i="2"/>
  <c r="BH281" i="2"/>
  <c r="BG281" i="2"/>
  <c r="BF281" i="2"/>
  <c r="T281" i="2"/>
  <c r="R281" i="2"/>
  <c r="P281" i="2"/>
  <c r="BK281" i="2"/>
  <c r="J281" i="2"/>
  <c r="BE281" i="2" s="1"/>
  <c r="BI279" i="2"/>
  <c r="BH279" i="2"/>
  <c r="BG279" i="2"/>
  <c r="BF279" i="2"/>
  <c r="T279" i="2"/>
  <c r="R279" i="2"/>
  <c r="P279" i="2"/>
  <c r="BK279" i="2"/>
  <c r="J279" i="2"/>
  <c r="BE279" i="2"/>
  <c r="BI277" i="2"/>
  <c r="BH277" i="2"/>
  <c r="BG277" i="2"/>
  <c r="BF277" i="2"/>
  <c r="T277" i="2"/>
  <c r="R277" i="2"/>
  <c r="P277" i="2"/>
  <c r="BK277" i="2"/>
  <c r="J277" i="2"/>
  <c r="BE277" i="2" s="1"/>
  <c r="BI274" i="2"/>
  <c r="BH274" i="2"/>
  <c r="BG274" i="2"/>
  <c r="BF274" i="2"/>
  <c r="T274" i="2"/>
  <c r="R274" i="2"/>
  <c r="P274" i="2"/>
  <c r="BK274" i="2"/>
  <c r="J274" i="2"/>
  <c r="BE274" i="2"/>
  <c r="BI270" i="2"/>
  <c r="BH270" i="2"/>
  <c r="BG270" i="2"/>
  <c r="BF270" i="2"/>
  <c r="T270" i="2"/>
  <c r="R270" i="2"/>
  <c r="P270" i="2"/>
  <c r="BK270" i="2"/>
  <c r="J270" i="2"/>
  <c r="BE270" i="2" s="1"/>
  <c r="BI267" i="2"/>
  <c r="BH267" i="2"/>
  <c r="BG267" i="2"/>
  <c r="BF267" i="2"/>
  <c r="T267" i="2"/>
  <c r="R267" i="2"/>
  <c r="P267" i="2"/>
  <c r="BK267" i="2"/>
  <c r="J267" i="2"/>
  <c r="BE267" i="2"/>
  <c r="BI263" i="2"/>
  <c r="BH263" i="2"/>
  <c r="BG263" i="2"/>
  <c r="BF263" i="2"/>
  <c r="T263" i="2"/>
  <c r="T262" i="2" s="1"/>
  <c r="R263" i="2"/>
  <c r="R262" i="2"/>
  <c r="P263" i="2"/>
  <c r="P262" i="2" s="1"/>
  <c r="BK263" i="2"/>
  <c r="BK262" i="2"/>
  <c r="J262" i="2"/>
  <c r="J99" i="2" s="1"/>
  <c r="J263" i="2"/>
  <c r="BE263" i="2"/>
  <c r="BI243" i="2"/>
  <c r="BH243" i="2"/>
  <c r="BG243" i="2"/>
  <c r="BF243" i="2"/>
  <c r="T243" i="2"/>
  <c r="R243" i="2"/>
  <c r="P243" i="2"/>
  <c r="BK243" i="2"/>
  <c r="J243" i="2"/>
  <c r="BE243" i="2" s="1"/>
  <c r="BI241" i="2"/>
  <c r="BH241" i="2"/>
  <c r="BG241" i="2"/>
  <c r="BF241" i="2"/>
  <c r="T241" i="2"/>
  <c r="R241" i="2"/>
  <c r="P241" i="2"/>
  <c r="BK241" i="2"/>
  <c r="J241" i="2"/>
  <c r="BE241" i="2"/>
  <c r="BI233" i="2"/>
  <c r="BH233" i="2"/>
  <c r="BG233" i="2"/>
  <c r="BF233" i="2"/>
  <c r="T233" i="2"/>
  <c r="R233" i="2"/>
  <c r="P233" i="2"/>
  <c r="BK233" i="2"/>
  <c r="J233" i="2"/>
  <c r="BE233" i="2" s="1"/>
  <c r="BI231" i="2"/>
  <c r="BH231" i="2"/>
  <c r="BG231" i="2"/>
  <c r="BF231" i="2"/>
  <c r="T231" i="2"/>
  <c r="R231" i="2"/>
  <c r="P231" i="2"/>
  <c r="BK231" i="2"/>
  <c r="J231" i="2"/>
  <c r="BE231" i="2"/>
  <c r="BI229" i="2"/>
  <c r="BH229" i="2"/>
  <c r="BG229" i="2"/>
  <c r="BF229" i="2"/>
  <c r="T229" i="2"/>
  <c r="R229" i="2"/>
  <c r="P229" i="2"/>
  <c r="BK229" i="2"/>
  <c r="J229" i="2"/>
  <c r="BE229" i="2" s="1"/>
  <c r="BI227" i="2"/>
  <c r="BH227" i="2"/>
  <c r="BG227" i="2"/>
  <c r="BF227" i="2"/>
  <c r="T227" i="2"/>
  <c r="R227" i="2"/>
  <c r="P227" i="2"/>
  <c r="BK227" i="2"/>
  <c r="J227" i="2"/>
  <c r="BE227" i="2"/>
  <c r="BI223" i="2"/>
  <c r="BH223" i="2"/>
  <c r="BG223" i="2"/>
  <c r="BF223" i="2"/>
  <c r="T223" i="2"/>
  <c r="R223" i="2"/>
  <c r="P223" i="2"/>
  <c r="BK223" i="2"/>
  <c r="J223" i="2"/>
  <c r="BE223" i="2" s="1"/>
  <c r="BI221" i="2"/>
  <c r="BH221" i="2"/>
  <c r="BG221" i="2"/>
  <c r="BF221" i="2"/>
  <c r="T221" i="2"/>
  <c r="R221" i="2"/>
  <c r="P221" i="2"/>
  <c r="BK221" i="2"/>
  <c r="J221" i="2"/>
  <c r="BE221" i="2"/>
  <c r="BI217" i="2"/>
  <c r="BH217" i="2"/>
  <c r="BG217" i="2"/>
  <c r="BF217" i="2"/>
  <c r="T217" i="2"/>
  <c r="R217" i="2"/>
  <c r="P217" i="2"/>
  <c r="BK217" i="2"/>
  <c r="J217" i="2"/>
  <c r="BE217" i="2" s="1"/>
  <c r="BI213" i="2"/>
  <c r="BH213" i="2"/>
  <c r="BG213" i="2"/>
  <c r="BF213" i="2"/>
  <c r="T213" i="2"/>
  <c r="R213" i="2"/>
  <c r="P213" i="2"/>
  <c r="BK213" i="2"/>
  <c r="J213" i="2"/>
  <c r="BE213" i="2"/>
  <c r="BI211" i="2"/>
  <c r="BH211" i="2"/>
  <c r="BG211" i="2"/>
  <c r="BF211" i="2"/>
  <c r="T211" i="2"/>
  <c r="R211" i="2"/>
  <c r="P211" i="2"/>
  <c r="BK211" i="2"/>
  <c r="J211" i="2"/>
  <c r="BE211" i="2" s="1"/>
  <c r="BI210" i="2"/>
  <c r="BH210" i="2"/>
  <c r="BG210" i="2"/>
  <c r="BF210" i="2"/>
  <c r="T210" i="2"/>
  <c r="R210" i="2"/>
  <c r="P210" i="2"/>
  <c r="BK210" i="2"/>
  <c r="J210" i="2"/>
  <c r="BE210" i="2"/>
  <c r="BI190" i="2"/>
  <c r="BH190" i="2"/>
  <c r="BG190" i="2"/>
  <c r="BF190" i="2"/>
  <c r="T190" i="2"/>
  <c r="R190" i="2"/>
  <c r="P190" i="2"/>
  <c r="BK190" i="2"/>
  <c r="J190" i="2"/>
  <c r="BE190" i="2" s="1"/>
  <c r="BI188" i="2"/>
  <c r="BH188" i="2"/>
  <c r="BG188" i="2"/>
  <c r="BF188" i="2"/>
  <c r="T188" i="2"/>
  <c r="R188" i="2"/>
  <c r="P188" i="2"/>
  <c r="BK188" i="2"/>
  <c r="J188" i="2"/>
  <c r="BE188" i="2"/>
  <c r="BI181" i="2"/>
  <c r="BH181" i="2"/>
  <c r="BG181" i="2"/>
  <c r="BF181" i="2"/>
  <c r="T181" i="2"/>
  <c r="R181" i="2"/>
  <c r="P181" i="2"/>
  <c r="BK181" i="2"/>
  <c r="J181" i="2"/>
  <c r="BE181" i="2" s="1"/>
  <c r="BI180" i="2"/>
  <c r="BH180" i="2"/>
  <c r="BG180" i="2"/>
  <c r="BF180" i="2"/>
  <c r="T180" i="2"/>
  <c r="R180" i="2"/>
  <c r="P180" i="2"/>
  <c r="BK180" i="2"/>
  <c r="J180" i="2"/>
  <c r="BE180" i="2"/>
  <c r="BI174" i="2"/>
  <c r="BH174" i="2"/>
  <c r="BG174" i="2"/>
  <c r="BF174" i="2"/>
  <c r="T174" i="2"/>
  <c r="R174" i="2"/>
  <c r="P174" i="2"/>
  <c r="BK174" i="2"/>
  <c r="J174" i="2"/>
  <c r="BE174" i="2" s="1"/>
  <c r="BI171" i="2"/>
  <c r="BH171" i="2"/>
  <c r="BG171" i="2"/>
  <c r="BF171" i="2"/>
  <c r="T171" i="2"/>
  <c r="R171" i="2"/>
  <c r="P171" i="2"/>
  <c r="BK171" i="2"/>
  <c r="J171" i="2"/>
  <c r="BE171" i="2"/>
  <c r="BI165" i="2"/>
  <c r="BH165" i="2"/>
  <c r="BG165" i="2"/>
  <c r="BF165" i="2"/>
  <c r="T165" i="2"/>
  <c r="R165" i="2"/>
  <c r="P165" i="2"/>
  <c r="BK165" i="2"/>
  <c r="J165" i="2"/>
  <c r="BE165" i="2" s="1"/>
  <c r="BI164" i="2"/>
  <c r="BH164" i="2"/>
  <c r="BG164" i="2"/>
  <c r="BF164" i="2"/>
  <c r="T164" i="2"/>
  <c r="R164" i="2"/>
  <c r="P164" i="2"/>
  <c r="BK164" i="2"/>
  <c r="J164" i="2"/>
  <c r="BE164" i="2"/>
  <c r="BI157" i="2"/>
  <c r="BH157" i="2"/>
  <c r="BG157" i="2"/>
  <c r="BF157" i="2"/>
  <c r="T157" i="2"/>
  <c r="R157" i="2"/>
  <c r="P157" i="2"/>
  <c r="BK157" i="2"/>
  <c r="J157" i="2"/>
  <c r="BE157" i="2" s="1"/>
  <c r="BI156" i="2"/>
  <c r="BH156" i="2"/>
  <c r="BG156" i="2"/>
  <c r="BF156" i="2"/>
  <c r="T156" i="2"/>
  <c r="R156" i="2"/>
  <c r="P156" i="2"/>
  <c r="BK156" i="2"/>
  <c r="J156" i="2"/>
  <c r="BE156" i="2"/>
  <c r="BI152" i="2"/>
  <c r="BH152" i="2"/>
  <c r="BG152" i="2"/>
  <c r="BF152" i="2"/>
  <c r="T152" i="2"/>
  <c r="R152" i="2"/>
  <c r="P152" i="2"/>
  <c r="BK152" i="2"/>
  <c r="J152" i="2"/>
  <c r="BE152" i="2" s="1"/>
  <c r="BI147" i="2"/>
  <c r="BH147" i="2"/>
  <c r="BG147" i="2"/>
  <c r="BF147" i="2"/>
  <c r="T147" i="2"/>
  <c r="R147" i="2"/>
  <c r="P147" i="2"/>
  <c r="BK147" i="2"/>
  <c r="J147" i="2"/>
  <c r="BE147" i="2"/>
  <c r="BI143" i="2"/>
  <c r="BH143" i="2"/>
  <c r="BG143" i="2"/>
  <c r="BF143" i="2"/>
  <c r="T143" i="2"/>
  <c r="T142" i="2" s="1"/>
  <c r="T141" i="2" s="1"/>
  <c r="R143" i="2"/>
  <c r="R142" i="2" s="1"/>
  <c r="R141" i="2" s="1"/>
  <c r="R140" i="2" s="1"/>
  <c r="P143" i="2"/>
  <c r="P142" i="2" s="1"/>
  <c r="BK143" i="2"/>
  <c r="BK142" i="2"/>
  <c r="J142" i="2"/>
  <c r="BK141" i="2"/>
  <c r="J141" i="2" s="1"/>
  <c r="J97" i="2" s="1"/>
  <c r="J143" i="2"/>
  <c r="BE143" i="2"/>
  <c r="J98" i="2"/>
  <c r="J136" i="2"/>
  <c r="F136" i="2"/>
  <c r="F134" i="2"/>
  <c r="E132" i="2"/>
  <c r="BI119" i="2"/>
  <c r="BH119" i="2"/>
  <c r="BG119" i="2"/>
  <c r="BF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BI115" i="2"/>
  <c r="F39" i="2" s="1"/>
  <c r="BD95" i="1" s="1"/>
  <c r="BD94" i="1" s="1"/>
  <c r="W36" i="1" s="1"/>
  <c r="BH115" i="2"/>
  <c r="BG115" i="2"/>
  <c r="BF115" i="2"/>
  <c r="BE115" i="2"/>
  <c r="BI114" i="2"/>
  <c r="BH114" i="2"/>
  <c r="F38" i="2" s="1"/>
  <c r="BC95" i="1" s="1"/>
  <c r="BC94" i="1" s="1"/>
  <c r="BG114" i="2"/>
  <c r="BF114" i="2"/>
  <c r="BE114" i="2"/>
  <c r="J91" i="2"/>
  <c r="F91" i="2"/>
  <c r="F89" i="2"/>
  <c r="E87" i="2"/>
  <c r="J24" i="2"/>
  <c r="E24" i="2"/>
  <c r="J137" i="2"/>
  <c r="J92" i="2"/>
  <c r="J23" i="2"/>
  <c r="J18" i="2"/>
  <c r="E18" i="2"/>
  <c r="F137" i="2"/>
  <c r="F92" i="2"/>
  <c r="J17" i="2"/>
  <c r="J12" i="2"/>
  <c r="J134" i="2"/>
  <c r="J89" i="2"/>
  <c r="E7" i="2"/>
  <c r="E130" i="2"/>
  <c r="E85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AS94" i="1"/>
  <c r="L90" i="1"/>
  <c r="AM90" i="1"/>
  <c r="AM89" i="1"/>
  <c r="L89" i="1"/>
  <c r="AM87" i="1"/>
  <c r="L87" i="1"/>
  <c r="L85" i="1"/>
  <c r="L84" i="1"/>
  <c r="F36" i="2" l="1"/>
  <c r="BA95" i="1" s="1"/>
  <c r="BA94" i="1" s="1"/>
  <c r="AW94" i="1" s="1"/>
  <c r="AK33" i="1" s="1"/>
  <c r="W34" i="1"/>
  <c r="AX94" i="1"/>
  <c r="W35" i="1"/>
  <c r="AY94" i="1"/>
  <c r="P141" i="2"/>
  <c r="P140" i="2" s="1"/>
  <c r="AU95" i="1" s="1"/>
  <c r="AU94" i="1" s="1"/>
  <c r="P396" i="2"/>
  <c r="T396" i="2"/>
  <c r="T140" i="2" s="1"/>
  <c r="J36" i="2"/>
  <c r="AW95" i="1" s="1"/>
  <c r="BK140" i="2"/>
  <c r="J140" i="2" s="1"/>
  <c r="J96" i="2" s="1"/>
  <c r="BK396" i="2"/>
  <c r="J396" i="2" s="1"/>
  <c r="J104" i="2" s="1"/>
  <c r="BK444" i="2"/>
  <c r="J444" i="2" s="1"/>
  <c r="J108" i="2" s="1"/>
  <c r="W33" i="1" l="1"/>
  <c r="J30" i="2"/>
  <c r="J119" i="2" l="1"/>
  <c r="J113" i="2" l="1"/>
  <c r="BE119" i="2"/>
  <c r="J35" i="2" l="1"/>
  <c r="AV95" i="1" s="1"/>
  <c r="AT95" i="1" s="1"/>
  <c r="F35" i="2"/>
  <c r="AZ95" i="1" s="1"/>
  <c r="AZ94" i="1" s="1"/>
  <c r="J31" i="2"/>
  <c r="J32" i="2" s="1"/>
  <c r="J121" i="2"/>
  <c r="J41" i="2" l="1"/>
  <c r="AG95" i="1"/>
  <c r="AV94" i="1"/>
  <c r="AT94" i="1" l="1"/>
  <c r="AG94" i="1"/>
  <c r="AN95" i="1"/>
  <c r="AG100" i="1" l="1"/>
  <c r="AN94" i="1"/>
  <c r="AG99" i="1"/>
  <c r="AK26" i="1"/>
  <c r="AG101" i="1"/>
  <c r="AG98" i="1"/>
  <c r="CD99" i="1" l="1"/>
  <c r="AV99" i="1"/>
  <c r="BY99" i="1" s="1"/>
  <c r="AV98" i="1"/>
  <c r="BY98" i="1" s="1"/>
  <c r="AG97" i="1"/>
  <c r="CD98" i="1"/>
  <c r="CD101" i="1"/>
  <c r="AV101" i="1"/>
  <c r="BY101" i="1" s="1"/>
  <c r="CD100" i="1"/>
  <c r="AV100" i="1"/>
  <c r="BY100" i="1" s="1"/>
  <c r="W32" i="1" l="1"/>
  <c r="AN101" i="1"/>
  <c r="AK27" i="1"/>
  <c r="AK29" i="1" s="1"/>
  <c r="AG103" i="1"/>
  <c r="AN99" i="1"/>
  <c r="AK32" i="1"/>
  <c r="AN100" i="1"/>
  <c r="AN98" i="1"/>
  <c r="AN97" i="1" l="1"/>
  <c r="AN103" i="1" s="1"/>
  <c r="AK38" i="1"/>
</calcChain>
</file>

<file path=xl/sharedStrings.xml><?xml version="1.0" encoding="utf-8"?>
<sst xmlns="http://schemas.openxmlformats.org/spreadsheetml/2006/main" count="3336" uniqueCount="634">
  <si>
    <t>Export Komplet</t>
  </si>
  <si>
    <t/>
  </si>
  <si>
    <t>2.0</t>
  </si>
  <si>
    <t>False</t>
  </si>
  <si>
    <t>{b718b774-8b7a-42c0-ab06-cc7d39ae4d89}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</si>
  <si>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</si>
  <si>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</si>
  <si>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</si>
  <si>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</si>
  <si>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</si>
  <si>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</si>
  <si>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</si>
  <si>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</si>
  <si>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</si>
  <si>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01052019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</si>
  <si>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</si>
  <si>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</si>
  <si>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hřiště ul. Pěší Bruntál</t>
  </si>
  <si>
    <t>KSO:</t>
  </si>
  <si>
    <t>CC-CZ:</t>
  </si>
  <si>
    <t>Místo:</t>
  </si>
  <si>
    <t>p.č. 4617 kú Bruntál - město</t>
  </si>
  <si>
    <t>Datum:</t>
  </si>
  <si>
    <t>2. 8. 2019</t>
  </si>
  <si>
    <t>Zadavatel:</t>
  </si>
  <si>
    <t>IČ:</t>
  </si>
  <si>
    <t>00295892</t>
  </si>
  <si>
    <t>Město Bruntál</t>
  </si>
  <si>
    <t>DIČ:</t>
  </si>
  <si>
    <t>Uchazeč:</t>
  </si>
  <si>
    <t>Vyplň údaj</t>
  </si>
  <si>
    <t>Projektant:</t>
  </si>
  <si>
    <t>Ing.arch.Adamčík Miroslav OBCHODNÍ PROJEKT OSTRAVA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</si>
  <si>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</si>
  <si>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</si>
  <si>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</si>
  <si>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</si>
  <si>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</si>
  <si>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</si>
  <si>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</si>
  <si>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</si>
  <si>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</si>
  <si>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</si>
  <si>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</si>
  <si>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</si>
  <si>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</si>
  <si>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</si>
  <si>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</si>
  <si>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</si>
  <si>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</si>
  <si>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</si>
  <si>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</si>
  <si>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</si>
  <si>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</si>
  <si>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</si>
  <si>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</si>
  <si>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</si>
  <si>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</si>
  <si>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</si>
  <si>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</si>
  <si>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</si>
  <si>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</si>
  <si>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</si>
  <si>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</si>
  <si>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</si>
  <si>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</si>
  <si>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</si>
  <si>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</si>
  <si>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</si>
  <si>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</si>
  <si>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</si>
  <si>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</si>
  <si>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</si>
  <si>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</si>
  <si>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</si>
  <si>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</si>
  <si>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</si>
  <si>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</si>
  <si>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</si>
  <si>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</si>
  <si>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</si>
  <si>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</si>
  <si>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</si>
  <si>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</si>
  <si>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</si>
  <si>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</si>
  <si>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sportovní hřiště</t>
  </si>
  <si>
    <t>STA</t>
  </si>
  <si>
    <t>1</t>
  </si>
  <si>
    <t>{2445f7d1-6bbd-4f6b-aa5f-364fd4f4adbb}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</si>
  <si>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</si>
  <si>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</si>
  <si>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</si>
  <si>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</si>
  <si>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</si>
  <si>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</si>
  <si>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</si>
  <si>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</si>
  <si>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</si>
  <si>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</si>
  <si>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</si>
  <si>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</si>
  <si>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SO01 - sportovní hřiště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</si>
  <si>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</si>
  <si>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</si>
  <si>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</si>
  <si>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</si>
  <si>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</si>
  <si>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</si>
  <si>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</si>
  <si>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</si>
  <si>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</si>
  <si>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</si>
  <si>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</si>
  <si>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</si>
  <si>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</si>
  <si>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</si>
  <si>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</si>
  <si>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</si>
  <si>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</si>
  <si>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</si>
  <si>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</si>
  <si>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</si>
  <si>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</si>
  <si>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</si>
  <si>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</si>
  <si>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</si>
  <si>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</si>
  <si>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</si>
  <si>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</si>
  <si>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</si>
  <si>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</si>
  <si>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</si>
  <si>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</si>
  <si>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</si>
  <si>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</si>
  <si>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</si>
  <si>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</si>
  <si>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</si>
  <si>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</si>
  <si>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</si>
  <si>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</si>
  <si>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</si>
  <si>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</si>
  <si>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</si>
  <si>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</si>
  <si>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</si>
  <si>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</si>
  <si>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</si>
  <si>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</si>
  <si>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120901101</t>
  </si>
  <si>
    <t>Bourání zdiva cihelného nebo smíšeného v odkopávkách nebo prokopávkách na maltu vápennou ručně</t>
  </si>
  <si>
    <t>m3</t>
  </si>
  <si>
    <t>4</t>
  </si>
  <si>
    <t>-1586199857</t>
  </si>
  <si>
    <t>P</t>
  </si>
  <si>
    <t>Poznámka k položce:_x000D_
viz. výkres číslo 2 - situace koordinační</t>
  </si>
  <si>
    <t>VV</t>
  </si>
  <si>
    <t>odhad</t>
  </si>
  <si>
    <t>(25,1*2+5,0*4)*0,6*0,5</t>
  </si>
  <si>
    <t>121101101</t>
  </si>
  <si>
    <t>Sejmutí ornice s přemístěním na vzdálenost do 50 m</t>
  </si>
  <si>
    <t>1953753125</t>
  </si>
  <si>
    <t>(25,25+3,0+2,0)*(15,1+6,8+2,0)*0,3</t>
  </si>
  <si>
    <t>(3,2+3,0+2,0)*(3,0+2,0+2,0)*0,3</t>
  </si>
  <si>
    <t>Součet</t>
  </si>
  <si>
    <t>3</t>
  </si>
  <si>
    <t>131201201</t>
  </si>
  <si>
    <t>Hloubení jam zapažených v hornině tř. 3 objemu do 100 m3</t>
  </si>
  <si>
    <t>-1253577082</t>
  </si>
  <si>
    <t>Poznámka k položce:_x000D_
viz. výkres číslo 4 - základy + drenáže, výkres číslo 2 - situace koordinační</t>
  </si>
  <si>
    <t>vsakovací jáma</t>
  </si>
  <si>
    <t>2,0*3,0*2,41</t>
  </si>
  <si>
    <t>131201209</t>
  </si>
  <si>
    <t>Příplatek za lepivost u hloubení jam zapažených v hornině tř. 3</t>
  </si>
  <si>
    <t>1829818326</t>
  </si>
  <si>
    <t>5</t>
  </si>
  <si>
    <t>132212101</t>
  </si>
  <si>
    <t>Hloubení rýh š do 600 mm ručním nebo pneum nářadím v soudržných horninách tř. 3</t>
  </si>
  <si>
    <t>-2031139737</t>
  </si>
  <si>
    <t>Poznámka k položce:_x000D_
viz. výkres číslo 4 - základy + drenáže, výkres číslo 8 - řezy</t>
  </si>
  <si>
    <t>rýha pro trativody</t>
  </si>
  <si>
    <t>32,5*0,36*(0,08+0,29+0,26+0,34+0,29+0,37)/6</t>
  </si>
  <si>
    <t>40,5*0,36*(0,21+0,29+0,55+0,34+0,58+0,37)/6</t>
  </si>
  <si>
    <t>21*0,36*(0,29+0,34+0,37+0,74+0,78)/5</t>
  </si>
  <si>
    <t>6</t>
  </si>
  <si>
    <t>132212109</t>
  </si>
  <si>
    <t>Příplatek za lepivost u hloubení rýh š do 600 mm ručním nebo pneum nářadím v hornině tř. 3</t>
  </si>
  <si>
    <t>-1484226657</t>
  </si>
  <si>
    <t>7</t>
  </si>
  <si>
    <t>139711101</t>
  </si>
  <si>
    <t>Vykopávky v uzavřených prostorách v hornině tř. 1 až 4 pro kruhové patky základů</t>
  </si>
  <si>
    <t>788070684</t>
  </si>
  <si>
    <t>výkop zeminy pro patku základu od úrovně 548,40 na 547,80 dno (výška 600 mm)</t>
  </si>
  <si>
    <t>patka pro sloupek d=600, výška 800mm; oplocení - 28 kusů, síť - 2 kusy, branky - 5x2 kusy</t>
  </si>
  <si>
    <t>3,14*0,6*0,6/4*0,60*(28+5*2+2)</t>
  </si>
  <si>
    <t>8</t>
  </si>
  <si>
    <t>162201102</t>
  </si>
  <si>
    <t>Vodorovné přemístění do 50 m výkopku/sypaniny z horniny tř. 1 až 4</t>
  </si>
  <si>
    <t>1911044528</t>
  </si>
  <si>
    <t>výkopek ze vsakovací jámy</t>
  </si>
  <si>
    <t>14,46</t>
  </si>
  <si>
    <t>9</t>
  </si>
  <si>
    <t>162201211</t>
  </si>
  <si>
    <t>Vodorovné přemístění výkopku z horniny tř. 1 až 4 stavebním kolečkem do 10 m</t>
  </si>
  <si>
    <t>-565620259</t>
  </si>
  <si>
    <t>přemístění výkopku pro trativody</t>
  </si>
  <si>
    <t>12,675</t>
  </si>
  <si>
    <t>přemístění výkopku pro základové patky sloupků oplocení</t>
  </si>
  <si>
    <t>6,782</t>
  </si>
  <si>
    <t>10</t>
  </si>
  <si>
    <t>162201219</t>
  </si>
  <si>
    <t>Příplatek k vodorovnému přemístění výkopku z horniny tř. 1 až 4 stavebním kolečkem ZKD 10 m</t>
  </si>
  <si>
    <t>366939838</t>
  </si>
  <si>
    <t>11</t>
  </si>
  <si>
    <t>162701105</t>
  </si>
  <si>
    <t>Vodorovné přemístění do 10000 m výkopku/sypaniny z horniny tř. 1 až 4</t>
  </si>
  <si>
    <t>1960351959</t>
  </si>
  <si>
    <t>odvoz přebytečné zeminy - ornice na skládku</t>
  </si>
  <si>
    <t>sejmutá ornice</t>
  </si>
  <si>
    <t>234,113</t>
  </si>
  <si>
    <t>zpětné rozprostření sejmuté ornice</t>
  </si>
  <si>
    <t>-380,375*(0,2+0,3)/2</t>
  </si>
  <si>
    <t>12</t>
  </si>
  <si>
    <t>162701109</t>
  </si>
  <si>
    <t>Příplatek k vodorovnému přemístění výkopku/sypaniny z horniny tř. 1 až 4 ZKD 1000 m přes 10000 m</t>
  </si>
  <si>
    <t>1492246678</t>
  </si>
  <si>
    <t>139,019*3 'Přepočtené koeficientem množství</t>
  </si>
  <si>
    <t>13</t>
  </si>
  <si>
    <t>167101101</t>
  </si>
  <si>
    <t>Nakládání výkopku z hornin tř. 1 až 4 do 100 m3</t>
  </si>
  <si>
    <t>-601212990</t>
  </si>
  <si>
    <t>pro zpětné rozprostřní sejmuté ornice</t>
  </si>
  <si>
    <t>380,375*(0,2+0,3)/2</t>
  </si>
  <si>
    <t>Mezisoučet</t>
  </si>
  <si>
    <t>odpočet zásyp</t>
  </si>
  <si>
    <t>-18,0*0,07</t>
  </si>
  <si>
    <t>14</t>
  </si>
  <si>
    <t>171201201</t>
  </si>
  <si>
    <t>Uložení sypaniny na skládky</t>
  </si>
  <si>
    <t>-2115736690</t>
  </si>
  <si>
    <t>171201211</t>
  </si>
  <si>
    <t>Poplatek za uložení stavebního odpadu - zeminy a kameniva na skládce</t>
  </si>
  <si>
    <t>t</t>
  </si>
  <si>
    <t>-1514063427</t>
  </si>
  <si>
    <t>139,019*1,5 'Přepočtené koeficientem množství</t>
  </si>
  <si>
    <t>16</t>
  </si>
  <si>
    <t>174101102</t>
  </si>
  <si>
    <t>Zásyp v uzavřených prostorech sypaninou se zhutněním</t>
  </si>
  <si>
    <t>-925229242</t>
  </si>
  <si>
    <t>Poznámka k položce:_x000D_
viz. výkres číslo 7 - chodník</t>
  </si>
  <si>
    <t>chodník ze zámkové dlažby</t>
  </si>
  <si>
    <t>18,0*0,07</t>
  </si>
  <si>
    <t>17</t>
  </si>
  <si>
    <t>175111101</t>
  </si>
  <si>
    <t>Obsypání potrubí ručně sypaninou bez prohození sítem, uloženou do 3 m</t>
  </si>
  <si>
    <t>-1070881099</t>
  </si>
  <si>
    <t>pro drenáž - nad rámec položky pro trativod č.23, 24</t>
  </si>
  <si>
    <t>21,0*0,36*(0,504-0,417)</t>
  </si>
  <si>
    <t>18</t>
  </si>
  <si>
    <t>M</t>
  </si>
  <si>
    <t>58153675</t>
  </si>
  <si>
    <t>písek technický filtrační vlhký PR VVL frakce 0,5/1  VL</t>
  </si>
  <si>
    <t>2086854770</t>
  </si>
  <si>
    <t>0,658*2 'Přepočtené koeficientem množství</t>
  </si>
  <si>
    <t>19</t>
  </si>
  <si>
    <t>175151101</t>
  </si>
  <si>
    <t>Obsypání potrubí strojně sypaninou bez prohození, uloženou do 3 m</t>
  </si>
  <si>
    <t>1635648209</t>
  </si>
  <si>
    <t>20</t>
  </si>
  <si>
    <t>58333698</t>
  </si>
  <si>
    <t>kamenivo těžené hrubé frakce 32/63</t>
  </si>
  <si>
    <t>-2126174640</t>
  </si>
  <si>
    <t>14,46*2 'Přepočtené koeficientem množství</t>
  </si>
  <si>
    <t>180404111</t>
  </si>
  <si>
    <t>Založení hřišťového trávníku výsevem na vrstvě ornice</t>
  </si>
  <si>
    <t>m2</t>
  </si>
  <si>
    <t>-953738265</t>
  </si>
  <si>
    <t>22</t>
  </si>
  <si>
    <t>00572440</t>
  </si>
  <si>
    <t>osivo směs travní hřištní</t>
  </si>
  <si>
    <t>kg</t>
  </si>
  <si>
    <t>429120040</t>
  </si>
  <si>
    <t>380,375*0,03 'Přepočtené koeficientem množství</t>
  </si>
  <si>
    <t>23</t>
  </si>
  <si>
    <t>181301103</t>
  </si>
  <si>
    <t>Rozprostření ornice tl vrstvy do 200 mm pl do 500 m2 v rovině nebo ve svahu do 1:5</t>
  </si>
  <si>
    <t>485801167</t>
  </si>
  <si>
    <t>(25,25+3,0+2,0)*(15,1+6,8+2,0)</t>
  </si>
  <si>
    <t>(3,2+3,0+2,0)*(3,0+2,0+2,0)</t>
  </si>
  <si>
    <t>odpočet ploch hřiště + chodník</t>
  </si>
  <si>
    <t>-(382,0+18,0)</t>
  </si>
  <si>
    <t>24</t>
  </si>
  <si>
    <t>181951102</t>
  </si>
  <si>
    <t>Úprava pláně v hornině tř. 1 až 4 se zhutněním</t>
  </si>
  <si>
    <t>-1091604147</t>
  </si>
  <si>
    <t>25</t>
  </si>
  <si>
    <t>182201101</t>
  </si>
  <si>
    <t>Svahování násypů</t>
  </si>
  <si>
    <t>484193773</t>
  </si>
  <si>
    <t>32,657/0,3</t>
  </si>
  <si>
    <t>Zakládání</t>
  </si>
  <si>
    <t>26</t>
  </si>
  <si>
    <t>211971110</t>
  </si>
  <si>
    <t>Zřízení opláštění žeber nebo trativodů geotextilií v rýze nebo zářezu sklonu do 1:2</t>
  </si>
  <si>
    <t>722191047</t>
  </si>
  <si>
    <t>Poznámka k položce:_x000D_
viz. TZ a výkres číslo 4 - základy + drenáže</t>
  </si>
  <si>
    <t>trativod</t>
  </si>
  <si>
    <t>(73+21)*1,0</t>
  </si>
  <si>
    <t>27</t>
  </si>
  <si>
    <t>69311068</t>
  </si>
  <si>
    <t>geotextilie netkaná PP 300g/m2</t>
  </si>
  <si>
    <t>1171094551</t>
  </si>
  <si>
    <t>Poznámka k položce:_x000D_
výkres číslo 4 - základy + drenáže</t>
  </si>
  <si>
    <t>94*1,1 'Přepočtené koeficientem množství</t>
  </si>
  <si>
    <t>28</t>
  </si>
  <si>
    <t>211971122</t>
  </si>
  <si>
    <t>Zřízení opláštění žeber nebo trativodů geotextilií v rýze nebo zářezu přes 1:2 š přes 2,5 m</t>
  </si>
  <si>
    <t>1034492390</t>
  </si>
  <si>
    <t>Poznámka k položce:_x000D_
viz. TZ</t>
  </si>
  <si>
    <t>vsakovací jáma - účinná výška 1,5 m</t>
  </si>
  <si>
    <t>(2,0+3,0)*2*1,5+2,0*3,0</t>
  </si>
  <si>
    <t>29</t>
  </si>
  <si>
    <t>69311011</t>
  </si>
  <si>
    <t>geotextilie tkaná PES 100/50kN/m</t>
  </si>
  <si>
    <t>-263666989</t>
  </si>
  <si>
    <t>21*1,15 'Přepočtené koeficientem množství</t>
  </si>
  <si>
    <t>30</t>
  </si>
  <si>
    <t>212752212</t>
  </si>
  <si>
    <t>Trativod z drenážních trubek plastových flexibilních D do 100 mm včetně lože otevřený výkop</t>
  </si>
  <si>
    <t>m</t>
  </si>
  <si>
    <t>-696406275</t>
  </si>
  <si>
    <t>Poznámka k položce:_x000D_
viz. výkres číslo 4 - základy + drenáže</t>
  </si>
  <si>
    <t>31</t>
  </si>
  <si>
    <t>212752213</t>
  </si>
  <si>
    <t>Trativod z drenážních trubek plastových flexibilních D do 160 mm včetně lože otevřený výkop</t>
  </si>
  <si>
    <t>618539442</t>
  </si>
  <si>
    <t>32</t>
  </si>
  <si>
    <t>215901101</t>
  </si>
  <si>
    <t>Zhutnění podloží z hornin soudržných do 92% PS nebo nesoudržných sypkých I(d) do 0,8</t>
  </si>
  <si>
    <t>2129691508</t>
  </si>
  <si>
    <t>chodník</t>
  </si>
  <si>
    <t>18,0</t>
  </si>
  <si>
    <t>hřiště</t>
  </si>
  <si>
    <t>382</t>
  </si>
  <si>
    <t>33</t>
  </si>
  <si>
    <t>275313711</t>
  </si>
  <si>
    <t>Základové patky z betonu tř. C 20/25</t>
  </si>
  <si>
    <t>1830625724</t>
  </si>
  <si>
    <t>Poznámka k položce:_x000D_
viz. výkres číslo 4 - základy + drenáže, výkres č.8 - řezy</t>
  </si>
  <si>
    <t>3,14*0,6*0,6/4*0,8*(28+5*2+2)</t>
  </si>
  <si>
    <t>34</t>
  </si>
  <si>
    <t>275315920R</t>
  </si>
  <si>
    <t>Příplatek za beton základových patek provádění kruhového r</t>
  </si>
  <si>
    <t>-788866188</t>
  </si>
  <si>
    <t>35</t>
  </si>
  <si>
    <t>275352221.1R</t>
  </si>
  <si>
    <t>Zřízení bednění základových patek kruhového r do 1,0 m - individuální ocenění</t>
  </si>
  <si>
    <t>374187147</t>
  </si>
  <si>
    <t>3,14*0,6*(0,8-0,60)*(28+5*2+2)</t>
  </si>
  <si>
    <t>36</t>
  </si>
  <si>
    <t>275352222.1R</t>
  </si>
  <si>
    <t>Odstranění bednění základových patek kruhového r do1,0 m - individuální ocenění</t>
  </si>
  <si>
    <t>-1358688960</t>
  </si>
  <si>
    <t>Svislé a kompletní konstrukce</t>
  </si>
  <si>
    <t>37</t>
  </si>
  <si>
    <t>312101211</t>
  </si>
  <si>
    <t>Vytvoření prostupů do 0,02 m2 ve zdech výplňových osazením vložek z trub, dílců, tvarovek</t>
  </si>
  <si>
    <t>-1761246776</t>
  </si>
  <si>
    <t>otvor v patce pro oplocení 80/50, 700 mm hluboký</t>
  </si>
  <si>
    <t>0,7*28</t>
  </si>
  <si>
    <t>otvor v patce pro oplocení 100/100, 700 mm hluboký</t>
  </si>
  <si>
    <t>0,7*(6+6)</t>
  </si>
  <si>
    <t>38</t>
  </si>
  <si>
    <t>14011070</t>
  </si>
  <si>
    <t>pouzdro pro sloupek do základu</t>
  </si>
  <si>
    <t>1239159747</t>
  </si>
  <si>
    <t xml:space="preserve">Poznámka k položce:_x000D_
viz. výkres číslo 3 - hřiště - půdorys, řezy, výkres č.8 - řezy, </t>
  </si>
  <si>
    <t>28*1,1 'Přepočtené koeficientem množství</t>
  </si>
  <si>
    <t>39</t>
  </si>
  <si>
    <t>338171002R</t>
  </si>
  <si>
    <t>Dodávka a montáž nohejbalová síť PE 3mm velikost oka 10x10 cm</t>
  </si>
  <si>
    <t>kus</t>
  </si>
  <si>
    <t>301345438</t>
  </si>
  <si>
    <t>Poznámka k položce:_x000D_
viz. výkres číslo 3 - hřiště - půdorys, řezy</t>
  </si>
  <si>
    <t>40</t>
  </si>
  <si>
    <t>31197016R</t>
  </si>
  <si>
    <t>Dodávka a uchycení souprava na napínání sítě na nohejbal - 1 kus objímka s kolovrátkem, 1 kus objímka s kolečkem, 3 kusy objímka s aretačním šroubem a háčkem - Odkaz 6 Specifikace oplocení</t>
  </si>
  <si>
    <t>soub</t>
  </si>
  <si>
    <t>2112058781</t>
  </si>
  <si>
    <t>Poznámka k položce:_x000D_
viz. TZ, výkres číslo 10 - Souprava na napínání sítě a Specifikace oplocení</t>
  </si>
  <si>
    <t>41</t>
  </si>
  <si>
    <t>338171122R</t>
  </si>
  <si>
    <t>Osazování sloupků a vzpěr plotových ocelových v do 5,0m m se zalitím MC</t>
  </si>
  <si>
    <t>-1003632915</t>
  </si>
  <si>
    <t>Poznámka k položce:_x000D_
viz. výkres číslo 6 - oplocení, Specifikace oplocení a TZ</t>
  </si>
  <si>
    <t>ocelový sloupek svislý - odkaz 1, 2, 2A podle specifikace oplocení</t>
  </si>
  <si>
    <t>28+6+6</t>
  </si>
  <si>
    <t>42</t>
  </si>
  <si>
    <t>55342258R</t>
  </si>
  <si>
    <t>sloupek plotový průběžný Pz 80/50/3/4800 5,66 kg/m povrchová úprava žárový zinek - Odkaz 1 Specifikace oplocení</t>
  </si>
  <si>
    <t>1287104463</t>
  </si>
  <si>
    <t>43</t>
  </si>
  <si>
    <t>55342259R</t>
  </si>
  <si>
    <t>sloupek plotový Pz 100/100/4/4800 11,93 kg/m povrchová úprava žárový zinek - Odkaz 2 Specifikace oplocení</t>
  </si>
  <si>
    <t>477983435</t>
  </si>
  <si>
    <t>44</t>
  </si>
  <si>
    <t>55342260R</t>
  </si>
  <si>
    <t>sloupek plotový Pz 100/100/4/2700 11,93 kg/m povrchová úprava žárový zinek - Odkaz 2A Specifikace oplocení</t>
  </si>
  <si>
    <t>-1081974960</t>
  </si>
  <si>
    <t>45</t>
  </si>
  <si>
    <t>348101230</t>
  </si>
  <si>
    <t>Osazení vrat a vrátek k oplocení na ocelové sloupky do 6 m2</t>
  </si>
  <si>
    <t>1456321169</t>
  </si>
  <si>
    <t>Poznámka k položce:_x000D_
viz. výkres číslo 6 - oplocení, Specifikace oplocení</t>
  </si>
  <si>
    <t>46</t>
  </si>
  <si>
    <t>55342347R</t>
  </si>
  <si>
    <t>branka kovová dvoukřídlová 2050x2000 mm Jakl 80/50/3 včetně kování a závěsů 72,45 kg - Odkaz 3 Specifikace oplocení</t>
  </si>
  <si>
    <t>-2033844836</t>
  </si>
  <si>
    <t>47</t>
  </si>
  <si>
    <t>348171130</t>
  </si>
  <si>
    <t>Osazení rámového oplocení výšky do 2 m ve sklonu svahu do 15°</t>
  </si>
  <si>
    <t>-1616702908</t>
  </si>
  <si>
    <t>2 řady výška 2,03m panel 2D</t>
  </si>
  <si>
    <t>(2,52*10*2+2,03*6*2+1,5*2*2)*2</t>
  </si>
  <si>
    <t>0,7*2*2+1,5*2*2</t>
  </si>
  <si>
    <t>48</t>
  </si>
  <si>
    <t>55342313R</t>
  </si>
  <si>
    <t>pole plotové kovové - panel 2D žárově zinkovaný, výšky 203cm délky 250cm oka 50x200 mm - Odkaz 5 Specifikace oplocení</t>
  </si>
  <si>
    <t>-814620159</t>
  </si>
  <si>
    <t>76</t>
  </si>
  <si>
    <t>49</t>
  </si>
  <si>
    <t>55342311R</t>
  </si>
  <si>
    <t>pole plotové kovové - panel 2D žárově zinkovaný, výšky 183cm délky 250cm oka 50x200 mm</t>
  </si>
  <si>
    <t>125387780</t>
  </si>
  <si>
    <t>1 řada nad bránou výška 1,83m panel 2D</t>
  </si>
  <si>
    <t>Komunikace pozemní</t>
  </si>
  <si>
    <t>50</t>
  </si>
  <si>
    <t>564521111</t>
  </si>
  <si>
    <t>Zřízení podsypu nebo podkladu ze sypaniny tl 80 mm</t>
  </si>
  <si>
    <t>-160748731</t>
  </si>
  <si>
    <t>Poznámka k položce:_x000D_
viz. výkres číslo 7 - Chodník</t>
  </si>
  <si>
    <t>dosyp zeminy pod chodník pro pěší</t>
  </si>
  <si>
    <t>51</t>
  </si>
  <si>
    <t>564821112</t>
  </si>
  <si>
    <t>Podklad ze štěrkodrtě ŠD tl 90 mm</t>
  </si>
  <si>
    <t>-82466006</t>
  </si>
  <si>
    <t>Poznámka k položce:_x000D_
viz. výkres číslo 3 - Hřiště - půdorys, řezy, výkres číslo 8 - Řezy</t>
  </si>
  <si>
    <t>52</t>
  </si>
  <si>
    <t>564841111</t>
  </si>
  <si>
    <t>Podklad ze štěrkodrtě ŠD tl 120 mm</t>
  </si>
  <si>
    <t>565642638</t>
  </si>
  <si>
    <t>53</t>
  </si>
  <si>
    <t>564851111</t>
  </si>
  <si>
    <t>Podklad ze štěrkodrtě ŠD tl 150 mm</t>
  </si>
  <si>
    <t>121158429</t>
  </si>
  <si>
    <t>54</t>
  </si>
  <si>
    <t>565191111</t>
  </si>
  <si>
    <t>Podklad ploch pro tělovýchovu z asfaltového koberce</t>
  </si>
  <si>
    <t>1798933346</t>
  </si>
  <si>
    <t>Poznámka k položce:_x000D_
viz. výkres číslo 3 - Hřiště - půdorys, řezy</t>
  </si>
  <si>
    <t>55</t>
  </si>
  <si>
    <t>579291111</t>
  </si>
  <si>
    <t>Lajnování venkovního plastového povrchu lepením v šířce 50 mm</t>
  </si>
  <si>
    <t>-823113438</t>
  </si>
  <si>
    <t>118+98</t>
  </si>
  <si>
    <t>56</t>
  </si>
  <si>
    <t>593235113R</t>
  </si>
  <si>
    <t>Kryt venkovních hřišť ze zámkových desek z plastu (čtverce PP in-line) barevný kladený volně na vyrovnaný podklad</t>
  </si>
  <si>
    <t>69843839</t>
  </si>
  <si>
    <t>57</t>
  </si>
  <si>
    <t>596211120</t>
  </si>
  <si>
    <t>Kladení zámkové dlažby komunikací pro pěší tl 60 mm skupiny B pl do 50 m2</t>
  </si>
  <si>
    <t>-1291642725</t>
  </si>
  <si>
    <t>58</t>
  </si>
  <si>
    <t>59245001</t>
  </si>
  <si>
    <t>dlažba zámková profilová základní 20x16,5x4 cm přírodní</t>
  </si>
  <si>
    <t>2038950082</t>
  </si>
  <si>
    <t>18*1,03 'Přepočtené koeficientem množství</t>
  </si>
  <si>
    <t>Ostatní konstrukce a práce, bourání</t>
  </si>
  <si>
    <t>59</t>
  </si>
  <si>
    <t>916231213</t>
  </si>
  <si>
    <t>Osazení chodníkového obrubníku betonového stojatého s boční opěrou do lože z betonu prostého</t>
  </si>
  <si>
    <t>-2089649915</t>
  </si>
  <si>
    <t>19,5</t>
  </si>
  <si>
    <t>60</t>
  </si>
  <si>
    <t>59217001</t>
  </si>
  <si>
    <t>obrubník betonový zahradní 100 x 5 x 25 cm</t>
  </si>
  <si>
    <t>-722096828</t>
  </si>
  <si>
    <t>61</t>
  </si>
  <si>
    <t>916232121</t>
  </si>
  <si>
    <t>Obruba ploch pro tělovýchovu z obrubníků s pouzdry pro oplocení do betonového lože výšky 25 mm</t>
  </si>
  <si>
    <t>1352644284</t>
  </si>
  <si>
    <t>62</t>
  </si>
  <si>
    <t>916991121</t>
  </si>
  <si>
    <t>Lože pod obrubníky, krajníky nebo obruby z dlažebních kostek z betonu prostého</t>
  </si>
  <si>
    <t>-120938825</t>
  </si>
  <si>
    <t>Poznámka k položce:_x000D_
viz. výkres číslo 3 - hřiště-půdorys, řez, výkres číslo 8 - řezy</t>
  </si>
  <si>
    <t>kolem zámkové dlažby</t>
  </si>
  <si>
    <t>19,5*0,38*0,3</t>
  </si>
  <si>
    <t>kolem hřiště- oplocení</t>
  </si>
  <si>
    <t>84,0*0,25*0,3</t>
  </si>
  <si>
    <t>63</t>
  </si>
  <si>
    <t>936001002</t>
  </si>
  <si>
    <t>Montáž prvků  - basketbalová deska  - Odkaz 4 Specifikace oplocení</t>
  </si>
  <si>
    <t>615422414</t>
  </si>
  <si>
    <t>Poznámka k položce:_x000D_
viz. výkres číslo 6 - Oplocení, specifikace oplocení a TZ</t>
  </si>
  <si>
    <t>64</t>
  </si>
  <si>
    <t>74910140R</t>
  </si>
  <si>
    <t>basketbalová deska s košem + konstrukce - Odkaz 4 Specifikace oplocení</t>
  </si>
  <si>
    <t>-1084070381</t>
  </si>
  <si>
    <t>65</t>
  </si>
  <si>
    <t>936124111R</t>
  </si>
  <si>
    <t>Montáž lavičky parkové  stabilní bez zabetonování noh s udusáním sypaniny</t>
  </si>
  <si>
    <t>-1660435584</t>
  </si>
  <si>
    <t xml:space="preserve">Poznámka k položce:_x000D_
viz. výkres číslo 11 - Lavičky betonové, výkres číslo 7 - Chodník_x000D_
</t>
  </si>
  <si>
    <t>66</t>
  </si>
  <si>
    <t>74910108R</t>
  </si>
  <si>
    <t>lavička bez opěradla (nekotvená) 140 x 50 x 40 cm  konstrukce -  beton barva bílá povrch hladký</t>
  </si>
  <si>
    <t>-1279199291</t>
  </si>
  <si>
    <t>67</t>
  </si>
  <si>
    <t>952902121</t>
  </si>
  <si>
    <t>Čištění budov zametení drsných podlah</t>
  </si>
  <si>
    <t>86185022</t>
  </si>
  <si>
    <t>382+18</t>
  </si>
  <si>
    <t>998</t>
  </si>
  <si>
    <t>Přesun hmot</t>
  </si>
  <si>
    <t>68</t>
  </si>
  <si>
    <t>998222012</t>
  </si>
  <si>
    <t>Přesun hmot pro tělovýchovné plochy</t>
  </si>
  <si>
    <t>535993982</t>
  </si>
  <si>
    <t>PSV</t>
  </si>
  <si>
    <t>Práce a dodávky PSV</t>
  </si>
  <si>
    <t>711</t>
  </si>
  <si>
    <t>Izolace proti vodě, vlhkosti a plynům</t>
  </si>
  <si>
    <t>69</t>
  </si>
  <si>
    <t>711461201</t>
  </si>
  <si>
    <t xml:space="preserve">Provedení izolace proti tlakové vodě vodorovné fólií </t>
  </si>
  <si>
    <t>1762213759</t>
  </si>
  <si>
    <t>vsakovací jáma - nepropustná izolační folie nad účinnou výškou vsakování</t>
  </si>
  <si>
    <t>2,0*3,0</t>
  </si>
  <si>
    <t>70</t>
  </si>
  <si>
    <t>28322004</t>
  </si>
  <si>
    <t>fólie zemní hydroizolační mPVC, tl. 1,5 mm</t>
  </si>
  <si>
    <t>-1360178908</t>
  </si>
  <si>
    <t>6*1,25 'Přepočtené koeficientem množství</t>
  </si>
  <si>
    <t>71</t>
  </si>
  <si>
    <t>998711101</t>
  </si>
  <si>
    <t>Přesun hmot tonážní pro izolace proti vodě, vlhkosti a plynům v objektech výšky do 6 m</t>
  </si>
  <si>
    <t>-1178050614</t>
  </si>
  <si>
    <t>767</t>
  </si>
  <si>
    <t>Konstrukce zámečnické</t>
  </si>
  <si>
    <t>72</t>
  </si>
  <si>
    <t>766001111R</t>
  </si>
  <si>
    <t>Ocelový sloupek oplocení 100/100/4 dl.500 mm vodorovný boční horní sloupek branky povrchová úprava žárový zinek- Odkaz 2B Specifikace oplocení</t>
  </si>
  <si>
    <t>1278876067</t>
  </si>
  <si>
    <t>ocelový sloupek - odkaz 2B podle specifikace oplocení 6 kusů délka 500 mm; 11,93 kg/m</t>
  </si>
  <si>
    <t>6*0,5*11,93</t>
  </si>
  <si>
    <t>73</t>
  </si>
  <si>
    <t>766001112R</t>
  </si>
  <si>
    <t>Ocelový sloupek oplocení 100/100/4 dl.2900 mm vodorovné horní břevno povrchová úprava žárový zinek- Odkaz 2C Specifikace oplocení</t>
  </si>
  <si>
    <t>1038901105</t>
  </si>
  <si>
    <t>ocelový sloupek - odkaz 2C podle specifikace oplocení 6 kusů délka 2900 mm; 11,93 kg/m</t>
  </si>
  <si>
    <t>6*11,93*2,9</t>
  </si>
  <si>
    <t>74</t>
  </si>
  <si>
    <t>766001113R</t>
  </si>
  <si>
    <t>Ocelový sloupek oplocení 100/100/4 dl.2000 mm svislý sloupek nad brankou povrchová úprava žárový zinek- Odkaz 2D Specifikace oplocení</t>
  </si>
  <si>
    <t>-2018812042</t>
  </si>
  <si>
    <t>ocelový sloupek - odkaz 2D podle specifikace oplocení 2 kusy délka 2000 mm; 11,93 kg/m</t>
  </si>
  <si>
    <t>2*11,93*2,0</t>
  </si>
  <si>
    <t>75</t>
  </si>
  <si>
    <t>766001114R</t>
  </si>
  <si>
    <t>Ocelový sloupek 100/100/4 dl.1000 mm kovová konstrukce na uchycení koše povrchová úprava žárový zinek- Odkaz 2E Specifikace oplocení</t>
  </si>
  <si>
    <t>1010479521</t>
  </si>
  <si>
    <t>ocelový sloupek - odkaz 2E podle specifikace oplocení 4 kusy délka 1000 mm; 11,93 kg/m</t>
  </si>
  <si>
    <t>4*11,93*1,0</t>
  </si>
  <si>
    <t>766001115R</t>
  </si>
  <si>
    <t>Ocelový sloupek 100/100/4 dl.1000 mm kovová konstrukce šikmá na uchycení koše povrchová úprava žárový zinek- Odkaz 2F Specifikace oplocení</t>
  </si>
  <si>
    <t>90529830</t>
  </si>
  <si>
    <t>ocelový sloupek - odkaz 2F podle specifikace oplocení 4 kusy délka 1500 mm; 11,93 kg/m</t>
  </si>
  <si>
    <t>4*11,93*1,5</t>
  </si>
  <si>
    <t>77</t>
  </si>
  <si>
    <t>766001116R</t>
  </si>
  <si>
    <t>Ocelový sloupek 80/50/3 dl.2445 mm vodorovný prvek nad brankou povrchová úprava žárový zinek- Odkaz 3A Specifikace oplocení</t>
  </si>
  <si>
    <t>-1711095297</t>
  </si>
  <si>
    <t>ocelový sloupek - odkaz 3A podle specifikace oplocení 1 kus délka 2445 mm; 5,66 kg/m</t>
  </si>
  <si>
    <t>1*5,66*2,445</t>
  </si>
  <si>
    <t>78</t>
  </si>
  <si>
    <t>766001117R</t>
  </si>
  <si>
    <t>Ostatní drobný materiál úchytky kotvení spojování 10% hmotnosti- Odkaz 7 Specifikace oplocení</t>
  </si>
  <si>
    <t>-1256838530</t>
  </si>
  <si>
    <t>10% hmotnosti ocelových prvků oplocení</t>
  </si>
  <si>
    <t>28*5,66*4,8</t>
  </si>
  <si>
    <t>6*11,93*4,8</t>
  </si>
  <si>
    <t>6*2,75*11,93</t>
  </si>
  <si>
    <t>35,79+207,582+47,72*2+71,58</t>
  </si>
  <si>
    <t>1711,525*0,1</t>
  </si>
  <si>
    <t>79</t>
  </si>
  <si>
    <t>998767201</t>
  </si>
  <si>
    <t>Přesun hmot procentní pro zámečnické konstrukce v objektech v do 6 m</t>
  </si>
  <si>
    <t>%</t>
  </si>
  <si>
    <t>-1039225508</t>
  </si>
  <si>
    <t>OST</t>
  </si>
  <si>
    <t>Ostatní</t>
  </si>
  <si>
    <t>80</t>
  </si>
  <si>
    <t>100100001R</t>
  </si>
  <si>
    <t>512</t>
  </si>
  <si>
    <t>-797304586</t>
  </si>
  <si>
    <t xml:space="preserve">odhad </t>
  </si>
  <si>
    <t>400,00</t>
  </si>
  <si>
    <t>Vedlejší rozpočtové náklady</t>
  </si>
  <si>
    <t>VRN1</t>
  </si>
  <si>
    <t>Průzkumné, geodetické a projektové práce</t>
  </si>
  <si>
    <t>81</t>
  </si>
  <si>
    <t>011503000</t>
  </si>
  <si>
    <t>Stavební průzkum bez rozlišení - zatěžovací zkoušky pro zjištění únosnosti podkladu po demolici stávajícího domu</t>
  </si>
  <si>
    <t>…</t>
  </si>
  <si>
    <t>1024</t>
  </si>
  <si>
    <t>-305314292</t>
  </si>
  <si>
    <t>82</t>
  </si>
  <si>
    <t>012203000</t>
  </si>
  <si>
    <t>Geodetické práce při provádění stavby - vytýčení stavby, inženýrských sítí</t>
  </si>
  <si>
    <t>...</t>
  </si>
  <si>
    <t>1597847182</t>
  </si>
  <si>
    <t>83</t>
  </si>
  <si>
    <t>012303000</t>
  </si>
  <si>
    <t>Geodetické práce po výstavbě - zaměření skutečného provedení stavby a zpracování geometrického plánu pro zápis do KN</t>
  </si>
  <si>
    <t>2098795267</t>
  </si>
  <si>
    <t>VRN3</t>
  </si>
  <si>
    <t>84</t>
  </si>
  <si>
    <t>030001000</t>
  </si>
  <si>
    <t>121604711</t>
  </si>
  <si>
    <t>CS ÚRS 2019 01</t>
  </si>
  <si>
    <t>Vybourání podkladu a zpětný zásyp s hutněním - práce budou prováděny na základě výsledků zatěžovacích zkoušek v případě nedostatečné únosnosti podkladu po demolici původního domu a po odsouhlasení investora s TDS.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</si>
</sst>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2" t="s">
        <v>5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67" t="s">
        <v>14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R5" s="21"/>
      <c r="BE5" s="244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68" t="s">
        <v>17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R6" s="21"/>
      <c r="BE6" s="245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45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45"/>
      <c r="BS8" s="18" t="s">
        <v>6</v>
      </c>
    </row>
    <row r="9" spans="1:74" s="1" customFormat="1" ht="14.45" customHeight="1">
      <c r="B9" s="21"/>
      <c r="AR9" s="21"/>
      <c r="BE9" s="245"/>
      <c r="BS9" s="18" t="s">
        <v>6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26</v>
      </c>
      <c r="AR10" s="21"/>
      <c r="BE10" s="245"/>
      <c r="BS10" s="18" t="s">
        <v>6</v>
      </c>
    </row>
    <row r="11" spans="1:74" s="1" customFormat="1" ht="18.399999999999999" customHeight="1">
      <c r="B11" s="21"/>
      <c r="E11" s="26" t="s">
        <v>27</v>
      </c>
      <c r="AK11" s="28" t="s">
        <v>28</v>
      </c>
      <c r="AN11" s="26" t="s">
        <v>1</v>
      </c>
      <c r="AR11" s="21"/>
      <c r="BE11" s="245"/>
      <c r="BS11" s="18" t="s">
        <v>6</v>
      </c>
    </row>
    <row r="12" spans="1:74" s="1" customFormat="1" ht="6.95" customHeight="1">
      <c r="B12" s="21"/>
      <c r="AR12" s="21"/>
      <c r="BE12" s="245"/>
      <c r="BS12" s="18" t="s">
        <v>6</v>
      </c>
    </row>
    <row r="13" spans="1:74" s="1" customFormat="1" ht="12" customHeight="1">
      <c r="B13" s="21"/>
      <c r="D13" s="28" t="s">
        <v>29</v>
      </c>
      <c r="AK13" s="28" t="s">
        <v>25</v>
      </c>
      <c r="AN13" s="30" t="s">
        <v>30</v>
      </c>
      <c r="AR13" s="21"/>
      <c r="BE13" s="245"/>
      <c r="BS13" s="18" t="s">
        <v>6</v>
      </c>
    </row>
    <row r="14" spans="1:74" ht="12.75">
      <c r="B14" s="21"/>
      <c r="E14" s="269" t="s">
        <v>30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8" t="s">
        <v>28</v>
      </c>
      <c r="AN14" s="30" t="s">
        <v>30</v>
      </c>
      <c r="AR14" s="21"/>
      <c r="BE14" s="245"/>
      <c r="BS14" s="18" t="s">
        <v>6</v>
      </c>
    </row>
    <row r="15" spans="1:74" s="1" customFormat="1" ht="6.95" customHeight="1">
      <c r="B15" s="21"/>
      <c r="AR15" s="21"/>
      <c r="BE15" s="245"/>
      <c r="BS15" s="18" t="s">
        <v>3</v>
      </c>
    </row>
    <row r="16" spans="1:74" s="1" customFormat="1" ht="12" customHeight="1">
      <c r="B16" s="21"/>
      <c r="D16" s="28" t="s">
        <v>31</v>
      </c>
      <c r="AK16" s="28" t="s">
        <v>25</v>
      </c>
      <c r="AN16" s="26" t="s">
        <v>1</v>
      </c>
      <c r="AR16" s="21"/>
      <c r="BE16" s="245"/>
      <c r="BS16" s="18" t="s">
        <v>3</v>
      </c>
    </row>
    <row r="17" spans="1:71" s="1" customFormat="1" ht="18.399999999999999" customHeight="1">
      <c r="B17" s="21"/>
      <c r="E17" s="26" t="s">
        <v>32</v>
      </c>
      <c r="AK17" s="28" t="s">
        <v>28</v>
      </c>
      <c r="AN17" s="26" t="s">
        <v>1</v>
      </c>
      <c r="AR17" s="21"/>
      <c r="BE17" s="245"/>
      <c r="BS17" s="18" t="s">
        <v>33</v>
      </c>
    </row>
    <row r="18" spans="1:71" s="1" customFormat="1" ht="6.95" customHeight="1">
      <c r="B18" s="21"/>
      <c r="AR18" s="21"/>
      <c r="BE18" s="245"/>
      <c r="BS18" s="18" t="s">
        <v>6</v>
      </c>
    </row>
    <row r="19" spans="1:71" s="1" customFormat="1" ht="12" customHeight="1">
      <c r="B19" s="21"/>
      <c r="D19" s="28" t="s">
        <v>34</v>
      </c>
      <c r="AK19" s="28" t="s">
        <v>25</v>
      </c>
      <c r="AN19" s="26" t="s">
        <v>1</v>
      </c>
      <c r="AR19" s="21"/>
      <c r="BE19" s="245"/>
      <c r="BS19" s="18" t="s">
        <v>6</v>
      </c>
    </row>
    <row r="20" spans="1:71" s="1" customFormat="1" ht="18.399999999999999" customHeight="1">
      <c r="B20" s="21"/>
      <c r="E20" s="26" t="s">
        <v>35</v>
      </c>
      <c r="AK20" s="28" t="s">
        <v>28</v>
      </c>
      <c r="AN20" s="26" t="s">
        <v>1</v>
      </c>
      <c r="AR20" s="21"/>
      <c r="BE20" s="245"/>
      <c r="BS20" s="18" t="s">
        <v>33</v>
      </c>
    </row>
    <row r="21" spans="1:71" s="1" customFormat="1" ht="6.95" customHeight="1">
      <c r="B21" s="21"/>
      <c r="AR21" s="21"/>
      <c r="BE21" s="245"/>
    </row>
    <row r="22" spans="1:71" s="1" customFormat="1" ht="12" customHeight="1">
      <c r="B22" s="21"/>
      <c r="D22" s="28" t="s">
        <v>36</v>
      </c>
      <c r="AR22" s="21"/>
      <c r="BE22" s="245"/>
    </row>
    <row r="23" spans="1:71" s="1" customFormat="1" ht="51" customHeight="1">
      <c r="B23" s="21"/>
      <c r="E23" s="271" t="s">
        <v>37</v>
      </c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R23" s="21"/>
      <c r="BE23" s="245"/>
    </row>
    <row r="24" spans="1:71" s="1" customFormat="1" ht="6.95" customHeight="1">
      <c r="B24" s="21"/>
      <c r="AR24" s="21"/>
      <c r="BE24" s="245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45"/>
    </row>
    <row r="26" spans="1:71" s="1" customFormat="1" ht="14.45" customHeight="1">
      <c r="B26" s="21"/>
      <c r="D26" s="33" t="s">
        <v>38</v>
      </c>
      <c r="AK26" s="282">
        <f>ROUND(AG94,2)</f>
        <v>0</v>
      </c>
      <c r="AL26" s="243"/>
      <c r="AM26" s="243"/>
      <c r="AN26" s="243"/>
      <c r="AO26" s="243"/>
      <c r="AR26" s="21"/>
      <c r="BE26" s="245"/>
    </row>
    <row r="27" spans="1:71" s="1" customFormat="1" ht="14.45" customHeight="1">
      <c r="B27" s="21"/>
      <c r="D27" s="33" t="s">
        <v>39</v>
      </c>
      <c r="AK27" s="282">
        <f>ROUND(AG97, 2)</f>
        <v>0</v>
      </c>
      <c r="AL27" s="282"/>
      <c r="AM27" s="282"/>
      <c r="AN27" s="282"/>
      <c r="AO27" s="282"/>
      <c r="AR27" s="21"/>
      <c r="BE27" s="245"/>
    </row>
    <row r="28" spans="1:7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45"/>
    </row>
    <row r="29" spans="1:71" s="2" customFormat="1" ht="25.9" customHeight="1">
      <c r="A29" s="35"/>
      <c r="B29" s="36"/>
      <c r="C29" s="35"/>
      <c r="D29" s="37" t="s">
        <v>40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83">
        <f>ROUND(AK26 + AK27, 2)</f>
        <v>0</v>
      </c>
      <c r="AL29" s="284"/>
      <c r="AM29" s="284"/>
      <c r="AN29" s="284"/>
      <c r="AO29" s="284"/>
      <c r="AP29" s="35"/>
      <c r="AQ29" s="35"/>
      <c r="AR29" s="36"/>
      <c r="BE29" s="245"/>
    </row>
    <row r="30" spans="1:71" s="2" customFormat="1" ht="6.95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45"/>
    </row>
    <row r="31" spans="1:71" s="2" customFormat="1" ht="12.75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272" t="s">
        <v>41</v>
      </c>
      <c r="M31" s="272"/>
      <c r="N31" s="272"/>
      <c r="O31" s="272"/>
      <c r="P31" s="272"/>
      <c r="Q31" s="35"/>
      <c r="R31" s="35"/>
      <c r="S31" s="35"/>
      <c r="T31" s="35"/>
      <c r="U31" s="35"/>
      <c r="V31" s="35"/>
      <c r="W31" s="272" t="s">
        <v>42</v>
      </c>
      <c r="X31" s="272"/>
      <c r="Y31" s="272"/>
      <c r="Z31" s="272"/>
      <c r="AA31" s="272"/>
      <c r="AB31" s="272"/>
      <c r="AC31" s="272"/>
      <c r="AD31" s="272"/>
      <c r="AE31" s="272"/>
      <c r="AF31" s="35"/>
      <c r="AG31" s="35"/>
      <c r="AH31" s="35"/>
      <c r="AI31" s="35"/>
      <c r="AJ31" s="35"/>
      <c r="AK31" s="272" t="s">
        <v>43</v>
      </c>
      <c r="AL31" s="272"/>
      <c r="AM31" s="272"/>
      <c r="AN31" s="272"/>
      <c r="AO31" s="272"/>
      <c r="AP31" s="35"/>
      <c r="AQ31" s="35"/>
      <c r="AR31" s="36"/>
      <c r="BE31" s="245"/>
    </row>
    <row r="32" spans="1:71" s="3" customFormat="1" ht="14.45" customHeight="1">
      <c r="B32" s="40"/>
      <c r="D32" s="28" t="s">
        <v>44</v>
      </c>
      <c r="F32" s="28" t="s">
        <v>45</v>
      </c>
      <c r="L32" s="273">
        <v>0.21</v>
      </c>
      <c r="M32" s="274"/>
      <c r="N32" s="274"/>
      <c r="O32" s="274"/>
      <c r="P32" s="274"/>
      <c r="W32" s="281">
        <f>ROUND(AZ94 + SUM(CD97:CD101), 2)</f>
        <v>0</v>
      </c>
      <c r="X32" s="274"/>
      <c r="Y32" s="274"/>
      <c r="Z32" s="274"/>
      <c r="AA32" s="274"/>
      <c r="AB32" s="274"/>
      <c r="AC32" s="274"/>
      <c r="AD32" s="274"/>
      <c r="AE32" s="274"/>
      <c r="AK32" s="281">
        <f>ROUND(AV94 + SUM(BY97:BY101), 2)</f>
        <v>0</v>
      </c>
      <c r="AL32" s="274"/>
      <c r="AM32" s="274"/>
      <c r="AN32" s="274"/>
      <c r="AO32" s="274"/>
      <c r="AR32" s="40"/>
      <c r="BE32" s="246"/>
    </row>
    <row r="33" spans="1:57" s="3" customFormat="1" ht="14.45" customHeight="1">
      <c r="B33" s="40"/>
      <c r="F33" s="28" t="s">
        <v>46</v>
      </c>
      <c r="L33" s="273">
        <v>0.15</v>
      </c>
      <c r="M33" s="274"/>
      <c r="N33" s="274"/>
      <c r="O33" s="274"/>
      <c r="P33" s="274"/>
      <c r="W33" s="281">
        <f>ROUND(BA94 + SUM(CE97:CE101), 2)</f>
        <v>0</v>
      </c>
      <c r="X33" s="274"/>
      <c r="Y33" s="274"/>
      <c r="Z33" s="274"/>
      <c r="AA33" s="274"/>
      <c r="AB33" s="274"/>
      <c r="AC33" s="274"/>
      <c r="AD33" s="274"/>
      <c r="AE33" s="274"/>
      <c r="AK33" s="281">
        <f>ROUND(AW94 + SUM(BZ97:BZ101), 2)</f>
        <v>0</v>
      </c>
      <c r="AL33" s="274"/>
      <c r="AM33" s="274"/>
      <c r="AN33" s="274"/>
      <c r="AO33" s="274"/>
      <c r="AR33" s="40"/>
      <c r="BE33" s="246"/>
    </row>
    <row r="34" spans="1:57" s="3" customFormat="1" ht="14.45" hidden="1" customHeight="1">
      <c r="B34" s="40"/>
      <c r="F34" s="28" t="s">
        <v>47</v>
      </c>
      <c r="L34" s="273">
        <v>0.21</v>
      </c>
      <c r="M34" s="274"/>
      <c r="N34" s="274"/>
      <c r="O34" s="274"/>
      <c r="P34" s="274"/>
      <c r="W34" s="281">
        <f>ROUND(BB94 + SUM(CF97:CF101), 2)</f>
        <v>0</v>
      </c>
      <c r="X34" s="274"/>
      <c r="Y34" s="274"/>
      <c r="Z34" s="274"/>
      <c r="AA34" s="274"/>
      <c r="AB34" s="274"/>
      <c r="AC34" s="274"/>
      <c r="AD34" s="274"/>
      <c r="AE34" s="274"/>
      <c r="AK34" s="281">
        <v>0</v>
      </c>
      <c r="AL34" s="274"/>
      <c r="AM34" s="274"/>
      <c r="AN34" s="274"/>
      <c r="AO34" s="274"/>
      <c r="AR34" s="40"/>
      <c r="BE34" s="246"/>
    </row>
    <row r="35" spans="1:57" s="3" customFormat="1" ht="14.45" hidden="1" customHeight="1">
      <c r="B35" s="40"/>
      <c r="F35" s="28" t="s">
        <v>48</v>
      </c>
      <c r="L35" s="273">
        <v>0.15</v>
      </c>
      <c r="M35" s="274"/>
      <c r="N35" s="274"/>
      <c r="O35" s="274"/>
      <c r="P35" s="274"/>
      <c r="W35" s="281">
        <f>ROUND(BC94 + SUM(CG97:CG101), 2)</f>
        <v>0</v>
      </c>
      <c r="X35" s="274"/>
      <c r="Y35" s="274"/>
      <c r="Z35" s="274"/>
      <c r="AA35" s="274"/>
      <c r="AB35" s="274"/>
      <c r="AC35" s="274"/>
      <c r="AD35" s="274"/>
      <c r="AE35" s="274"/>
      <c r="AK35" s="281">
        <v>0</v>
      </c>
      <c r="AL35" s="274"/>
      <c r="AM35" s="274"/>
      <c r="AN35" s="274"/>
      <c r="AO35" s="274"/>
      <c r="AR35" s="40"/>
    </row>
    <row r="36" spans="1:57" s="3" customFormat="1" ht="14.45" hidden="1" customHeight="1">
      <c r="B36" s="40"/>
      <c r="F36" s="28" t="s">
        <v>49</v>
      </c>
      <c r="L36" s="273">
        <v>0</v>
      </c>
      <c r="M36" s="274"/>
      <c r="N36" s="274"/>
      <c r="O36" s="274"/>
      <c r="P36" s="274"/>
      <c r="W36" s="281">
        <f>ROUND(BD94 + SUM(CH97:CH101), 2)</f>
        <v>0</v>
      </c>
      <c r="X36" s="274"/>
      <c r="Y36" s="274"/>
      <c r="Z36" s="274"/>
      <c r="AA36" s="274"/>
      <c r="AB36" s="274"/>
      <c r="AC36" s="274"/>
      <c r="AD36" s="274"/>
      <c r="AE36" s="274"/>
      <c r="AK36" s="281">
        <v>0</v>
      </c>
      <c r="AL36" s="274"/>
      <c r="AM36" s="274"/>
      <c r="AN36" s="274"/>
      <c r="AO36" s="274"/>
      <c r="AR36" s="40"/>
    </row>
    <row r="37" spans="1:57" s="2" customFormat="1" ht="6.95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pans="1:57" s="2" customFormat="1" ht="25.9" customHeight="1">
      <c r="A38" s="35"/>
      <c r="B38" s="36"/>
      <c r="C38" s="41"/>
      <c r="D38" s="42" t="s">
        <v>50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51</v>
      </c>
      <c r="U38" s="43"/>
      <c r="V38" s="43"/>
      <c r="W38" s="43"/>
      <c r="X38" s="279" t="s">
        <v>52</v>
      </c>
      <c r="Y38" s="280"/>
      <c r="Z38" s="280"/>
      <c r="AA38" s="280"/>
      <c r="AB38" s="280"/>
      <c r="AC38" s="43"/>
      <c r="AD38" s="43"/>
      <c r="AE38" s="43"/>
      <c r="AF38" s="43"/>
      <c r="AG38" s="43"/>
      <c r="AH38" s="43"/>
      <c r="AI38" s="43"/>
      <c r="AJ38" s="43"/>
      <c r="AK38" s="285">
        <f>SUM(AK29:AK36)</f>
        <v>0</v>
      </c>
      <c r="AL38" s="280"/>
      <c r="AM38" s="280"/>
      <c r="AN38" s="280"/>
      <c r="AO38" s="286"/>
      <c r="AP38" s="41"/>
      <c r="AQ38" s="41"/>
      <c r="AR38" s="36"/>
      <c r="BE38" s="35"/>
    </row>
    <row r="39" spans="1:57" s="2" customFormat="1" ht="6.95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14.4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5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5"/>
      <c r="D49" s="46" t="s">
        <v>53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54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5"/>
      <c r="B60" s="36"/>
      <c r="C60" s="35"/>
      <c r="D60" s="48" t="s">
        <v>55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8" t="s">
        <v>56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48" t="s">
        <v>55</v>
      </c>
      <c r="AI60" s="38"/>
      <c r="AJ60" s="38"/>
      <c r="AK60" s="38"/>
      <c r="AL60" s="38"/>
      <c r="AM60" s="48" t="s">
        <v>56</v>
      </c>
      <c r="AN60" s="38"/>
      <c r="AO60" s="38"/>
      <c r="AP60" s="35"/>
      <c r="AQ60" s="35"/>
      <c r="AR60" s="36"/>
      <c r="BE60" s="35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5"/>
      <c r="B64" s="36"/>
      <c r="C64" s="35"/>
      <c r="D64" s="46" t="s">
        <v>57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58</v>
      </c>
      <c r="AI64" s="49"/>
      <c r="AJ64" s="49"/>
      <c r="AK64" s="49"/>
      <c r="AL64" s="49"/>
      <c r="AM64" s="49"/>
      <c r="AN64" s="49"/>
      <c r="AO64" s="49"/>
      <c r="AP64" s="35"/>
      <c r="AQ64" s="35"/>
      <c r="AR64" s="36"/>
      <c r="BE64" s="35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5"/>
      <c r="B75" s="36"/>
      <c r="C75" s="35"/>
      <c r="D75" s="48" t="s">
        <v>55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48" t="s">
        <v>56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8" t="s">
        <v>55</v>
      </c>
      <c r="AI75" s="38"/>
      <c r="AJ75" s="38"/>
      <c r="AK75" s="38"/>
      <c r="AL75" s="38"/>
      <c r="AM75" s="48" t="s">
        <v>56</v>
      </c>
      <c r="AN75" s="38"/>
      <c r="AO75" s="38"/>
      <c r="AP75" s="35"/>
      <c r="AQ75" s="35"/>
      <c r="AR75" s="36"/>
      <c r="BE75" s="35"/>
    </row>
    <row r="76" spans="1:57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pans="1:57" s="2" customFormat="1" ht="6.9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6"/>
      <c r="BE77" s="35"/>
    </row>
    <row r="81" spans="1:91" s="2" customFormat="1" ht="6.95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6"/>
      <c r="BE81" s="35"/>
    </row>
    <row r="82" spans="1:91" s="2" customFormat="1" ht="24.95" customHeight="1">
      <c r="A82" s="35"/>
      <c r="B82" s="36"/>
      <c r="C82" s="22" t="s">
        <v>59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pans="1:91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pans="1:91" s="4" customFormat="1" ht="12" customHeight="1">
      <c r="B84" s="54"/>
      <c r="C84" s="28" t="s">
        <v>13</v>
      </c>
      <c r="L84" s="4" t="str">
        <f>K5</f>
        <v>01052019</v>
      </c>
      <c r="AR84" s="54"/>
    </row>
    <row r="85" spans="1:91" s="5" customFormat="1" ht="36.950000000000003" customHeight="1">
      <c r="B85" s="55"/>
      <c r="C85" s="56" t="s">
        <v>16</v>
      </c>
      <c r="L85" s="257" t="str">
        <f>K6</f>
        <v>Sportovní hřiště ul. Pěší Bruntál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R85" s="55"/>
    </row>
    <row r="86" spans="1:91" s="2" customFormat="1" ht="6.95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pans="1:91" s="2" customFormat="1" ht="12" customHeight="1">
      <c r="A87" s="35"/>
      <c r="B87" s="36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57" t="str">
        <f>IF(K8="","",K8)</f>
        <v>p.č. 4617 kú Bruntál - město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1" t="str">
        <f>IF(AN8= "","",AN8)</f>
        <v>2. 8. 2019</v>
      </c>
      <c r="AN87" s="261"/>
      <c r="AO87" s="35"/>
      <c r="AP87" s="35"/>
      <c r="AQ87" s="35"/>
      <c r="AR87" s="36"/>
      <c r="BE87" s="35"/>
    </row>
    <row r="88" spans="1:91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1" s="2" customFormat="1" ht="43.15" customHeight="1">
      <c r="A89" s="35"/>
      <c r="B89" s="36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Město Bruntál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31</v>
      </c>
      <c r="AJ89" s="35"/>
      <c r="AK89" s="35"/>
      <c r="AL89" s="35"/>
      <c r="AM89" s="259" t="str">
        <f>IF(E17="","",E17)</f>
        <v>Ing.arch.Adamčík Miroslav OBCHODNÍ PROJEKT OSTRAVA</v>
      </c>
      <c r="AN89" s="260"/>
      <c r="AO89" s="260"/>
      <c r="AP89" s="260"/>
      <c r="AQ89" s="35"/>
      <c r="AR89" s="36"/>
      <c r="AS89" s="262" t="s">
        <v>60</v>
      </c>
      <c r="AT89" s="263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5"/>
    </row>
    <row r="90" spans="1:91" s="2" customFormat="1" ht="15.2" customHeight="1">
      <c r="A90" s="35"/>
      <c r="B90" s="36"/>
      <c r="C90" s="28" t="s">
        <v>29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34</v>
      </c>
      <c r="AJ90" s="35"/>
      <c r="AK90" s="35"/>
      <c r="AL90" s="35"/>
      <c r="AM90" s="259" t="str">
        <f>IF(E20="","",E20)</f>
        <v xml:space="preserve"> </v>
      </c>
      <c r="AN90" s="260"/>
      <c r="AO90" s="260"/>
      <c r="AP90" s="260"/>
      <c r="AQ90" s="35"/>
      <c r="AR90" s="36"/>
      <c r="AS90" s="264"/>
      <c r="AT90" s="265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5"/>
    </row>
    <row r="91" spans="1:91" s="2" customFormat="1" ht="10.9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64"/>
      <c r="AT91" s="265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5"/>
    </row>
    <row r="92" spans="1:91" s="2" customFormat="1" ht="29.25" customHeight="1">
      <c r="A92" s="35"/>
      <c r="B92" s="36"/>
      <c r="C92" s="247" t="s">
        <v>61</v>
      </c>
      <c r="D92" s="248"/>
      <c r="E92" s="248"/>
      <c r="F92" s="248"/>
      <c r="G92" s="248"/>
      <c r="H92" s="63"/>
      <c r="I92" s="249" t="s">
        <v>62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50" t="s">
        <v>63</v>
      </c>
      <c r="AH92" s="248"/>
      <c r="AI92" s="248"/>
      <c r="AJ92" s="248"/>
      <c r="AK92" s="248"/>
      <c r="AL92" s="248"/>
      <c r="AM92" s="248"/>
      <c r="AN92" s="249" t="s">
        <v>64</v>
      </c>
      <c r="AO92" s="248"/>
      <c r="AP92" s="251"/>
      <c r="AQ92" s="64" t="s">
        <v>65</v>
      </c>
      <c r="AR92" s="36"/>
      <c r="AS92" s="65" t="s">
        <v>66</v>
      </c>
      <c r="AT92" s="66" t="s">
        <v>67</v>
      </c>
      <c r="AU92" s="66" t="s">
        <v>68</v>
      </c>
      <c r="AV92" s="66" t="s">
        <v>69</v>
      </c>
      <c r="AW92" s="66" t="s">
        <v>70</v>
      </c>
      <c r="AX92" s="66" t="s">
        <v>71</v>
      </c>
      <c r="AY92" s="66" t="s">
        <v>72</v>
      </c>
      <c r="AZ92" s="66" t="s">
        <v>73</v>
      </c>
      <c r="BA92" s="66" t="s">
        <v>74</v>
      </c>
      <c r="BB92" s="66" t="s">
        <v>75</v>
      </c>
      <c r="BC92" s="66" t="s">
        <v>76</v>
      </c>
      <c r="BD92" s="67" t="s">
        <v>77</v>
      </c>
      <c r="BE92" s="35"/>
    </row>
    <row r="93" spans="1:91" s="2" customFormat="1" ht="10.9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5"/>
    </row>
    <row r="94" spans="1:91" s="6" customFormat="1" ht="32.450000000000003" customHeight="1">
      <c r="B94" s="71"/>
      <c r="C94" s="72" t="s">
        <v>78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55">
        <f>ROUND(AG95,2)</f>
        <v>0</v>
      </c>
      <c r="AH94" s="255"/>
      <c r="AI94" s="255"/>
      <c r="AJ94" s="255"/>
      <c r="AK94" s="255"/>
      <c r="AL94" s="255"/>
      <c r="AM94" s="255"/>
      <c r="AN94" s="256">
        <f>SUM(AG94,AT94)</f>
        <v>0</v>
      </c>
      <c r="AO94" s="256"/>
      <c r="AP94" s="256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ROUND(AZ94*L32,2)</f>
        <v>0</v>
      </c>
      <c r="AW94" s="77">
        <f>ROUND(BA94*L33,2)</f>
        <v>0</v>
      </c>
      <c r="AX94" s="77">
        <f>ROUND(BB94*L32,2)</f>
        <v>0</v>
      </c>
      <c r="AY94" s="77">
        <f>ROUND(BC94*L33,2)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79</v>
      </c>
      <c r="BT94" s="80" t="s">
        <v>80</v>
      </c>
      <c r="BU94" s="81" t="s">
        <v>81</v>
      </c>
      <c r="BV94" s="80" t="s">
        <v>82</v>
      </c>
      <c r="BW94" s="80" t="s">
        <v>4</v>
      </c>
      <c r="BX94" s="80" t="s">
        <v>83</v>
      </c>
      <c r="CL94" s="80" t="s">
        <v>1</v>
      </c>
    </row>
    <row r="95" spans="1:91" s="7" customFormat="1" ht="16.5" customHeight="1">
      <c r="A95" s="82" t="s">
        <v>84</v>
      </c>
      <c r="B95" s="83"/>
      <c r="C95" s="84"/>
      <c r="D95" s="254" t="s">
        <v>85</v>
      </c>
      <c r="E95" s="254"/>
      <c r="F95" s="254"/>
      <c r="G95" s="254"/>
      <c r="H95" s="254"/>
      <c r="I95" s="85"/>
      <c r="J95" s="254" t="s">
        <v>86</v>
      </c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2">
        <f>'SO01 - sportovní hřiště'!J32</f>
        <v>0</v>
      </c>
      <c r="AH95" s="253"/>
      <c r="AI95" s="253"/>
      <c r="AJ95" s="253"/>
      <c r="AK95" s="253"/>
      <c r="AL95" s="253"/>
      <c r="AM95" s="253"/>
      <c r="AN95" s="252">
        <f>SUM(AG95,AT95)</f>
        <v>0</v>
      </c>
      <c r="AO95" s="253"/>
      <c r="AP95" s="253"/>
      <c r="AQ95" s="86" t="s">
        <v>87</v>
      </c>
      <c r="AR95" s="83"/>
      <c r="AS95" s="87">
        <v>0</v>
      </c>
      <c r="AT95" s="88">
        <f>ROUND(SUM(AV95:AW95),2)</f>
        <v>0</v>
      </c>
      <c r="AU95" s="89">
        <f>'SO01 - sportovní hřiště'!P140</f>
        <v>0</v>
      </c>
      <c r="AV95" s="88">
        <f>'SO01 - sportovní hřiště'!J35</f>
        <v>0</v>
      </c>
      <c r="AW95" s="88">
        <f>'SO01 - sportovní hřiště'!J36</f>
        <v>0</v>
      </c>
      <c r="AX95" s="88">
        <f>'SO01 - sportovní hřiště'!J37</f>
        <v>0</v>
      </c>
      <c r="AY95" s="88">
        <f>'SO01 - sportovní hřiště'!J38</f>
        <v>0</v>
      </c>
      <c r="AZ95" s="88">
        <f>'SO01 - sportovní hřiště'!F35</f>
        <v>0</v>
      </c>
      <c r="BA95" s="88">
        <f>'SO01 - sportovní hřiště'!F36</f>
        <v>0</v>
      </c>
      <c r="BB95" s="88">
        <f>'SO01 - sportovní hřiště'!F37</f>
        <v>0</v>
      </c>
      <c r="BC95" s="88">
        <f>'SO01 - sportovní hřiště'!F38</f>
        <v>0</v>
      </c>
      <c r="BD95" s="90">
        <f>'SO01 - sportovní hřiště'!F39</f>
        <v>0</v>
      </c>
      <c r="BT95" s="91" t="s">
        <v>88</v>
      </c>
      <c r="BV95" s="91" t="s">
        <v>82</v>
      </c>
      <c r="BW95" s="91" t="s">
        <v>89</v>
      </c>
      <c r="BX95" s="91" t="s">
        <v>4</v>
      </c>
      <c r="CL95" s="91" t="s">
        <v>1</v>
      </c>
      <c r="CM95" s="91" t="s">
        <v>90</v>
      </c>
    </row>
    <row r="96" spans="1:91">
      <c r="B96" s="21"/>
      <c r="AR96" s="21"/>
    </row>
    <row r="97" spans="1:89" s="2" customFormat="1" ht="30" customHeight="1">
      <c r="A97" s="35"/>
      <c r="B97" s="36"/>
      <c r="C97" s="72" t="s">
        <v>91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56">
        <f>ROUND(SUM(AG98:AG101), 2)</f>
        <v>0</v>
      </c>
      <c r="AH97" s="256"/>
      <c r="AI97" s="256"/>
      <c r="AJ97" s="256"/>
      <c r="AK97" s="256"/>
      <c r="AL97" s="256"/>
      <c r="AM97" s="256"/>
      <c r="AN97" s="256">
        <f>ROUND(SUM(AN98:AN101), 2)</f>
        <v>0</v>
      </c>
      <c r="AO97" s="256"/>
      <c r="AP97" s="256"/>
      <c r="AQ97" s="92"/>
      <c r="AR97" s="36"/>
      <c r="AS97" s="65" t="s">
        <v>92</v>
      </c>
      <c r="AT97" s="66" t="s">
        <v>93</v>
      </c>
      <c r="AU97" s="66" t="s">
        <v>44</v>
      </c>
      <c r="AV97" s="67" t="s">
        <v>67</v>
      </c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89" s="2" customFormat="1" ht="19.899999999999999" customHeight="1">
      <c r="A98" s="35"/>
      <c r="B98" s="36"/>
      <c r="C98" s="35"/>
      <c r="D98" s="276" t="s">
        <v>94</v>
      </c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35"/>
      <c r="AD98" s="35"/>
      <c r="AE98" s="35"/>
      <c r="AF98" s="35"/>
      <c r="AG98" s="277">
        <f>ROUND(AG94 * AS98, 2)</f>
        <v>0</v>
      </c>
      <c r="AH98" s="278"/>
      <c r="AI98" s="278"/>
      <c r="AJ98" s="278"/>
      <c r="AK98" s="278"/>
      <c r="AL98" s="278"/>
      <c r="AM98" s="278"/>
      <c r="AN98" s="278">
        <f>ROUND(AG98 + AV98, 2)</f>
        <v>0</v>
      </c>
      <c r="AO98" s="278"/>
      <c r="AP98" s="278"/>
      <c r="AQ98" s="35"/>
      <c r="AR98" s="36"/>
      <c r="AS98" s="94">
        <v>0</v>
      </c>
      <c r="AT98" s="95" t="s">
        <v>95</v>
      </c>
      <c r="AU98" s="95" t="s">
        <v>45</v>
      </c>
      <c r="AV98" s="96">
        <f>ROUND(IF(AU98="základní",AG98*L32,IF(AU98="snížená",AG98*L33,0)), 2)</f>
        <v>0</v>
      </c>
      <c r="AW98" s="35"/>
      <c r="AX98" s="35"/>
      <c r="AY98" s="35"/>
      <c r="AZ98" s="35"/>
      <c r="BA98" s="35"/>
      <c r="BB98" s="35"/>
      <c r="BC98" s="35"/>
      <c r="BD98" s="35"/>
      <c r="BE98" s="35"/>
      <c r="BV98" s="18" t="s">
        <v>96</v>
      </c>
      <c r="BY98" s="97">
        <f>IF(AU98="základní",AV98,0)</f>
        <v>0</v>
      </c>
      <c r="BZ98" s="97">
        <f>IF(AU98="snížená",AV98,0)</f>
        <v>0</v>
      </c>
      <c r="CA98" s="97">
        <v>0</v>
      </c>
      <c r="CB98" s="97">
        <v>0</v>
      </c>
      <c r="CC98" s="97">
        <v>0</v>
      </c>
      <c r="CD98" s="97">
        <f>IF(AU98="základní",AG98,0)</f>
        <v>0</v>
      </c>
      <c r="CE98" s="97">
        <f>IF(AU98="snížená",AG98,0)</f>
        <v>0</v>
      </c>
      <c r="CF98" s="97">
        <f>IF(AU98="zákl. přenesená",AG98,0)</f>
        <v>0</v>
      </c>
      <c r="CG98" s="97">
        <f>IF(AU98="sníž. přenesená",AG98,0)</f>
        <v>0</v>
      </c>
      <c r="CH98" s="97">
        <f>IF(AU98="nulová",AG98,0)</f>
        <v>0</v>
      </c>
      <c r="CI98" s="18">
        <f>IF(AU98="základní",1,IF(AU98="snížená",2,IF(AU98="zákl. přenesená",4,IF(AU98="sníž. přenesená",5,3))))</f>
        <v>1</v>
      </c>
      <c r="CJ98" s="18">
        <f>IF(AT98="stavební čast",1,IF(AT98="investiční čast",2,3))</f>
        <v>1</v>
      </c>
      <c r="CK98" s="18" t="str">
        <f>IF(D98="Vyplň vlastní","","x")</f>
        <v>x</v>
      </c>
    </row>
    <row r="99" spans="1:89" s="2" customFormat="1" ht="19.899999999999999" customHeight="1">
      <c r="A99" s="35"/>
      <c r="B99" s="36"/>
      <c r="C99" s="35"/>
      <c r="D99" s="275" t="s">
        <v>97</v>
      </c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35"/>
      <c r="AD99" s="35"/>
      <c r="AE99" s="35"/>
      <c r="AF99" s="35"/>
      <c r="AG99" s="277">
        <f>ROUND(AG94 * AS99, 2)</f>
        <v>0</v>
      </c>
      <c r="AH99" s="278"/>
      <c r="AI99" s="278"/>
      <c r="AJ99" s="278"/>
      <c r="AK99" s="278"/>
      <c r="AL99" s="278"/>
      <c r="AM99" s="278"/>
      <c r="AN99" s="278">
        <f>ROUND(AG99 + AV99, 2)</f>
        <v>0</v>
      </c>
      <c r="AO99" s="278"/>
      <c r="AP99" s="278"/>
      <c r="AQ99" s="35"/>
      <c r="AR99" s="36"/>
      <c r="AS99" s="94">
        <v>0</v>
      </c>
      <c r="AT99" s="95" t="s">
        <v>95</v>
      </c>
      <c r="AU99" s="95" t="s">
        <v>45</v>
      </c>
      <c r="AV99" s="96">
        <f>ROUND(IF(AU99="základní",AG99*L32,IF(AU99="snížená",AG99*L33,0)), 2)</f>
        <v>0</v>
      </c>
      <c r="AW99" s="35"/>
      <c r="AX99" s="35"/>
      <c r="AY99" s="35"/>
      <c r="AZ99" s="35"/>
      <c r="BA99" s="35"/>
      <c r="BB99" s="35"/>
      <c r="BC99" s="35"/>
      <c r="BD99" s="35"/>
      <c r="BE99" s="35"/>
      <c r="BV99" s="18" t="s">
        <v>98</v>
      </c>
      <c r="BY99" s="97">
        <f>IF(AU99="základní",AV99,0)</f>
        <v>0</v>
      </c>
      <c r="BZ99" s="97">
        <f>IF(AU99="snížená",AV99,0)</f>
        <v>0</v>
      </c>
      <c r="CA99" s="97">
        <v>0</v>
      </c>
      <c r="CB99" s="97">
        <v>0</v>
      </c>
      <c r="CC99" s="97">
        <v>0</v>
      </c>
      <c r="CD99" s="97">
        <f>IF(AU99="základní",AG99,0)</f>
        <v>0</v>
      </c>
      <c r="CE99" s="97">
        <f>IF(AU99="snížená",AG99,0)</f>
        <v>0</v>
      </c>
      <c r="CF99" s="97">
        <f>IF(AU99="zákl. přenesená",AG99,0)</f>
        <v>0</v>
      </c>
      <c r="CG99" s="97">
        <f>IF(AU99="sníž. přenesená",AG99,0)</f>
        <v>0</v>
      </c>
      <c r="CH99" s="97">
        <f>IF(AU99="nulová",AG99,0)</f>
        <v>0</v>
      </c>
      <c r="CI99" s="18">
        <f>IF(AU99="základní",1,IF(AU99="snížená",2,IF(AU99="zákl. přenesená",4,IF(AU99="sníž. přenesená",5,3))))</f>
        <v>1</v>
      </c>
      <c r="CJ99" s="18">
        <f>IF(AT99="stavební čast",1,IF(AT99="investiční čast",2,3))</f>
        <v>1</v>
      </c>
      <c r="CK99" s="18" t="str">
        <f>IF(D99="Vyplň vlastní","","x")</f>
        <v/>
      </c>
    </row>
    <row r="100" spans="1:89" s="2" customFormat="1" ht="19.899999999999999" customHeight="1">
      <c r="A100" s="35"/>
      <c r="B100" s="36"/>
      <c r="C100" s="35"/>
      <c r="D100" s="275" t="s">
        <v>97</v>
      </c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35"/>
      <c r="AD100" s="35"/>
      <c r="AE100" s="35"/>
      <c r="AF100" s="35"/>
      <c r="AG100" s="277">
        <f>ROUND(AG94 * AS100, 2)</f>
        <v>0</v>
      </c>
      <c r="AH100" s="278"/>
      <c r="AI100" s="278"/>
      <c r="AJ100" s="278"/>
      <c r="AK100" s="278"/>
      <c r="AL100" s="278"/>
      <c r="AM100" s="278"/>
      <c r="AN100" s="278">
        <f>ROUND(AG100 + AV100, 2)</f>
        <v>0</v>
      </c>
      <c r="AO100" s="278"/>
      <c r="AP100" s="278"/>
      <c r="AQ100" s="35"/>
      <c r="AR100" s="36"/>
      <c r="AS100" s="94">
        <v>0</v>
      </c>
      <c r="AT100" s="95" t="s">
        <v>95</v>
      </c>
      <c r="AU100" s="95" t="s">
        <v>45</v>
      </c>
      <c r="AV100" s="96">
        <f>ROUND(IF(AU100="základní",AG100*L32,IF(AU100="snížená",AG100*L33,0)), 2)</f>
        <v>0</v>
      </c>
      <c r="AW100" s="35"/>
      <c r="AX100" s="35"/>
      <c r="AY100" s="35"/>
      <c r="AZ100" s="35"/>
      <c r="BA100" s="35"/>
      <c r="BB100" s="35"/>
      <c r="BC100" s="35"/>
      <c r="BD100" s="35"/>
      <c r="BE100" s="35"/>
      <c r="BV100" s="18" t="s">
        <v>98</v>
      </c>
      <c r="BY100" s="97">
        <f>IF(AU100="základní",AV100,0)</f>
        <v>0</v>
      </c>
      <c r="BZ100" s="97">
        <f>IF(AU100="snížená",AV100,0)</f>
        <v>0</v>
      </c>
      <c r="CA100" s="97">
        <v>0</v>
      </c>
      <c r="CB100" s="97">
        <v>0</v>
      </c>
      <c r="CC100" s="97">
        <v>0</v>
      </c>
      <c r="CD100" s="97">
        <f>IF(AU100="základní",AG100,0)</f>
        <v>0</v>
      </c>
      <c r="CE100" s="97">
        <f>IF(AU100="snížená",AG100,0)</f>
        <v>0</v>
      </c>
      <c r="CF100" s="97">
        <f>IF(AU100="zákl. přenesená",AG100,0)</f>
        <v>0</v>
      </c>
      <c r="CG100" s="97">
        <f>IF(AU100="sníž. přenesená",AG100,0)</f>
        <v>0</v>
      </c>
      <c r="CH100" s="97">
        <f>IF(AU100="nulová",AG100,0)</f>
        <v>0</v>
      </c>
      <c r="CI100" s="18">
        <f>IF(AU100="základní",1,IF(AU100="snížená",2,IF(AU100="zákl. přenesená",4,IF(AU100="sníž. přenesená",5,3))))</f>
        <v>1</v>
      </c>
      <c r="CJ100" s="18">
        <f>IF(AT100="stavební čast",1,IF(AT100="investiční čast",2,3))</f>
        <v>1</v>
      </c>
      <c r="CK100" s="18" t="str">
        <f>IF(D100="Vyplň vlastní","","x")</f>
        <v/>
      </c>
    </row>
    <row r="101" spans="1:89" s="2" customFormat="1" ht="19.899999999999999" customHeight="1">
      <c r="A101" s="35"/>
      <c r="B101" s="36"/>
      <c r="C101" s="35"/>
      <c r="D101" s="275" t="s">
        <v>97</v>
      </c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35"/>
      <c r="AD101" s="35"/>
      <c r="AE101" s="35"/>
      <c r="AF101" s="35"/>
      <c r="AG101" s="277">
        <f>ROUND(AG94 * AS101, 2)</f>
        <v>0</v>
      </c>
      <c r="AH101" s="278"/>
      <c r="AI101" s="278"/>
      <c r="AJ101" s="278"/>
      <c r="AK101" s="278"/>
      <c r="AL101" s="278"/>
      <c r="AM101" s="278"/>
      <c r="AN101" s="278">
        <f>ROUND(AG101 + AV101, 2)</f>
        <v>0</v>
      </c>
      <c r="AO101" s="278"/>
      <c r="AP101" s="278"/>
      <c r="AQ101" s="35"/>
      <c r="AR101" s="36"/>
      <c r="AS101" s="98">
        <v>0</v>
      </c>
      <c r="AT101" s="99" t="s">
        <v>95</v>
      </c>
      <c r="AU101" s="99" t="s">
        <v>45</v>
      </c>
      <c r="AV101" s="100">
        <f>ROUND(IF(AU101="základní",AG101*L32,IF(AU101="snížená",AG101*L33,0)), 2)</f>
        <v>0</v>
      </c>
      <c r="AW101" s="35"/>
      <c r="AX101" s="35"/>
      <c r="AY101" s="35"/>
      <c r="AZ101" s="35"/>
      <c r="BA101" s="35"/>
      <c r="BB101" s="35"/>
      <c r="BC101" s="35"/>
      <c r="BD101" s="35"/>
      <c r="BE101" s="35"/>
      <c r="BV101" s="18" t="s">
        <v>98</v>
      </c>
      <c r="BY101" s="97">
        <f>IF(AU101="základní",AV101,0)</f>
        <v>0</v>
      </c>
      <c r="BZ101" s="97">
        <f>IF(AU101="snížená",AV101,0)</f>
        <v>0</v>
      </c>
      <c r="CA101" s="97">
        <v>0</v>
      </c>
      <c r="CB101" s="97">
        <v>0</v>
      </c>
      <c r="CC101" s="97">
        <v>0</v>
      </c>
      <c r="CD101" s="97">
        <f>IF(AU101="základní",AG101,0)</f>
        <v>0</v>
      </c>
      <c r="CE101" s="97">
        <f>IF(AU101="snížená",AG101,0)</f>
        <v>0</v>
      </c>
      <c r="CF101" s="97">
        <f>IF(AU101="zákl. přenesená",AG101,0)</f>
        <v>0</v>
      </c>
      <c r="CG101" s="97">
        <f>IF(AU101="sníž. přenesená",AG101,0)</f>
        <v>0</v>
      </c>
      <c r="CH101" s="97">
        <f>IF(AU101="nulová",AG101,0)</f>
        <v>0</v>
      </c>
      <c r="CI101" s="18">
        <f>IF(AU101="základní",1,IF(AU101="snížená",2,IF(AU101="zákl. přenesená",4,IF(AU101="sníž. přenesená",5,3))))</f>
        <v>1</v>
      </c>
      <c r="CJ101" s="18">
        <f>IF(AT101="stavební čast",1,IF(AT101="investiční čast",2,3))</f>
        <v>1</v>
      </c>
      <c r="CK101" s="18" t="str">
        <f>IF(D101="Vyplň vlastní","","x")</f>
        <v/>
      </c>
    </row>
    <row r="102" spans="1:89" s="2" customFormat="1" ht="10.9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6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89" s="2" customFormat="1" ht="30" customHeight="1">
      <c r="A103" s="35"/>
      <c r="B103" s="36"/>
      <c r="C103" s="101" t="s">
        <v>99</v>
      </c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266">
        <f>ROUND(AG94 + AG97, 2)</f>
        <v>0</v>
      </c>
      <c r="AH103" s="266"/>
      <c r="AI103" s="266"/>
      <c r="AJ103" s="266"/>
      <c r="AK103" s="266"/>
      <c r="AL103" s="266"/>
      <c r="AM103" s="266"/>
      <c r="AN103" s="266">
        <f>ROUND(AN94 + AN97, 2)</f>
        <v>0</v>
      </c>
      <c r="AO103" s="266"/>
      <c r="AP103" s="266"/>
      <c r="AQ103" s="102"/>
      <c r="AR103" s="36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89" s="2" customFormat="1" ht="6.95" customHeight="1">
      <c r="A104" s="35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36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mergeCells count="60">
    <mergeCell ref="W35:AE35"/>
    <mergeCell ref="AK35:AO35"/>
    <mergeCell ref="W36:AE36"/>
    <mergeCell ref="AK36:AO36"/>
    <mergeCell ref="AK38:AO38"/>
    <mergeCell ref="W32:AE32"/>
    <mergeCell ref="AK32:AO32"/>
    <mergeCell ref="AK33:AO33"/>
    <mergeCell ref="W34:AE34"/>
    <mergeCell ref="AK34:AO34"/>
    <mergeCell ref="D98:AB98"/>
    <mergeCell ref="AG98:AM98"/>
    <mergeCell ref="AN98:AP98"/>
    <mergeCell ref="D99:AB99"/>
    <mergeCell ref="AG99:AM99"/>
    <mergeCell ref="AN99:AP99"/>
    <mergeCell ref="D100:AB100"/>
    <mergeCell ref="AG100:AM100"/>
    <mergeCell ref="AN100:AP100"/>
    <mergeCell ref="D101:AB101"/>
    <mergeCell ref="AG101:AM101"/>
    <mergeCell ref="AN101:AP101"/>
    <mergeCell ref="AG97:AM97"/>
    <mergeCell ref="AN97:AP97"/>
    <mergeCell ref="AG103:AM103"/>
    <mergeCell ref="AN103:AP103"/>
    <mergeCell ref="K5:AO5"/>
    <mergeCell ref="K6:AO6"/>
    <mergeCell ref="E14:AJ14"/>
    <mergeCell ref="E23:AN23"/>
    <mergeCell ref="L31:P31"/>
    <mergeCell ref="W31:AE31"/>
    <mergeCell ref="AK31:AO31"/>
    <mergeCell ref="L32:P32"/>
    <mergeCell ref="L33:P33"/>
    <mergeCell ref="L34:P34"/>
    <mergeCell ref="L35:P35"/>
    <mergeCell ref="L36:P36"/>
    <mergeCell ref="AN95:AP95"/>
    <mergeCell ref="AG95:AM95"/>
    <mergeCell ref="D95:H95"/>
    <mergeCell ref="J95:AF95"/>
    <mergeCell ref="AG94:AM94"/>
    <mergeCell ref="AN94:AP94"/>
    <mergeCell ref="AR2:BE2"/>
    <mergeCell ref="BE5:BE34"/>
    <mergeCell ref="C92:G92"/>
    <mergeCell ref="I92:AF92"/>
    <mergeCell ref="AG92:AM92"/>
    <mergeCell ref="AN92:AP92"/>
    <mergeCell ref="L85:AO85"/>
    <mergeCell ref="AM90:AP90"/>
    <mergeCell ref="AM87:AN87"/>
    <mergeCell ref="AM89:AP89"/>
    <mergeCell ref="AS89:AT91"/>
    <mergeCell ref="X38:AB38"/>
    <mergeCell ref="W33:AE33"/>
    <mergeCell ref="AK26:AO26"/>
    <mergeCell ref="AK27:AO27"/>
    <mergeCell ref="AK29:AO29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SO01 - sportovní hřiště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51"/>
  <sheetViews>
    <sheetView showGridLines="0" tabSelected="1" topLeftCell="A433" workbookViewId="0">
      <selection activeCell="I460" sqref="I46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4"/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89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105"/>
      <c r="J3" s="20"/>
      <c r="K3" s="20"/>
      <c r="L3" s="21"/>
      <c r="AT3" s="18" t="s">
        <v>90</v>
      </c>
    </row>
    <row r="4" spans="1:46" s="1" customFormat="1" ht="24.95" customHeight="1">
      <c r="B4" s="21"/>
      <c r="D4" s="22" t="s">
        <v>100</v>
      </c>
      <c r="I4" s="104"/>
      <c r="L4" s="21"/>
      <c r="M4" s="106" t="s">
        <v>10</v>
      </c>
      <c r="AT4" s="18" t="s">
        <v>3</v>
      </c>
    </row>
    <row r="5" spans="1:46" s="1" customFormat="1" ht="6.95" customHeight="1">
      <c r="B5" s="21"/>
      <c r="I5" s="104"/>
      <c r="L5" s="21"/>
    </row>
    <row r="6" spans="1:46" s="1" customFormat="1" ht="12" customHeight="1">
      <c r="B6" s="21"/>
      <c r="D6" s="28" t="s">
        <v>16</v>
      </c>
      <c r="I6" s="104"/>
      <c r="L6" s="21"/>
    </row>
    <row r="7" spans="1:46" s="1" customFormat="1" ht="16.5" customHeight="1">
      <c r="B7" s="21"/>
      <c r="E7" s="288" t="str">
        <f>'Rekapitulace stavby'!K6</f>
        <v>Sportovní hřiště ul. Pěší Bruntál</v>
      </c>
      <c r="F7" s="289"/>
      <c r="G7" s="289"/>
      <c r="H7" s="289"/>
      <c r="I7" s="104"/>
      <c r="L7" s="21"/>
    </row>
    <row r="8" spans="1:46" s="2" customFormat="1" ht="12" customHeight="1">
      <c r="A8" s="35"/>
      <c r="B8" s="36"/>
      <c r="C8" s="35"/>
      <c r="D8" s="28" t="s">
        <v>101</v>
      </c>
      <c r="E8" s="35"/>
      <c r="F8" s="35"/>
      <c r="G8" s="35"/>
      <c r="H8" s="35"/>
      <c r="I8" s="107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57" t="s">
        <v>102</v>
      </c>
      <c r="F9" s="290"/>
      <c r="G9" s="290"/>
      <c r="H9" s="290"/>
      <c r="I9" s="107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107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18</v>
      </c>
      <c r="E11" s="35"/>
      <c r="F11" s="26" t="s">
        <v>1</v>
      </c>
      <c r="G11" s="35"/>
      <c r="H11" s="35"/>
      <c r="I11" s="108" t="s">
        <v>19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20</v>
      </c>
      <c r="E12" s="35"/>
      <c r="F12" s="26" t="s">
        <v>21</v>
      </c>
      <c r="G12" s="35"/>
      <c r="H12" s="35"/>
      <c r="I12" s="108" t="s">
        <v>22</v>
      </c>
      <c r="J12" s="58" t="str">
        <f>'Rekapitulace stavby'!AN8</f>
        <v>2. 8. 2019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107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24</v>
      </c>
      <c r="E14" s="35"/>
      <c r="F14" s="35"/>
      <c r="G14" s="35"/>
      <c r="H14" s="35"/>
      <c r="I14" s="108" t="s">
        <v>25</v>
      </c>
      <c r="J14" s="26" t="s">
        <v>26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27</v>
      </c>
      <c r="F15" s="35"/>
      <c r="G15" s="35"/>
      <c r="H15" s="35"/>
      <c r="I15" s="108" t="s">
        <v>28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107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29</v>
      </c>
      <c r="E17" s="35"/>
      <c r="F17" s="35"/>
      <c r="G17" s="35"/>
      <c r="H17" s="35"/>
      <c r="I17" s="108" t="s">
        <v>25</v>
      </c>
      <c r="J17" s="29" t="str">
        <f>'Rekapitulace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1" t="str">
        <f>'Rekapitulace stavby'!E14</f>
        <v>Vyplň údaj</v>
      </c>
      <c r="F18" s="267"/>
      <c r="G18" s="267"/>
      <c r="H18" s="267"/>
      <c r="I18" s="108" t="s">
        <v>28</v>
      </c>
      <c r="J18" s="29" t="str">
        <f>'Rekapitulace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107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31</v>
      </c>
      <c r="E20" s="35"/>
      <c r="F20" s="35"/>
      <c r="G20" s="35"/>
      <c r="H20" s="35"/>
      <c r="I20" s="108" t="s">
        <v>25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32</v>
      </c>
      <c r="F21" s="35"/>
      <c r="G21" s="35"/>
      <c r="H21" s="35"/>
      <c r="I21" s="108" t="s">
        <v>28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107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34</v>
      </c>
      <c r="E23" s="35"/>
      <c r="F23" s="35"/>
      <c r="G23" s="35"/>
      <c r="H23" s="35"/>
      <c r="I23" s="108" t="s">
        <v>25</v>
      </c>
      <c r="J23" s="26" t="str">
        <f>IF('Rekapitulace stavby'!AN19="","",'Rekapitulace stavby'!AN19)</f>
        <v/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tr">
        <f>IF('Rekapitulace stavby'!E20="","",'Rekapitulace stavby'!E20)</f>
        <v xml:space="preserve"> </v>
      </c>
      <c r="F24" s="35"/>
      <c r="G24" s="35"/>
      <c r="H24" s="35"/>
      <c r="I24" s="108" t="s">
        <v>28</v>
      </c>
      <c r="J24" s="26" t="str">
        <f>IF('Rekapitulace stavby'!AN20="","",'Rekapitulace stavby'!AN20)</f>
        <v/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107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36</v>
      </c>
      <c r="E26" s="35"/>
      <c r="F26" s="35"/>
      <c r="G26" s="35"/>
      <c r="H26" s="35"/>
      <c r="I26" s="107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11"/>
      <c r="J27" s="109"/>
      <c r="K27" s="109"/>
      <c r="L27" s="112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107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113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103</v>
      </c>
      <c r="E30" s="35"/>
      <c r="F30" s="35"/>
      <c r="G30" s="35"/>
      <c r="H30" s="35"/>
      <c r="I30" s="107"/>
      <c r="J30" s="34">
        <f>J96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94</v>
      </c>
      <c r="E31" s="35"/>
      <c r="F31" s="35"/>
      <c r="G31" s="35"/>
      <c r="H31" s="35"/>
      <c r="I31" s="107"/>
      <c r="J31" s="34">
        <f>J113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36"/>
      <c r="C32" s="35"/>
      <c r="D32" s="114" t="s">
        <v>40</v>
      </c>
      <c r="E32" s="35"/>
      <c r="F32" s="35"/>
      <c r="G32" s="35"/>
      <c r="H32" s="35"/>
      <c r="I32" s="107"/>
      <c r="J32" s="74">
        <f>ROUND(J30 + J31, 2)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36"/>
      <c r="C33" s="35"/>
      <c r="D33" s="69"/>
      <c r="E33" s="69"/>
      <c r="F33" s="69"/>
      <c r="G33" s="69"/>
      <c r="H33" s="69"/>
      <c r="I33" s="113"/>
      <c r="J33" s="69"/>
      <c r="K33" s="69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5"/>
      <c r="F34" s="39" t="s">
        <v>42</v>
      </c>
      <c r="G34" s="35"/>
      <c r="H34" s="35"/>
      <c r="I34" s="115" t="s">
        <v>41</v>
      </c>
      <c r="J34" s="39" t="s">
        <v>43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116" t="s">
        <v>44</v>
      </c>
      <c r="E35" s="28" t="s">
        <v>45</v>
      </c>
      <c r="F35" s="117">
        <f>ROUND((SUM(BE113:BE120) + SUM(BE140:BE450)),  2)</f>
        <v>0</v>
      </c>
      <c r="G35" s="35"/>
      <c r="H35" s="35"/>
      <c r="I35" s="118">
        <v>0.21</v>
      </c>
      <c r="J35" s="117">
        <f>ROUND(((SUM(BE113:BE120) + SUM(BE140:BE450))*I35),  2)</f>
        <v>0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35"/>
      <c r="E36" s="28" t="s">
        <v>46</v>
      </c>
      <c r="F36" s="117">
        <f>ROUND((SUM(BF113:BF120) + SUM(BF140:BF450)),  2)</f>
        <v>0</v>
      </c>
      <c r="G36" s="35"/>
      <c r="H36" s="35"/>
      <c r="I36" s="118">
        <v>0.15</v>
      </c>
      <c r="J36" s="117">
        <f>ROUND(((SUM(BF113:BF120) + SUM(BF140:BF450))*I36),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28" t="s">
        <v>47</v>
      </c>
      <c r="F37" s="117">
        <f>ROUND((SUM(BG113:BG120) + SUM(BG140:BG450)),  2)</f>
        <v>0</v>
      </c>
      <c r="G37" s="35"/>
      <c r="H37" s="35"/>
      <c r="I37" s="118">
        <v>0.21</v>
      </c>
      <c r="J37" s="117">
        <f>0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48</v>
      </c>
      <c r="F38" s="117">
        <f>ROUND((SUM(BH113:BH120) + SUM(BH140:BH450)),  2)</f>
        <v>0</v>
      </c>
      <c r="G38" s="35"/>
      <c r="H38" s="35"/>
      <c r="I38" s="118">
        <v>0.15</v>
      </c>
      <c r="J38" s="117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49</v>
      </c>
      <c r="F39" s="117">
        <f>ROUND((SUM(BI113:BI120) + SUM(BI140:BI450)),  2)</f>
        <v>0</v>
      </c>
      <c r="G39" s="35"/>
      <c r="H39" s="35"/>
      <c r="I39" s="118">
        <v>0</v>
      </c>
      <c r="J39" s="117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36"/>
      <c r="C40" s="35"/>
      <c r="D40" s="35"/>
      <c r="E40" s="35"/>
      <c r="F40" s="35"/>
      <c r="G40" s="35"/>
      <c r="H40" s="35"/>
      <c r="I40" s="107"/>
      <c r="J40" s="35"/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36"/>
      <c r="C41" s="102"/>
      <c r="D41" s="119" t="s">
        <v>50</v>
      </c>
      <c r="E41" s="63"/>
      <c r="F41" s="63"/>
      <c r="G41" s="120" t="s">
        <v>51</v>
      </c>
      <c r="H41" s="121" t="s">
        <v>52</v>
      </c>
      <c r="I41" s="122"/>
      <c r="J41" s="123">
        <f>SUM(J32:J39)</f>
        <v>0</v>
      </c>
      <c r="K41" s="124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36"/>
      <c r="C42" s="35"/>
      <c r="D42" s="35"/>
      <c r="E42" s="35"/>
      <c r="F42" s="35"/>
      <c r="G42" s="35"/>
      <c r="H42" s="35"/>
      <c r="I42" s="107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04"/>
      <c r="L43" s="21"/>
    </row>
    <row r="44" spans="1:31" s="1" customFormat="1" ht="14.45" customHeight="1">
      <c r="B44" s="21"/>
      <c r="I44" s="104"/>
      <c r="L44" s="21"/>
    </row>
    <row r="45" spans="1:31" s="1" customFormat="1" ht="14.45" customHeight="1">
      <c r="B45" s="21"/>
      <c r="I45" s="104"/>
      <c r="L45" s="21"/>
    </row>
    <row r="46" spans="1:31" s="1" customFormat="1" ht="14.45" customHeight="1">
      <c r="B46" s="21"/>
      <c r="I46" s="104"/>
      <c r="L46" s="21"/>
    </row>
    <row r="47" spans="1:31" s="1" customFormat="1" ht="14.45" customHeight="1">
      <c r="B47" s="21"/>
      <c r="I47" s="104"/>
      <c r="L47" s="21"/>
    </row>
    <row r="48" spans="1:31" s="1" customFormat="1" ht="14.45" customHeight="1">
      <c r="B48" s="21"/>
      <c r="I48" s="104"/>
      <c r="L48" s="21"/>
    </row>
    <row r="49" spans="1:31" s="1" customFormat="1" ht="14.45" customHeight="1">
      <c r="B49" s="21"/>
      <c r="I49" s="104"/>
      <c r="L49" s="21"/>
    </row>
    <row r="50" spans="1:31" s="2" customFormat="1" ht="14.45" customHeight="1">
      <c r="B50" s="45"/>
      <c r="D50" s="46" t="s">
        <v>53</v>
      </c>
      <c r="E50" s="47"/>
      <c r="F50" s="47"/>
      <c r="G50" s="46" t="s">
        <v>54</v>
      </c>
      <c r="H50" s="47"/>
      <c r="I50" s="125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36"/>
      <c r="C61" s="35"/>
      <c r="D61" s="48" t="s">
        <v>55</v>
      </c>
      <c r="E61" s="38"/>
      <c r="F61" s="126" t="s">
        <v>56</v>
      </c>
      <c r="G61" s="48" t="s">
        <v>55</v>
      </c>
      <c r="H61" s="38"/>
      <c r="I61" s="127"/>
      <c r="J61" s="128" t="s">
        <v>56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36"/>
      <c r="C65" s="35"/>
      <c r="D65" s="46" t="s">
        <v>57</v>
      </c>
      <c r="E65" s="49"/>
      <c r="F65" s="49"/>
      <c r="G65" s="46" t="s">
        <v>58</v>
      </c>
      <c r="H65" s="49"/>
      <c r="I65" s="12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36"/>
      <c r="C76" s="35"/>
      <c r="D76" s="48" t="s">
        <v>55</v>
      </c>
      <c r="E76" s="38"/>
      <c r="F76" s="126" t="s">
        <v>56</v>
      </c>
      <c r="G76" s="48" t="s">
        <v>55</v>
      </c>
      <c r="H76" s="38"/>
      <c r="I76" s="127"/>
      <c r="J76" s="128" t="s">
        <v>56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50"/>
      <c r="C77" s="51"/>
      <c r="D77" s="51"/>
      <c r="E77" s="51"/>
      <c r="F77" s="51"/>
      <c r="G77" s="51"/>
      <c r="H77" s="51"/>
      <c r="I77" s="130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52"/>
      <c r="C81" s="53"/>
      <c r="D81" s="53"/>
      <c r="E81" s="53"/>
      <c r="F81" s="53"/>
      <c r="G81" s="53"/>
      <c r="H81" s="53"/>
      <c r="I81" s="131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2" t="s">
        <v>104</v>
      </c>
      <c r="D82" s="35"/>
      <c r="E82" s="35"/>
      <c r="F82" s="35"/>
      <c r="G82" s="35"/>
      <c r="H82" s="35"/>
      <c r="I82" s="107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107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28" t="s">
        <v>16</v>
      </c>
      <c r="D84" s="35"/>
      <c r="E84" s="35"/>
      <c r="F84" s="35"/>
      <c r="G84" s="35"/>
      <c r="H84" s="35"/>
      <c r="I84" s="107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5"/>
      <c r="D85" s="35"/>
      <c r="E85" s="288" t="str">
        <f>E7</f>
        <v>Sportovní hřiště ul. Pěší Bruntál</v>
      </c>
      <c r="F85" s="289"/>
      <c r="G85" s="289"/>
      <c r="H85" s="289"/>
      <c r="I85" s="107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28" t="s">
        <v>101</v>
      </c>
      <c r="D86" s="35"/>
      <c r="E86" s="35"/>
      <c r="F86" s="35"/>
      <c r="G86" s="35"/>
      <c r="H86" s="35"/>
      <c r="I86" s="107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5"/>
      <c r="D87" s="35"/>
      <c r="E87" s="257" t="str">
        <f>E9</f>
        <v>SO01 - sportovní hřiště</v>
      </c>
      <c r="F87" s="290"/>
      <c r="G87" s="290"/>
      <c r="H87" s="290"/>
      <c r="I87" s="107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107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28" t="s">
        <v>20</v>
      </c>
      <c r="D89" s="35"/>
      <c r="E89" s="35"/>
      <c r="F89" s="26" t="str">
        <f>F12</f>
        <v>p.č. 4617 kú Bruntál - město</v>
      </c>
      <c r="G89" s="35"/>
      <c r="H89" s="35"/>
      <c r="I89" s="108" t="s">
        <v>22</v>
      </c>
      <c r="J89" s="58" t="str">
        <f>IF(J12="","",J12)</f>
        <v>2. 8. 2019</v>
      </c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5"/>
      <c r="D90" s="35"/>
      <c r="E90" s="35"/>
      <c r="F90" s="35"/>
      <c r="G90" s="35"/>
      <c r="H90" s="35"/>
      <c r="I90" s="107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73.349999999999994" customHeight="1">
      <c r="A91" s="35"/>
      <c r="B91" s="36"/>
      <c r="C91" s="28" t="s">
        <v>24</v>
      </c>
      <c r="D91" s="35"/>
      <c r="E91" s="35"/>
      <c r="F91" s="26" t="str">
        <f>E15</f>
        <v>Město Bruntál</v>
      </c>
      <c r="G91" s="35"/>
      <c r="H91" s="35"/>
      <c r="I91" s="108" t="s">
        <v>31</v>
      </c>
      <c r="J91" s="31" t="str">
        <f>E21</f>
        <v>Ing.arch.Adamčík Miroslav OBCHODNÍ PROJEKT OSTRAVA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108" t="s">
        <v>34</v>
      </c>
      <c r="J92" s="31" t="str">
        <f>E24</f>
        <v xml:space="preserve"> 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5"/>
      <c r="D93" s="35"/>
      <c r="E93" s="35"/>
      <c r="F93" s="35"/>
      <c r="G93" s="35"/>
      <c r="H93" s="35"/>
      <c r="I93" s="107"/>
      <c r="J93" s="35"/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32" t="s">
        <v>105</v>
      </c>
      <c r="D94" s="102"/>
      <c r="E94" s="102"/>
      <c r="F94" s="102"/>
      <c r="G94" s="102"/>
      <c r="H94" s="102"/>
      <c r="I94" s="133"/>
      <c r="J94" s="134" t="s">
        <v>106</v>
      </c>
      <c r="K94" s="102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107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35" t="s">
        <v>107</v>
      </c>
      <c r="D96" s="35"/>
      <c r="E96" s="35"/>
      <c r="F96" s="35"/>
      <c r="G96" s="35"/>
      <c r="H96" s="35"/>
      <c r="I96" s="107"/>
      <c r="J96" s="74">
        <f>J140</f>
        <v>0</v>
      </c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108</v>
      </c>
    </row>
    <row r="97" spans="1:31" s="9" customFormat="1" ht="24.95" customHeight="1">
      <c r="B97" s="136"/>
      <c r="D97" s="137" t="s">
        <v>109</v>
      </c>
      <c r="E97" s="138"/>
      <c r="F97" s="138"/>
      <c r="G97" s="138"/>
      <c r="H97" s="138"/>
      <c r="I97" s="139"/>
      <c r="J97" s="140">
        <f>J141</f>
        <v>0</v>
      </c>
      <c r="L97" s="136"/>
    </row>
    <row r="98" spans="1:31" s="10" customFormat="1" ht="19.899999999999999" customHeight="1">
      <c r="B98" s="141"/>
      <c r="D98" s="142" t="s">
        <v>110</v>
      </c>
      <c r="E98" s="143"/>
      <c r="F98" s="143"/>
      <c r="G98" s="143"/>
      <c r="H98" s="143"/>
      <c r="I98" s="144"/>
      <c r="J98" s="145">
        <f>J142</f>
        <v>0</v>
      </c>
      <c r="L98" s="141"/>
    </row>
    <row r="99" spans="1:31" s="10" customFormat="1" ht="19.899999999999999" customHeight="1">
      <c r="B99" s="141"/>
      <c r="D99" s="142" t="s">
        <v>111</v>
      </c>
      <c r="E99" s="143"/>
      <c r="F99" s="143"/>
      <c r="G99" s="143"/>
      <c r="H99" s="143"/>
      <c r="I99" s="144"/>
      <c r="J99" s="145">
        <f>J262</f>
        <v>0</v>
      </c>
      <c r="L99" s="141"/>
    </row>
    <row r="100" spans="1:31" s="10" customFormat="1" ht="19.899999999999999" customHeight="1">
      <c r="B100" s="141"/>
      <c r="D100" s="142" t="s">
        <v>112</v>
      </c>
      <c r="E100" s="143"/>
      <c r="F100" s="143"/>
      <c r="G100" s="143"/>
      <c r="H100" s="143"/>
      <c r="I100" s="144"/>
      <c r="J100" s="145">
        <f>J301</f>
        <v>0</v>
      </c>
      <c r="L100" s="141"/>
    </row>
    <row r="101" spans="1:31" s="10" customFormat="1" ht="19.899999999999999" customHeight="1">
      <c r="B101" s="141"/>
      <c r="D101" s="142" t="s">
        <v>113</v>
      </c>
      <c r="E101" s="143"/>
      <c r="F101" s="143"/>
      <c r="G101" s="143"/>
      <c r="H101" s="143"/>
      <c r="I101" s="144"/>
      <c r="J101" s="145">
        <f>J349</f>
        <v>0</v>
      </c>
      <c r="L101" s="141"/>
    </row>
    <row r="102" spans="1:31" s="10" customFormat="1" ht="19.899999999999999" customHeight="1">
      <c r="B102" s="141"/>
      <c r="D102" s="142" t="s">
        <v>114</v>
      </c>
      <c r="E102" s="143"/>
      <c r="F102" s="143"/>
      <c r="G102" s="143"/>
      <c r="H102" s="143"/>
      <c r="I102" s="144"/>
      <c r="J102" s="145">
        <f>J371</f>
        <v>0</v>
      </c>
      <c r="L102" s="141"/>
    </row>
    <row r="103" spans="1:31" s="10" customFormat="1" ht="19.899999999999999" customHeight="1">
      <c r="B103" s="141"/>
      <c r="D103" s="142" t="s">
        <v>115</v>
      </c>
      <c r="E103" s="143"/>
      <c r="F103" s="143"/>
      <c r="G103" s="143"/>
      <c r="H103" s="143"/>
      <c r="I103" s="144"/>
      <c r="J103" s="145">
        <f>J394</f>
        <v>0</v>
      </c>
      <c r="L103" s="141"/>
    </row>
    <row r="104" spans="1:31" s="9" customFormat="1" ht="24.95" customHeight="1">
      <c r="B104" s="136"/>
      <c r="D104" s="137" t="s">
        <v>116</v>
      </c>
      <c r="E104" s="138"/>
      <c r="F104" s="138"/>
      <c r="G104" s="138"/>
      <c r="H104" s="138"/>
      <c r="I104" s="139"/>
      <c r="J104" s="140">
        <f>J396</f>
        <v>0</v>
      </c>
      <c r="L104" s="136"/>
    </row>
    <row r="105" spans="1:31" s="10" customFormat="1" ht="19.899999999999999" customHeight="1">
      <c r="B105" s="141"/>
      <c r="D105" s="142" t="s">
        <v>117</v>
      </c>
      <c r="E105" s="143"/>
      <c r="F105" s="143"/>
      <c r="G105" s="143"/>
      <c r="H105" s="143"/>
      <c r="I105" s="144"/>
      <c r="J105" s="145">
        <f>J397</f>
        <v>0</v>
      </c>
      <c r="L105" s="141"/>
    </row>
    <row r="106" spans="1:31" s="10" customFormat="1" ht="19.899999999999999" customHeight="1">
      <c r="B106" s="141"/>
      <c r="D106" s="142" t="s">
        <v>118</v>
      </c>
      <c r="E106" s="143"/>
      <c r="F106" s="143"/>
      <c r="G106" s="143"/>
      <c r="H106" s="143"/>
      <c r="I106" s="144"/>
      <c r="J106" s="145">
        <f>J405</f>
        <v>0</v>
      </c>
      <c r="L106" s="141"/>
    </row>
    <row r="107" spans="1:31" s="9" customFormat="1" ht="24.95" customHeight="1">
      <c r="B107" s="136"/>
      <c r="D107" s="137" t="s">
        <v>119</v>
      </c>
      <c r="E107" s="138"/>
      <c r="F107" s="138"/>
      <c r="G107" s="138"/>
      <c r="H107" s="138"/>
      <c r="I107" s="139"/>
      <c r="J107" s="140">
        <f>J440</f>
        <v>0</v>
      </c>
      <c r="L107" s="136"/>
    </row>
    <row r="108" spans="1:31" s="9" customFormat="1" ht="24.95" customHeight="1">
      <c r="B108" s="136"/>
      <c r="D108" s="137" t="s">
        <v>120</v>
      </c>
      <c r="E108" s="138"/>
      <c r="F108" s="138"/>
      <c r="G108" s="138"/>
      <c r="H108" s="138"/>
      <c r="I108" s="139"/>
      <c r="J108" s="140">
        <f>J444</f>
        <v>0</v>
      </c>
      <c r="L108" s="136"/>
    </row>
    <row r="109" spans="1:31" s="10" customFormat="1" ht="19.899999999999999" customHeight="1">
      <c r="B109" s="141"/>
      <c r="D109" s="142" t="s">
        <v>121</v>
      </c>
      <c r="E109" s="143"/>
      <c r="F109" s="143"/>
      <c r="G109" s="143"/>
      <c r="H109" s="143"/>
      <c r="I109" s="144"/>
      <c r="J109" s="145">
        <f>J445</f>
        <v>0</v>
      </c>
      <c r="L109" s="141"/>
    </row>
    <row r="110" spans="1:31" s="10" customFormat="1" ht="19.899999999999999" customHeight="1">
      <c r="B110" s="141"/>
      <c r="D110" s="142" t="s">
        <v>122</v>
      </c>
      <c r="E110" s="143"/>
      <c r="F110" s="143"/>
      <c r="G110" s="143"/>
      <c r="H110" s="143"/>
      <c r="I110" s="144"/>
      <c r="J110" s="145">
        <f>J449</f>
        <v>0</v>
      </c>
      <c r="L110" s="141"/>
    </row>
    <row r="111" spans="1:31" s="2" customFormat="1" ht="21.75" customHeight="1">
      <c r="A111" s="35"/>
      <c r="B111" s="36"/>
      <c r="C111" s="35"/>
      <c r="D111" s="35"/>
      <c r="E111" s="35"/>
      <c r="F111" s="35"/>
      <c r="G111" s="35"/>
      <c r="H111" s="35"/>
      <c r="I111" s="107"/>
      <c r="J111" s="35"/>
      <c r="K111" s="35"/>
      <c r="L111" s="4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5"/>
      <c r="D112" s="35"/>
      <c r="E112" s="35"/>
      <c r="F112" s="35"/>
      <c r="G112" s="35"/>
      <c r="H112" s="35"/>
      <c r="I112" s="107"/>
      <c r="J112" s="35"/>
      <c r="K112" s="35"/>
      <c r="L112" s="4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9.25" customHeight="1">
      <c r="A113" s="35"/>
      <c r="B113" s="36"/>
      <c r="C113" s="135" t="s">
        <v>123</v>
      </c>
      <c r="D113" s="35"/>
      <c r="E113" s="35"/>
      <c r="F113" s="35"/>
      <c r="G113" s="35"/>
      <c r="H113" s="35"/>
      <c r="I113" s="107"/>
      <c r="J113" s="146">
        <f>ROUND(J114 + J115 + J116 + J117 + J118 + J119,2)</f>
        <v>0</v>
      </c>
      <c r="K113" s="35"/>
      <c r="L113" s="45"/>
      <c r="N113" s="147" t="s">
        <v>44</v>
      </c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8" customHeight="1">
      <c r="A114" s="35"/>
      <c r="B114" s="148"/>
      <c r="C114" s="107"/>
      <c r="D114" s="275" t="s">
        <v>124</v>
      </c>
      <c r="E114" s="287"/>
      <c r="F114" s="287"/>
      <c r="G114" s="107"/>
      <c r="H114" s="107"/>
      <c r="I114" s="107"/>
      <c r="J114" s="93">
        <v>0</v>
      </c>
      <c r="K114" s="107"/>
      <c r="L114" s="150"/>
      <c r="M114" s="151"/>
      <c r="N114" s="152" t="s">
        <v>45</v>
      </c>
      <c r="O114" s="151"/>
      <c r="P114" s="151"/>
      <c r="Q114" s="151"/>
      <c r="R114" s="151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3" t="s">
        <v>125</v>
      </c>
      <c r="AZ114" s="151"/>
      <c r="BA114" s="151"/>
      <c r="BB114" s="151"/>
      <c r="BC114" s="151"/>
      <c r="BD114" s="151"/>
      <c r="BE114" s="154">
        <f t="shared" ref="BE114:BE119" si="0">IF(N114="základní",J114,0)</f>
        <v>0</v>
      </c>
      <c r="BF114" s="154">
        <f t="shared" ref="BF114:BF119" si="1">IF(N114="snížená",J114,0)</f>
        <v>0</v>
      </c>
      <c r="BG114" s="154">
        <f t="shared" ref="BG114:BG119" si="2">IF(N114="zákl. přenesená",J114,0)</f>
        <v>0</v>
      </c>
      <c r="BH114" s="154">
        <f t="shared" ref="BH114:BH119" si="3">IF(N114="sníž. přenesená",J114,0)</f>
        <v>0</v>
      </c>
      <c r="BI114" s="154">
        <f t="shared" ref="BI114:BI119" si="4">IF(N114="nulová",J114,0)</f>
        <v>0</v>
      </c>
      <c r="BJ114" s="153" t="s">
        <v>88</v>
      </c>
      <c r="BK114" s="151"/>
      <c r="BL114" s="151"/>
      <c r="BM114" s="151"/>
    </row>
    <row r="115" spans="1:65" s="2" customFormat="1" ht="18" customHeight="1">
      <c r="A115" s="35"/>
      <c r="B115" s="148"/>
      <c r="C115" s="107"/>
      <c r="D115" s="275" t="s">
        <v>126</v>
      </c>
      <c r="E115" s="287"/>
      <c r="F115" s="287"/>
      <c r="G115" s="107"/>
      <c r="H115" s="107"/>
      <c r="I115" s="107"/>
      <c r="J115" s="93">
        <v>0</v>
      </c>
      <c r="K115" s="107"/>
      <c r="L115" s="150"/>
      <c r="M115" s="151"/>
      <c r="N115" s="152" t="s">
        <v>45</v>
      </c>
      <c r="O115" s="151"/>
      <c r="P115" s="151"/>
      <c r="Q115" s="151"/>
      <c r="R115" s="151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3" t="s">
        <v>125</v>
      </c>
      <c r="AZ115" s="151"/>
      <c r="BA115" s="151"/>
      <c r="BB115" s="151"/>
      <c r="BC115" s="151"/>
      <c r="BD115" s="151"/>
      <c r="BE115" s="154">
        <f t="shared" si="0"/>
        <v>0</v>
      </c>
      <c r="BF115" s="154">
        <f t="shared" si="1"/>
        <v>0</v>
      </c>
      <c r="BG115" s="154">
        <f t="shared" si="2"/>
        <v>0</v>
      </c>
      <c r="BH115" s="154">
        <f t="shared" si="3"/>
        <v>0</v>
      </c>
      <c r="BI115" s="154">
        <f t="shared" si="4"/>
        <v>0</v>
      </c>
      <c r="BJ115" s="153" t="s">
        <v>88</v>
      </c>
      <c r="BK115" s="151"/>
      <c r="BL115" s="151"/>
      <c r="BM115" s="151"/>
    </row>
    <row r="116" spans="1:65" s="2" customFormat="1" ht="18" customHeight="1">
      <c r="A116" s="35"/>
      <c r="B116" s="148"/>
      <c r="C116" s="107"/>
      <c r="D116" s="275" t="s">
        <v>127</v>
      </c>
      <c r="E116" s="287"/>
      <c r="F116" s="287"/>
      <c r="G116" s="107"/>
      <c r="H116" s="107"/>
      <c r="I116" s="107"/>
      <c r="J116" s="93">
        <v>0</v>
      </c>
      <c r="K116" s="107"/>
      <c r="L116" s="150"/>
      <c r="M116" s="151"/>
      <c r="N116" s="152" t="s">
        <v>45</v>
      </c>
      <c r="O116" s="151"/>
      <c r="P116" s="151"/>
      <c r="Q116" s="151"/>
      <c r="R116" s="151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3" t="s">
        <v>125</v>
      </c>
      <c r="AZ116" s="151"/>
      <c r="BA116" s="151"/>
      <c r="BB116" s="151"/>
      <c r="BC116" s="151"/>
      <c r="BD116" s="151"/>
      <c r="BE116" s="154">
        <f t="shared" si="0"/>
        <v>0</v>
      </c>
      <c r="BF116" s="154">
        <f t="shared" si="1"/>
        <v>0</v>
      </c>
      <c r="BG116" s="154">
        <f t="shared" si="2"/>
        <v>0</v>
      </c>
      <c r="BH116" s="154">
        <f t="shared" si="3"/>
        <v>0</v>
      </c>
      <c r="BI116" s="154">
        <f t="shared" si="4"/>
        <v>0</v>
      </c>
      <c r="BJ116" s="153" t="s">
        <v>88</v>
      </c>
      <c r="BK116" s="151"/>
      <c r="BL116" s="151"/>
      <c r="BM116" s="151"/>
    </row>
    <row r="117" spans="1:65" s="2" customFormat="1" ht="18" customHeight="1">
      <c r="A117" s="35"/>
      <c r="B117" s="148"/>
      <c r="C117" s="107"/>
      <c r="D117" s="275" t="s">
        <v>128</v>
      </c>
      <c r="E117" s="287"/>
      <c r="F117" s="287"/>
      <c r="G117" s="107"/>
      <c r="H117" s="107"/>
      <c r="I117" s="107"/>
      <c r="J117" s="93">
        <v>0</v>
      </c>
      <c r="K117" s="107"/>
      <c r="L117" s="150"/>
      <c r="M117" s="151"/>
      <c r="N117" s="152" t="s">
        <v>45</v>
      </c>
      <c r="O117" s="151"/>
      <c r="P117" s="151"/>
      <c r="Q117" s="151"/>
      <c r="R117" s="151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3" t="s">
        <v>125</v>
      </c>
      <c r="AZ117" s="151"/>
      <c r="BA117" s="151"/>
      <c r="BB117" s="151"/>
      <c r="BC117" s="151"/>
      <c r="BD117" s="151"/>
      <c r="BE117" s="154">
        <f t="shared" si="0"/>
        <v>0</v>
      </c>
      <c r="BF117" s="154">
        <f t="shared" si="1"/>
        <v>0</v>
      </c>
      <c r="BG117" s="154">
        <f t="shared" si="2"/>
        <v>0</v>
      </c>
      <c r="BH117" s="154">
        <f t="shared" si="3"/>
        <v>0</v>
      </c>
      <c r="BI117" s="154">
        <f t="shared" si="4"/>
        <v>0</v>
      </c>
      <c r="BJ117" s="153" t="s">
        <v>88</v>
      </c>
      <c r="BK117" s="151"/>
      <c r="BL117" s="151"/>
      <c r="BM117" s="151"/>
    </row>
    <row r="118" spans="1:65" s="2" customFormat="1" ht="18" customHeight="1">
      <c r="A118" s="35"/>
      <c r="B118" s="148"/>
      <c r="C118" s="107"/>
      <c r="D118" s="275" t="s">
        <v>129</v>
      </c>
      <c r="E118" s="287"/>
      <c r="F118" s="287"/>
      <c r="G118" s="107"/>
      <c r="H118" s="107"/>
      <c r="I118" s="107"/>
      <c r="J118" s="93">
        <v>0</v>
      </c>
      <c r="K118" s="107"/>
      <c r="L118" s="150"/>
      <c r="M118" s="151"/>
      <c r="N118" s="152" t="s">
        <v>45</v>
      </c>
      <c r="O118" s="151"/>
      <c r="P118" s="151"/>
      <c r="Q118" s="151"/>
      <c r="R118" s="151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3" t="s">
        <v>125</v>
      </c>
      <c r="AZ118" s="151"/>
      <c r="BA118" s="151"/>
      <c r="BB118" s="151"/>
      <c r="BC118" s="151"/>
      <c r="BD118" s="151"/>
      <c r="BE118" s="154">
        <f t="shared" si="0"/>
        <v>0</v>
      </c>
      <c r="BF118" s="154">
        <f t="shared" si="1"/>
        <v>0</v>
      </c>
      <c r="BG118" s="154">
        <f t="shared" si="2"/>
        <v>0</v>
      </c>
      <c r="BH118" s="154">
        <f t="shared" si="3"/>
        <v>0</v>
      </c>
      <c r="BI118" s="154">
        <f t="shared" si="4"/>
        <v>0</v>
      </c>
      <c r="BJ118" s="153" t="s">
        <v>88</v>
      </c>
      <c r="BK118" s="151"/>
      <c r="BL118" s="151"/>
      <c r="BM118" s="151"/>
    </row>
    <row r="119" spans="1:65" s="2" customFormat="1" ht="18" customHeight="1">
      <c r="A119" s="35"/>
      <c r="B119" s="148"/>
      <c r="C119" s="107"/>
      <c r="D119" s="149" t="s">
        <v>130</v>
      </c>
      <c r="E119" s="107"/>
      <c r="F119" s="107"/>
      <c r="G119" s="107"/>
      <c r="H119" s="107"/>
      <c r="I119" s="107"/>
      <c r="J119" s="93">
        <f>ROUND(J30*T119,2)</f>
        <v>0</v>
      </c>
      <c r="K119" s="107"/>
      <c r="L119" s="150"/>
      <c r="M119" s="151"/>
      <c r="N119" s="152" t="s">
        <v>45</v>
      </c>
      <c r="O119" s="151"/>
      <c r="P119" s="151"/>
      <c r="Q119" s="151"/>
      <c r="R119" s="151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3" t="s">
        <v>131</v>
      </c>
      <c r="AZ119" s="151"/>
      <c r="BA119" s="151"/>
      <c r="BB119" s="151"/>
      <c r="BC119" s="151"/>
      <c r="BD119" s="151"/>
      <c r="BE119" s="154">
        <f t="shared" si="0"/>
        <v>0</v>
      </c>
      <c r="BF119" s="154">
        <f t="shared" si="1"/>
        <v>0</v>
      </c>
      <c r="BG119" s="154">
        <f t="shared" si="2"/>
        <v>0</v>
      </c>
      <c r="BH119" s="154">
        <f t="shared" si="3"/>
        <v>0</v>
      </c>
      <c r="BI119" s="154">
        <f t="shared" si="4"/>
        <v>0</v>
      </c>
      <c r="BJ119" s="153" t="s">
        <v>88</v>
      </c>
      <c r="BK119" s="151"/>
      <c r="BL119" s="151"/>
      <c r="BM119" s="151"/>
    </row>
    <row r="120" spans="1:65" s="2" customFormat="1">
      <c r="A120" s="35"/>
      <c r="B120" s="36"/>
      <c r="C120" s="35"/>
      <c r="D120" s="35"/>
      <c r="E120" s="35"/>
      <c r="F120" s="35"/>
      <c r="G120" s="35"/>
      <c r="H120" s="35"/>
      <c r="I120" s="107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29.25" customHeight="1">
      <c r="A121" s="35"/>
      <c r="B121" s="36"/>
      <c r="C121" s="101" t="s">
        <v>99</v>
      </c>
      <c r="D121" s="102"/>
      <c r="E121" s="102"/>
      <c r="F121" s="102"/>
      <c r="G121" s="102"/>
      <c r="H121" s="102"/>
      <c r="I121" s="133"/>
      <c r="J121" s="103">
        <f>ROUND(J96+J113,2)</f>
        <v>0</v>
      </c>
      <c r="K121" s="102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6.95" customHeight="1">
      <c r="A122" s="35"/>
      <c r="B122" s="50"/>
      <c r="C122" s="51"/>
      <c r="D122" s="51"/>
      <c r="E122" s="51"/>
      <c r="F122" s="51"/>
      <c r="G122" s="51"/>
      <c r="H122" s="51"/>
      <c r="I122" s="130"/>
      <c r="J122" s="51"/>
      <c r="K122" s="51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6" spans="1:65" s="2" customFormat="1" ht="6.95" customHeight="1">
      <c r="A126" s="35"/>
      <c r="B126" s="52"/>
      <c r="C126" s="53"/>
      <c r="D126" s="53"/>
      <c r="E126" s="53"/>
      <c r="F126" s="53"/>
      <c r="G126" s="53"/>
      <c r="H126" s="53"/>
      <c r="I126" s="131"/>
      <c r="J126" s="53"/>
      <c r="K126" s="53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24.95" customHeight="1">
      <c r="A127" s="35"/>
      <c r="B127" s="36"/>
      <c r="C127" s="22" t="s">
        <v>132</v>
      </c>
      <c r="D127" s="35"/>
      <c r="E127" s="35"/>
      <c r="F127" s="35"/>
      <c r="G127" s="35"/>
      <c r="H127" s="35"/>
      <c r="I127" s="107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107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16</v>
      </c>
      <c r="D129" s="35"/>
      <c r="E129" s="35"/>
      <c r="F129" s="35"/>
      <c r="G129" s="35"/>
      <c r="H129" s="35"/>
      <c r="I129" s="107"/>
      <c r="J129" s="35"/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6.5" customHeight="1">
      <c r="A130" s="35"/>
      <c r="B130" s="36"/>
      <c r="C130" s="35"/>
      <c r="D130" s="35"/>
      <c r="E130" s="288" t="str">
        <f>E7</f>
        <v>Sportovní hřiště ul. Pěší Bruntál</v>
      </c>
      <c r="F130" s="289"/>
      <c r="G130" s="289"/>
      <c r="H130" s="289"/>
      <c r="I130" s="107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101</v>
      </c>
      <c r="D131" s="35"/>
      <c r="E131" s="35"/>
      <c r="F131" s="35"/>
      <c r="G131" s="35"/>
      <c r="H131" s="35"/>
      <c r="I131" s="107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6.5" customHeight="1">
      <c r="A132" s="35"/>
      <c r="B132" s="36"/>
      <c r="C132" s="35"/>
      <c r="D132" s="35"/>
      <c r="E132" s="257" t="str">
        <f>E9</f>
        <v>SO01 - sportovní hřiště</v>
      </c>
      <c r="F132" s="290"/>
      <c r="G132" s="290"/>
      <c r="H132" s="290"/>
      <c r="I132" s="107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5" customHeight="1">
      <c r="A133" s="35"/>
      <c r="B133" s="36"/>
      <c r="C133" s="35"/>
      <c r="D133" s="35"/>
      <c r="E133" s="35"/>
      <c r="F133" s="35"/>
      <c r="G133" s="35"/>
      <c r="H133" s="35"/>
      <c r="I133" s="107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2" customHeight="1">
      <c r="A134" s="35"/>
      <c r="B134" s="36"/>
      <c r="C134" s="28" t="s">
        <v>20</v>
      </c>
      <c r="D134" s="35"/>
      <c r="E134" s="35"/>
      <c r="F134" s="26" t="str">
        <f>F12</f>
        <v>p.č. 4617 kú Bruntál - město</v>
      </c>
      <c r="G134" s="35"/>
      <c r="H134" s="35"/>
      <c r="I134" s="108" t="s">
        <v>22</v>
      </c>
      <c r="J134" s="58" t="str">
        <f>IF(J12="","",J12)</f>
        <v>2. 8. 2019</v>
      </c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6.95" customHeight="1">
      <c r="A135" s="35"/>
      <c r="B135" s="36"/>
      <c r="C135" s="35"/>
      <c r="D135" s="35"/>
      <c r="E135" s="35"/>
      <c r="F135" s="35"/>
      <c r="G135" s="35"/>
      <c r="H135" s="35"/>
      <c r="I135" s="107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73.349999999999994" customHeight="1">
      <c r="A136" s="35"/>
      <c r="B136" s="36"/>
      <c r="C136" s="28" t="s">
        <v>24</v>
      </c>
      <c r="D136" s="35"/>
      <c r="E136" s="35"/>
      <c r="F136" s="26" t="str">
        <f>E15</f>
        <v>Město Bruntál</v>
      </c>
      <c r="G136" s="35"/>
      <c r="H136" s="35"/>
      <c r="I136" s="108" t="s">
        <v>31</v>
      </c>
      <c r="J136" s="31" t="str">
        <f>E21</f>
        <v>Ing.arch.Adamčík Miroslav OBCHODNÍ PROJEKT OSTRAVA</v>
      </c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5.2" customHeight="1">
      <c r="A137" s="35"/>
      <c r="B137" s="36"/>
      <c r="C137" s="28" t="s">
        <v>29</v>
      </c>
      <c r="D137" s="35"/>
      <c r="E137" s="35"/>
      <c r="F137" s="26" t="str">
        <f>IF(E18="","",E18)</f>
        <v>Vyplň údaj</v>
      </c>
      <c r="G137" s="35"/>
      <c r="H137" s="35"/>
      <c r="I137" s="108" t="s">
        <v>34</v>
      </c>
      <c r="J137" s="31" t="str">
        <f>E24</f>
        <v xml:space="preserve"> </v>
      </c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2" customFormat="1" ht="10.35" customHeight="1">
      <c r="A138" s="35"/>
      <c r="B138" s="36"/>
      <c r="C138" s="35"/>
      <c r="D138" s="35"/>
      <c r="E138" s="35"/>
      <c r="F138" s="35"/>
      <c r="G138" s="35"/>
      <c r="H138" s="35"/>
      <c r="I138" s="107"/>
      <c r="J138" s="35"/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65" s="11" customFormat="1" ht="29.25" customHeight="1">
      <c r="A139" s="155"/>
      <c r="B139" s="156"/>
      <c r="C139" s="157" t="s">
        <v>133</v>
      </c>
      <c r="D139" s="158" t="s">
        <v>65</v>
      </c>
      <c r="E139" s="158" t="s">
        <v>61</v>
      </c>
      <c r="F139" s="158" t="s">
        <v>62</v>
      </c>
      <c r="G139" s="158" t="s">
        <v>134</v>
      </c>
      <c r="H139" s="158" t="s">
        <v>135</v>
      </c>
      <c r="I139" s="159" t="s">
        <v>136</v>
      </c>
      <c r="J139" s="158" t="s">
        <v>106</v>
      </c>
      <c r="K139" s="160" t="s">
        <v>137</v>
      </c>
      <c r="L139" s="161"/>
      <c r="M139" s="65" t="s">
        <v>1</v>
      </c>
      <c r="N139" s="66" t="s">
        <v>44</v>
      </c>
      <c r="O139" s="66" t="s">
        <v>138</v>
      </c>
      <c r="P139" s="66" t="s">
        <v>139</v>
      </c>
      <c r="Q139" s="66" t="s">
        <v>140</v>
      </c>
      <c r="R139" s="66" t="s">
        <v>141</v>
      </c>
      <c r="S139" s="66" t="s">
        <v>142</v>
      </c>
      <c r="T139" s="67" t="s">
        <v>143</v>
      </c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</row>
    <row r="140" spans="1:65" s="2" customFormat="1" ht="22.9" customHeight="1">
      <c r="A140" s="35"/>
      <c r="B140" s="36"/>
      <c r="C140" s="72" t="s">
        <v>144</v>
      </c>
      <c r="D140" s="35"/>
      <c r="E140" s="35"/>
      <c r="F140" s="35"/>
      <c r="G140" s="35"/>
      <c r="H140" s="35"/>
      <c r="I140" s="107"/>
      <c r="J140" s="162">
        <f>BK140</f>
        <v>0</v>
      </c>
      <c r="K140" s="35"/>
      <c r="L140" s="36"/>
      <c r="M140" s="68"/>
      <c r="N140" s="59"/>
      <c r="O140" s="69"/>
      <c r="P140" s="163">
        <f>P141+P396+P440+P444</f>
        <v>0</v>
      </c>
      <c r="Q140" s="69"/>
      <c r="R140" s="163">
        <f>R141+R396+R440+R444</f>
        <v>308.50209959000006</v>
      </c>
      <c r="S140" s="69"/>
      <c r="T140" s="164">
        <f>T141+T396+T440+T444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79</v>
      </c>
      <c r="AU140" s="18" t="s">
        <v>108</v>
      </c>
      <c r="BK140" s="165">
        <f>BK141+BK396+BK440+BK444</f>
        <v>0</v>
      </c>
    </row>
    <row r="141" spans="1:65" s="12" customFormat="1" ht="25.9" customHeight="1">
      <c r="B141" s="166"/>
      <c r="D141" s="167" t="s">
        <v>79</v>
      </c>
      <c r="E141" s="168" t="s">
        <v>145</v>
      </c>
      <c r="F141" s="168" t="s">
        <v>146</v>
      </c>
      <c r="I141" s="169"/>
      <c r="J141" s="170">
        <f>BK141</f>
        <v>0</v>
      </c>
      <c r="L141" s="166"/>
      <c r="M141" s="171"/>
      <c r="N141" s="172"/>
      <c r="O141" s="172"/>
      <c r="P141" s="173">
        <f>P142+P262+P301+P349+P371+P394</f>
        <v>0</v>
      </c>
      <c r="Q141" s="172"/>
      <c r="R141" s="173">
        <f>R142+R262+R301+R349+R371+R394</f>
        <v>308.48676959000005</v>
      </c>
      <c r="S141" s="172"/>
      <c r="T141" s="174">
        <f>T142+T262+T301+T349+T371+T394</f>
        <v>0</v>
      </c>
      <c r="AR141" s="167" t="s">
        <v>88</v>
      </c>
      <c r="AT141" s="175" t="s">
        <v>79</v>
      </c>
      <c r="AU141" s="175" t="s">
        <v>80</v>
      </c>
      <c r="AY141" s="167" t="s">
        <v>147</v>
      </c>
      <c r="BK141" s="176">
        <f>BK142+BK262+BK301+BK349+BK371+BK394</f>
        <v>0</v>
      </c>
    </row>
    <row r="142" spans="1:65" s="12" customFormat="1" ht="22.9" customHeight="1">
      <c r="B142" s="166"/>
      <c r="D142" s="167" t="s">
        <v>79</v>
      </c>
      <c r="E142" s="177" t="s">
        <v>88</v>
      </c>
      <c r="F142" s="177" t="s">
        <v>148</v>
      </c>
      <c r="I142" s="169"/>
      <c r="J142" s="178">
        <f>BK142</f>
        <v>0</v>
      </c>
      <c r="L142" s="166"/>
      <c r="M142" s="171"/>
      <c r="N142" s="172"/>
      <c r="O142" s="172"/>
      <c r="P142" s="173">
        <f>SUM(P143:P261)</f>
        <v>0</v>
      </c>
      <c r="Q142" s="172"/>
      <c r="R142" s="173">
        <f>SUM(R143:R261)</f>
        <v>30.247411</v>
      </c>
      <c r="S142" s="172"/>
      <c r="T142" s="174">
        <f>SUM(T143:T261)</f>
        <v>0</v>
      </c>
      <c r="AR142" s="167" t="s">
        <v>88</v>
      </c>
      <c r="AT142" s="175" t="s">
        <v>79</v>
      </c>
      <c r="AU142" s="175" t="s">
        <v>88</v>
      </c>
      <c r="AY142" s="167" t="s">
        <v>147</v>
      </c>
      <c r="BK142" s="176">
        <f>SUM(BK143:BK261)</f>
        <v>0</v>
      </c>
    </row>
    <row r="143" spans="1:65" s="2" customFormat="1" ht="36" customHeight="1">
      <c r="A143" s="35"/>
      <c r="B143" s="148"/>
      <c r="C143" s="179" t="s">
        <v>88</v>
      </c>
      <c r="D143" s="179" t="s">
        <v>149</v>
      </c>
      <c r="E143" s="180" t="s">
        <v>150</v>
      </c>
      <c r="F143" s="181" t="s">
        <v>151</v>
      </c>
      <c r="G143" s="182" t="s">
        <v>152</v>
      </c>
      <c r="H143" s="183">
        <v>21.06</v>
      </c>
      <c r="I143" s="184"/>
      <c r="J143" s="185">
        <f>ROUND(I143*H143,2)</f>
        <v>0</v>
      </c>
      <c r="K143" s="181" t="s">
        <v>632</v>
      </c>
      <c r="L143" s="36"/>
      <c r="M143" s="186" t="s">
        <v>1</v>
      </c>
      <c r="N143" s="187" t="s">
        <v>45</v>
      </c>
      <c r="O143" s="61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153</v>
      </c>
      <c r="AT143" s="190" t="s">
        <v>149</v>
      </c>
      <c r="AU143" s="190" t="s">
        <v>90</v>
      </c>
      <c r="AY143" s="18" t="s">
        <v>147</v>
      </c>
      <c r="BE143" s="97">
        <f>IF(N143="základní",J143,0)</f>
        <v>0</v>
      </c>
      <c r="BF143" s="97">
        <f>IF(N143="snížená",J143,0)</f>
        <v>0</v>
      </c>
      <c r="BG143" s="97">
        <f>IF(N143="zákl. přenesená",J143,0)</f>
        <v>0</v>
      </c>
      <c r="BH143" s="97">
        <f>IF(N143="sníž. přenesená",J143,0)</f>
        <v>0</v>
      </c>
      <c r="BI143" s="97">
        <f>IF(N143="nulová",J143,0)</f>
        <v>0</v>
      </c>
      <c r="BJ143" s="18" t="s">
        <v>88</v>
      </c>
      <c r="BK143" s="97">
        <f>ROUND(I143*H143,2)</f>
        <v>0</v>
      </c>
      <c r="BL143" s="18" t="s">
        <v>153</v>
      </c>
      <c r="BM143" s="190" t="s">
        <v>154</v>
      </c>
    </row>
    <row r="144" spans="1:65" s="2" customFormat="1" ht="19.5">
      <c r="A144" s="35"/>
      <c r="B144" s="36"/>
      <c r="C144" s="35"/>
      <c r="D144" s="191" t="s">
        <v>155</v>
      </c>
      <c r="E144" s="35"/>
      <c r="F144" s="192" t="s">
        <v>156</v>
      </c>
      <c r="G144" s="35"/>
      <c r="H144" s="35"/>
      <c r="I144" s="107"/>
      <c r="J144" s="35"/>
      <c r="K144" s="35"/>
      <c r="L144" s="36"/>
      <c r="M144" s="193"/>
      <c r="N144" s="194"/>
      <c r="O144" s="61"/>
      <c r="P144" s="61"/>
      <c r="Q144" s="61"/>
      <c r="R144" s="61"/>
      <c r="S144" s="61"/>
      <c r="T144" s="62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155</v>
      </c>
      <c r="AU144" s="18" t="s">
        <v>90</v>
      </c>
    </row>
    <row r="145" spans="1:65" s="13" customFormat="1">
      <c r="B145" s="195"/>
      <c r="D145" s="191" t="s">
        <v>157</v>
      </c>
      <c r="E145" s="196" t="s">
        <v>1</v>
      </c>
      <c r="F145" s="197" t="s">
        <v>158</v>
      </c>
      <c r="H145" s="196" t="s">
        <v>1</v>
      </c>
      <c r="I145" s="198"/>
      <c r="L145" s="195"/>
      <c r="M145" s="199"/>
      <c r="N145" s="200"/>
      <c r="O145" s="200"/>
      <c r="P145" s="200"/>
      <c r="Q145" s="200"/>
      <c r="R145" s="200"/>
      <c r="S145" s="200"/>
      <c r="T145" s="201"/>
      <c r="AT145" s="196" t="s">
        <v>157</v>
      </c>
      <c r="AU145" s="196" t="s">
        <v>90</v>
      </c>
      <c r="AV145" s="13" t="s">
        <v>88</v>
      </c>
      <c r="AW145" s="13" t="s">
        <v>33</v>
      </c>
      <c r="AX145" s="13" t="s">
        <v>80</v>
      </c>
      <c r="AY145" s="196" t="s">
        <v>147</v>
      </c>
    </row>
    <row r="146" spans="1:65" s="14" customFormat="1">
      <c r="B146" s="202"/>
      <c r="D146" s="191" t="s">
        <v>157</v>
      </c>
      <c r="E146" s="203" t="s">
        <v>1</v>
      </c>
      <c r="F146" s="204" t="s">
        <v>159</v>
      </c>
      <c r="H146" s="205">
        <v>21.06</v>
      </c>
      <c r="I146" s="206"/>
      <c r="L146" s="202"/>
      <c r="M146" s="207"/>
      <c r="N146" s="208"/>
      <c r="O146" s="208"/>
      <c r="P146" s="208"/>
      <c r="Q146" s="208"/>
      <c r="R146" s="208"/>
      <c r="S146" s="208"/>
      <c r="T146" s="209"/>
      <c r="AT146" s="203" t="s">
        <v>157</v>
      </c>
      <c r="AU146" s="203" t="s">
        <v>90</v>
      </c>
      <c r="AV146" s="14" t="s">
        <v>90</v>
      </c>
      <c r="AW146" s="14" t="s">
        <v>33</v>
      </c>
      <c r="AX146" s="14" t="s">
        <v>88</v>
      </c>
      <c r="AY146" s="203" t="s">
        <v>147</v>
      </c>
    </row>
    <row r="147" spans="1:65" s="2" customFormat="1" ht="16.5" customHeight="1">
      <c r="A147" s="35"/>
      <c r="B147" s="148"/>
      <c r="C147" s="179" t="s">
        <v>90</v>
      </c>
      <c r="D147" s="179" t="s">
        <v>149</v>
      </c>
      <c r="E147" s="180" t="s">
        <v>160</v>
      </c>
      <c r="F147" s="181" t="s">
        <v>161</v>
      </c>
      <c r="G147" s="182" t="s">
        <v>152</v>
      </c>
      <c r="H147" s="183">
        <v>234.113</v>
      </c>
      <c r="I147" s="184"/>
      <c r="J147" s="185">
        <f>ROUND(I147*H147,2)</f>
        <v>0</v>
      </c>
      <c r="K147" s="181" t="s">
        <v>632</v>
      </c>
      <c r="L147" s="36"/>
      <c r="M147" s="186" t="s">
        <v>1</v>
      </c>
      <c r="N147" s="187" t="s">
        <v>45</v>
      </c>
      <c r="O147" s="61"/>
      <c r="P147" s="188">
        <f>O147*H147</f>
        <v>0</v>
      </c>
      <c r="Q147" s="188">
        <v>0</v>
      </c>
      <c r="R147" s="188">
        <f>Q147*H147</f>
        <v>0</v>
      </c>
      <c r="S147" s="188">
        <v>0</v>
      </c>
      <c r="T147" s="18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153</v>
      </c>
      <c r="AT147" s="190" t="s">
        <v>149</v>
      </c>
      <c r="AU147" s="190" t="s">
        <v>90</v>
      </c>
      <c r="AY147" s="18" t="s">
        <v>147</v>
      </c>
      <c r="BE147" s="97">
        <f>IF(N147="základní",J147,0)</f>
        <v>0</v>
      </c>
      <c r="BF147" s="97">
        <f>IF(N147="snížená",J147,0)</f>
        <v>0</v>
      </c>
      <c r="BG147" s="97">
        <f>IF(N147="zákl. přenesená",J147,0)</f>
        <v>0</v>
      </c>
      <c r="BH147" s="97">
        <f>IF(N147="sníž. přenesená",J147,0)</f>
        <v>0</v>
      </c>
      <c r="BI147" s="97">
        <f>IF(N147="nulová",J147,0)</f>
        <v>0</v>
      </c>
      <c r="BJ147" s="18" t="s">
        <v>88</v>
      </c>
      <c r="BK147" s="97">
        <f>ROUND(I147*H147,2)</f>
        <v>0</v>
      </c>
      <c r="BL147" s="18" t="s">
        <v>153</v>
      </c>
      <c r="BM147" s="190" t="s">
        <v>162</v>
      </c>
    </row>
    <row r="148" spans="1:65" s="2" customFormat="1" ht="19.5">
      <c r="A148" s="35"/>
      <c r="B148" s="36"/>
      <c r="C148" s="35"/>
      <c r="D148" s="191" t="s">
        <v>155</v>
      </c>
      <c r="E148" s="35"/>
      <c r="F148" s="192" t="s">
        <v>156</v>
      </c>
      <c r="G148" s="35"/>
      <c r="H148" s="35"/>
      <c r="I148" s="107"/>
      <c r="J148" s="35"/>
      <c r="K148" s="35"/>
      <c r="L148" s="36"/>
      <c r="M148" s="193"/>
      <c r="N148" s="194"/>
      <c r="O148" s="61"/>
      <c r="P148" s="61"/>
      <c r="Q148" s="61"/>
      <c r="R148" s="61"/>
      <c r="S148" s="61"/>
      <c r="T148" s="62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155</v>
      </c>
      <c r="AU148" s="18" t="s">
        <v>90</v>
      </c>
    </row>
    <row r="149" spans="1:65" s="14" customFormat="1">
      <c r="B149" s="202"/>
      <c r="D149" s="191" t="s">
        <v>157</v>
      </c>
      <c r="E149" s="203" t="s">
        <v>1</v>
      </c>
      <c r="F149" s="204" t="s">
        <v>163</v>
      </c>
      <c r="H149" s="205">
        <v>216.893</v>
      </c>
      <c r="I149" s="206"/>
      <c r="L149" s="202"/>
      <c r="M149" s="207"/>
      <c r="N149" s="208"/>
      <c r="O149" s="208"/>
      <c r="P149" s="208"/>
      <c r="Q149" s="208"/>
      <c r="R149" s="208"/>
      <c r="S149" s="208"/>
      <c r="T149" s="209"/>
      <c r="AT149" s="203" t="s">
        <v>157</v>
      </c>
      <c r="AU149" s="203" t="s">
        <v>90</v>
      </c>
      <c r="AV149" s="14" t="s">
        <v>90</v>
      </c>
      <c r="AW149" s="14" t="s">
        <v>33</v>
      </c>
      <c r="AX149" s="14" t="s">
        <v>80</v>
      </c>
      <c r="AY149" s="203" t="s">
        <v>147</v>
      </c>
    </row>
    <row r="150" spans="1:65" s="14" customFormat="1">
      <c r="B150" s="202"/>
      <c r="D150" s="191" t="s">
        <v>157</v>
      </c>
      <c r="E150" s="203" t="s">
        <v>1</v>
      </c>
      <c r="F150" s="204" t="s">
        <v>164</v>
      </c>
      <c r="H150" s="205">
        <v>17.22</v>
      </c>
      <c r="I150" s="206"/>
      <c r="L150" s="202"/>
      <c r="M150" s="207"/>
      <c r="N150" s="208"/>
      <c r="O150" s="208"/>
      <c r="P150" s="208"/>
      <c r="Q150" s="208"/>
      <c r="R150" s="208"/>
      <c r="S150" s="208"/>
      <c r="T150" s="209"/>
      <c r="AT150" s="203" t="s">
        <v>157</v>
      </c>
      <c r="AU150" s="203" t="s">
        <v>90</v>
      </c>
      <c r="AV150" s="14" t="s">
        <v>90</v>
      </c>
      <c r="AW150" s="14" t="s">
        <v>33</v>
      </c>
      <c r="AX150" s="14" t="s">
        <v>80</v>
      </c>
      <c r="AY150" s="203" t="s">
        <v>147</v>
      </c>
    </row>
    <row r="151" spans="1:65" s="15" customFormat="1">
      <c r="B151" s="210"/>
      <c r="D151" s="191" t="s">
        <v>157</v>
      </c>
      <c r="E151" s="211" t="s">
        <v>1</v>
      </c>
      <c r="F151" s="212" t="s">
        <v>165</v>
      </c>
      <c r="H151" s="213">
        <v>234.113</v>
      </c>
      <c r="I151" s="214"/>
      <c r="L151" s="210"/>
      <c r="M151" s="215"/>
      <c r="N151" s="216"/>
      <c r="O151" s="216"/>
      <c r="P151" s="216"/>
      <c r="Q151" s="216"/>
      <c r="R151" s="216"/>
      <c r="S151" s="216"/>
      <c r="T151" s="217"/>
      <c r="AT151" s="211" t="s">
        <v>157</v>
      </c>
      <c r="AU151" s="211" t="s">
        <v>90</v>
      </c>
      <c r="AV151" s="15" t="s">
        <v>153</v>
      </c>
      <c r="AW151" s="15" t="s">
        <v>33</v>
      </c>
      <c r="AX151" s="15" t="s">
        <v>88</v>
      </c>
      <c r="AY151" s="211" t="s">
        <v>147</v>
      </c>
    </row>
    <row r="152" spans="1:65" s="2" customFormat="1" ht="24" customHeight="1">
      <c r="A152" s="35"/>
      <c r="B152" s="148"/>
      <c r="C152" s="179" t="s">
        <v>166</v>
      </c>
      <c r="D152" s="179" t="s">
        <v>149</v>
      </c>
      <c r="E152" s="180" t="s">
        <v>167</v>
      </c>
      <c r="F152" s="181" t="s">
        <v>168</v>
      </c>
      <c r="G152" s="182" t="s">
        <v>152</v>
      </c>
      <c r="H152" s="183">
        <v>14.46</v>
      </c>
      <c r="I152" s="184"/>
      <c r="J152" s="185">
        <f>ROUND(I152*H152,2)</f>
        <v>0</v>
      </c>
      <c r="K152" s="181" t="s">
        <v>632</v>
      </c>
      <c r="L152" s="36"/>
      <c r="M152" s="186" t="s">
        <v>1</v>
      </c>
      <c r="N152" s="187" t="s">
        <v>45</v>
      </c>
      <c r="O152" s="61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153</v>
      </c>
      <c r="AT152" s="190" t="s">
        <v>149</v>
      </c>
      <c r="AU152" s="190" t="s">
        <v>90</v>
      </c>
      <c r="AY152" s="18" t="s">
        <v>147</v>
      </c>
      <c r="BE152" s="97">
        <f>IF(N152="základní",J152,0)</f>
        <v>0</v>
      </c>
      <c r="BF152" s="97">
        <f>IF(N152="snížená",J152,0)</f>
        <v>0</v>
      </c>
      <c r="BG152" s="97">
        <f>IF(N152="zákl. přenesená",J152,0)</f>
        <v>0</v>
      </c>
      <c r="BH152" s="97">
        <f>IF(N152="sníž. přenesená",J152,0)</f>
        <v>0</v>
      </c>
      <c r="BI152" s="97">
        <f>IF(N152="nulová",J152,0)</f>
        <v>0</v>
      </c>
      <c r="BJ152" s="18" t="s">
        <v>88</v>
      </c>
      <c r="BK152" s="97">
        <f>ROUND(I152*H152,2)</f>
        <v>0</v>
      </c>
      <c r="BL152" s="18" t="s">
        <v>153</v>
      </c>
      <c r="BM152" s="190" t="s">
        <v>169</v>
      </c>
    </row>
    <row r="153" spans="1:65" s="2" customFormat="1" ht="29.25">
      <c r="A153" s="35"/>
      <c r="B153" s="36"/>
      <c r="C153" s="35"/>
      <c r="D153" s="191" t="s">
        <v>155</v>
      </c>
      <c r="E153" s="35"/>
      <c r="F153" s="192" t="s">
        <v>170</v>
      </c>
      <c r="G153" s="35"/>
      <c r="H153" s="35"/>
      <c r="I153" s="107"/>
      <c r="J153" s="35"/>
      <c r="K153" s="35"/>
      <c r="L153" s="36"/>
      <c r="M153" s="193"/>
      <c r="N153" s="194"/>
      <c r="O153" s="61"/>
      <c r="P153" s="61"/>
      <c r="Q153" s="61"/>
      <c r="R153" s="61"/>
      <c r="S153" s="61"/>
      <c r="T153" s="62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155</v>
      </c>
      <c r="AU153" s="18" t="s">
        <v>90</v>
      </c>
    </row>
    <row r="154" spans="1:65" s="13" customFormat="1">
      <c r="B154" s="195"/>
      <c r="D154" s="191" t="s">
        <v>157</v>
      </c>
      <c r="E154" s="196" t="s">
        <v>1</v>
      </c>
      <c r="F154" s="197" t="s">
        <v>171</v>
      </c>
      <c r="H154" s="196" t="s">
        <v>1</v>
      </c>
      <c r="I154" s="198"/>
      <c r="L154" s="195"/>
      <c r="M154" s="199"/>
      <c r="N154" s="200"/>
      <c r="O154" s="200"/>
      <c r="P154" s="200"/>
      <c r="Q154" s="200"/>
      <c r="R154" s="200"/>
      <c r="S154" s="200"/>
      <c r="T154" s="201"/>
      <c r="AT154" s="196" t="s">
        <v>157</v>
      </c>
      <c r="AU154" s="196" t="s">
        <v>90</v>
      </c>
      <c r="AV154" s="13" t="s">
        <v>88</v>
      </c>
      <c r="AW154" s="13" t="s">
        <v>33</v>
      </c>
      <c r="AX154" s="13" t="s">
        <v>80</v>
      </c>
      <c r="AY154" s="196" t="s">
        <v>147</v>
      </c>
    </row>
    <row r="155" spans="1:65" s="14" customFormat="1">
      <c r="B155" s="202"/>
      <c r="D155" s="191" t="s">
        <v>157</v>
      </c>
      <c r="E155" s="203" t="s">
        <v>1</v>
      </c>
      <c r="F155" s="204" t="s">
        <v>172</v>
      </c>
      <c r="H155" s="205">
        <v>14.46</v>
      </c>
      <c r="I155" s="206"/>
      <c r="L155" s="202"/>
      <c r="M155" s="207"/>
      <c r="N155" s="208"/>
      <c r="O155" s="208"/>
      <c r="P155" s="208"/>
      <c r="Q155" s="208"/>
      <c r="R155" s="208"/>
      <c r="S155" s="208"/>
      <c r="T155" s="209"/>
      <c r="AT155" s="203" t="s">
        <v>157</v>
      </c>
      <c r="AU155" s="203" t="s">
        <v>90</v>
      </c>
      <c r="AV155" s="14" t="s">
        <v>90</v>
      </c>
      <c r="AW155" s="14" t="s">
        <v>33</v>
      </c>
      <c r="AX155" s="14" t="s">
        <v>88</v>
      </c>
      <c r="AY155" s="203" t="s">
        <v>147</v>
      </c>
    </row>
    <row r="156" spans="1:65" s="2" customFormat="1" ht="24" customHeight="1">
      <c r="A156" s="35"/>
      <c r="B156" s="148"/>
      <c r="C156" s="179" t="s">
        <v>153</v>
      </c>
      <c r="D156" s="179" t="s">
        <v>149</v>
      </c>
      <c r="E156" s="180" t="s">
        <v>173</v>
      </c>
      <c r="F156" s="181" t="s">
        <v>174</v>
      </c>
      <c r="G156" s="182" t="s">
        <v>152</v>
      </c>
      <c r="H156" s="183">
        <v>14.46</v>
      </c>
      <c r="I156" s="184"/>
      <c r="J156" s="185">
        <f>ROUND(I156*H156,2)</f>
        <v>0</v>
      </c>
      <c r="K156" s="181" t="s">
        <v>632</v>
      </c>
      <c r="L156" s="36"/>
      <c r="M156" s="186" t="s">
        <v>1</v>
      </c>
      <c r="N156" s="187" t="s">
        <v>45</v>
      </c>
      <c r="O156" s="61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153</v>
      </c>
      <c r="AT156" s="190" t="s">
        <v>149</v>
      </c>
      <c r="AU156" s="190" t="s">
        <v>90</v>
      </c>
      <c r="AY156" s="18" t="s">
        <v>147</v>
      </c>
      <c r="BE156" s="97">
        <f>IF(N156="základní",J156,0)</f>
        <v>0</v>
      </c>
      <c r="BF156" s="97">
        <f>IF(N156="snížená",J156,0)</f>
        <v>0</v>
      </c>
      <c r="BG156" s="97">
        <f>IF(N156="zákl. přenesená",J156,0)</f>
        <v>0</v>
      </c>
      <c r="BH156" s="97">
        <f>IF(N156="sníž. přenesená",J156,0)</f>
        <v>0</v>
      </c>
      <c r="BI156" s="97">
        <f>IF(N156="nulová",J156,0)</f>
        <v>0</v>
      </c>
      <c r="BJ156" s="18" t="s">
        <v>88</v>
      </c>
      <c r="BK156" s="97">
        <f>ROUND(I156*H156,2)</f>
        <v>0</v>
      </c>
      <c r="BL156" s="18" t="s">
        <v>153</v>
      </c>
      <c r="BM156" s="190" t="s">
        <v>175</v>
      </c>
    </row>
    <row r="157" spans="1:65" s="2" customFormat="1" ht="24" customHeight="1">
      <c r="A157" s="35"/>
      <c r="B157" s="148"/>
      <c r="C157" s="179" t="s">
        <v>176</v>
      </c>
      <c r="D157" s="179" t="s">
        <v>149</v>
      </c>
      <c r="E157" s="180" t="s">
        <v>177</v>
      </c>
      <c r="F157" s="181" t="s">
        <v>178</v>
      </c>
      <c r="G157" s="182" t="s">
        <v>152</v>
      </c>
      <c r="H157" s="183">
        <v>12.675000000000001</v>
      </c>
      <c r="I157" s="184"/>
      <c r="J157" s="185">
        <f>ROUND(I157*H157,2)</f>
        <v>0</v>
      </c>
      <c r="K157" s="181" t="s">
        <v>632</v>
      </c>
      <c r="L157" s="36"/>
      <c r="M157" s="186" t="s">
        <v>1</v>
      </c>
      <c r="N157" s="187" t="s">
        <v>45</v>
      </c>
      <c r="O157" s="61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153</v>
      </c>
      <c r="AT157" s="190" t="s">
        <v>149</v>
      </c>
      <c r="AU157" s="190" t="s">
        <v>90</v>
      </c>
      <c r="AY157" s="18" t="s">
        <v>147</v>
      </c>
      <c r="BE157" s="97">
        <f>IF(N157="základní",J157,0)</f>
        <v>0</v>
      </c>
      <c r="BF157" s="97">
        <f>IF(N157="snížená",J157,0)</f>
        <v>0</v>
      </c>
      <c r="BG157" s="97">
        <f>IF(N157="zákl. přenesená",J157,0)</f>
        <v>0</v>
      </c>
      <c r="BH157" s="97">
        <f>IF(N157="sníž. přenesená",J157,0)</f>
        <v>0</v>
      </c>
      <c r="BI157" s="97">
        <f>IF(N157="nulová",J157,0)</f>
        <v>0</v>
      </c>
      <c r="BJ157" s="18" t="s">
        <v>88</v>
      </c>
      <c r="BK157" s="97">
        <f>ROUND(I157*H157,2)</f>
        <v>0</v>
      </c>
      <c r="BL157" s="18" t="s">
        <v>153</v>
      </c>
      <c r="BM157" s="190" t="s">
        <v>179</v>
      </c>
    </row>
    <row r="158" spans="1:65" s="2" customFormat="1" ht="19.5">
      <c r="A158" s="35"/>
      <c r="B158" s="36"/>
      <c r="C158" s="35"/>
      <c r="D158" s="191" t="s">
        <v>155</v>
      </c>
      <c r="E158" s="35"/>
      <c r="F158" s="192" t="s">
        <v>180</v>
      </c>
      <c r="G158" s="35"/>
      <c r="H158" s="35"/>
      <c r="I158" s="107"/>
      <c r="J158" s="35"/>
      <c r="K158" s="35"/>
      <c r="L158" s="36"/>
      <c r="M158" s="193"/>
      <c r="N158" s="194"/>
      <c r="O158" s="61"/>
      <c r="P158" s="61"/>
      <c r="Q158" s="61"/>
      <c r="R158" s="61"/>
      <c r="S158" s="61"/>
      <c r="T158" s="62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155</v>
      </c>
      <c r="AU158" s="18" t="s">
        <v>90</v>
      </c>
    </row>
    <row r="159" spans="1:65" s="13" customFormat="1">
      <c r="B159" s="195"/>
      <c r="D159" s="191" t="s">
        <v>157</v>
      </c>
      <c r="E159" s="196" t="s">
        <v>1</v>
      </c>
      <c r="F159" s="197" t="s">
        <v>181</v>
      </c>
      <c r="H159" s="196" t="s">
        <v>1</v>
      </c>
      <c r="I159" s="198"/>
      <c r="L159" s="195"/>
      <c r="M159" s="199"/>
      <c r="N159" s="200"/>
      <c r="O159" s="200"/>
      <c r="P159" s="200"/>
      <c r="Q159" s="200"/>
      <c r="R159" s="200"/>
      <c r="S159" s="200"/>
      <c r="T159" s="201"/>
      <c r="AT159" s="196" t="s">
        <v>157</v>
      </c>
      <c r="AU159" s="196" t="s">
        <v>90</v>
      </c>
      <c r="AV159" s="13" t="s">
        <v>88</v>
      </c>
      <c r="AW159" s="13" t="s">
        <v>33</v>
      </c>
      <c r="AX159" s="13" t="s">
        <v>80</v>
      </c>
      <c r="AY159" s="196" t="s">
        <v>147</v>
      </c>
    </row>
    <row r="160" spans="1:65" s="14" customFormat="1">
      <c r="B160" s="202"/>
      <c r="D160" s="191" t="s">
        <v>157</v>
      </c>
      <c r="E160" s="203" t="s">
        <v>1</v>
      </c>
      <c r="F160" s="204" t="s">
        <v>182</v>
      </c>
      <c r="H160" s="205">
        <v>3.1789999999999998</v>
      </c>
      <c r="I160" s="206"/>
      <c r="L160" s="202"/>
      <c r="M160" s="207"/>
      <c r="N160" s="208"/>
      <c r="O160" s="208"/>
      <c r="P160" s="208"/>
      <c r="Q160" s="208"/>
      <c r="R160" s="208"/>
      <c r="S160" s="208"/>
      <c r="T160" s="209"/>
      <c r="AT160" s="203" t="s">
        <v>157</v>
      </c>
      <c r="AU160" s="203" t="s">
        <v>90</v>
      </c>
      <c r="AV160" s="14" t="s">
        <v>90</v>
      </c>
      <c r="AW160" s="14" t="s">
        <v>33</v>
      </c>
      <c r="AX160" s="14" t="s">
        <v>80</v>
      </c>
      <c r="AY160" s="203" t="s">
        <v>147</v>
      </c>
    </row>
    <row r="161" spans="1:65" s="14" customFormat="1">
      <c r="B161" s="202"/>
      <c r="D161" s="191" t="s">
        <v>157</v>
      </c>
      <c r="E161" s="203" t="s">
        <v>1</v>
      </c>
      <c r="F161" s="204" t="s">
        <v>183</v>
      </c>
      <c r="H161" s="205">
        <v>5.6859999999999999</v>
      </c>
      <c r="I161" s="206"/>
      <c r="L161" s="202"/>
      <c r="M161" s="207"/>
      <c r="N161" s="208"/>
      <c r="O161" s="208"/>
      <c r="P161" s="208"/>
      <c r="Q161" s="208"/>
      <c r="R161" s="208"/>
      <c r="S161" s="208"/>
      <c r="T161" s="209"/>
      <c r="AT161" s="203" t="s">
        <v>157</v>
      </c>
      <c r="AU161" s="203" t="s">
        <v>90</v>
      </c>
      <c r="AV161" s="14" t="s">
        <v>90</v>
      </c>
      <c r="AW161" s="14" t="s">
        <v>33</v>
      </c>
      <c r="AX161" s="14" t="s">
        <v>80</v>
      </c>
      <c r="AY161" s="203" t="s">
        <v>147</v>
      </c>
    </row>
    <row r="162" spans="1:65" s="14" customFormat="1">
      <c r="B162" s="202"/>
      <c r="D162" s="191" t="s">
        <v>157</v>
      </c>
      <c r="E162" s="203" t="s">
        <v>1</v>
      </c>
      <c r="F162" s="204" t="s">
        <v>184</v>
      </c>
      <c r="H162" s="205">
        <v>3.81</v>
      </c>
      <c r="I162" s="206"/>
      <c r="L162" s="202"/>
      <c r="M162" s="207"/>
      <c r="N162" s="208"/>
      <c r="O162" s="208"/>
      <c r="P162" s="208"/>
      <c r="Q162" s="208"/>
      <c r="R162" s="208"/>
      <c r="S162" s="208"/>
      <c r="T162" s="209"/>
      <c r="AT162" s="203" t="s">
        <v>157</v>
      </c>
      <c r="AU162" s="203" t="s">
        <v>90</v>
      </c>
      <c r="AV162" s="14" t="s">
        <v>90</v>
      </c>
      <c r="AW162" s="14" t="s">
        <v>33</v>
      </c>
      <c r="AX162" s="14" t="s">
        <v>80</v>
      </c>
      <c r="AY162" s="203" t="s">
        <v>147</v>
      </c>
    </row>
    <row r="163" spans="1:65" s="15" customFormat="1">
      <c r="B163" s="210"/>
      <c r="D163" s="191" t="s">
        <v>157</v>
      </c>
      <c r="E163" s="211" t="s">
        <v>1</v>
      </c>
      <c r="F163" s="212" t="s">
        <v>165</v>
      </c>
      <c r="H163" s="213">
        <v>12.675000000000001</v>
      </c>
      <c r="I163" s="214"/>
      <c r="L163" s="210"/>
      <c r="M163" s="215"/>
      <c r="N163" s="216"/>
      <c r="O163" s="216"/>
      <c r="P163" s="216"/>
      <c r="Q163" s="216"/>
      <c r="R163" s="216"/>
      <c r="S163" s="216"/>
      <c r="T163" s="217"/>
      <c r="AT163" s="211" t="s">
        <v>157</v>
      </c>
      <c r="AU163" s="211" t="s">
        <v>90</v>
      </c>
      <c r="AV163" s="15" t="s">
        <v>153</v>
      </c>
      <c r="AW163" s="15" t="s">
        <v>33</v>
      </c>
      <c r="AX163" s="15" t="s">
        <v>88</v>
      </c>
      <c r="AY163" s="211" t="s">
        <v>147</v>
      </c>
    </row>
    <row r="164" spans="1:65" s="2" customFormat="1" ht="24" customHeight="1">
      <c r="A164" s="35"/>
      <c r="B164" s="148"/>
      <c r="C164" s="179" t="s">
        <v>185</v>
      </c>
      <c r="D164" s="179" t="s">
        <v>149</v>
      </c>
      <c r="E164" s="180" t="s">
        <v>186</v>
      </c>
      <c r="F164" s="181" t="s">
        <v>187</v>
      </c>
      <c r="G164" s="182" t="s">
        <v>152</v>
      </c>
      <c r="H164" s="183">
        <v>12.675000000000001</v>
      </c>
      <c r="I164" s="184"/>
      <c r="J164" s="185">
        <f>ROUND(I164*H164,2)</f>
        <v>0</v>
      </c>
      <c r="K164" s="181" t="s">
        <v>632</v>
      </c>
      <c r="L164" s="36"/>
      <c r="M164" s="186" t="s">
        <v>1</v>
      </c>
      <c r="N164" s="187" t="s">
        <v>45</v>
      </c>
      <c r="O164" s="61"/>
      <c r="P164" s="188">
        <f>O164*H164</f>
        <v>0</v>
      </c>
      <c r="Q164" s="188">
        <v>0</v>
      </c>
      <c r="R164" s="188">
        <f>Q164*H164</f>
        <v>0</v>
      </c>
      <c r="S164" s="188">
        <v>0</v>
      </c>
      <c r="T164" s="18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153</v>
      </c>
      <c r="AT164" s="190" t="s">
        <v>149</v>
      </c>
      <c r="AU164" s="190" t="s">
        <v>90</v>
      </c>
      <c r="AY164" s="18" t="s">
        <v>147</v>
      </c>
      <c r="BE164" s="97">
        <f>IF(N164="základní",J164,0)</f>
        <v>0</v>
      </c>
      <c r="BF164" s="97">
        <f>IF(N164="snížená",J164,0)</f>
        <v>0</v>
      </c>
      <c r="BG164" s="97">
        <f>IF(N164="zákl. přenesená",J164,0)</f>
        <v>0</v>
      </c>
      <c r="BH164" s="97">
        <f>IF(N164="sníž. přenesená",J164,0)</f>
        <v>0</v>
      </c>
      <c r="BI164" s="97">
        <f>IF(N164="nulová",J164,0)</f>
        <v>0</v>
      </c>
      <c r="BJ164" s="18" t="s">
        <v>88</v>
      </c>
      <c r="BK164" s="97">
        <f>ROUND(I164*H164,2)</f>
        <v>0</v>
      </c>
      <c r="BL164" s="18" t="s">
        <v>153</v>
      </c>
      <c r="BM164" s="190" t="s">
        <v>188</v>
      </c>
    </row>
    <row r="165" spans="1:65" s="2" customFormat="1" ht="24" customHeight="1">
      <c r="A165" s="35"/>
      <c r="B165" s="148"/>
      <c r="C165" s="179" t="s">
        <v>189</v>
      </c>
      <c r="D165" s="179" t="s">
        <v>149</v>
      </c>
      <c r="E165" s="180" t="s">
        <v>190</v>
      </c>
      <c r="F165" s="181" t="s">
        <v>191</v>
      </c>
      <c r="G165" s="182" t="s">
        <v>152</v>
      </c>
      <c r="H165" s="183">
        <v>6.782</v>
      </c>
      <c r="I165" s="184"/>
      <c r="J165" s="185">
        <f>ROUND(I165*H165,2)</f>
        <v>0</v>
      </c>
      <c r="K165" s="181" t="s">
        <v>632</v>
      </c>
      <c r="L165" s="36"/>
      <c r="M165" s="186" t="s">
        <v>1</v>
      </c>
      <c r="N165" s="187" t="s">
        <v>45</v>
      </c>
      <c r="O165" s="61"/>
      <c r="P165" s="188">
        <f>O165*H165</f>
        <v>0</v>
      </c>
      <c r="Q165" s="188">
        <v>0</v>
      </c>
      <c r="R165" s="188">
        <f>Q165*H165</f>
        <v>0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153</v>
      </c>
      <c r="AT165" s="190" t="s">
        <v>149</v>
      </c>
      <c r="AU165" s="190" t="s">
        <v>90</v>
      </c>
      <c r="AY165" s="18" t="s">
        <v>147</v>
      </c>
      <c r="BE165" s="97">
        <f>IF(N165="základní",J165,0)</f>
        <v>0</v>
      </c>
      <c r="BF165" s="97">
        <f>IF(N165="snížená",J165,0)</f>
        <v>0</v>
      </c>
      <c r="BG165" s="97">
        <f>IF(N165="zákl. přenesená",J165,0)</f>
        <v>0</v>
      </c>
      <c r="BH165" s="97">
        <f>IF(N165="sníž. přenesená",J165,0)</f>
        <v>0</v>
      </c>
      <c r="BI165" s="97">
        <f>IF(N165="nulová",J165,0)</f>
        <v>0</v>
      </c>
      <c r="BJ165" s="18" t="s">
        <v>88</v>
      </c>
      <c r="BK165" s="97">
        <f>ROUND(I165*H165,2)</f>
        <v>0</v>
      </c>
      <c r="BL165" s="18" t="s">
        <v>153</v>
      </c>
      <c r="BM165" s="190" t="s">
        <v>192</v>
      </c>
    </row>
    <row r="166" spans="1:65" s="2" customFormat="1" ht="19.5">
      <c r="A166" s="35"/>
      <c r="B166" s="36"/>
      <c r="C166" s="35"/>
      <c r="D166" s="191" t="s">
        <v>155</v>
      </c>
      <c r="E166" s="35"/>
      <c r="F166" s="192" t="s">
        <v>180</v>
      </c>
      <c r="G166" s="35"/>
      <c r="H166" s="35"/>
      <c r="I166" s="107"/>
      <c r="J166" s="35"/>
      <c r="K166" s="35"/>
      <c r="L166" s="36"/>
      <c r="M166" s="193"/>
      <c r="N166" s="194"/>
      <c r="O166" s="61"/>
      <c r="P166" s="61"/>
      <c r="Q166" s="61"/>
      <c r="R166" s="61"/>
      <c r="S166" s="61"/>
      <c r="T166" s="62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155</v>
      </c>
      <c r="AU166" s="18" t="s">
        <v>90</v>
      </c>
    </row>
    <row r="167" spans="1:65" s="13" customFormat="1" ht="22.5">
      <c r="B167" s="195"/>
      <c r="D167" s="191" t="s">
        <v>157</v>
      </c>
      <c r="E167" s="196" t="s">
        <v>1</v>
      </c>
      <c r="F167" s="197" t="s">
        <v>193</v>
      </c>
      <c r="H167" s="196" t="s">
        <v>1</v>
      </c>
      <c r="I167" s="198"/>
      <c r="L167" s="195"/>
      <c r="M167" s="199"/>
      <c r="N167" s="200"/>
      <c r="O167" s="200"/>
      <c r="P167" s="200"/>
      <c r="Q167" s="200"/>
      <c r="R167" s="200"/>
      <c r="S167" s="200"/>
      <c r="T167" s="201"/>
      <c r="AT167" s="196" t="s">
        <v>157</v>
      </c>
      <c r="AU167" s="196" t="s">
        <v>90</v>
      </c>
      <c r="AV167" s="13" t="s">
        <v>88</v>
      </c>
      <c r="AW167" s="13" t="s">
        <v>33</v>
      </c>
      <c r="AX167" s="13" t="s">
        <v>80</v>
      </c>
      <c r="AY167" s="196" t="s">
        <v>147</v>
      </c>
    </row>
    <row r="168" spans="1:65" s="13" customFormat="1" ht="22.5">
      <c r="B168" s="195"/>
      <c r="D168" s="191" t="s">
        <v>157</v>
      </c>
      <c r="E168" s="196" t="s">
        <v>1</v>
      </c>
      <c r="F168" s="197" t="s">
        <v>194</v>
      </c>
      <c r="H168" s="196" t="s">
        <v>1</v>
      </c>
      <c r="I168" s="198"/>
      <c r="L168" s="195"/>
      <c r="M168" s="199"/>
      <c r="N168" s="200"/>
      <c r="O168" s="200"/>
      <c r="P168" s="200"/>
      <c r="Q168" s="200"/>
      <c r="R168" s="200"/>
      <c r="S168" s="200"/>
      <c r="T168" s="201"/>
      <c r="AT168" s="196" t="s">
        <v>157</v>
      </c>
      <c r="AU168" s="196" t="s">
        <v>90</v>
      </c>
      <c r="AV168" s="13" t="s">
        <v>88</v>
      </c>
      <c r="AW168" s="13" t="s">
        <v>33</v>
      </c>
      <c r="AX168" s="13" t="s">
        <v>80</v>
      </c>
      <c r="AY168" s="196" t="s">
        <v>147</v>
      </c>
    </row>
    <row r="169" spans="1:65" s="14" customFormat="1">
      <c r="B169" s="202"/>
      <c r="D169" s="191" t="s">
        <v>157</v>
      </c>
      <c r="E169" s="203" t="s">
        <v>1</v>
      </c>
      <c r="F169" s="204" t="s">
        <v>195</v>
      </c>
      <c r="H169" s="205">
        <v>6.782</v>
      </c>
      <c r="I169" s="206"/>
      <c r="L169" s="202"/>
      <c r="M169" s="207"/>
      <c r="N169" s="208"/>
      <c r="O169" s="208"/>
      <c r="P169" s="208"/>
      <c r="Q169" s="208"/>
      <c r="R169" s="208"/>
      <c r="S169" s="208"/>
      <c r="T169" s="209"/>
      <c r="AT169" s="203" t="s">
        <v>157</v>
      </c>
      <c r="AU169" s="203" t="s">
        <v>90</v>
      </c>
      <c r="AV169" s="14" t="s">
        <v>90</v>
      </c>
      <c r="AW169" s="14" t="s">
        <v>33</v>
      </c>
      <c r="AX169" s="14" t="s">
        <v>80</v>
      </c>
      <c r="AY169" s="203" t="s">
        <v>147</v>
      </c>
    </row>
    <row r="170" spans="1:65" s="15" customFormat="1">
      <c r="B170" s="210"/>
      <c r="D170" s="191" t="s">
        <v>157</v>
      </c>
      <c r="E170" s="211" t="s">
        <v>1</v>
      </c>
      <c r="F170" s="212" t="s">
        <v>165</v>
      </c>
      <c r="H170" s="213">
        <v>6.782</v>
      </c>
      <c r="I170" s="214"/>
      <c r="L170" s="210"/>
      <c r="M170" s="215"/>
      <c r="N170" s="216"/>
      <c r="O170" s="216"/>
      <c r="P170" s="216"/>
      <c r="Q170" s="216"/>
      <c r="R170" s="216"/>
      <c r="S170" s="216"/>
      <c r="T170" s="217"/>
      <c r="AT170" s="211" t="s">
        <v>157</v>
      </c>
      <c r="AU170" s="211" t="s">
        <v>90</v>
      </c>
      <c r="AV170" s="15" t="s">
        <v>153</v>
      </c>
      <c r="AW170" s="15" t="s">
        <v>33</v>
      </c>
      <c r="AX170" s="15" t="s">
        <v>88</v>
      </c>
      <c r="AY170" s="211" t="s">
        <v>147</v>
      </c>
    </row>
    <row r="171" spans="1:65" s="2" customFormat="1" ht="24" customHeight="1">
      <c r="A171" s="35"/>
      <c r="B171" s="148"/>
      <c r="C171" s="179" t="s">
        <v>196</v>
      </c>
      <c r="D171" s="179" t="s">
        <v>149</v>
      </c>
      <c r="E171" s="180" t="s">
        <v>197</v>
      </c>
      <c r="F171" s="181" t="s">
        <v>198</v>
      </c>
      <c r="G171" s="182" t="s">
        <v>152</v>
      </c>
      <c r="H171" s="183">
        <v>14.46</v>
      </c>
      <c r="I171" s="184"/>
      <c r="J171" s="185">
        <f>ROUND(I171*H171,2)</f>
        <v>0</v>
      </c>
      <c r="K171" s="181" t="s">
        <v>632</v>
      </c>
      <c r="L171" s="36"/>
      <c r="M171" s="186" t="s">
        <v>1</v>
      </c>
      <c r="N171" s="187" t="s">
        <v>45</v>
      </c>
      <c r="O171" s="61"/>
      <c r="P171" s="188">
        <f>O171*H171</f>
        <v>0</v>
      </c>
      <c r="Q171" s="188">
        <v>0</v>
      </c>
      <c r="R171" s="188">
        <f>Q171*H171</f>
        <v>0</v>
      </c>
      <c r="S171" s="188">
        <v>0</v>
      </c>
      <c r="T171" s="18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153</v>
      </c>
      <c r="AT171" s="190" t="s">
        <v>149</v>
      </c>
      <c r="AU171" s="190" t="s">
        <v>90</v>
      </c>
      <c r="AY171" s="18" t="s">
        <v>147</v>
      </c>
      <c r="BE171" s="97">
        <f>IF(N171="základní",J171,0)</f>
        <v>0</v>
      </c>
      <c r="BF171" s="97">
        <f>IF(N171="snížená",J171,0)</f>
        <v>0</v>
      </c>
      <c r="BG171" s="97">
        <f>IF(N171="zákl. přenesená",J171,0)</f>
        <v>0</v>
      </c>
      <c r="BH171" s="97">
        <f>IF(N171="sníž. přenesená",J171,0)</f>
        <v>0</v>
      </c>
      <c r="BI171" s="97">
        <f>IF(N171="nulová",J171,0)</f>
        <v>0</v>
      </c>
      <c r="BJ171" s="18" t="s">
        <v>88</v>
      </c>
      <c r="BK171" s="97">
        <f>ROUND(I171*H171,2)</f>
        <v>0</v>
      </c>
      <c r="BL171" s="18" t="s">
        <v>153</v>
      </c>
      <c r="BM171" s="190" t="s">
        <v>199</v>
      </c>
    </row>
    <row r="172" spans="1:65" s="13" customFormat="1">
      <c r="B172" s="195"/>
      <c r="D172" s="191" t="s">
        <v>157</v>
      </c>
      <c r="E172" s="196" t="s">
        <v>1</v>
      </c>
      <c r="F172" s="197" t="s">
        <v>200</v>
      </c>
      <c r="H172" s="196" t="s">
        <v>1</v>
      </c>
      <c r="I172" s="198"/>
      <c r="L172" s="195"/>
      <c r="M172" s="199"/>
      <c r="N172" s="200"/>
      <c r="O172" s="200"/>
      <c r="P172" s="200"/>
      <c r="Q172" s="200"/>
      <c r="R172" s="200"/>
      <c r="S172" s="200"/>
      <c r="T172" s="201"/>
      <c r="AT172" s="196" t="s">
        <v>157</v>
      </c>
      <c r="AU172" s="196" t="s">
        <v>90</v>
      </c>
      <c r="AV172" s="13" t="s">
        <v>88</v>
      </c>
      <c r="AW172" s="13" t="s">
        <v>33</v>
      </c>
      <c r="AX172" s="13" t="s">
        <v>80</v>
      </c>
      <c r="AY172" s="196" t="s">
        <v>147</v>
      </c>
    </row>
    <row r="173" spans="1:65" s="14" customFormat="1">
      <c r="B173" s="202"/>
      <c r="D173" s="191" t="s">
        <v>157</v>
      </c>
      <c r="E173" s="203" t="s">
        <v>1</v>
      </c>
      <c r="F173" s="204" t="s">
        <v>201</v>
      </c>
      <c r="H173" s="205">
        <v>14.46</v>
      </c>
      <c r="I173" s="206"/>
      <c r="L173" s="202"/>
      <c r="M173" s="207"/>
      <c r="N173" s="208"/>
      <c r="O173" s="208"/>
      <c r="P173" s="208"/>
      <c r="Q173" s="208"/>
      <c r="R173" s="208"/>
      <c r="S173" s="208"/>
      <c r="T173" s="209"/>
      <c r="AT173" s="203" t="s">
        <v>157</v>
      </c>
      <c r="AU173" s="203" t="s">
        <v>90</v>
      </c>
      <c r="AV173" s="14" t="s">
        <v>90</v>
      </c>
      <c r="AW173" s="14" t="s">
        <v>33</v>
      </c>
      <c r="AX173" s="14" t="s">
        <v>88</v>
      </c>
      <c r="AY173" s="203" t="s">
        <v>147</v>
      </c>
    </row>
    <row r="174" spans="1:65" s="2" customFormat="1" ht="24" customHeight="1">
      <c r="A174" s="35"/>
      <c r="B174" s="148"/>
      <c r="C174" s="179" t="s">
        <v>202</v>
      </c>
      <c r="D174" s="179" t="s">
        <v>149</v>
      </c>
      <c r="E174" s="180" t="s">
        <v>203</v>
      </c>
      <c r="F174" s="181" t="s">
        <v>204</v>
      </c>
      <c r="G174" s="182" t="s">
        <v>152</v>
      </c>
      <c r="H174" s="183">
        <v>19.457000000000001</v>
      </c>
      <c r="I174" s="184"/>
      <c r="J174" s="185">
        <f>ROUND(I174*H174,2)</f>
        <v>0</v>
      </c>
      <c r="K174" s="181" t="s">
        <v>632</v>
      </c>
      <c r="L174" s="36"/>
      <c r="M174" s="186" t="s">
        <v>1</v>
      </c>
      <c r="N174" s="187" t="s">
        <v>45</v>
      </c>
      <c r="O174" s="61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153</v>
      </c>
      <c r="AT174" s="190" t="s">
        <v>149</v>
      </c>
      <c r="AU174" s="190" t="s">
        <v>90</v>
      </c>
      <c r="AY174" s="18" t="s">
        <v>147</v>
      </c>
      <c r="BE174" s="97">
        <f>IF(N174="základní",J174,0)</f>
        <v>0</v>
      </c>
      <c r="BF174" s="97">
        <f>IF(N174="snížená",J174,0)</f>
        <v>0</v>
      </c>
      <c r="BG174" s="97">
        <f>IF(N174="zákl. přenesená",J174,0)</f>
        <v>0</v>
      </c>
      <c r="BH174" s="97">
        <f>IF(N174="sníž. přenesená",J174,0)</f>
        <v>0</v>
      </c>
      <c r="BI174" s="97">
        <f>IF(N174="nulová",J174,0)</f>
        <v>0</v>
      </c>
      <c r="BJ174" s="18" t="s">
        <v>88</v>
      </c>
      <c r="BK174" s="97">
        <f>ROUND(I174*H174,2)</f>
        <v>0</v>
      </c>
      <c r="BL174" s="18" t="s">
        <v>153</v>
      </c>
      <c r="BM174" s="190" t="s">
        <v>205</v>
      </c>
    </row>
    <row r="175" spans="1:65" s="13" customFormat="1">
      <c r="B175" s="195"/>
      <c r="D175" s="191" t="s">
        <v>157</v>
      </c>
      <c r="E175" s="196" t="s">
        <v>1</v>
      </c>
      <c r="F175" s="197" t="s">
        <v>206</v>
      </c>
      <c r="H175" s="196" t="s">
        <v>1</v>
      </c>
      <c r="I175" s="198"/>
      <c r="L175" s="195"/>
      <c r="M175" s="199"/>
      <c r="N175" s="200"/>
      <c r="O175" s="200"/>
      <c r="P175" s="200"/>
      <c r="Q175" s="200"/>
      <c r="R175" s="200"/>
      <c r="S175" s="200"/>
      <c r="T175" s="201"/>
      <c r="AT175" s="196" t="s">
        <v>157</v>
      </c>
      <c r="AU175" s="196" t="s">
        <v>90</v>
      </c>
      <c r="AV175" s="13" t="s">
        <v>88</v>
      </c>
      <c r="AW175" s="13" t="s">
        <v>33</v>
      </c>
      <c r="AX175" s="13" t="s">
        <v>80</v>
      </c>
      <c r="AY175" s="196" t="s">
        <v>147</v>
      </c>
    </row>
    <row r="176" spans="1:65" s="14" customFormat="1">
      <c r="B176" s="202"/>
      <c r="D176" s="191" t="s">
        <v>157</v>
      </c>
      <c r="E176" s="203" t="s">
        <v>1</v>
      </c>
      <c r="F176" s="204" t="s">
        <v>207</v>
      </c>
      <c r="H176" s="205">
        <v>12.675000000000001</v>
      </c>
      <c r="I176" s="206"/>
      <c r="L176" s="202"/>
      <c r="M176" s="207"/>
      <c r="N176" s="208"/>
      <c r="O176" s="208"/>
      <c r="P176" s="208"/>
      <c r="Q176" s="208"/>
      <c r="R176" s="208"/>
      <c r="S176" s="208"/>
      <c r="T176" s="209"/>
      <c r="AT176" s="203" t="s">
        <v>157</v>
      </c>
      <c r="AU176" s="203" t="s">
        <v>90</v>
      </c>
      <c r="AV176" s="14" t="s">
        <v>90</v>
      </c>
      <c r="AW176" s="14" t="s">
        <v>33</v>
      </c>
      <c r="AX176" s="14" t="s">
        <v>80</v>
      </c>
      <c r="AY176" s="203" t="s">
        <v>147</v>
      </c>
    </row>
    <row r="177" spans="1:65" s="13" customFormat="1">
      <c r="B177" s="195"/>
      <c r="D177" s="191" t="s">
        <v>157</v>
      </c>
      <c r="E177" s="196" t="s">
        <v>1</v>
      </c>
      <c r="F177" s="197" t="s">
        <v>208</v>
      </c>
      <c r="H177" s="196" t="s">
        <v>1</v>
      </c>
      <c r="I177" s="198"/>
      <c r="L177" s="195"/>
      <c r="M177" s="199"/>
      <c r="N177" s="200"/>
      <c r="O177" s="200"/>
      <c r="P177" s="200"/>
      <c r="Q177" s="200"/>
      <c r="R177" s="200"/>
      <c r="S177" s="200"/>
      <c r="T177" s="201"/>
      <c r="AT177" s="196" t="s">
        <v>157</v>
      </c>
      <c r="AU177" s="196" t="s">
        <v>90</v>
      </c>
      <c r="AV177" s="13" t="s">
        <v>88</v>
      </c>
      <c r="AW177" s="13" t="s">
        <v>33</v>
      </c>
      <c r="AX177" s="13" t="s">
        <v>80</v>
      </c>
      <c r="AY177" s="196" t="s">
        <v>147</v>
      </c>
    </row>
    <row r="178" spans="1:65" s="14" customFormat="1">
      <c r="B178" s="202"/>
      <c r="D178" s="191" t="s">
        <v>157</v>
      </c>
      <c r="E178" s="203" t="s">
        <v>1</v>
      </c>
      <c r="F178" s="204" t="s">
        <v>209</v>
      </c>
      <c r="H178" s="205">
        <v>6.782</v>
      </c>
      <c r="I178" s="206"/>
      <c r="L178" s="202"/>
      <c r="M178" s="207"/>
      <c r="N178" s="208"/>
      <c r="O178" s="208"/>
      <c r="P178" s="208"/>
      <c r="Q178" s="208"/>
      <c r="R178" s="208"/>
      <c r="S178" s="208"/>
      <c r="T178" s="209"/>
      <c r="AT178" s="203" t="s">
        <v>157</v>
      </c>
      <c r="AU178" s="203" t="s">
        <v>90</v>
      </c>
      <c r="AV178" s="14" t="s">
        <v>90</v>
      </c>
      <c r="AW178" s="14" t="s">
        <v>33</v>
      </c>
      <c r="AX178" s="14" t="s">
        <v>80</v>
      </c>
      <c r="AY178" s="203" t="s">
        <v>147</v>
      </c>
    </row>
    <row r="179" spans="1:65" s="15" customFormat="1">
      <c r="B179" s="210"/>
      <c r="D179" s="191" t="s">
        <v>157</v>
      </c>
      <c r="E179" s="211" t="s">
        <v>1</v>
      </c>
      <c r="F179" s="212" t="s">
        <v>165</v>
      </c>
      <c r="H179" s="213">
        <v>19.457000000000001</v>
      </c>
      <c r="I179" s="214"/>
      <c r="L179" s="210"/>
      <c r="M179" s="215"/>
      <c r="N179" s="216"/>
      <c r="O179" s="216"/>
      <c r="P179" s="216"/>
      <c r="Q179" s="216"/>
      <c r="R179" s="216"/>
      <c r="S179" s="216"/>
      <c r="T179" s="217"/>
      <c r="AT179" s="211" t="s">
        <v>157</v>
      </c>
      <c r="AU179" s="211" t="s">
        <v>90</v>
      </c>
      <c r="AV179" s="15" t="s">
        <v>153</v>
      </c>
      <c r="AW179" s="15" t="s">
        <v>33</v>
      </c>
      <c r="AX179" s="15" t="s">
        <v>88</v>
      </c>
      <c r="AY179" s="211" t="s">
        <v>147</v>
      </c>
    </row>
    <row r="180" spans="1:65" s="2" customFormat="1" ht="24" customHeight="1">
      <c r="A180" s="35"/>
      <c r="B180" s="148"/>
      <c r="C180" s="179" t="s">
        <v>210</v>
      </c>
      <c r="D180" s="179" t="s">
        <v>149</v>
      </c>
      <c r="E180" s="180" t="s">
        <v>211</v>
      </c>
      <c r="F180" s="181" t="s">
        <v>212</v>
      </c>
      <c r="G180" s="182" t="s">
        <v>152</v>
      </c>
      <c r="H180" s="183">
        <v>19.457000000000001</v>
      </c>
      <c r="I180" s="184"/>
      <c r="J180" s="185">
        <f>ROUND(I180*H180,2)</f>
        <v>0</v>
      </c>
      <c r="K180" s="181" t="s">
        <v>632</v>
      </c>
      <c r="L180" s="36"/>
      <c r="M180" s="186" t="s">
        <v>1</v>
      </c>
      <c r="N180" s="187" t="s">
        <v>45</v>
      </c>
      <c r="O180" s="61"/>
      <c r="P180" s="188">
        <f>O180*H180</f>
        <v>0</v>
      </c>
      <c r="Q180" s="188">
        <v>0</v>
      </c>
      <c r="R180" s="188">
        <f>Q180*H180</f>
        <v>0</v>
      </c>
      <c r="S180" s="188">
        <v>0</v>
      </c>
      <c r="T180" s="18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153</v>
      </c>
      <c r="AT180" s="190" t="s">
        <v>149</v>
      </c>
      <c r="AU180" s="190" t="s">
        <v>90</v>
      </c>
      <c r="AY180" s="18" t="s">
        <v>147</v>
      </c>
      <c r="BE180" s="97">
        <f>IF(N180="základní",J180,0)</f>
        <v>0</v>
      </c>
      <c r="BF180" s="97">
        <f>IF(N180="snížená",J180,0)</f>
        <v>0</v>
      </c>
      <c r="BG180" s="97">
        <f>IF(N180="zákl. přenesená",J180,0)</f>
        <v>0</v>
      </c>
      <c r="BH180" s="97">
        <f>IF(N180="sníž. přenesená",J180,0)</f>
        <v>0</v>
      </c>
      <c r="BI180" s="97">
        <f>IF(N180="nulová",J180,0)</f>
        <v>0</v>
      </c>
      <c r="BJ180" s="18" t="s">
        <v>88</v>
      </c>
      <c r="BK180" s="97">
        <f>ROUND(I180*H180,2)</f>
        <v>0</v>
      </c>
      <c r="BL180" s="18" t="s">
        <v>153</v>
      </c>
      <c r="BM180" s="190" t="s">
        <v>213</v>
      </c>
    </row>
    <row r="181" spans="1:65" s="2" customFormat="1" ht="24" customHeight="1">
      <c r="A181" s="35"/>
      <c r="B181" s="148"/>
      <c r="C181" s="179" t="s">
        <v>214</v>
      </c>
      <c r="D181" s="179" t="s">
        <v>149</v>
      </c>
      <c r="E181" s="180" t="s">
        <v>215</v>
      </c>
      <c r="F181" s="181" t="s">
        <v>216</v>
      </c>
      <c r="G181" s="182" t="s">
        <v>152</v>
      </c>
      <c r="H181" s="183">
        <v>139.01900000000001</v>
      </c>
      <c r="I181" s="184"/>
      <c r="J181" s="185">
        <f>ROUND(I181*H181,2)</f>
        <v>0</v>
      </c>
      <c r="K181" s="181" t="s">
        <v>632</v>
      </c>
      <c r="L181" s="36"/>
      <c r="M181" s="186" t="s">
        <v>1</v>
      </c>
      <c r="N181" s="187" t="s">
        <v>45</v>
      </c>
      <c r="O181" s="61"/>
      <c r="P181" s="188">
        <f>O181*H181</f>
        <v>0</v>
      </c>
      <c r="Q181" s="188">
        <v>0</v>
      </c>
      <c r="R181" s="188">
        <f>Q181*H181</f>
        <v>0</v>
      </c>
      <c r="S181" s="188">
        <v>0</v>
      </c>
      <c r="T181" s="18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153</v>
      </c>
      <c r="AT181" s="190" t="s">
        <v>149</v>
      </c>
      <c r="AU181" s="190" t="s">
        <v>90</v>
      </c>
      <c r="AY181" s="18" t="s">
        <v>147</v>
      </c>
      <c r="BE181" s="97">
        <f>IF(N181="základní",J181,0)</f>
        <v>0</v>
      </c>
      <c r="BF181" s="97">
        <f>IF(N181="snížená",J181,0)</f>
        <v>0</v>
      </c>
      <c r="BG181" s="97">
        <f>IF(N181="zákl. přenesená",J181,0)</f>
        <v>0</v>
      </c>
      <c r="BH181" s="97">
        <f>IF(N181="sníž. přenesená",J181,0)</f>
        <v>0</v>
      </c>
      <c r="BI181" s="97">
        <f>IF(N181="nulová",J181,0)</f>
        <v>0</v>
      </c>
      <c r="BJ181" s="18" t="s">
        <v>88</v>
      </c>
      <c r="BK181" s="97">
        <f>ROUND(I181*H181,2)</f>
        <v>0</v>
      </c>
      <c r="BL181" s="18" t="s">
        <v>153</v>
      </c>
      <c r="BM181" s="190" t="s">
        <v>217</v>
      </c>
    </row>
    <row r="182" spans="1:65" s="13" customFormat="1">
      <c r="B182" s="195"/>
      <c r="D182" s="191" t="s">
        <v>157</v>
      </c>
      <c r="E182" s="196" t="s">
        <v>1</v>
      </c>
      <c r="F182" s="197" t="s">
        <v>218</v>
      </c>
      <c r="H182" s="196" t="s">
        <v>1</v>
      </c>
      <c r="I182" s="198"/>
      <c r="L182" s="195"/>
      <c r="M182" s="199"/>
      <c r="N182" s="200"/>
      <c r="O182" s="200"/>
      <c r="P182" s="200"/>
      <c r="Q182" s="200"/>
      <c r="R182" s="200"/>
      <c r="S182" s="200"/>
      <c r="T182" s="201"/>
      <c r="AT182" s="196" t="s">
        <v>157</v>
      </c>
      <c r="AU182" s="196" t="s">
        <v>90</v>
      </c>
      <c r="AV182" s="13" t="s">
        <v>88</v>
      </c>
      <c r="AW182" s="13" t="s">
        <v>33</v>
      </c>
      <c r="AX182" s="13" t="s">
        <v>80</v>
      </c>
      <c r="AY182" s="196" t="s">
        <v>147</v>
      </c>
    </row>
    <row r="183" spans="1:65" s="13" customFormat="1">
      <c r="B183" s="195"/>
      <c r="D183" s="191" t="s">
        <v>157</v>
      </c>
      <c r="E183" s="196" t="s">
        <v>1</v>
      </c>
      <c r="F183" s="197" t="s">
        <v>219</v>
      </c>
      <c r="H183" s="196" t="s">
        <v>1</v>
      </c>
      <c r="I183" s="198"/>
      <c r="L183" s="195"/>
      <c r="M183" s="199"/>
      <c r="N183" s="200"/>
      <c r="O183" s="200"/>
      <c r="P183" s="200"/>
      <c r="Q183" s="200"/>
      <c r="R183" s="200"/>
      <c r="S183" s="200"/>
      <c r="T183" s="201"/>
      <c r="AT183" s="196" t="s">
        <v>157</v>
      </c>
      <c r="AU183" s="196" t="s">
        <v>90</v>
      </c>
      <c r="AV183" s="13" t="s">
        <v>88</v>
      </c>
      <c r="AW183" s="13" t="s">
        <v>33</v>
      </c>
      <c r="AX183" s="13" t="s">
        <v>80</v>
      </c>
      <c r="AY183" s="196" t="s">
        <v>147</v>
      </c>
    </row>
    <row r="184" spans="1:65" s="14" customFormat="1">
      <c r="B184" s="202"/>
      <c r="D184" s="191" t="s">
        <v>157</v>
      </c>
      <c r="E184" s="203" t="s">
        <v>1</v>
      </c>
      <c r="F184" s="204" t="s">
        <v>220</v>
      </c>
      <c r="H184" s="205">
        <v>234.113</v>
      </c>
      <c r="I184" s="206"/>
      <c r="L184" s="202"/>
      <c r="M184" s="207"/>
      <c r="N184" s="208"/>
      <c r="O184" s="208"/>
      <c r="P184" s="208"/>
      <c r="Q184" s="208"/>
      <c r="R184" s="208"/>
      <c r="S184" s="208"/>
      <c r="T184" s="209"/>
      <c r="AT184" s="203" t="s">
        <v>157</v>
      </c>
      <c r="AU184" s="203" t="s">
        <v>90</v>
      </c>
      <c r="AV184" s="14" t="s">
        <v>90</v>
      </c>
      <c r="AW184" s="14" t="s">
        <v>33</v>
      </c>
      <c r="AX184" s="14" t="s">
        <v>80</v>
      </c>
      <c r="AY184" s="203" t="s">
        <v>147</v>
      </c>
    </row>
    <row r="185" spans="1:65" s="13" customFormat="1">
      <c r="B185" s="195"/>
      <c r="D185" s="191" t="s">
        <v>157</v>
      </c>
      <c r="E185" s="196" t="s">
        <v>1</v>
      </c>
      <c r="F185" s="197" t="s">
        <v>221</v>
      </c>
      <c r="H185" s="196" t="s">
        <v>1</v>
      </c>
      <c r="I185" s="198"/>
      <c r="L185" s="195"/>
      <c r="M185" s="199"/>
      <c r="N185" s="200"/>
      <c r="O185" s="200"/>
      <c r="P185" s="200"/>
      <c r="Q185" s="200"/>
      <c r="R185" s="200"/>
      <c r="S185" s="200"/>
      <c r="T185" s="201"/>
      <c r="AT185" s="196" t="s">
        <v>157</v>
      </c>
      <c r="AU185" s="196" t="s">
        <v>90</v>
      </c>
      <c r="AV185" s="13" t="s">
        <v>88</v>
      </c>
      <c r="AW185" s="13" t="s">
        <v>33</v>
      </c>
      <c r="AX185" s="13" t="s">
        <v>80</v>
      </c>
      <c r="AY185" s="196" t="s">
        <v>147</v>
      </c>
    </row>
    <row r="186" spans="1:65" s="14" customFormat="1">
      <c r="B186" s="202"/>
      <c r="D186" s="191" t="s">
        <v>157</v>
      </c>
      <c r="E186" s="203" t="s">
        <v>1</v>
      </c>
      <c r="F186" s="204" t="s">
        <v>222</v>
      </c>
      <c r="H186" s="205">
        <v>-95.093999999999994</v>
      </c>
      <c r="I186" s="206"/>
      <c r="L186" s="202"/>
      <c r="M186" s="207"/>
      <c r="N186" s="208"/>
      <c r="O186" s="208"/>
      <c r="P186" s="208"/>
      <c r="Q186" s="208"/>
      <c r="R186" s="208"/>
      <c r="S186" s="208"/>
      <c r="T186" s="209"/>
      <c r="AT186" s="203" t="s">
        <v>157</v>
      </c>
      <c r="AU186" s="203" t="s">
        <v>90</v>
      </c>
      <c r="AV186" s="14" t="s">
        <v>90</v>
      </c>
      <c r="AW186" s="14" t="s">
        <v>33</v>
      </c>
      <c r="AX186" s="14" t="s">
        <v>80</v>
      </c>
      <c r="AY186" s="203" t="s">
        <v>147</v>
      </c>
    </row>
    <row r="187" spans="1:65" s="15" customFormat="1">
      <c r="B187" s="210"/>
      <c r="D187" s="191" t="s">
        <v>157</v>
      </c>
      <c r="E187" s="211" t="s">
        <v>1</v>
      </c>
      <c r="F187" s="212" t="s">
        <v>165</v>
      </c>
      <c r="H187" s="213">
        <v>139.01900000000001</v>
      </c>
      <c r="I187" s="214"/>
      <c r="L187" s="210"/>
      <c r="M187" s="215"/>
      <c r="N187" s="216"/>
      <c r="O187" s="216"/>
      <c r="P187" s="216"/>
      <c r="Q187" s="216"/>
      <c r="R187" s="216"/>
      <c r="S187" s="216"/>
      <c r="T187" s="217"/>
      <c r="AT187" s="211" t="s">
        <v>157</v>
      </c>
      <c r="AU187" s="211" t="s">
        <v>90</v>
      </c>
      <c r="AV187" s="15" t="s">
        <v>153</v>
      </c>
      <c r="AW187" s="15" t="s">
        <v>33</v>
      </c>
      <c r="AX187" s="15" t="s">
        <v>88</v>
      </c>
      <c r="AY187" s="211" t="s">
        <v>147</v>
      </c>
    </row>
    <row r="188" spans="1:65" s="2" customFormat="1" ht="24" customHeight="1">
      <c r="A188" s="35"/>
      <c r="B188" s="148"/>
      <c r="C188" s="179" t="s">
        <v>223</v>
      </c>
      <c r="D188" s="179" t="s">
        <v>149</v>
      </c>
      <c r="E188" s="180" t="s">
        <v>224</v>
      </c>
      <c r="F188" s="181" t="s">
        <v>225</v>
      </c>
      <c r="G188" s="182" t="s">
        <v>152</v>
      </c>
      <c r="H188" s="183">
        <v>417.05700000000002</v>
      </c>
      <c r="I188" s="184"/>
      <c r="J188" s="185">
        <f>ROUND(I188*H188,2)</f>
        <v>0</v>
      </c>
      <c r="K188" s="181" t="s">
        <v>632</v>
      </c>
      <c r="L188" s="36"/>
      <c r="M188" s="186" t="s">
        <v>1</v>
      </c>
      <c r="N188" s="187" t="s">
        <v>45</v>
      </c>
      <c r="O188" s="61"/>
      <c r="P188" s="188">
        <f>O188*H188</f>
        <v>0</v>
      </c>
      <c r="Q188" s="188">
        <v>0</v>
      </c>
      <c r="R188" s="188">
        <f>Q188*H188</f>
        <v>0</v>
      </c>
      <c r="S188" s="188">
        <v>0</v>
      </c>
      <c r="T188" s="18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0" t="s">
        <v>153</v>
      </c>
      <c r="AT188" s="190" t="s">
        <v>149</v>
      </c>
      <c r="AU188" s="190" t="s">
        <v>90</v>
      </c>
      <c r="AY188" s="18" t="s">
        <v>147</v>
      </c>
      <c r="BE188" s="97">
        <f>IF(N188="základní",J188,0)</f>
        <v>0</v>
      </c>
      <c r="BF188" s="97">
        <f>IF(N188="snížená",J188,0)</f>
        <v>0</v>
      </c>
      <c r="BG188" s="97">
        <f>IF(N188="zákl. přenesená",J188,0)</f>
        <v>0</v>
      </c>
      <c r="BH188" s="97">
        <f>IF(N188="sníž. přenesená",J188,0)</f>
        <v>0</v>
      </c>
      <c r="BI188" s="97">
        <f>IF(N188="nulová",J188,0)</f>
        <v>0</v>
      </c>
      <c r="BJ188" s="18" t="s">
        <v>88</v>
      </c>
      <c r="BK188" s="97">
        <f>ROUND(I188*H188,2)</f>
        <v>0</v>
      </c>
      <c r="BL188" s="18" t="s">
        <v>153</v>
      </c>
      <c r="BM188" s="190" t="s">
        <v>226</v>
      </c>
    </row>
    <row r="189" spans="1:65" s="14" customFormat="1">
      <c r="B189" s="202"/>
      <c r="D189" s="191" t="s">
        <v>157</v>
      </c>
      <c r="F189" s="204" t="s">
        <v>227</v>
      </c>
      <c r="H189" s="205">
        <v>417.05700000000002</v>
      </c>
      <c r="I189" s="206"/>
      <c r="L189" s="202"/>
      <c r="M189" s="207"/>
      <c r="N189" s="208"/>
      <c r="O189" s="208"/>
      <c r="P189" s="208"/>
      <c r="Q189" s="208"/>
      <c r="R189" s="208"/>
      <c r="S189" s="208"/>
      <c r="T189" s="209"/>
      <c r="AT189" s="203" t="s">
        <v>157</v>
      </c>
      <c r="AU189" s="203" t="s">
        <v>90</v>
      </c>
      <c r="AV189" s="14" t="s">
        <v>90</v>
      </c>
      <c r="AW189" s="14" t="s">
        <v>3</v>
      </c>
      <c r="AX189" s="14" t="s">
        <v>88</v>
      </c>
      <c r="AY189" s="203" t="s">
        <v>147</v>
      </c>
    </row>
    <row r="190" spans="1:65" s="2" customFormat="1" ht="16.5" customHeight="1">
      <c r="A190" s="35"/>
      <c r="B190" s="148"/>
      <c r="C190" s="179" t="s">
        <v>228</v>
      </c>
      <c r="D190" s="179" t="s">
        <v>149</v>
      </c>
      <c r="E190" s="180" t="s">
        <v>229</v>
      </c>
      <c r="F190" s="181" t="s">
        <v>230</v>
      </c>
      <c r="G190" s="182" t="s">
        <v>152</v>
      </c>
      <c r="H190" s="183">
        <v>127.751</v>
      </c>
      <c r="I190" s="184"/>
      <c r="J190" s="185">
        <f>ROUND(I190*H190,2)</f>
        <v>0</v>
      </c>
      <c r="K190" s="181" t="s">
        <v>632</v>
      </c>
      <c r="L190" s="36"/>
      <c r="M190" s="186" t="s">
        <v>1</v>
      </c>
      <c r="N190" s="187" t="s">
        <v>45</v>
      </c>
      <c r="O190" s="61"/>
      <c r="P190" s="188">
        <f>O190*H190</f>
        <v>0</v>
      </c>
      <c r="Q190" s="188">
        <v>0</v>
      </c>
      <c r="R190" s="188">
        <f>Q190*H190</f>
        <v>0</v>
      </c>
      <c r="S190" s="188">
        <v>0</v>
      </c>
      <c r="T190" s="18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0" t="s">
        <v>153</v>
      </c>
      <c r="AT190" s="190" t="s">
        <v>149</v>
      </c>
      <c r="AU190" s="190" t="s">
        <v>90</v>
      </c>
      <c r="AY190" s="18" t="s">
        <v>147</v>
      </c>
      <c r="BE190" s="97">
        <f>IF(N190="základní",J190,0)</f>
        <v>0</v>
      </c>
      <c r="BF190" s="97">
        <f>IF(N190="snížená",J190,0)</f>
        <v>0</v>
      </c>
      <c r="BG190" s="97">
        <f>IF(N190="zákl. přenesená",J190,0)</f>
        <v>0</v>
      </c>
      <c r="BH190" s="97">
        <f>IF(N190="sníž. přenesená",J190,0)</f>
        <v>0</v>
      </c>
      <c r="BI190" s="97">
        <f>IF(N190="nulová",J190,0)</f>
        <v>0</v>
      </c>
      <c r="BJ190" s="18" t="s">
        <v>88</v>
      </c>
      <c r="BK190" s="97">
        <f>ROUND(I190*H190,2)</f>
        <v>0</v>
      </c>
      <c r="BL190" s="18" t="s">
        <v>153</v>
      </c>
      <c r="BM190" s="190" t="s">
        <v>231</v>
      </c>
    </row>
    <row r="191" spans="1:65" s="13" customFormat="1">
      <c r="B191" s="195"/>
      <c r="D191" s="191" t="s">
        <v>157</v>
      </c>
      <c r="E191" s="196" t="s">
        <v>1</v>
      </c>
      <c r="F191" s="197" t="s">
        <v>232</v>
      </c>
      <c r="H191" s="196" t="s">
        <v>1</v>
      </c>
      <c r="I191" s="198"/>
      <c r="L191" s="195"/>
      <c r="M191" s="199"/>
      <c r="N191" s="200"/>
      <c r="O191" s="200"/>
      <c r="P191" s="200"/>
      <c r="Q191" s="200"/>
      <c r="R191" s="200"/>
      <c r="S191" s="200"/>
      <c r="T191" s="201"/>
      <c r="AT191" s="196" t="s">
        <v>157</v>
      </c>
      <c r="AU191" s="196" t="s">
        <v>90</v>
      </c>
      <c r="AV191" s="13" t="s">
        <v>88</v>
      </c>
      <c r="AW191" s="13" t="s">
        <v>33</v>
      </c>
      <c r="AX191" s="13" t="s">
        <v>80</v>
      </c>
      <c r="AY191" s="196" t="s">
        <v>147</v>
      </c>
    </row>
    <row r="192" spans="1:65" s="14" customFormat="1">
      <c r="B192" s="202"/>
      <c r="D192" s="191" t="s">
        <v>157</v>
      </c>
      <c r="E192" s="203" t="s">
        <v>1</v>
      </c>
      <c r="F192" s="204" t="s">
        <v>233</v>
      </c>
      <c r="H192" s="205">
        <v>95.093999999999994</v>
      </c>
      <c r="I192" s="206"/>
      <c r="L192" s="202"/>
      <c r="M192" s="207"/>
      <c r="N192" s="208"/>
      <c r="O192" s="208"/>
      <c r="P192" s="208"/>
      <c r="Q192" s="208"/>
      <c r="R192" s="208"/>
      <c r="S192" s="208"/>
      <c r="T192" s="209"/>
      <c r="AT192" s="203" t="s">
        <v>157</v>
      </c>
      <c r="AU192" s="203" t="s">
        <v>90</v>
      </c>
      <c r="AV192" s="14" t="s">
        <v>90</v>
      </c>
      <c r="AW192" s="14" t="s">
        <v>33</v>
      </c>
      <c r="AX192" s="14" t="s">
        <v>80</v>
      </c>
      <c r="AY192" s="203" t="s">
        <v>147</v>
      </c>
    </row>
    <row r="193" spans="2:51" s="16" customFormat="1">
      <c r="B193" s="218"/>
      <c r="D193" s="191" t="s">
        <v>157</v>
      </c>
      <c r="E193" s="219" t="s">
        <v>1</v>
      </c>
      <c r="F193" s="220" t="s">
        <v>234</v>
      </c>
      <c r="H193" s="221">
        <v>95.093999999999994</v>
      </c>
      <c r="I193" s="222"/>
      <c r="L193" s="218"/>
      <c r="M193" s="223"/>
      <c r="N193" s="224"/>
      <c r="O193" s="224"/>
      <c r="P193" s="224"/>
      <c r="Q193" s="224"/>
      <c r="R193" s="224"/>
      <c r="S193" s="224"/>
      <c r="T193" s="225"/>
      <c r="AT193" s="219" t="s">
        <v>157</v>
      </c>
      <c r="AU193" s="219" t="s">
        <v>90</v>
      </c>
      <c r="AV193" s="16" t="s">
        <v>166</v>
      </c>
      <c r="AW193" s="16" t="s">
        <v>33</v>
      </c>
      <c r="AX193" s="16" t="s">
        <v>80</v>
      </c>
      <c r="AY193" s="219" t="s">
        <v>147</v>
      </c>
    </row>
    <row r="194" spans="2:51" s="13" customFormat="1">
      <c r="B194" s="195"/>
      <c r="D194" s="191" t="s">
        <v>157</v>
      </c>
      <c r="E194" s="196" t="s">
        <v>1</v>
      </c>
      <c r="F194" s="197" t="s">
        <v>171</v>
      </c>
      <c r="H194" s="196" t="s">
        <v>1</v>
      </c>
      <c r="I194" s="198"/>
      <c r="L194" s="195"/>
      <c r="M194" s="199"/>
      <c r="N194" s="200"/>
      <c r="O194" s="200"/>
      <c r="P194" s="200"/>
      <c r="Q194" s="200"/>
      <c r="R194" s="200"/>
      <c r="S194" s="200"/>
      <c r="T194" s="201"/>
      <c r="AT194" s="196" t="s">
        <v>157</v>
      </c>
      <c r="AU194" s="196" t="s">
        <v>90</v>
      </c>
      <c r="AV194" s="13" t="s">
        <v>88</v>
      </c>
      <c r="AW194" s="13" t="s">
        <v>33</v>
      </c>
      <c r="AX194" s="13" t="s">
        <v>80</v>
      </c>
      <c r="AY194" s="196" t="s">
        <v>147</v>
      </c>
    </row>
    <row r="195" spans="2:51" s="14" customFormat="1">
      <c r="B195" s="202"/>
      <c r="D195" s="191" t="s">
        <v>157</v>
      </c>
      <c r="E195" s="203" t="s">
        <v>1</v>
      </c>
      <c r="F195" s="204" t="s">
        <v>172</v>
      </c>
      <c r="H195" s="205">
        <v>14.46</v>
      </c>
      <c r="I195" s="206"/>
      <c r="L195" s="202"/>
      <c r="M195" s="207"/>
      <c r="N195" s="208"/>
      <c r="O195" s="208"/>
      <c r="P195" s="208"/>
      <c r="Q195" s="208"/>
      <c r="R195" s="208"/>
      <c r="S195" s="208"/>
      <c r="T195" s="209"/>
      <c r="AT195" s="203" t="s">
        <v>157</v>
      </c>
      <c r="AU195" s="203" t="s">
        <v>90</v>
      </c>
      <c r="AV195" s="14" t="s">
        <v>90</v>
      </c>
      <c r="AW195" s="14" t="s">
        <v>33</v>
      </c>
      <c r="AX195" s="14" t="s">
        <v>80</v>
      </c>
      <c r="AY195" s="203" t="s">
        <v>147</v>
      </c>
    </row>
    <row r="196" spans="2:51" s="16" customFormat="1">
      <c r="B196" s="218"/>
      <c r="D196" s="191" t="s">
        <v>157</v>
      </c>
      <c r="E196" s="219" t="s">
        <v>1</v>
      </c>
      <c r="F196" s="220" t="s">
        <v>234</v>
      </c>
      <c r="H196" s="221">
        <v>14.46</v>
      </c>
      <c r="I196" s="222"/>
      <c r="L196" s="218"/>
      <c r="M196" s="223"/>
      <c r="N196" s="224"/>
      <c r="O196" s="224"/>
      <c r="P196" s="224"/>
      <c r="Q196" s="224"/>
      <c r="R196" s="224"/>
      <c r="S196" s="224"/>
      <c r="T196" s="225"/>
      <c r="AT196" s="219" t="s">
        <v>157</v>
      </c>
      <c r="AU196" s="219" t="s">
        <v>90</v>
      </c>
      <c r="AV196" s="16" t="s">
        <v>166</v>
      </c>
      <c r="AW196" s="16" t="s">
        <v>33</v>
      </c>
      <c r="AX196" s="16" t="s">
        <v>80</v>
      </c>
      <c r="AY196" s="219" t="s">
        <v>147</v>
      </c>
    </row>
    <row r="197" spans="2:51" s="13" customFormat="1">
      <c r="B197" s="195"/>
      <c r="D197" s="191" t="s">
        <v>157</v>
      </c>
      <c r="E197" s="196" t="s">
        <v>1</v>
      </c>
      <c r="F197" s="197" t="s">
        <v>181</v>
      </c>
      <c r="H197" s="196" t="s">
        <v>1</v>
      </c>
      <c r="I197" s="198"/>
      <c r="L197" s="195"/>
      <c r="M197" s="199"/>
      <c r="N197" s="200"/>
      <c r="O197" s="200"/>
      <c r="P197" s="200"/>
      <c r="Q197" s="200"/>
      <c r="R197" s="200"/>
      <c r="S197" s="200"/>
      <c r="T197" s="201"/>
      <c r="AT197" s="196" t="s">
        <v>157</v>
      </c>
      <c r="AU197" s="196" t="s">
        <v>90</v>
      </c>
      <c r="AV197" s="13" t="s">
        <v>88</v>
      </c>
      <c r="AW197" s="13" t="s">
        <v>33</v>
      </c>
      <c r="AX197" s="13" t="s">
        <v>80</v>
      </c>
      <c r="AY197" s="196" t="s">
        <v>147</v>
      </c>
    </row>
    <row r="198" spans="2:51" s="14" customFormat="1">
      <c r="B198" s="202"/>
      <c r="D198" s="191" t="s">
        <v>157</v>
      </c>
      <c r="E198" s="203" t="s">
        <v>1</v>
      </c>
      <c r="F198" s="204" t="s">
        <v>182</v>
      </c>
      <c r="H198" s="205">
        <v>3.1789999999999998</v>
      </c>
      <c r="I198" s="206"/>
      <c r="L198" s="202"/>
      <c r="M198" s="207"/>
      <c r="N198" s="208"/>
      <c r="O198" s="208"/>
      <c r="P198" s="208"/>
      <c r="Q198" s="208"/>
      <c r="R198" s="208"/>
      <c r="S198" s="208"/>
      <c r="T198" s="209"/>
      <c r="AT198" s="203" t="s">
        <v>157</v>
      </c>
      <c r="AU198" s="203" t="s">
        <v>90</v>
      </c>
      <c r="AV198" s="14" t="s">
        <v>90</v>
      </c>
      <c r="AW198" s="14" t="s">
        <v>33</v>
      </c>
      <c r="AX198" s="14" t="s">
        <v>80</v>
      </c>
      <c r="AY198" s="203" t="s">
        <v>147</v>
      </c>
    </row>
    <row r="199" spans="2:51" s="14" customFormat="1">
      <c r="B199" s="202"/>
      <c r="D199" s="191" t="s">
        <v>157</v>
      </c>
      <c r="E199" s="203" t="s">
        <v>1</v>
      </c>
      <c r="F199" s="204" t="s">
        <v>183</v>
      </c>
      <c r="H199" s="205">
        <v>5.6859999999999999</v>
      </c>
      <c r="I199" s="206"/>
      <c r="L199" s="202"/>
      <c r="M199" s="207"/>
      <c r="N199" s="208"/>
      <c r="O199" s="208"/>
      <c r="P199" s="208"/>
      <c r="Q199" s="208"/>
      <c r="R199" s="208"/>
      <c r="S199" s="208"/>
      <c r="T199" s="209"/>
      <c r="AT199" s="203" t="s">
        <v>157</v>
      </c>
      <c r="AU199" s="203" t="s">
        <v>90</v>
      </c>
      <c r="AV199" s="14" t="s">
        <v>90</v>
      </c>
      <c r="AW199" s="14" t="s">
        <v>33</v>
      </c>
      <c r="AX199" s="14" t="s">
        <v>80</v>
      </c>
      <c r="AY199" s="203" t="s">
        <v>147</v>
      </c>
    </row>
    <row r="200" spans="2:51" s="14" customFormat="1">
      <c r="B200" s="202"/>
      <c r="D200" s="191" t="s">
        <v>157</v>
      </c>
      <c r="E200" s="203" t="s">
        <v>1</v>
      </c>
      <c r="F200" s="204" t="s">
        <v>184</v>
      </c>
      <c r="H200" s="205">
        <v>3.81</v>
      </c>
      <c r="I200" s="206"/>
      <c r="L200" s="202"/>
      <c r="M200" s="207"/>
      <c r="N200" s="208"/>
      <c r="O200" s="208"/>
      <c r="P200" s="208"/>
      <c r="Q200" s="208"/>
      <c r="R200" s="208"/>
      <c r="S200" s="208"/>
      <c r="T200" s="209"/>
      <c r="AT200" s="203" t="s">
        <v>157</v>
      </c>
      <c r="AU200" s="203" t="s">
        <v>90</v>
      </c>
      <c r="AV200" s="14" t="s">
        <v>90</v>
      </c>
      <c r="AW200" s="14" t="s">
        <v>33</v>
      </c>
      <c r="AX200" s="14" t="s">
        <v>80</v>
      </c>
      <c r="AY200" s="203" t="s">
        <v>147</v>
      </c>
    </row>
    <row r="201" spans="2:51" s="16" customFormat="1">
      <c r="B201" s="218"/>
      <c r="D201" s="191" t="s">
        <v>157</v>
      </c>
      <c r="E201" s="219" t="s">
        <v>1</v>
      </c>
      <c r="F201" s="220" t="s">
        <v>234</v>
      </c>
      <c r="H201" s="221">
        <v>12.675000000000001</v>
      </c>
      <c r="I201" s="222"/>
      <c r="L201" s="218"/>
      <c r="M201" s="223"/>
      <c r="N201" s="224"/>
      <c r="O201" s="224"/>
      <c r="P201" s="224"/>
      <c r="Q201" s="224"/>
      <c r="R201" s="224"/>
      <c r="S201" s="224"/>
      <c r="T201" s="225"/>
      <c r="AT201" s="219" t="s">
        <v>157</v>
      </c>
      <c r="AU201" s="219" t="s">
        <v>90</v>
      </c>
      <c r="AV201" s="16" t="s">
        <v>166</v>
      </c>
      <c r="AW201" s="16" t="s">
        <v>33</v>
      </c>
      <c r="AX201" s="16" t="s">
        <v>80</v>
      </c>
      <c r="AY201" s="219" t="s">
        <v>147</v>
      </c>
    </row>
    <row r="202" spans="2:51" s="13" customFormat="1" ht="22.5">
      <c r="B202" s="195"/>
      <c r="D202" s="191" t="s">
        <v>157</v>
      </c>
      <c r="E202" s="196" t="s">
        <v>1</v>
      </c>
      <c r="F202" s="197" t="s">
        <v>193</v>
      </c>
      <c r="H202" s="196" t="s">
        <v>1</v>
      </c>
      <c r="I202" s="198"/>
      <c r="L202" s="195"/>
      <c r="M202" s="199"/>
      <c r="N202" s="200"/>
      <c r="O202" s="200"/>
      <c r="P202" s="200"/>
      <c r="Q202" s="200"/>
      <c r="R202" s="200"/>
      <c r="S202" s="200"/>
      <c r="T202" s="201"/>
      <c r="AT202" s="196" t="s">
        <v>157</v>
      </c>
      <c r="AU202" s="196" t="s">
        <v>90</v>
      </c>
      <c r="AV202" s="13" t="s">
        <v>88</v>
      </c>
      <c r="AW202" s="13" t="s">
        <v>33</v>
      </c>
      <c r="AX202" s="13" t="s">
        <v>80</v>
      </c>
      <c r="AY202" s="196" t="s">
        <v>147</v>
      </c>
    </row>
    <row r="203" spans="2:51" s="13" customFormat="1" ht="22.5">
      <c r="B203" s="195"/>
      <c r="D203" s="191" t="s">
        <v>157</v>
      </c>
      <c r="E203" s="196" t="s">
        <v>1</v>
      </c>
      <c r="F203" s="197" t="s">
        <v>194</v>
      </c>
      <c r="H203" s="196" t="s">
        <v>1</v>
      </c>
      <c r="I203" s="198"/>
      <c r="L203" s="195"/>
      <c r="M203" s="199"/>
      <c r="N203" s="200"/>
      <c r="O203" s="200"/>
      <c r="P203" s="200"/>
      <c r="Q203" s="200"/>
      <c r="R203" s="200"/>
      <c r="S203" s="200"/>
      <c r="T203" s="201"/>
      <c r="AT203" s="196" t="s">
        <v>157</v>
      </c>
      <c r="AU203" s="196" t="s">
        <v>90</v>
      </c>
      <c r="AV203" s="13" t="s">
        <v>88</v>
      </c>
      <c r="AW203" s="13" t="s">
        <v>33</v>
      </c>
      <c r="AX203" s="13" t="s">
        <v>80</v>
      </c>
      <c r="AY203" s="196" t="s">
        <v>147</v>
      </c>
    </row>
    <row r="204" spans="2:51" s="14" customFormat="1">
      <c r="B204" s="202"/>
      <c r="D204" s="191" t="s">
        <v>157</v>
      </c>
      <c r="E204" s="203" t="s">
        <v>1</v>
      </c>
      <c r="F204" s="204" t="s">
        <v>195</v>
      </c>
      <c r="H204" s="205">
        <v>6.782</v>
      </c>
      <c r="I204" s="206"/>
      <c r="L204" s="202"/>
      <c r="M204" s="207"/>
      <c r="N204" s="208"/>
      <c r="O204" s="208"/>
      <c r="P204" s="208"/>
      <c r="Q204" s="208"/>
      <c r="R204" s="208"/>
      <c r="S204" s="208"/>
      <c r="T204" s="209"/>
      <c r="AT204" s="203" t="s">
        <v>157</v>
      </c>
      <c r="AU204" s="203" t="s">
        <v>90</v>
      </c>
      <c r="AV204" s="14" t="s">
        <v>90</v>
      </c>
      <c r="AW204" s="14" t="s">
        <v>33</v>
      </c>
      <c r="AX204" s="14" t="s">
        <v>80</v>
      </c>
      <c r="AY204" s="203" t="s">
        <v>147</v>
      </c>
    </row>
    <row r="205" spans="2:51" s="16" customFormat="1">
      <c r="B205" s="218"/>
      <c r="D205" s="191" t="s">
        <v>157</v>
      </c>
      <c r="E205" s="219" t="s">
        <v>1</v>
      </c>
      <c r="F205" s="220" t="s">
        <v>234</v>
      </c>
      <c r="H205" s="221">
        <v>6.782</v>
      </c>
      <c r="I205" s="222"/>
      <c r="L205" s="218"/>
      <c r="M205" s="223"/>
      <c r="N205" s="224"/>
      <c r="O205" s="224"/>
      <c r="P205" s="224"/>
      <c r="Q205" s="224"/>
      <c r="R205" s="224"/>
      <c r="S205" s="224"/>
      <c r="T205" s="225"/>
      <c r="AT205" s="219" t="s">
        <v>157</v>
      </c>
      <c r="AU205" s="219" t="s">
        <v>90</v>
      </c>
      <c r="AV205" s="16" t="s">
        <v>166</v>
      </c>
      <c r="AW205" s="16" t="s">
        <v>33</v>
      </c>
      <c r="AX205" s="16" t="s">
        <v>80</v>
      </c>
      <c r="AY205" s="219" t="s">
        <v>147</v>
      </c>
    </row>
    <row r="206" spans="2:51" s="13" customFormat="1">
      <c r="B206" s="195"/>
      <c r="D206" s="191" t="s">
        <v>157</v>
      </c>
      <c r="E206" s="196" t="s">
        <v>1</v>
      </c>
      <c r="F206" s="197" t="s">
        <v>235</v>
      </c>
      <c r="H206" s="196" t="s">
        <v>1</v>
      </c>
      <c r="I206" s="198"/>
      <c r="L206" s="195"/>
      <c r="M206" s="199"/>
      <c r="N206" s="200"/>
      <c r="O206" s="200"/>
      <c r="P206" s="200"/>
      <c r="Q206" s="200"/>
      <c r="R206" s="200"/>
      <c r="S206" s="200"/>
      <c r="T206" s="201"/>
      <c r="AT206" s="196" t="s">
        <v>157</v>
      </c>
      <c r="AU206" s="196" t="s">
        <v>90</v>
      </c>
      <c r="AV206" s="13" t="s">
        <v>88</v>
      </c>
      <c r="AW206" s="13" t="s">
        <v>33</v>
      </c>
      <c r="AX206" s="13" t="s">
        <v>80</v>
      </c>
      <c r="AY206" s="196" t="s">
        <v>147</v>
      </c>
    </row>
    <row r="207" spans="2:51" s="14" customFormat="1">
      <c r="B207" s="202"/>
      <c r="D207" s="191" t="s">
        <v>157</v>
      </c>
      <c r="E207" s="203" t="s">
        <v>1</v>
      </c>
      <c r="F207" s="204" t="s">
        <v>236</v>
      </c>
      <c r="H207" s="205">
        <v>-1.26</v>
      </c>
      <c r="I207" s="206"/>
      <c r="L207" s="202"/>
      <c r="M207" s="207"/>
      <c r="N207" s="208"/>
      <c r="O207" s="208"/>
      <c r="P207" s="208"/>
      <c r="Q207" s="208"/>
      <c r="R207" s="208"/>
      <c r="S207" s="208"/>
      <c r="T207" s="209"/>
      <c r="AT207" s="203" t="s">
        <v>157</v>
      </c>
      <c r="AU207" s="203" t="s">
        <v>90</v>
      </c>
      <c r="AV207" s="14" t="s">
        <v>90</v>
      </c>
      <c r="AW207" s="14" t="s">
        <v>33</v>
      </c>
      <c r="AX207" s="14" t="s">
        <v>80</v>
      </c>
      <c r="AY207" s="203" t="s">
        <v>147</v>
      </c>
    </row>
    <row r="208" spans="2:51" s="16" customFormat="1">
      <c r="B208" s="218"/>
      <c r="D208" s="191" t="s">
        <v>157</v>
      </c>
      <c r="E208" s="219" t="s">
        <v>1</v>
      </c>
      <c r="F208" s="220" t="s">
        <v>234</v>
      </c>
      <c r="H208" s="221">
        <v>-1.26</v>
      </c>
      <c r="I208" s="222"/>
      <c r="L208" s="218"/>
      <c r="M208" s="223"/>
      <c r="N208" s="224"/>
      <c r="O208" s="224"/>
      <c r="P208" s="224"/>
      <c r="Q208" s="224"/>
      <c r="R208" s="224"/>
      <c r="S208" s="224"/>
      <c r="T208" s="225"/>
      <c r="AT208" s="219" t="s">
        <v>157</v>
      </c>
      <c r="AU208" s="219" t="s">
        <v>90</v>
      </c>
      <c r="AV208" s="16" t="s">
        <v>166</v>
      </c>
      <c r="AW208" s="16" t="s">
        <v>33</v>
      </c>
      <c r="AX208" s="16" t="s">
        <v>80</v>
      </c>
      <c r="AY208" s="219" t="s">
        <v>147</v>
      </c>
    </row>
    <row r="209" spans="1:65" s="15" customFormat="1">
      <c r="B209" s="210"/>
      <c r="D209" s="191" t="s">
        <v>157</v>
      </c>
      <c r="E209" s="211" t="s">
        <v>1</v>
      </c>
      <c r="F209" s="212" t="s">
        <v>165</v>
      </c>
      <c r="H209" s="213">
        <v>127.75100000000002</v>
      </c>
      <c r="I209" s="214"/>
      <c r="L209" s="210"/>
      <c r="M209" s="215"/>
      <c r="N209" s="216"/>
      <c r="O209" s="216"/>
      <c r="P209" s="216"/>
      <c r="Q209" s="216"/>
      <c r="R209" s="216"/>
      <c r="S209" s="216"/>
      <c r="T209" s="217"/>
      <c r="AT209" s="211" t="s">
        <v>157</v>
      </c>
      <c r="AU209" s="211" t="s">
        <v>90</v>
      </c>
      <c r="AV209" s="15" t="s">
        <v>153</v>
      </c>
      <c r="AW209" s="15" t="s">
        <v>33</v>
      </c>
      <c r="AX209" s="15" t="s">
        <v>88</v>
      </c>
      <c r="AY209" s="211" t="s">
        <v>147</v>
      </c>
    </row>
    <row r="210" spans="1:65" s="2" customFormat="1" ht="16.5" customHeight="1">
      <c r="A210" s="35"/>
      <c r="B210" s="148"/>
      <c r="C210" s="179" t="s">
        <v>237</v>
      </c>
      <c r="D210" s="179" t="s">
        <v>149</v>
      </c>
      <c r="E210" s="180" t="s">
        <v>238</v>
      </c>
      <c r="F210" s="181" t="s">
        <v>239</v>
      </c>
      <c r="G210" s="182" t="s">
        <v>152</v>
      </c>
      <c r="H210" s="183">
        <v>139.01900000000001</v>
      </c>
      <c r="I210" s="184"/>
      <c r="J210" s="185">
        <f>ROUND(I210*H210,2)</f>
        <v>0</v>
      </c>
      <c r="K210" s="181" t="s">
        <v>632</v>
      </c>
      <c r="L210" s="36"/>
      <c r="M210" s="186" t="s">
        <v>1</v>
      </c>
      <c r="N210" s="187" t="s">
        <v>45</v>
      </c>
      <c r="O210" s="61"/>
      <c r="P210" s="188">
        <f>O210*H210</f>
        <v>0</v>
      </c>
      <c r="Q210" s="188">
        <v>0</v>
      </c>
      <c r="R210" s="188">
        <f>Q210*H210</f>
        <v>0</v>
      </c>
      <c r="S210" s="188">
        <v>0</v>
      </c>
      <c r="T210" s="18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153</v>
      </c>
      <c r="AT210" s="190" t="s">
        <v>149</v>
      </c>
      <c r="AU210" s="190" t="s">
        <v>90</v>
      </c>
      <c r="AY210" s="18" t="s">
        <v>147</v>
      </c>
      <c r="BE210" s="97">
        <f>IF(N210="základní",J210,0)</f>
        <v>0</v>
      </c>
      <c r="BF210" s="97">
        <f>IF(N210="snížená",J210,0)</f>
        <v>0</v>
      </c>
      <c r="BG210" s="97">
        <f>IF(N210="zákl. přenesená",J210,0)</f>
        <v>0</v>
      </c>
      <c r="BH210" s="97">
        <f>IF(N210="sníž. přenesená",J210,0)</f>
        <v>0</v>
      </c>
      <c r="BI210" s="97">
        <f>IF(N210="nulová",J210,0)</f>
        <v>0</v>
      </c>
      <c r="BJ210" s="18" t="s">
        <v>88</v>
      </c>
      <c r="BK210" s="97">
        <f>ROUND(I210*H210,2)</f>
        <v>0</v>
      </c>
      <c r="BL210" s="18" t="s">
        <v>153</v>
      </c>
      <c r="BM210" s="190" t="s">
        <v>240</v>
      </c>
    </row>
    <row r="211" spans="1:65" s="2" customFormat="1" ht="24" customHeight="1">
      <c r="A211" s="35"/>
      <c r="B211" s="148"/>
      <c r="C211" s="179" t="s">
        <v>8</v>
      </c>
      <c r="D211" s="179" t="s">
        <v>149</v>
      </c>
      <c r="E211" s="180" t="s">
        <v>241</v>
      </c>
      <c r="F211" s="181" t="s">
        <v>242</v>
      </c>
      <c r="G211" s="182" t="s">
        <v>243</v>
      </c>
      <c r="H211" s="183">
        <v>208.529</v>
      </c>
      <c r="I211" s="184"/>
      <c r="J211" s="185">
        <f>ROUND(I211*H211,2)</f>
        <v>0</v>
      </c>
      <c r="K211" s="181" t="s">
        <v>632</v>
      </c>
      <c r="L211" s="36"/>
      <c r="M211" s="186" t="s">
        <v>1</v>
      </c>
      <c r="N211" s="187" t="s">
        <v>45</v>
      </c>
      <c r="O211" s="61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0" t="s">
        <v>153</v>
      </c>
      <c r="AT211" s="190" t="s">
        <v>149</v>
      </c>
      <c r="AU211" s="190" t="s">
        <v>90</v>
      </c>
      <c r="AY211" s="18" t="s">
        <v>147</v>
      </c>
      <c r="BE211" s="97">
        <f>IF(N211="základní",J211,0)</f>
        <v>0</v>
      </c>
      <c r="BF211" s="97">
        <f>IF(N211="snížená",J211,0)</f>
        <v>0</v>
      </c>
      <c r="BG211" s="97">
        <f>IF(N211="zákl. přenesená",J211,0)</f>
        <v>0</v>
      </c>
      <c r="BH211" s="97">
        <f>IF(N211="sníž. přenesená",J211,0)</f>
        <v>0</v>
      </c>
      <c r="BI211" s="97">
        <f>IF(N211="nulová",J211,0)</f>
        <v>0</v>
      </c>
      <c r="BJ211" s="18" t="s">
        <v>88</v>
      </c>
      <c r="BK211" s="97">
        <f>ROUND(I211*H211,2)</f>
        <v>0</v>
      </c>
      <c r="BL211" s="18" t="s">
        <v>153</v>
      </c>
      <c r="BM211" s="190" t="s">
        <v>244</v>
      </c>
    </row>
    <row r="212" spans="1:65" s="14" customFormat="1">
      <c r="B212" s="202"/>
      <c r="D212" s="191" t="s">
        <v>157</v>
      </c>
      <c r="F212" s="204" t="s">
        <v>245</v>
      </c>
      <c r="H212" s="205">
        <v>208.529</v>
      </c>
      <c r="I212" s="206"/>
      <c r="L212" s="202"/>
      <c r="M212" s="207"/>
      <c r="N212" s="208"/>
      <c r="O212" s="208"/>
      <c r="P212" s="208"/>
      <c r="Q212" s="208"/>
      <c r="R212" s="208"/>
      <c r="S212" s="208"/>
      <c r="T212" s="209"/>
      <c r="AT212" s="203" t="s">
        <v>157</v>
      </c>
      <c r="AU212" s="203" t="s">
        <v>90</v>
      </c>
      <c r="AV212" s="14" t="s">
        <v>90</v>
      </c>
      <c r="AW212" s="14" t="s">
        <v>3</v>
      </c>
      <c r="AX212" s="14" t="s">
        <v>88</v>
      </c>
      <c r="AY212" s="203" t="s">
        <v>147</v>
      </c>
    </row>
    <row r="213" spans="1:65" s="2" customFormat="1" ht="24" customHeight="1">
      <c r="A213" s="35"/>
      <c r="B213" s="148"/>
      <c r="C213" s="179" t="s">
        <v>246</v>
      </c>
      <c r="D213" s="179" t="s">
        <v>149</v>
      </c>
      <c r="E213" s="180" t="s">
        <v>247</v>
      </c>
      <c r="F213" s="181" t="s">
        <v>248</v>
      </c>
      <c r="G213" s="182" t="s">
        <v>152</v>
      </c>
      <c r="H213" s="183">
        <v>1.26</v>
      </c>
      <c r="I213" s="184"/>
      <c r="J213" s="185">
        <f>ROUND(I213*H213,2)</f>
        <v>0</v>
      </c>
      <c r="K213" s="181" t="s">
        <v>632</v>
      </c>
      <c r="L213" s="36"/>
      <c r="M213" s="186" t="s">
        <v>1</v>
      </c>
      <c r="N213" s="187" t="s">
        <v>45</v>
      </c>
      <c r="O213" s="61"/>
      <c r="P213" s="188">
        <f>O213*H213</f>
        <v>0</v>
      </c>
      <c r="Q213" s="188">
        <v>0</v>
      </c>
      <c r="R213" s="188">
        <f>Q213*H213</f>
        <v>0</v>
      </c>
      <c r="S213" s="188">
        <v>0</v>
      </c>
      <c r="T213" s="18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0" t="s">
        <v>153</v>
      </c>
      <c r="AT213" s="190" t="s">
        <v>149</v>
      </c>
      <c r="AU213" s="190" t="s">
        <v>90</v>
      </c>
      <c r="AY213" s="18" t="s">
        <v>147</v>
      </c>
      <c r="BE213" s="97">
        <f>IF(N213="základní",J213,0)</f>
        <v>0</v>
      </c>
      <c r="BF213" s="97">
        <f>IF(N213="snížená",J213,0)</f>
        <v>0</v>
      </c>
      <c r="BG213" s="97">
        <f>IF(N213="zákl. přenesená",J213,0)</f>
        <v>0</v>
      </c>
      <c r="BH213" s="97">
        <f>IF(N213="sníž. přenesená",J213,0)</f>
        <v>0</v>
      </c>
      <c r="BI213" s="97">
        <f>IF(N213="nulová",J213,0)</f>
        <v>0</v>
      </c>
      <c r="BJ213" s="18" t="s">
        <v>88</v>
      </c>
      <c r="BK213" s="97">
        <f>ROUND(I213*H213,2)</f>
        <v>0</v>
      </c>
      <c r="BL213" s="18" t="s">
        <v>153</v>
      </c>
      <c r="BM213" s="190" t="s">
        <v>249</v>
      </c>
    </row>
    <row r="214" spans="1:65" s="2" customFormat="1" ht="19.5">
      <c r="A214" s="35"/>
      <c r="B214" s="36"/>
      <c r="C214" s="35"/>
      <c r="D214" s="191" t="s">
        <v>155</v>
      </c>
      <c r="E214" s="35"/>
      <c r="F214" s="192" t="s">
        <v>250</v>
      </c>
      <c r="G214" s="35"/>
      <c r="H214" s="35"/>
      <c r="I214" s="107"/>
      <c r="J214" s="35"/>
      <c r="K214" s="35"/>
      <c r="L214" s="36"/>
      <c r="M214" s="193"/>
      <c r="N214" s="194"/>
      <c r="O214" s="61"/>
      <c r="P214" s="61"/>
      <c r="Q214" s="61"/>
      <c r="R214" s="61"/>
      <c r="S214" s="61"/>
      <c r="T214" s="62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155</v>
      </c>
      <c r="AU214" s="18" t="s">
        <v>90</v>
      </c>
    </row>
    <row r="215" spans="1:65" s="13" customFormat="1">
      <c r="B215" s="195"/>
      <c r="D215" s="191" t="s">
        <v>157</v>
      </c>
      <c r="E215" s="196" t="s">
        <v>1</v>
      </c>
      <c r="F215" s="197" t="s">
        <v>251</v>
      </c>
      <c r="H215" s="196" t="s">
        <v>1</v>
      </c>
      <c r="I215" s="198"/>
      <c r="L215" s="195"/>
      <c r="M215" s="199"/>
      <c r="N215" s="200"/>
      <c r="O215" s="200"/>
      <c r="P215" s="200"/>
      <c r="Q215" s="200"/>
      <c r="R215" s="200"/>
      <c r="S215" s="200"/>
      <c r="T215" s="201"/>
      <c r="AT215" s="196" t="s">
        <v>157</v>
      </c>
      <c r="AU215" s="196" t="s">
        <v>90</v>
      </c>
      <c r="AV215" s="13" t="s">
        <v>88</v>
      </c>
      <c r="AW215" s="13" t="s">
        <v>33</v>
      </c>
      <c r="AX215" s="13" t="s">
        <v>80</v>
      </c>
      <c r="AY215" s="196" t="s">
        <v>147</v>
      </c>
    </row>
    <row r="216" spans="1:65" s="14" customFormat="1">
      <c r="B216" s="202"/>
      <c r="D216" s="191" t="s">
        <v>157</v>
      </c>
      <c r="E216" s="203" t="s">
        <v>1</v>
      </c>
      <c r="F216" s="204" t="s">
        <v>252</v>
      </c>
      <c r="H216" s="205">
        <v>1.26</v>
      </c>
      <c r="I216" s="206"/>
      <c r="L216" s="202"/>
      <c r="M216" s="207"/>
      <c r="N216" s="208"/>
      <c r="O216" s="208"/>
      <c r="P216" s="208"/>
      <c r="Q216" s="208"/>
      <c r="R216" s="208"/>
      <c r="S216" s="208"/>
      <c r="T216" s="209"/>
      <c r="AT216" s="203" t="s">
        <v>157</v>
      </c>
      <c r="AU216" s="203" t="s">
        <v>90</v>
      </c>
      <c r="AV216" s="14" t="s">
        <v>90</v>
      </c>
      <c r="AW216" s="14" t="s">
        <v>33</v>
      </c>
      <c r="AX216" s="14" t="s">
        <v>88</v>
      </c>
      <c r="AY216" s="203" t="s">
        <v>147</v>
      </c>
    </row>
    <row r="217" spans="1:65" s="2" customFormat="1" ht="24" customHeight="1">
      <c r="A217" s="35"/>
      <c r="B217" s="148"/>
      <c r="C217" s="179" t="s">
        <v>253</v>
      </c>
      <c r="D217" s="179" t="s">
        <v>149</v>
      </c>
      <c r="E217" s="180" t="s">
        <v>254</v>
      </c>
      <c r="F217" s="181" t="s">
        <v>255</v>
      </c>
      <c r="G217" s="182" t="s">
        <v>152</v>
      </c>
      <c r="H217" s="183">
        <v>0.65800000000000003</v>
      </c>
      <c r="I217" s="184"/>
      <c r="J217" s="185">
        <f>ROUND(I217*H217,2)</f>
        <v>0</v>
      </c>
      <c r="K217" s="181" t="s">
        <v>632</v>
      </c>
      <c r="L217" s="36"/>
      <c r="M217" s="186" t="s">
        <v>1</v>
      </c>
      <c r="N217" s="187" t="s">
        <v>45</v>
      </c>
      <c r="O217" s="61"/>
      <c r="P217" s="188">
        <f>O217*H217</f>
        <v>0</v>
      </c>
      <c r="Q217" s="188">
        <v>0</v>
      </c>
      <c r="R217" s="188">
        <f>Q217*H217</f>
        <v>0</v>
      </c>
      <c r="S217" s="188">
        <v>0</v>
      </c>
      <c r="T217" s="18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0" t="s">
        <v>153</v>
      </c>
      <c r="AT217" s="190" t="s">
        <v>149</v>
      </c>
      <c r="AU217" s="190" t="s">
        <v>90</v>
      </c>
      <c r="AY217" s="18" t="s">
        <v>147</v>
      </c>
      <c r="BE217" s="97">
        <f>IF(N217="základní",J217,0)</f>
        <v>0</v>
      </c>
      <c r="BF217" s="97">
        <f>IF(N217="snížená",J217,0)</f>
        <v>0</v>
      </c>
      <c r="BG217" s="97">
        <f>IF(N217="zákl. přenesená",J217,0)</f>
        <v>0</v>
      </c>
      <c r="BH217" s="97">
        <f>IF(N217="sníž. přenesená",J217,0)</f>
        <v>0</v>
      </c>
      <c r="BI217" s="97">
        <f>IF(N217="nulová",J217,0)</f>
        <v>0</v>
      </c>
      <c r="BJ217" s="18" t="s">
        <v>88</v>
      </c>
      <c r="BK217" s="97">
        <f>ROUND(I217*H217,2)</f>
        <v>0</v>
      </c>
      <c r="BL217" s="18" t="s">
        <v>153</v>
      </c>
      <c r="BM217" s="190" t="s">
        <v>256</v>
      </c>
    </row>
    <row r="218" spans="1:65" s="2" customFormat="1" ht="19.5">
      <c r="A218" s="35"/>
      <c r="B218" s="36"/>
      <c r="C218" s="35"/>
      <c r="D218" s="191" t="s">
        <v>155</v>
      </c>
      <c r="E218" s="35"/>
      <c r="F218" s="192" t="s">
        <v>180</v>
      </c>
      <c r="G218" s="35"/>
      <c r="H218" s="35"/>
      <c r="I218" s="107"/>
      <c r="J218" s="35"/>
      <c r="K218" s="35"/>
      <c r="L218" s="36"/>
      <c r="M218" s="193"/>
      <c r="N218" s="194"/>
      <c r="O218" s="61"/>
      <c r="P218" s="61"/>
      <c r="Q218" s="61"/>
      <c r="R218" s="61"/>
      <c r="S218" s="61"/>
      <c r="T218" s="62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155</v>
      </c>
      <c r="AU218" s="18" t="s">
        <v>90</v>
      </c>
    </row>
    <row r="219" spans="1:65" s="13" customFormat="1">
      <c r="B219" s="195"/>
      <c r="D219" s="191" t="s">
        <v>157</v>
      </c>
      <c r="E219" s="196" t="s">
        <v>1</v>
      </c>
      <c r="F219" s="197" t="s">
        <v>257</v>
      </c>
      <c r="H219" s="196" t="s">
        <v>1</v>
      </c>
      <c r="I219" s="198"/>
      <c r="L219" s="195"/>
      <c r="M219" s="199"/>
      <c r="N219" s="200"/>
      <c r="O219" s="200"/>
      <c r="P219" s="200"/>
      <c r="Q219" s="200"/>
      <c r="R219" s="200"/>
      <c r="S219" s="200"/>
      <c r="T219" s="201"/>
      <c r="AT219" s="196" t="s">
        <v>157</v>
      </c>
      <c r="AU219" s="196" t="s">
        <v>90</v>
      </c>
      <c r="AV219" s="13" t="s">
        <v>88</v>
      </c>
      <c r="AW219" s="13" t="s">
        <v>33</v>
      </c>
      <c r="AX219" s="13" t="s">
        <v>80</v>
      </c>
      <c r="AY219" s="196" t="s">
        <v>147</v>
      </c>
    </row>
    <row r="220" spans="1:65" s="14" customFormat="1">
      <c r="B220" s="202"/>
      <c r="D220" s="191" t="s">
        <v>157</v>
      </c>
      <c r="E220" s="203" t="s">
        <v>1</v>
      </c>
      <c r="F220" s="204" t="s">
        <v>258</v>
      </c>
      <c r="H220" s="205">
        <v>0.65800000000000003</v>
      </c>
      <c r="I220" s="206"/>
      <c r="L220" s="202"/>
      <c r="M220" s="207"/>
      <c r="N220" s="208"/>
      <c r="O220" s="208"/>
      <c r="P220" s="208"/>
      <c r="Q220" s="208"/>
      <c r="R220" s="208"/>
      <c r="S220" s="208"/>
      <c r="T220" s="209"/>
      <c r="AT220" s="203" t="s">
        <v>157</v>
      </c>
      <c r="AU220" s="203" t="s">
        <v>90</v>
      </c>
      <c r="AV220" s="14" t="s">
        <v>90</v>
      </c>
      <c r="AW220" s="14" t="s">
        <v>33</v>
      </c>
      <c r="AX220" s="14" t="s">
        <v>88</v>
      </c>
      <c r="AY220" s="203" t="s">
        <v>147</v>
      </c>
    </row>
    <row r="221" spans="1:65" s="2" customFormat="1" ht="16.5" customHeight="1">
      <c r="A221" s="35"/>
      <c r="B221" s="148"/>
      <c r="C221" s="226" t="s">
        <v>259</v>
      </c>
      <c r="D221" s="226" t="s">
        <v>260</v>
      </c>
      <c r="E221" s="227" t="s">
        <v>261</v>
      </c>
      <c r="F221" s="228" t="s">
        <v>262</v>
      </c>
      <c r="G221" s="229" t="s">
        <v>243</v>
      </c>
      <c r="H221" s="230">
        <v>1.3160000000000001</v>
      </c>
      <c r="I221" s="231"/>
      <c r="J221" s="232">
        <f>ROUND(I221*H221,2)</f>
        <v>0</v>
      </c>
      <c r="K221" s="228" t="s">
        <v>632</v>
      </c>
      <c r="L221" s="233"/>
      <c r="M221" s="234" t="s">
        <v>1</v>
      </c>
      <c r="N221" s="235" t="s">
        <v>45</v>
      </c>
      <c r="O221" s="61"/>
      <c r="P221" s="188">
        <f>O221*H221</f>
        <v>0</v>
      </c>
      <c r="Q221" s="188">
        <v>1</v>
      </c>
      <c r="R221" s="188">
        <f>Q221*H221</f>
        <v>1.3160000000000001</v>
      </c>
      <c r="S221" s="188">
        <v>0</v>
      </c>
      <c r="T221" s="18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0" t="s">
        <v>196</v>
      </c>
      <c r="AT221" s="190" t="s">
        <v>260</v>
      </c>
      <c r="AU221" s="190" t="s">
        <v>90</v>
      </c>
      <c r="AY221" s="18" t="s">
        <v>147</v>
      </c>
      <c r="BE221" s="97">
        <f>IF(N221="základní",J221,0)</f>
        <v>0</v>
      </c>
      <c r="BF221" s="97">
        <f>IF(N221="snížená",J221,0)</f>
        <v>0</v>
      </c>
      <c r="BG221" s="97">
        <f>IF(N221="zákl. přenesená",J221,0)</f>
        <v>0</v>
      </c>
      <c r="BH221" s="97">
        <f>IF(N221="sníž. přenesená",J221,0)</f>
        <v>0</v>
      </c>
      <c r="BI221" s="97">
        <f>IF(N221="nulová",J221,0)</f>
        <v>0</v>
      </c>
      <c r="BJ221" s="18" t="s">
        <v>88</v>
      </c>
      <c r="BK221" s="97">
        <f>ROUND(I221*H221,2)</f>
        <v>0</v>
      </c>
      <c r="BL221" s="18" t="s">
        <v>153</v>
      </c>
      <c r="BM221" s="190" t="s">
        <v>263</v>
      </c>
    </row>
    <row r="222" spans="1:65" s="14" customFormat="1">
      <c r="B222" s="202"/>
      <c r="D222" s="191" t="s">
        <v>157</v>
      </c>
      <c r="F222" s="204" t="s">
        <v>264</v>
      </c>
      <c r="H222" s="205">
        <v>1.3160000000000001</v>
      </c>
      <c r="I222" s="206"/>
      <c r="L222" s="202"/>
      <c r="M222" s="207"/>
      <c r="N222" s="208"/>
      <c r="O222" s="208"/>
      <c r="P222" s="208"/>
      <c r="Q222" s="208"/>
      <c r="R222" s="208"/>
      <c r="S222" s="208"/>
      <c r="T222" s="209"/>
      <c r="AT222" s="203" t="s">
        <v>157</v>
      </c>
      <c r="AU222" s="203" t="s">
        <v>90</v>
      </c>
      <c r="AV222" s="14" t="s">
        <v>90</v>
      </c>
      <c r="AW222" s="14" t="s">
        <v>3</v>
      </c>
      <c r="AX222" s="14" t="s">
        <v>88</v>
      </c>
      <c r="AY222" s="203" t="s">
        <v>147</v>
      </c>
    </row>
    <row r="223" spans="1:65" s="2" customFormat="1" ht="24" customHeight="1">
      <c r="A223" s="35"/>
      <c r="B223" s="148"/>
      <c r="C223" s="179" t="s">
        <v>265</v>
      </c>
      <c r="D223" s="179" t="s">
        <v>149</v>
      </c>
      <c r="E223" s="180" t="s">
        <v>266</v>
      </c>
      <c r="F223" s="181" t="s">
        <v>267</v>
      </c>
      <c r="G223" s="182" t="s">
        <v>152</v>
      </c>
      <c r="H223" s="183">
        <v>14.46</v>
      </c>
      <c r="I223" s="184"/>
      <c r="J223" s="185">
        <f>ROUND(I223*H223,2)</f>
        <v>0</v>
      </c>
      <c r="K223" s="181" t="s">
        <v>632</v>
      </c>
      <c r="L223" s="36"/>
      <c r="M223" s="186" t="s">
        <v>1</v>
      </c>
      <c r="N223" s="187" t="s">
        <v>45</v>
      </c>
      <c r="O223" s="61"/>
      <c r="P223" s="188">
        <f>O223*H223</f>
        <v>0</v>
      </c>
      <c r="Q223" s="188">
        <v>0</v>
      </c>
      <c r="R223" s="188">
        <f>Q223*H223</f>
        <v>0</v>
      </c>
      <c r="S223" s="188">
        <v>0</v>
      </c>
      <c r="T223" s="18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153</v>
      </c>
      <c r="AT223" s="190" t="s">
        <v>149</v>
      </c>
      <c r="AU223" s="190" t="s">
        <v>90</v>
      </c>
      <c r="AY223" s="18" t="s">
        <v>147</v>
      </c>
      <c r="BE223" s="97">
        <f>IF(N223="základní",J223,0)</f>
        <v>0</v>
      </c>
      <c r="BF223" s="97">
        <f>IF(N223="snížená",J223,0)</f>
        <v>0</v>
      </c>
      <c r="BG223" s="97">
        <f>IF(N223="zákl. přenesená",J223,0)</f>
        <v>0</v>
      </c>
      <c r="BH223" s="97">
        <f>IF(N223="sníž. přenesená",J223,0)</f>
        <v>0</v>
      </c>
      <c r="BI223" s="97">
        <f>IF(N223="nulová",J223,0)</f>
        <v>0</v>
      </c>
      <c r="BJ223" s="18" t="s">
        <v>88</v>
      </c>
      <c r="BK223" s="97">
        <f>ROUND(I223*H223,2)</f>
        <v>0</v>
      </c>
      <c r="BL223" s="18" t="s">
        <v>153</v>
      </c>
      <c r="BM223" s="190" t="s">
        <v>268</v>
      </c>
    </row>
    <row r="224" spans="1:65" s="2" customFormat="1" ht="29.25">
      <c r="A224" s="35"/>
      <c r="B224" s="36"/>
      <c r="C224" s="35"/>
      <c r="D224" s="191" t="s">
        <v>155</v>
      </c>
      <c r="E224" s="35"/>
      <c r="F224" s="192" t="s">
        <v>170</v>
      </c>
      <c r="G224" s="35"/>
      <c r="H224" s="35"/>
      <c r="I224" s="107"/>
      <c r="J224" s="35"/>
      <c r="K224" s="35"/>
      <c r="L224" s="36"/>
      <c r="M224" s="193"/>
      <c r="N224" s="194"/>
      <c r="O224" s="61"/>
      <c r="P224" s="61"/>
      <c r="Q224" s="61"/>
      <c r="R224" s="61"/>
      <c r="S224" s="61"/>
      <c r="T224" s="62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155</v>
      </c>
      <c r="AU224" s="18" t="s">
        <v>90</v>
      </c>
    </row>
    <row r="225" spans="1:65" s="13" customFormat="1">
      <c r="B225" s="195"/>
      <c r="D225" s="191" t="s">
        <v>157</v>
      </c>
      <c r="E225" s="196" t="s">
        <v>1</v>
      </c>
      <c r="F225" s="197" t="s">
        <v>171</v>
      </c>
      <c r="H225" s="196" t="s">
        <v>1</v>
      </c>
      <c r="I225" s="198"/>
      <c r="L225" s="195"/>
      <c r="M225" s="199"/>
      <c r="N225" s="200"/>
      <c r="O225" s="200"/>
      <c r="P225" s="200"/>
      <c r="Q225" s="200"/>
      <c r="R225" s="200"/>
      <c r="S225" s="200"/>
      <c r="T225" s="201"/>
      <c r="AT225" s="196" t="s">
        <v>157</v>
      </c>
      <c r="AU225" s="196" t="s">
        <v>90</v>
      </c>
      <c r="AV225" s="13" t="s">
        <v>88</v>
      </c>
      <c r="AW225" s="13" t="s">
        <v>33</v>
      </c>
      <c r="AX225" s="13" t="s">
        <v>80</v>
      </c>
      <c r="AY225" s="196" t="s">
        <v>147</v>
      </c>
    </row>
    <row r="226" spans="1:65" s="14" customFormat="1">
      <c r="B226" s="202"/>
      <c r="D226" s="191" t="s">
        <v>157</v>
      </c>
      <c r="E226" s="203" t="s">
        <v>1</v>
      </c>
      <c r="F226" s="204" t="s">
        <v>172</v>
      </c>
      <c r="H226" s="205">
        <v>14.46</v>
      </c>
      <c r="I226" s="206"/>
      <c r="L226" s="202"/>
      <c r="M226" s="207"/>
      <c r="N226" s="208"/>
      <c r="O226" s="208"/>
      <c r="P226" s="208"/>
      <c r="Q226" s="208"/>
      <c r="R226" s="208"/>
      <c r="S226" s="208"/>
      <c r="T226" s="209"/>
      <c r="AT226" s="203" t="s">
        <v>157</v>
      </c>
      <c r="AU226" s="203" t="s">
        <v>90</v>
      </c>
      <c r="AV226" s="14" t="s">
        <v>90</v>
      </c>
      <c r="AW226" s="14" t="s">
        <v>33</v>
      </c>
      <c r="AX226" s="14" t="s">
        <v>88</v>
      </c>
      <c r="AY226" s="203" t="s">
        <v>147</v>
      </c>
    </row>
    <row r="227" spans="1:65" s="2" customFormat="1" ht="16.5" customHeight="1">
      <c r="A227" s="35"/>
      <c r="B227" s="148"/>
      <c r="C227" s="226" t="s">
        <v>269</v>
      </c>
      <c r="D227" s="226" t="s">
        <v>260</v>
      </c>
      <c r="E227" s="227" t="s">
        <v>270</v>
      </c>
      <c r="F227" s="228" t="s">
        <v>271</v>
      </c>
      <c r="G227" s="229" t="s">
        <v>243</v>
      </c>
      <c r="H227" s="230">
        <v>28.92</v>
      </c>
      <c r="I227" s="231"/>
      <c r="J227" s="232">
        <f>ROUND(I227*H227,2)</f>
        <v>0</v>
      </c>
      <c r="K227" s="228" t="s">
        <v>632</v>
      </c>
      <c r="L227" s="233"/>
      <c r="M227" s="234" t="s">
        <v>1</v>
      </c>
      <c r="N227" s="235" t="s">
        <v>45</v>
      </c>
      <c r="O227" s="61"/>
      <c r="P227" s="188">
        <f>O227*H227</f>
        <v>0</v>
      </c>
      <c r="Q227" s="188">
        <v>1</v>
      </c>
      <c r="R227" s="188">
        <f>Q227*H227</f>
        <v>28.92</v>
      </c>
      <c r="S227" s="188">
        <v>0</v>
      </c>
      <c r="T227" s="18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196</v>
      </c>
      <c r="AT227" s="190" t="s">
        <v>260</v>
      </c>
      <c r="AU227" s="190" t="s">
        <v>90</v>
      </c>
      <c r="AY227" s="18" t="s">
        <v>147</v>
      </c>
      <c r="BE227" s="97">
        <f>IF(N227="základní",J227,0)</f>
        <v>0</v>
      </c>
      <c r="BF227" s="97">
        <f>IF(N227="snížená",J227,0)</f>
        <v>0</v>
      </c>
      <c r="BG227" s="97">
        <f>IF(N227="zákl. přenesená",J227,0)</f>
        <v>0</v>
      </c>
      <c r="BH227" s="97">
        <f>IF(N227="sníž. přenesená",J227,0)</f>
        <v>0</v>
      </c>
      <c r="BI227" s="97">
        <f>IF(N227="nulová",J227,0)</f>
        <v>0</v>
      </c>
      <c r="BJ227" s="18" t="s">
        <v>88</v>
      </c>
      <c r="BK227" s="97">
        <f>ROUND(I227*H227,2)</f>
        <v>0</v>
      </c>
      <c r="BL227" s="18" t="s">
        <v>153</v>
      </c>
      <c r="BM227" s="190" t="s">
        <v>272</v>
      </c>
    </row>
    <row r="228" spans="1:65" s="14" customFormat="1">
      <c r="B228" s="202"/>
      <c r="D228" s="191" t="s">
        <v>157</v>
      </c>
      <c r="F228" s="204" t="s">
        <v>273</v>
      </c>
      <c r="H228" s="205">
        <v>28.92</v>
      </c>
      <c r="I228" s="206"/>
      <c r="L228" s="202"/>
      <c r="M228" s="207"/>
      <c r="N228" s="208"/>
      <c r="O228" s="208"/>
      <c r="P228" s="208"/>
      <c r="Q228" s="208"/>
      <c r="R228" s="208"/>
      <c r="S228" s="208"/>
      <c r="T228" s="209"/>
      <c r="AT228" s="203" t="s">
        <v>157</v>
      </c>
      <c r="AU228" s="203" t="s">
        <v>90</v>
      </c>
      <c r="AV228" s="14" t="s">
        <v>90</v>
      </c>
      <c r="AW228" s="14" t="s">
        <v>3</v>
      </c>
      <c r="AX228" s="14" t="s">
        <v>88</v>
      </c>
      <c r="AY228" s="203" t="s">
        <v>147</v>
      </c>
    </row>
    <row r="229" spans="1:65" s="2" customFormat="1" ht="16.5" customHeight="1">
      <c r="A229" s="35"/>
      <c r="B229" s="148"/>
      <c r="C229" s="179" t="s">
        <v>7</v>
      </c>
      <c r="D229" s="179" t="s">
        <v>149</v>
      </c>
      <c r="E229" s="180" t="s">
        <v>274</v>
      </c>
      <c r="F229" s="181" t="s">
        <v>275</v>
      </c>
      <c r="G229" s="182" t="s">
        <v>276</v>
      </c>
      <c r="H229" s="183">
        <v>380.375</v>
      </c>
      <c r="I229" s="184"/>
      <c r="J229" s="185">
        <f>ROUND(I229*H229,2)</f>
        <v>0</v>
      </c>
      <c r="K229" s="181" t="s">
        <v>632</v>
      </c>
      <c r="L229" s="36"/>
      <c r="M229" s="186" t="s">
        <v>1</v>
      </c>
      <c r="N229" s="187" t="s">
        <v>45</v>
      </c>
      <c r="O229" s="61"/>
      <c r="P229" s="188">
        <f>O229*H229</f>
        <v>0</v>
      </c>
      <c r="Q229" s="188">
        <v>0</v>
      </c>
      <c r="R229" s="188">
        <f>Q229*H229</f>
        <v>0</v>
      </c>
      <c r="S229" s="188">
        <v>0</v>
      </c>
      <c r="T229" s="18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0" t="s">
        <v>153</v>
      </c>
      <c r="AT229" s="190" t="s">
        <v>149</v>
      </c>
      <c r="AU229" s="190" t="s">
        <v>90</v>
      </c>
      <c r="AY229" s="18" t="s">
        <v>147</v>
      </c>
      <c r="BE229" s="97">
        <f>IF(N229="základní",J229,0)</f>
        <v>0</v>
      </c>
      <c r="BF229" s="97">
        <f>IF(N229="snížená",J229,0)</f>
        <v>0</v>
      </c>
      <c r="BG229" s="97">
        <f>IF(N229="zákl. přenesená",J229,0)</f>
        <v>0</v>
      </c>
      <c r="BH229" s="97">
        <f>IF(N229="sníž. přenesená",J229,0)</f>
        <v>0</v>
      </c>
      <c r="BI229" s="97">
        <f>IF(N229="nulová",J229,0)</f>
        <v>0</v>
      </c>
      <c r="BJ229" s="18" t="s">
        <v>88</v>
      </c>
      <c r="BK229" s="97">
        <f>ROUND(I229*H229,2)</f>
        <v>0</v>
      </c>
      <c r="BL229" s="18" t="s">
        <v>153</v>
      </c>
      <c r="BM229" s="190" t="s">
        <v>277</v>
      </c>
    </row>
    <row r="230" spans="1:65" s="2" customFormat="1" ht="19.5">
      <c r="A230" s="35"/>
      <c r="B230" s="36"/>
      <c r="C230" s="35"/>
      <c r="D230" s="191" t="s">
        <v>155</v>
      </c>
      <c r="E230" s="35"/>
      <c r="F230" s="192" t="s">
        <v>156</v>
      </c>
      <c r="G230" s="35"/>
      <c r="H230" s="35"/>
      <c r="I230" s="107"/>
      <c r="J230" s="35"/>
      <c r="K230" s="35"/>
      <c r="L230" s="36"/>
      <c r="M230" s="193"/>
      <c r="N230" s="194"/>
      <c r="O230" s="61"/>
      <c r="P230" s="61"/>
      <c r="Q230" s="61"/>
      <c r="R230" s="61"/>
      <c r="S230" s="61"/>
      <c r="T230" s="62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155</v>
      </c>
      <c r="AU230" s="18" t="s">
        <v>90</v>
      </c>
    </row>
    <row r="231" spans="1:65" s="2" customFormat="1" ht="16.5" customHeight="1">
      <c r="A231" s="35"/>
      <c r="B231" s="148"/>
      <c r="C231" s="226" t="s">
        <v>278</v>
      </c>
      <c r="D231" s="226" t="s">
        <v>260</v>
      </c>
      <c r="E231" s="227" t="s">
        <v>279</v>
      </c>
      <c r="F231" s="228" t="s">
        <v>280</v>
      </c>
      <c r="G231" s="229" t="s">
        <v>281</v>
      </c>
      <c r="H231" s="230">
        <v>11.411</v>
      </c>
      <c r="I231" s="231"/>
      <c r="J231" s="232">
        <f>ROUND(I231*H231,2)</f>
        <v>0</v>
      </c>
      <c r="K231" s="228" t="s">
        <v>632</v>
      </c>
      <c r="L231" s="233"/>
      <c r="M231" s="234" t="s">
        <v>1</v>
      </c>
      <c r="N231" s="235" t="s">
        <v>45</v>
      </c>
      <c r="O231" s="61"/>
      <c r="P231" s="188">
        <f>O231*H231</f>
        <v>0</v>
      </c>
      <c r="Q231" s="188">
        <v>1E-3</v>
      </c>
      <c r="R231" s="188">
        <f>Q231*H231</f>
        <v>1.1410999999999999E-2</v>
      </c>
      <c r="S231" s="188">
        <v>0</v>
      </c>
      <c r="T231" s="18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0" t="s">
        <v>196</v>
      </c>
      <c r="AT231" s="190" t="s">
        <v>260</v>
      </c>
      <c r="AU231" s="190" t="s">
        <v>90</v>
      </c>
      <c r="AY231" s="18" t="s">
        <v>147</v>
      </c>
      <c r="BE231" s="97">
        <f>IF(N231="základní",J231,0)</f>
        <v>0</v>
      </c>
      <c r="BF231" s="97">
        <f>IF(N231="snížená",J231,0)</f>
        <v>0</v>
      </c>
      <c r="BG231" s="97">
        <f>IF(N231="zákl. přenesená",J231,0)</f>
        <v>0</v>
      </c>
      <c r="BH231" s="97">
        <f>IF(N231="sníž. přenesená",J231,0)</f>
        <v>0</v>
      </c>
      <c r="BI231" s="97">
        <f>IF(N231="nulová",J231,0)</f>
        <v>0</v>
      </c>
      <c r="BJ231" s="18" t="s">
        <v>88</v>
      </c>
      <c r="BK231" s="97">
        <f>ROUND(I231*H231,2)</f>
        <v>0</v>
      </c>
      <c r="BL231" s="18" t="s">
        <v>153</v>
      </c>
      <c r="BM231" s="190" t="s">
        <v>282</v>
      </c>
    </row>
    <row r="232" spans="1:65" s="14" customFormat="1">
      <c r="B232" s="202"/>
      <c r="D232" s="191" t="s">
        <v>157</v>
      </c>
      <c r="F232" s="204" t="s">
        <v>283</v>
      </c>
      <c r="H232" s="205">
        <v>11.411</v>
      </c>
      <c r="I232" s="206"/>
      <c r="L232" s="202"/>
      <c r="M232" s="207"/>
      <c r="N232" s="208"/>
      <c r="O232" s="208"/>
      <c r="P232" s="208"/>
      <c r="Q232" s="208"/>
      <c r="R232" s="208"/>
      <c r="S232" s="208"/>
      <c r="T232" s="209"/>
      <c r="AT232" s="203" t="s">
        <v>157</v>
      </c>
      <c r="AU232" s="203" t="s">
        <v>90</v>
      </c>
      <c r="AV232" s="14" t="s">
        <v>90</v>
      </c>
      <c r="AW232" s="14" t="s">
        <v>3</v>
      </c>
      <c r="AX232" s="14" t="s">
        <v>88</v>
      </c>
      <c r="AY232" s="203" t="s">
        <v>147</v>
      </c>
    </row>
    <row r="233" spans="1:65" s="2" customFormat="1" ht="24" customHeight="1">
      <c r="A233" s="35"/>
      <c r="B233" s="148"/>
      <c r="C233" s="179" t="s">
        <v>284</v>
      </c>
      <c r="D233" s="179" t="s">
        <v>149</v>
      </c>
      <c r="E233" s="180" t="s">
        <v>285</v>
      </c>
      <c r="F233" s="181" t="s">
        <v>286</v>
      </c>
      <c r="G233" s="182" t="s">
        <v>276</v>
      </c>
      <c r="H233" s="183">
        <v>380.375</v>
      </c>
      <c r="I233" s="184"/>
      <c r="J233" s="185">
        <f>ROUND(I233*H233,2)</f>
        <v>0</v>
      </c>
      <c r="K233" s="181" t="s">
        <v>632</v>
      </c>
      <c r="L233" s="36"/>
      <c r="M233" s="186" t="s">
        <v>1</v>
      </c>
      <c r="N233" s="187" t="s">
        <v>45</v>
      </c>
      <c r="O233" s="61"/>
      <c r="P233" s="188">
        <f>O233*H233</f>
        <v>0</v>
      </c>
      <c r="Q233" s="188">
        <v>0</v>
      </c>
      <c r="R233" s="188">
        <f>Q233*H233</f>
        <v>0</v>
      </c>
      <c r="S233" s="188">
        <v>0</v>
      </c>
      <c r="T233" s="18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0" t="s">
        <v>153</v>
      </c>
      <c r="AT233" s="190" t="s">
        <v>149</v>
      </c>
      <c r="AU233" s="190" t="s">
        <v>90</v>
      </c>
      <c r="AY233" s="18" t="s">
        <v>147</v>
      </c>
      <c r="BE233" s="97">
        <f>IF(N233="základní",J233,0)</f>
        <v>0</v>
      </c>
      <c r="BF233" s="97">
        <f>IF(N233="snížená",J233,0)</f>
        <v>0</v>
      </c>
      <c r="BG233" s="97">
        <f>IF(N233="zákl. přenesená",J233,0)</f>
        <v>0</v>
      </c>
      <c r="BH233" s="97">
        <f>IF(N233="sníž. přenesená",J233,0)</f>
        <v>0</v>
      </c>
      <c r="BI233" s="97">
        <f>IF(N233="nulová",J233,0)</f>
        <v>0</v>
      </c>
      <c r="BJ233" s="18" t="s">
        <v>88</v>
      </c>
      <c r="BK233" s="97">
        <f>ROUND(I233*H233,2)</f>
        <v>0</v>
      </c>
      <c r="BL233" s="18" t="s">
        <v>153</v>
      </c>
      <c r="BM233" s="190" t="s">
        <v>287</v>
      </c>
    </row>
    <row r="234" spans="1:65" s="2" customFormat="1" ht="19.5">
      <c r="A234" s="35"/>
      <c r="B234" s="36"/>
      <c r="C234" s="35"/>
      <c r="D234" s="191" t="s">
        <v>155</v>
      </c>
      <c r="E234" s="35"/>
      <c r="F234" s="192" t="s">
        <v>156</v>
      </c>
      <c r="G234" s="35"/>
      <c r="H234" s="35"/>
      <c r="I234" s="107"/>
      <c r="J234" s="35"/>
      <c r="K234" s="35"/>
      <c r="L234" s="36"/>
      <c r="M234" s="193"/>
      <c r="N234" s="194"/>
      <c r="O234" s="61"/>
      <c r="P234" s="61"/>
      <c r="Q234" s="61"/>
      <c r="R234" s="61"/>
      <c r="S234" s="61"/>
      <c r="T234" s="62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155</v>
      </c>
      <c r="AU234" s="18" t="s">
        <v>90</v>
      </c>
    </row>
    <row r="235" spans="1:65" s="13" customFormat="1">
      <c r="B235" s="195"/>
      <c r="D235" s="191" t="s">
        <v>157</v>
      </c>
      <c r="E235" s="196" t="s">
        <v>1</v>
      </c>
      <c r="F235" s="197" t="s">
        <v>219</v>
      </c>
      <c r="H235" s="196" t="s">
        <v>1</v>
      </c>
      <c r="I235" s="198"/>
      <c r="L235" s="195"/>
      <c r="M235" s="199"/>
      <c r="N235" s="200"/>
      <c r="O235" s="200"/>
      <c r="P235" s="200"/>
      <c r="Q235" s="200"/>
      <c r="R235" s="200"/>
      <c r="S235" s="200"/>
      <c r="T235" s="201"/>
      <c r="AT235" s="196" t="s">
        <v>157</v>
      </c>
      <c r="AU235" s="196" t="s">
        <v>90</v>
      </c>
      <c r="AV235" s="13" t="s">
        <v>88</v>
      </c>
      <c r="AW235" s="13" t="s">
        <v>33</v>
      </c>
      <c r="AX235" s="13" t="s">
        <v>80</v>
      </c>
      <c r="AY235" s="196" t="s">
        <v>147</v>
      </c>
    </row>
    <row r="236" spans="1:65" s="14" customFormat="1">
      <c r="B236" s="202"/>
      <c r="D236" s="191" t="s">
        <v>157</v>
      </c>
      <c r="E236" s="203" t="s">
        <v>1</v>
      </c>
      <c r="F236" s="204" t="s">
        <v>288</v>
      </c>
      <c r="H236" s="205">
        <v>722.97500000000002</v>
      </c>
      <c r="I236" s="206"/>
      <c r="L236" s="202"/>
      <c r="M236" s="207"/>
      <c r="N236" s="208"/>
      <c r="O236" s="208"/>
      <c r="P236" s="208"/>
      <c r="Q236" s="208"/>
      <c r="R236" s="208"/>
      <c r="S236" s="208"/>
      <c r="T236" s="209"/>
      <c r="AT236" s="203" t="s">
        <v>157</v>
      </c>
      <c r="AU236" s="203" t="s">
        <v>90</v>
      </c>
      <c r="AV236" s="14" t="s">
        <v>90</v>
      </c>
      <c r="AW236" s="14" t="s">
        <v>33</v>
      </c>
      <c r="AX236" s="14" t="s">
        <v>80</v>
      </c>
      <c r="AY236" s="203" t="s">
        <v>147</v>
      </c>
    </row>
    <row r="237" spans="1:65" s="14" customFormat="1">
      <c r="B237" s="202"/>
      <c r="D237" s="191" t="s">
        <v>157</v>
      </c>
      <c r="E237" s="203" t="s">
        <v>1</v>
      </c>
      <c r="F237" s="204" t="s">
        <v>289</v>
      </c>
      <c r="H237" s="205">
        <v>57.4</v>
      </c>
      <c r="I237" s="206"/>
      <c r="L237" s="202"/>
      <c r="M237" s="207"/>
      <c r="N237" s="208"/>
      <c r="O237" s="208"/>
      <c r="P237" s="208"/>
      <c r="Q237" s="208"/>
      <c r="R237" s="208"/>
      <c r="S237" s="208"/>
      <c r="T237" s="209"/>
      <c r="AT237" s="203" t="s">
        <v>157</v>
      </c>
      <c r="AU237" s="203" t="s">
        <v>90</v>
      </c>
      <c r="AV237" s="14" t="s">
        <v>90</v>
      </c>
      <c r="AW237" s="14" t="s">
        <v>33</v>
      </c>
      <c r="AX237" s="14" t="s">
        <v>80</v>
      </c>
      <c r="AY237" s="203" t="s">
        <v>147</v>
      </c>
    </row>
    <row r="238" spans="1:65" s="13" customFormat="1">
      <c r="B238" s="195"/>
      <c r="D238" s="191" t="s">
        <v>157</v>
      </c>
      <c r="E238" s="196" t="s">
        <v>1</v>
      </c>
      <c r="F238" s="197" t="s">
        <v>290</v>
      </c>
      <c r="H238" s="196" t="s">
        <v>1</v>
      </c>
      <c r="I238" s="198"/>
      <c r="L238" s="195"/>
      <c r="M238" s="199"/>
      <c r="N238" s="200"/>
      <c r="O238" s="200"/>
      <c r="P238" s="200"/>
      <c r="Q238" s="200"/>
      <c r="R238" s="200"/>
      <c r="S238" s="200"/>
      <c r="T238" s="201"/>
      <c r="AT238" s="196" t="s">
        <v>157</v>
      </c>
      <c r="AU238" s="196" t="s">
        <v>90</v>
      </c>
      <c r="AV238" s="13" t="s">
        <v>88</v>
      </c>
      <c r="AW238" s="13" t="s">
        <v>33</v>
      </c>
      <c r="AX238" s="13" t="s">
        <v>80</v>
      </c>
      <c r="AY238" s="196" t="s">
        <v>147</v>
      </c>
    </row>
    <row r="239" spans="1:65" s="14" customFormat="1">
      <c r="B239" s="202"/>
      <c r="D239" s="191" t="s">
        <v>157</v>
      </c>
      <c r="E239" s="203" t="s">
        <v>1</v>
      </c>
      <c r="F239" s="204" t="s">
        <v>291</v>
      </c>
      <c r="H239" s="205">
        <v>-400</v>
      </c>
      <c r="I239" s="206"/>
      <c r="L239" s="202"/>
      <c r="M239" s="207"/>
      <c r="N239" s="208"/>
      <c r="O239" s="208"/>
      <c r="P239" s="208"/>
      <c r="Q239" s="208"/>
      <c r="R239" s="208"/>
      <c r="S239" s="208"/>
      <c r="T239" s="209"/>
      <c r="AT239" s="203" t="s">
        <v>157</v>
      </c>
      <c r="AU239" s="203" t="s">
        <v>90</v>
      </c>
      <c r="AV239" s="14" t="s">
        <v>90</v>
      </c>
      <c r="AW239" s="14" t="s">
        <v>33</v>
      </c>
      <c r="AX239" s="14" t="s">
        <v>80</v>
      </c>
      <c r="AY239" s="203" t="s">
        <v>147</v>
      </c>
    </row>
    <row r="240" spans="1:65" s="15" customFormat="1">
      <c r="B240" s="210"/>
      <c r="D240" s="191" t="s">
        <v>157</v>
      </c>
      <c r="E240" s="211" t="s">
        <v>1</v>
      </c>
      <c r="F240" s="212" t="s">
        <v>165</v>
      </c>
      <c r="H240" s="213">
        <v>380.375</v>
      </c>
      <c r="I240" s="214"/>
      <c r="L240" s="210"/>
      <c r="M240" s="215"/>
      <c r="N240" s="216"/>
      <c r="O240" s="216"/>
      <c r="P240" s="216"/>
      <c r="Q240" s="216"/>
      <c r="R240" s="216"/>
      <c r="S240" s="216"/>
      <c r="T240" s="217"/>
      <c r="AT240" s="211" t="s">
        <v>157</v>
      </c>
      <c r="AU240" s="211" t="s">
        <v>90</v>
      </c>
      <c r="AV240" s="15" t="s">
        <v>153</v>
      </c>
      <c r="AW240" s="15" t="s">
        <v>33</v>
      </c>
      <c r="AX240" s="15" t="s">
        <v>88</v>
      </c>
      <c r="AY240" s="211" t="s">
        <v>147</v>
      </c>
    </row>
    <row r="241" spans="1:65" s="2" customFormat="1" ht="16.5" customHeight="1">
      <c r="A241" s="35"/>
      <c r="B241" s="148"/>
      <c r="C241" s="179" t="s">
        <v>292</v>
      </c>
      <c r="D241" s="179" t="s">
        <v>149</v>
      </c>
      <c r="E241" s="180" t="s">
        <v>293</v>
      </c>
      <c r="F241" s="181" t="s">
        <v>294</v>
      </c>
      <c r="G241" s="182" t="s">
        <v>276</v>
      </c>
      <c r="H241" s="183">
        <v>380.375</v>
      </c>
      <c r="I241" s="184"/>
      <c r="J241" s="185">
        <f>ROUND(I241*H241,2)</f>
        <v>0</v>
      </c>
      <c r="K241" s="181" t="s">
        <v>632</v>
      </c>
      <c r="L241" s="36"/>
      <c r="M241" s="186" t="s">
        <v>1</v>
      </c>
      <c r="N241" s="187" t="s">
        <v>45</v>
      </c>
      <c r="O241" s="61"/>
      <c r="P241" s="188">
        <f>O241*H241</f>
        <v>0</v>
      </c>
      <c r="Q241" s="188">
        <v>0</v>
      </c>
      <c r="R241" s="188">
        <f>Q241*H241</f>
        <v>0</v>
      </c>
      <c r="S241" s="188">
        <v>0</v>
      </c>
      <c r="T241" s="18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0" t="s">
        <v>153</v>
      </c>
      <c r="AT241" s="190" t="s">
        <v>149</v>
      </c>
      <c r="AU241" s="190" t="s">
        <v>90</v>
      </c>
      <c r="AY241" s="18" t="s">
        <v>147</v>
      </c>
      <c r="BE241" s="97">
        <f>IF(N241="základní",J241,0)</f>
        <v>0</v>
      </c>
      <c r="BF241" s="97">
        <f>IF(N241="snížená",J241,0)</f>
        <v>0</v>
      </c>
      <c r="BG241" s="97">
        <f>IF(N241="zákl. přenesená",J241,0)</f>
        <v>0</v>
      </c>
      <c r="BH241" s="97">
        <f>IF(N241="sníž. přenesená",J241,0)</f>
        <v>0</v>
      </c>
      <c r="BI241" s="97">
        <f>IF(N241="nulová",J241,0)</f>
        <v>0</v>
      </c>
      <c r="BJ241" s="18" t="s">
        <v>88</v>
      </c>
      <c r="BK241" s="97">
        <f>ROUND(I241*H241,2)</f>
        <v>0</v>
      </c>
      <c r="BL241" s="18" t="s">
        <v>153</v>
      </c>
      <c r="BM241" s="190" t="s">
        <v>295</v>
      </c>
    </row>
    <row r="242" spans="1:65" s="2" customFormat="1" ht="19.5">
      <c r="A242" s="35"/>
      <c r="B242" s="36"/>
      <c r="C242" s="35"/>
      <c r="D242" s="191" t="s">
        <v>155</v>
      </c>
      <c r="E242" s="35"/>
      <c r="F242" s="192" t="s">
        <v>156</v>
      </c>
      <c r="G242" s="35"/>
      <c r="H242" s="35"/>
      <c r="I242" s="107"/>
      <c r="J242" s="35"/>
      <c r="K242" s="35"/>
      <c r="L242" s="36"/>
      <c r="M242" s="193"/>
      <c r="N242" s="194"/>
      <c r="O242" s="61"/>
      <c r="P242" s="61"/>
      <c r="Q242" s="61"/>
      <c r="R242" s="61"/>
      <c r="S242" s="61"/>
      <c r="T242" s="62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155</v>
      </c>
      <c r="AU242" s="18" t="s">
        <v>90</v>
      </c>
    </row>
    <row r="243" spans="1:65" s="2" customFormat="1" ht="16.5" customHeight="1">
      <c r="A243" s="35"/>
      <c r="B243" s="148"/>
      <c r="C243" s="179" t="s">
        <v>296</v>
      </c>
      <c r="D243" s="179" t="s">
        <v>149</v>
      </c>
      <c r="E243" s="180" t="s">
        <v>297</v>
      </c>
      <c r="F243" s="181" t="s">
        <v>298</v>
      </c>
      <c r="G243" s="182" t="s">
        <v>276</v>
      </c>
      <c r="H243" s="183">
        <v>108.857</v>
      </c>
      <c r="I243" s="184"/>
      <c r="J243" s="185">
        <f>ROUND(I243*H243,2)</f>
        <v>0</v>
      </c>
      <c r="K243" s="181" t="s">
        <v>632</v>
      </c>
      <c r="L243" s="36"/>
      <c r="M243" s="186" t="s">
        <v>1</v>
      </c>
      <c r="N243" s="187" t="s">
        <v>45</v>
      </c>
      <c r="O243" s="61"/>
      <c r="P243" s="188">
        <f>O243*H243</f>
        <v>0</v>
      </c>
      <c r="Q243" s="188">
        <v>0</v>
      </c>
      <c r="R243" s="188">
        <f>Q243*H243</f>
        <v>0</v>
      </c>
      <c r="S243" s="188">
        <v>0</v>
      </c>
      <c r="T243" s="18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0" t="s">
        <v>153</v>
      </c>
      <c r="AT243" s="190" t="s">
        <v>149</v>
      </c>
      <c r="AU243" s="190" t="s">
        <v>90</v>
      </c>
      <c r="AY243" s="18" t="s">
        <v>147</v>
      </c>
      <c r="BE243" s="97">
        <f>IF(N243="základní",J243,0)</f>
        <v>0</v>
      </c>
      <c r="BF243" s="97">
        <f>IF(N243="snížená",J243,0)</f>
        <v>0</v>
      </c>
      <c r="BG243" s="97">
        <f>IF(N243="zákl. přenesená",J243,0)</f>
        <v>0</v>
      </c>
      <c r="BH243" s="97">
        <f>IF(N243="sníž. přenesená",J243,0)</f>
        <v>0</v>
      </c>
      <c r="BI243" s="97">
        <f>IF(N243="nulová",J243,0)</f>
        <v>0</v>
      </c>
      <c r="BJ243" s="18" t="s">
        <v>88</v>
      </c>
      <c r="BK243" s="97">
        <f>ROUND(I243*H243,2)</f>
        <v>0</v>
      </c>
      <c r="BL243" s="18" t="s">
        <v>153</v>
      </c>
      <c r="BM243" s="190" t="s">
        <v>299</v>
      </c>
    </row>
    <row r="244" spans="1:65" s="2" customFormat="1" ht="19.5">
      <c r="A244" s="35"/>
      <c r="B244" s="36"/>
      <c r="C244" s="35"/>
      <c r="D244" s="191" t="s">
        <v>155</v>
      </c>
      <c r="E244" s="35"/>
      <c r="F244" s="192" t="s">
        <v>156</v>
      </c>
      <c r="G244" s="35"/>
      <c r="H244" s="35"/>
      <c r="I244" s="107"/>
      <c r="J244" s="35"/>
      <c r="K244" s="35"/>
      <c r="L244" s="36"/>
      <c r="M244" s="193"/>
      <c r="N244" s="194"/>
      <c r="O244" s="61"/>
      <c r="P244" s="61"/>
      <c r="Q244" s="61"/>
      <c r="R244" s="61"/>
      <c r="S244" s="61"/>
      <c r="T244" s="62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155</v>
      </c>
      <c r="AU244" s="18" t="s">
        <v>90</v>
      </c>
    </row>
    <row r="245" spans="1:65" s="13" customFormat="1">
      <c r="B245" s="195"/>
      <c r="D245" s="191" t="s">
        <v>157</v>
      </c>
      <c r="E245" s="196" t="s">
        <v>1</v>
      </c>
      <c r="F245" s="197" t="s">
        <v>171</v>
      </c>
      <c r="H245" s="196" t="s">
        <v>1</v>
      </c>
      <c r="I245" s="198"/>
      <c r="L245" s="195"/>
      <c r="M245" s="199"/>
      <c r="N245" s="200"/>
      <c r="O245" s="200"/>
      <c r="P245" s="200"/>
      <c r="Q245" s="200"/>
      <c r="R245" s="200"/>
      <c r="S245" s="200"/>
      <c r="T245" s="201"/>
      <c r="AT245" s="196" t="s">
        <v>157</v>
      </c>
      <c r="AU245" s="196" t="s">
        <v>90</v>
      </c>
      <c r="AV245" s="13" t="s">
        <v>88</v>
      </c>
      <c r="AW245" s="13" t="s">
        <v>33</v>
      </c>
      <c r="AX245" s="13" t="s">
        <v>80</v>
      </c>
      <c r="AY245" s="196" t="s">
        <v>147</v>
      </c>
    </row>
    <row r="246" spans="1:65" s="14" customFormat="1">
      <c r="B246" s="202"/>
      <c r="D246" s="191" t="s">
        <v>157</v>
      </c>
      <c r="E246" s="203" t="s">
        <v>1</v>
      </c>
      <c r="F246" s="204" t="s">
        <v>172</v>
      </c>
      <c r="H246" s="205">
        <v>14.46</v>
      </c>
      <c r="I246" s="206"/>
      <c r="L246" s="202"/>
      <c r="M246" s="207"/>
      <c r="N246" s="208"/>
      <c r="O246" s="208"/>
      <c r="P246" s="208"/>
      <c r="Q246" s="208"/>
      <c r="R246" s="208"/>
      <c r="S246" s="208"/>
      <c r="T246" s="209"/>
      <c r="AT246" s="203" t="s">
        <v>157</v>
      </c>
      <c r="AU246" s="203" t="s">
        <v>90</v>
      </c>
      <c r="AV246" s="14" t="s">
        <v>90</v>
      </c>
      <c r="AW246" s="14" t="s">
        <v>33</v>
      </c>
      <c r="AX246" s="14" t="s">
        <v>80</v>
      </c>
      <c r="AY246" s="203" t="s">
        <v>147</v>
      </c>
    </row>
    <row r="247" spans="1:65" s="16" customFormat="1">
      <c r="B247" s="218"/>
      <c r="D247" s="191" t="s">
        <v>157</v>
      </c>
      <c r="E247" s="219" t="s">
        <v>1</v>
      </c>
      <c r="F247" s="220" t="s">
        <v>234</v>
      </c>
      <c r="H247" s="221">
        <v>14.46</v>
      </c>
      <c r="I247" s="222"/>
      <c r="L247" s="218"/>
      <c r="M247" s="223"/>
      <c r="N247" s="224"/>
      <c r="O247" s="224"/>
      <c r="P247" s="224"/>
      <c r="Q247" s="224"/>
      <c r="R247" s="224"/>
      <c r="S247" s="224"/>
      <c r="T247" s="225"/>
      <c r="AT247" s="219" t="s">
        <v>157</v>
      </c>
      <c r="AU247" s="219" t="s">
        <v>90</v>
      </c>
      <c r="AV247" s="16" t="s">
        <v>166</v>
      </c>
      <c r="AW247" s="16" t="s">
        <v>33</v>
      </c>
      <c r="AX247" s="16" t="s">
        <v>80</v>
      </c>
      <c r="AY247" s="219" t="s">
        <v>147</v>
      </c>
    </row>
    <row r="248" spans="1:65" s="13" customFormat="1">
      <c r="B248" s="195"/>
      <c r="D248" s="191" t="s">
        <v>157</v>
      </c>
      <c r="E248" s="196" t="s">
        <v>1</v>
      </c>
      <c r="F248" s="197" t="s">
        <v>181</v>
      </c>
      <c r="H248" s="196" t="s">
        <v>1</v>
      </c>
      <c r="I248" s="198"/>
      <c r="L248" s="195"/>
      <c r="M248" s="199"/>
      <c r="N248" s="200"/>
      <c r="O248" s="200"/>
      <c r="P248" s="200"/>
      <c r="Q248" s="200"/>
      <c r="R248" s="200"/>
      <c r="S248" s="200"/>
      <c r="T248" s="201"/>
      <c r="AT248" s="196" t="s">
        <v>157</v>
      </c>
      <c r="AU248" s="196" t="s">
        <v>90</v>
      </c>
      <c r="AV248" s="13" t="s">
        <v>88</v>
      </c>
      <c r="AW248" s="13" t="s">
        <v>33</v>
      </c>
      <c r="AX248" s="13" t="s">
        <v>80</v>
      </c>
      <c r="AY248" s="196" t="s">
        <v>147</v>
      </c>
    </row>
    <row r="249" spans="1:65" s="14" customFormat="1">
      <c r="B249" s="202"/>
      <c r="D249" s="191" t="s">
        <v>157</v>
      </c>
      <c r="E249" s="203" t="s">
        <v>1</v>
      </c>
      <c r="F249" s="204" t="s">
        <v>182</v>
      </c>
      <c r="H249" s="205">
        <v>3.1789999999999998</v>
      </c>
      <c r="I249" s="206"/>
      <c r="L249" s="202"/>
      <c r="M249" s="207"/>
      <c r="N249" s="208"/>
      <c r="O249" s="208"/>
      <c r="P249" s="208"/>
      <c r="Q249" s="208"/>
      <c r="R249" s="208"/>
      <c r="S249" s="208"/>
      <c r="T249" s="209"/>
      <c r="AT249" s="203" t="s">
        <v>157</v>
      </c>
      <c r="AU249" s="203" t="s">
        <v>90</v>
      </c>
      <c r="AV249" s="14" t="s">
        <v>90</v>
      </c>
      <c r="AW249" s="14" t="s">
        <v>33</v>
      </c>
      <c r="AX249" s="14" t="s">
        <v>80</v>
      </c>
      <c r="AY249" s="203" t="s">
        <v>147</v>
      </c>
    </row>
    <row r="250" spans="1:65" s="14" customFormat="1">
      <c r="B250" s="202"/>
      <c r="D250" s="191" t="s">
        <v>157</v>
      </c>
      <c r="E250" s="203" t="s">
        <v>1</v>
      </c>
      <c r="F250" s="204" t="s">
        <v>183</v>
      </c>
      <c r="H250" s="205">
        <v>5.6859999999999999</v>
      </c>
      <c r="I250" s="206"/>
      <c r="L250" s="202"/>
      <c r="M250" s="207"/>
      <c r="N250" s="208"/>
      <c r="O250" s="208"/>
      <c r="P250" s="208"/>
      <c r="Q250" s="208"/>
      <c r="R250" s="208"/>
      <c r="S250" s="208"/>
      <c r="T250" s="209"/>
      <c r="AT250" s="203" t="s">
        <v>157</v>
      </c>
      <c r="AU250" s="203" t="s">
        <v>90</v>
      </c>
      <c r="AV250" s="14" t="s">
        <v>90</v>
      </c>
      <c r="AW250" s="14" t="s">
        <v>33</v>
      </c>
      <c r="AX250" s="14" t="s">
        <v>80</v>
      </c>
      <c r="AY250" s="203" t="s">
        <v>147</v>
      </c>
    </row>
    <row r="251" spans="1:65" s="14" customFormat="1">
      <c r="B251" s="202"/>
      <c r="D251" s="191" t="s">
        <v>157</v>
      </c>
      <c r="E251" s="203" t="s">
        <v>1</v>
      </c>
      <c r="F251" s="204" t="s">
        <v>184</v>
      </c>
      <c r="H251" s="205">
        <v>3.81</v>
      </c>
      <c r="I251" s="206"/>
      <c r="L251" s="202"/>
      <c r="M251" s="207"/>
      <c r="N251" s="208"/>
      <c r="O251" s="208"/>
      <c r="P251" s="208"/>
      <c r="Q251" s="208"/>
      <c r="R251" s="208"/>
      <c r="S251" s="208"/>
      <c r="T251" s="209"/>
      <c r="AT251" s="203" t="s">
        <v>157</v>
      </c>
      <c r="AU251" s="203" t="s">
        <v>90</v>
      </c>
      <c r="AV251" s="14" t="s">
        <v>90</v>
      </c>
      <c r="AW251" s="14" t="s">
        <v>33</v>
      </c>
      <c r="AX251" s="14" t="s">
        <v>80</v>
      </c>
      <c r="AY251" s="203" t="s">
        <v>147</v>
      </c>
    </row>
    <row r="252" spans="1:65" s="16" customFormat="1">
      <c r="B252" s="218"/>
      <c r="D252" s="191" t="s">
        <v>157</v>
      </c>
      <c r="E252" s="219" t="s">
        <v>1</v>
      </c>
      <c r="F252" s="220" t="s">
        <v>234</v>
      </c>
      <c r="H252" s="221">
        <v>12.675000000000001</v>
      </c>
      <c r="I252" s="222"/>
      <c r="L252" s="218"/>
      <c r="M252" s="223"/>
      <c r="N252" s="224"/>
      <c r="O252" s="224"/>
      <c r="P252" s="224"/>
      <c r="Q252" s="224"/>
      <c r="R252" s="224"/>
      <c r="S252" s="224"/>
      <c r="T252" s="225"/>
      <c r="AT252" s="219" t="s">
        <v>157</v>
      </c>
      <c r="AU252" s="219" t="s">
        <v>90</v>
      </c>
      <c r="AV252" s="16" t="s">
        <v>166</v>
      </c>
      <c r="AW252" s="16" t="s">
        <v>33</v>
      </c>
      <c r="AX252" s="16" t="s">
        <v>80</v>
      </c>
      <c r="AY252" s="219" t="s">
        <v>147</v>
      </c>
    </row>
    <row r="253" spans="1:65" s="13" customFormat="1" ht="22.5">
      <c r="B253" s="195"/>
      <c r="D253" s="191" t="s">
        <v>157</v>
      </c>
      <c r="E253" s="196" t="s">
        <v>1</v>
      </c>
      <c r="F253" s="197" t="s">
        <v>193</v>
      </c>
      <c r="H253" s="196" t="s">
        <v>1</v>
      </c>
      <c r="I253" s="198"/>
      <c r="L253" s="195"/>
      <c r="M253" s="199"/>
      <c r="N253" s="200"/>
      <c r="O253" s="200"/>
      <c r="P253" s="200"/>
      <c r="Q253" s="200"/>
      <c r="R253" s="200"/>
      <c r="S253" s="200"/>
      <c r="T253" s="201"/>
      <c r="AT253" s="196" t="s">
        <v>157</v>
      </c>
      <c r="AU253" s="196" t="s">
        <v>90</v>
      </c>
      <c r="AV253" s="13" t="s">
        <v>88</v>
      </c>
      <c r="AW253" s="13" t="s">
        <v>33</v>
      </c>
      <c r="AX253" s="13" t="s">
        <v>80</v>
      </c>
      <c r="AY253" s="196" t="s">
        <v>147</v>
      </c>
    </row>
    <row r="254" spans="1:65" s="13" customFormat="1" ht="22.5">
      <c r="B254" s="195"/>
      <c r="D254" s="191" t="s">
        <v>157</v>
      </c>
      <c r="E254" s="196" t="s">
        <v>1</v>
      </c>
      <c r="F254" s="197" t="s">
        <v>194</v>
      </c>
      <c r="H254" s="196" t="s">
        <v>1</v>
      </c>
      <c r="I254" s="198"/>
      <c r="L254" s="195"/>
      <c r="M254" s="199"/>
      <c r="N254" s="200"/>
      <c r="O254" s="200"/>
      <c r="P254" s="200"/>
      <c r="Q254" s="200"/>
      <c r="R254" s="200"/>
      <c r="S254" s="200"/>
      <c r="T254" s="201"/>
      <c r="AT254" s="196" t="s">
        <v>157</v>
      </c>
      <c r="AU254" s="196" t="s">
        <v>90</v>
      </c>
      <c r="AV254" s="13" t="s">
        <v>88</v>
      </c>
      <c r="AW254" s="13" t="s">
        <v>33</v>
      </c>
      <c r="AX254" s="13" t="s">
        <v>80</v>
      </c>
      <c r="AY254" s="196" t="s">
        <v>147</v>
      </c>
    </row>
    <row r="255" spans="1:65" s="14" customFormat="1">
      <c r="B255" s="202"/>
      <c r="D255" s="191" t="s">
        <v>157</v>
      </c>
      <c r="E255" s="203" t="s">
        <v>1</v>
      </c>
      <c r="F255" s="204" t="s">
        <v>195</v>
      </c>
      <c r="H255" s="205">
        <v>6.782</v>
      </c>
      <c r="I255" s="206"/>
      <c r="L255" s="202"/>
      <c r="M255" s="207"/>
      <c r="N255" s="208"/>
      <c r="O255" s="208"/>
      <c r="P255" s="208"/>
      <c r="Q255" s="208"/>
      <c r="R255" s="208"/>
      <c r="S255" s="208"/>
      <c r="T255" s="209"/>
      <c r="AT255" s="203" t="s">
        <v>157</v>
      </c>
      <c r="AU255" s="203" t="s">
        <v>90</v>
      </c>
      <c r="AV255" s="14" t="s">
        <v>90</v>
      </c>
      <c r="AW255" s="14" t="s">
        <v>33</v>
      </c>
      <c r="AX255" s="14" t="s">
        <v>80</v>
      </c>
      <c r="AY255" s="203" t="s">
        <v>147</v>
      </c>
    </row>
    <row r="256" spans="1:65" s="16" customFormat="1">
      <c r="B256" s="218"/>
      <c r="D256" s="191" t="s">
        <v>157</v>
      </c>
      <c r="E256" s="219" t="s">
        <v>1</v>
      </c>
      <c r="F256" s="220" t="s">
        <v>234</v>
      </c>
      <c r="H256" s="221">
        <v>6.782</v>
      </c>
      <c r="I256" s="222"/>
      <c r="L256" s="218"/>
      <c r="M256" s="223"/>
      <c r="N256" s="224"/>
      <c r="O256" s="224"/>
      <c r="P256" s="224"/>
      <c r="Q256" s="224"/>
      <c r="R256" s="224"/>
      <c r="S256" s="224"/>
      <c r="T256" s="225"/>
      <c r="AT256" s="219" t="s">
        <v>157</v>
      </c>
      <c r="AU256" s="219" t="s">
        <v>90</v>
      </c>
      <c r="AV256" s="16" t="s">
        <v>166</v>
      </c>
      <c r="AW256" s="16" t="s">
        <v>33</v>
      </c>
      <c r="AX256" s="16" t="s">
        <v>80</v>
      </c>
      <c r="AY256" s="219" t="s">
        <v>147</v>
      </c>
    </row>
    <row r="257" spans="1:65" s="13" customFormat="1">
      <c r="B257" s="195"/>
      <c r="D257" s="191" t="s">
        <v>157</v>
      </c>
      <c r="E257" s="196" t="s">
        <v>1</v>
      </c>
      <c r="F257" s="197" t="s">
        <v>235</v>
      </c>
      <c r="H257" s="196" t="s">
        <v>1</v>
      </c>
      <c r="I257" s="198"/>
      <c r="L257" s="195"/>
      <c r="M257" s="199"/>
      <c r="N257" s="200"/>
      <c r="O257" s="200"/>
      <c r="P257" s="200"/>
      <c r="Q257" s="200"/>
      <c r="R257" s="200"/>
      <c r="S257" s="200"/>
      <c r="T257" s="201"/>
      <c r="AT257" s="196" t="s">
        <v>157</v>
      </c>
      <c r="AU257" s="196" t="s">
        <v>90</v>
      </c>
      <c r="AV257" s="13" t="s">
        <v>88</v>
      </c>
      <c r="AW257" s="13" t="s">
        <v>33</v>
      </c>
      <c r="AX257" s="13" t="s">
        <v>80</v>
      </c>
      <c r="AY257" s="196" t="s">
        <v>147</v>
      </c>
    </row>
    <row r="258" spans="1:65" s="14" customFormat="1">
      <c r="B258" s="202"/>
      <c r="D258" s="191" t="s">
        <v>157</v>
      </c>
      <c r="E258" s="203" t="s">
        <v>1</v>
      </c>
      <c r="F258" s="204" t="s">
        <v>236</v>
      </c>
      <c r="H258" s="205">
        <v>-1.26</v>
      </c>
      <c r="I258" s="206"/>
      <c r="L258" s="202"/>
      <c r="M258" s="207"/>
      <c r="N258" s="208"/>
      <c r="O258" s="208"/>
      <c r="P258" s="208"/>
      <c r="Q258" s="208"/>
      <c r="R258" s="208"/>
      <c r="S258" s="208"/>
      <c r="T258" s="209"/>
      <c r="AT258" s="203" t="s">
        <v>157</v>
      </c>
      <c r="AU258" s="203" t="s">
        <v>90</v>
      </c>
      <c r="AV258" s="14" t="s">
        <v>90</v>
      </c>
      <c r="AW258" s="14" t="s">
        <v>33</v>
      </c>
      <c r="AX258" s="14" t="s">
        <v>80</v>
      </c>
      <c r="AY258" s="203" t="s">
        <v>147</v>
      </c>
    </row>
    <row r="259" spans="1:65" s="16" customFormat="1">
      <c r="B259" s="218"/>
      <c r="D259" s="191" t="s">
        <v>157</v>
      </c>
      <c r="E259" s="219" t="s">
        <v>1</v>
      </c>
      <c r="F259" s="220" t="s">
        <v>234</v>
      </c>
      <c r="H259" s="221">
        <v>-1.26</v>
      </c>
      <c r="I259" s="222"/>
      <c r="L259" s="218"/>
      <c r="M259" s="223"/>
      <c r="N259" s="224"/>
      <c r="O259" s="224"/>
      <c r="P259" s="224"/>
      <c r="Q259" s="224"/>
      <c r="R259" s="224"/>
      <c r="S259" s="224"/>
      <c r="T259" s="225"/>
      <c r="AT259" s="219" t="s">
        <v>157</v>
      </c>
      <c r="AU259" s="219" t="s">
        <v>90</v>
      </c>
      <c r="AV259" s="16" t="s">
        <v>166</v>
      </c>
      <c r="AW259" s="16" t="s">
        <v>33</v>
      </c>
      <c r="AX259" s="16" t="s">
        <v>80</v>
      </c>
      <c r="AY259" s="219" t="s">
        <v>147</v>
      </c>
    </row>
    <row r="260" spans="1:65" s="15" customFormat="1">
      <c r="B260" s="210"/>
      <c r="D260" s="191" t="s">
        <v>157</v>
      </c>
      <c r="E260" s="211" t="s">
        <v>1</v>
      </c>
      <c r="F260" s="212" t="s">
        <v>165</v>
      </c>
      <c r="H260" s="213">
        <v>32.657000000000004</v>
      </c>
      <c r="I260" s="214"/>
      <c r="L260" s="210"/>
      <c r="M260" s="215"/>
      <c r="N260" s="216"/>
      <c r="O260" s="216"/>
      <c r="P260" s="216"/>
      <c r="Q260" s="216"/>
      <c r="R260" s="216"/>
      <c r="S260" s="216"/>
      <c r="T260" s="217"/>
      <c r="AT260" s="211" t="s">
        <v>157</v>
      </c>
      <c r="AU260" s="211" t="s">
        <v>90</v>
      </c>
      <c r="AV260" s="15" t="s">
        <v>153</v>
      </c>
      <c r="AW260" s="15" t="s">
        <v>33</v>
      </c>
      <c r="AX260" s="15" t="s">
        <v>80</v>
      </c>
      <c r="AY260" s="211" t="s">
        <v>147</v>
      </c>
    </row>
    <row r="261" spans="1:65" s="14" customFormat="1">
      <c r="B261" s="202"/>
      <c r="D261" s="191" t="s">
        <v>157</v>
      </c>
      <c r="E261" s="203" t="s">
        <v>1</v>
      </c>
      <c r="F261" s="204" t="s">
        <v>300</v>
      </c>
      <c r="H261" s="205">
        <v>108.857</v>
      </c>
      <c r="I261" s="206"/>
      <c r="L261" s="202"/>
      <c r="M261" s="207"/>
      <c r="N261" s="208"/>
      <c r="O261" s="208"/>
      <c r="P261" s="208"/>
      <c r="Q261" s="208"/>
      <c r="R261" s="208"/>
      <c r="S261" s="208"/>
      <c r="T261" s="209"/>
      <c r="AT261" s="203" t="s">
        <v>157</v>
      </c>
      <c r="AU261" s="203" t="s">
        <v>90</v>
      </c>
      <c r="AV261" s="14" t="s">
        <v>90</v>
      </c>
      <c r="AW261" s="14" t="s">
        <v>33</v>
      </c>
      <c r="AX261" s="14" t="s">
        <v>88</v>
      </c>
      <c r="AY261" s="203" t="s">
        <v>147</v>
      </c>
    </row>
    <row r="262" spans="1:65" s="12" customFormat="1" ht="22.9" customHeight="1">
      <c r="B262" s="166"/>
      <c r="D262" s="167" t="s">
        <v>79</v>
      </c>
      <c r="E262" s="177" t="s">
        <v>90</v>
      </c>
      <c r="F262" s="177" t="s">
        <v>301</v>
      </c>
      <c r="I262" s="169"/>
      <c r="J262" s="178">
        <f>BK262</f>
        <v>0</v>
      </c>
      <c r="L262" s="166"/>
      <c r="M262" s="171"/>
      <c r="N262" s="172"/>
      <c r="O262" s="172"/>
      <c r="P262" s="173">
        <f>SUM(P263:P300)</f>
        <v>0</v>
      </c>
      <c r="Q262" s="172"/>
      <c r="R262" s="173">
        <f>SUM(R263:R300)</f>
        <v>43.708226770000003</v>
      </c>
      <c r="S262" s="172"/>
      <c r="T262" s="174">
        <f>SUM(T263:T300)</f>
        <v>0</v>
      </c>
      <c r="AR262" s="167" t="s">
        <v>88</v>
      </c>
      <c r="AT262" s="175" t="s">
        <v>79</v>
      </c>
      <c r="AU262" s="175" t="s">
        <v>88</v>
      </c>
      <c r="AY262" s="167" t="s">
        <v>147</v>
      </c>
      <c r="BK262" s="176">
        <f>SUM(BK263:BK300)</f>
        <v>0</v>
      </c>
    </row>
    <row r="263" spans="1:65" s="2" customFormat="1" ht="24" customHeight="1">
      <c r="A263" s="35"/>
      <c r="B263" s="148"/>
      <c r="C263" s="179" t="s">
        <v>302</v>
      </c>
      <c r="D263" s="179" t="s">
        <v>149</v>
      </c>
      <c r="E263" s="180" t="s">
        <v>303</v>
      </c>
      <c r="F263" s="181" t="s">
        <v>304</v>
      </c>
      <c r="G263" s="182" t="s">
        <v>276</v>
      </c>
      <c r="H263" s="183">
        <v>94</v>
      </c>
      <c r="I263" s="184"/>
      <c r="J263" s="185">
        <f>ROUND(I263*H263,2)</f>
        <v>0</v>
      </c>
      <c r="K263" s="181" t="s">
        <v>632</v>
      </c>
      <c r="L263" s="36"/>
      <c r="M263" s="186" t="s">
        <v>1</v>
      </c>
      <c r="N263" s="187" t="s">
        <v>45</v>
      </c>
      <c r="O263" s="61"/>
      <c r="P263" s="188">
        <f>O263*H263</f>
        <v>0</v>
      </c>
      <c r="Q263" s="188">
        <v>1.7000000000000001E-4</v>
      </c>
      <c r="R263" s="188">
        <f>Q263*H263</f>
        <v>1.5980000000000001E-2</v>
      </c>
      <c r="S263" s="188">
        <v>0</v>
      </c>
      <c r="T263" s="18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0" t="s">
        <v>153</v>
      </c>
      <c r="AT263" s="190" t="s">
        <v>149</v>
      </c>
      <c r="AU263" s="190" t="s">
        <v>90</v>
      </c>
      <c r="AY263" s="18" t="s">
        <v>147</v>
      </c>
      <c r="BE263" s="97">
        <f>IF(N263="základní",J263,0)</f>
        <v>0</v>
      </c>
      <c r="BF263" s="97">
        <f>IF(N263="snížená",J263,0)</f>
        <v>0</v>
      </c>
      <c r="BG263" s="97">
        <f>IF(N263="zákl. přenesená",J263,0)</f>
        <v>0</v>
      </c>
      <c r="BH263" s="97">
        <f>IF(N263="sníž. přenesená",J263,0)</f>
        <v>0</v>
      </c>
      <c r="BI263" s="97">
        <f>IF(N263="nulová",J263,0)</f>
        <v>0</v>
      </c>
      <c r="BJ263" s="18" t="s">
        <v>88</v>
      </c>
      <c r="BK263" s="97">
        <f>ROUND(I263*H263,2)</f>
        <v>0</v>
      </c>
      <c r="BL263" s="18" t="s">
        <v>153</v>
      </c>
      <c r="BM263" s="190" t="s">
        <v>305</v>
      </c>
    </row>
    <row r="264" spans="1:65" s="2" customFormat="1" ht="19.5">
      <c r="A264" s="35"/>
      <c r="B264" s="36"/>
      <c r="C264" s="35"/>
      <c r="D264" s="191" t="s">
        <v>155</v>
      </c>
      <c r="E264" s="35"/>
      <c r="F264" s="192" t="s">
        <v>306</v>
      </c>
      <c r="G264" s="35"/>
      <c r="H264" s="35"/>
      <c r="I264" s="107"/>
      <c r="J264" s="35"/>
      <c r="K264" s="35"/>
      <c r="L264" s="36"/>
      <c r="M264" s="193"/>
      <c r="N264" s="194"/>
      <c r="O264" s="61"/>
      <c r="P264" s="61"/>
      <c r="Q264" s="61"/>
      <c r="R264" s="61"/>
      <c r="S264" s="61"/>
      <c r="T264" s="62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155</v>
      </c>
      <c r="AU264" s="18" t="s">
        <v>90</v>
      </c>
    </row>
    <row r="265" spans="1:65" s="13" customFormat="1">
      <c r="B265" s="195"/>
      <c r="D265" s="191" t="s">
        <v>157</v>
      </c>
      <c r="E265" s="196" t="s">
        <v>1</v>
      </c>
      <c r="F265" s="197" t="s">
        <v>307</v>
      </c>
      <c r="H265" s="196" t="s">
        <v>1</v>
      </c>
      <c r="I265" s="198"/>
      <c r="L265" s="195"/>
      <c r="M265" s="199"/>
      <c r="N265" s="200"/>
      <c r="O265" s="200"/>
      <c r="P265" s="200"/>
      <c r="Q265" s="200"/>
      <c r="R265" s="200"/>
      <c r="S265" s="200"/>
      <c r="T265" s="201"/>
      <c r="AT265" s="196" t="s">
        <v>157</v>
      </c>
      <c r="AU265" s="196" t="s">
        <v>90</v>
      </c>
      <c r="AV265" s="13" t="s">
        <v>88</v>
      </c>
      <c r="AW265" s="13" t="s">
        <v>33</v>
      </c>
      <c r="AX265" s="13" t="s">
        <v>80</v>
      </c>
      <c r="AY265" s="196" t="s">
        <v>147</v>
      </c>
    </row>
    <row r="266" spans="1:65" s="14" customFormat="1">
      <c r="B266" s="202"/>
      <c r="D266" s="191" t="s">
        <v>157</v>
      </c>
      <c r="E266" s="203" t="s">
        <v>1</v>
      </c>
      <c r="F266" s="204" t="s">
        <v>308</v>
      </c>
      <c r="H266" s="205">
        <v>94</v>
      </c>
      <c r="I266" s="206"/>
      <c r="L266" s="202"/>
      <c r="M266" s="207"/>
      <c r="N266" s="208"/>
      <c r="O266" s="208"/>
      <c r="P266" s="208"/>
      <c r="Q266" s="208"/>
      <c r="R266" s="208"/>
      <c r="S266" s="208"/>
      <c r="T266" s="209"/>
      <c r="AT266" s="203" t="s">
        <v>157</v>
      </c>
      <c r="AU266" s="203" t="s">
        <v>90</v>
      </c>
      <c r="AV266" s="14" t="s">
        <v>90</v>
      </c>
      <c r="AW266" s="14" t="s">
        <v>33</v>
      </c>
      <c r="AX266" s="14" t="s">
        <v>88</v>
      </c>
      <c r="AY266" s="203" t="s">
        <v>147</v>
      </c>
    </row>
    <row r="267" spans="1:65" s="2" customFormat="1" ht="16.5" customHeight="1">
      <c r="A267" s="35"/>
      <c r="B267" s="148"/>
      <c r="C267" s="226" t="s">
        <v>309</v>
      </c>
      <c r="D267" s="226" t="s">
        <v>260</v>
      </c>
      <c r="E267" s="227" t="s">
        <v>310</v>
      </c>
      <c r="F267" s="228" t="s">
        <v>311</v>
      </c>
      <c r="G267" s="229" t="s">
        <v>276</v>
      </c>
      <c r="H267" s="230">
        <v>103.4</v>
      </c>
      <c r="I267" s="231"/>
      <c r="J267" s="232">
        <f>ROUND(I267*H267,2)</f>
        <v>0</v>
      </c>
      <c r="K267" s="228" t="s">
        <v>632</v>
      </c>
      <c r="L267" s="233"/>
      <c r="M267" s="234" t="s">
        <v>1</v>
      </c>
      <c r="N267" s="235" t="s">
        <v>45</v>
      </c>
      <c r="O267" s="61"/>
      <c r="P267" s="188">
        <f>O267*H267</f>
        <v>0</v>
      </c>
      <c r="Q267" s="188">
        <v>2.9999999999999997E-4</v>
      </c>
      <c r="R267" s="188">
        <f>Q267*H267</f>
        <v>3.1019999999999999E-2</v>
      </c>
      <c r="S267" s="188">
        <v>0</v>
      </c>
      <c r="T267" s="18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0" t="s">
        <v>196</v>
      </c>
      <c r="AT267" s="190" t="s">
        <v>260</v>
      </c>
      <c r="AU267" s="190" t="s">
        <v>90</v>
      </c>
      <c r="AY267" s="18" t="s">
        <v>147</v>
      </c>
      <c r="BE267" s="97">
        <f>IF(N267="základní",J267,0)</f>
        <v>0</v>
      </c>
      <c r="BF267" s="97">
        <f>IF(N267="snížená",J267,0)</f>
        <v>0</v>
      </c>
      <c r="BG267" s="97">
        <f>IF(N267="zákl. přenesená",J267,0)</f>
        <v>0</v>
      </c>
      <c r="BH267" s="97">
        <f>IF(N267="sníž. přenesená",J267,0)</f>
        <v>0</v>
      </c>
      <c r="BI267" s="97">
        <f>IF(N267="nulová",J267,0)</f>
        <v>0</v>
      </c>
      <c r="BJ267" s="18" t="s">
        <v>88</v>
      </c>
      <c r="BK267" s="97">
        <f>ROUND(I267*H267,2)</f>
        <v>0</v>
      </c>
      <c r="BL267" s="18" t="s">
        <v>153</v>
      </c>
      <c r="BM267" s="190" t="s">
        <v>312</v>
      </c>
    </row>
    <row r="268" spans="1:65" s="2" customFormat="1" ht="19.5">
      <c r="A268" s="35"/>
      <c r="B268" s="36"/>
      <c r="C268" s="35"/>
      <c r="D268" s="191" t="s">
        <v>155</v>
      </c>
      <c r="E268" s="35"/>
      <c r="F268" s="192" t="s">
        <v>313</v>
      </c>
      <c r="G268" s="35"/>
      <c r="H268" s="35"/>
      <c r="I268" s="107"/>
      <c r="J268" s="35"/>
      <c r="K268" s="35"/>
      <c r="L268" s="36"/>
      <c r="M268" s="193"/>
      <c r="N268" s="194"/>
      <c r="O268" s="61"/>
      <c r="P268" s="61"/>
      <c r="Q268" s="61"/>
      <c r="R268" s="61"/>
      <c r="S268" s="61"/>
      <c r="T268" s="62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155</v>
      </c>
      <c r="AU268" s="18" t="s">
        <v>90</v>
      </c>
    </row>
    <row r="269" spans="1:65" s="14" customFormat="1">
      <c r="B269" s="202"/>
      <c r="D269" s="191" t="s">
        <v>157</v>
      </c>
      <c r="F269" s="204" t="s">
        <v>314</v>
      </c>
      <c r="H269" s="205">
        <v>103.4</v>
      </c>
      <c r="I269" s="206"/>
      <c r="L269" s="202"/>
      <c r="M269" s="207"/>
      <c r="N269" s="208"/>
      <c r="O269" s="208"/>
      <c r="P269" s="208"/>
      <c r="Q269" s="208"/>
      <c r="R269" s="208"/>
      <c r="S269" s="208"/>
      <c r="T269" s="209"/>
      <c r="AT269" s="203" t="s">
        <v>157</v>
      </c>
      <c r="AU269" s="203" t="s">
        <v>90</v>
      </c>
      <c r="AV269" s="14" t="s">
        <v>90</v>
      </c>
      <c r="AW269" s="14" t="s">
        <v>3</v>
      </c>
      <c r="AX269" s="14" t="s">
        <v>88</v>
      </c>
      <c r="AY269" s="203" t="s">
        <v>147</v>
      </c>
    </row>
    <row r="270" spans="1:65" s="2" customFormat="1" ht="24" customHeight="1">
      <c r="A270" s="35"/>
      <c r="B270" s="148"/>
      <c r="C270" s="179" t="s">
        <v>315</v>
      </c>
      <c r="D270" s="179" t="s">
        <v>149</v>
      </c>
      <c r="E270" s="180" t="s">
        <v>316</v>
      </c>
      <c r="F270" s="181" t="s">
        <v>317</v>
      </c>
      <c r="G270" s="182" t="s">
        <v>276</v>
      </c>
      <c r="H270" s="183">
        <v>21</v>
      </c>
      <c r="I270" s="184"/>
      <c r="J270" s="185">
        <f>ROUND(I270*H270,2)</f>
        <v>0</v>
      </c>
      <c r="K270" s="181" t="s">
        <v>632</v>
      </c>
      <c r="L270" s="36"/>
      <c r="M270" s="186" t="s">
        <v>1</v>
      </c>
      <c r="N270" s="187" t="s">
        <v>45</v>
      </c>
      <c r="O270" s="61"/>
      <c r="P270" s="188">
        <f>O270*H270</f>
        <v>0</v>
      </c>
      <c r="Q270" s="188">
        <v>2.7E-4</v>
      </c>
      <c r="R270" s="188">
        <f>Q270*H270</f>
        <v>5.6699999999999997E-3</v>
      </c>
      <c r="S270" s="188">
        <v>0</v>
      </c>
      <c r="T270" s="18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0" t="s">
        <v>153</v>
      </c>
      <c r="AT270" s="190" t="s">
        <v>149</v>
      </c>
      <c r="AU270" s="190" t="s">
        <v>90</v>
      </c>
      <c r="AY270" s="18" t="s">
        <v>147</v>
      </c>
      <c r="BE270" s="97">
        <f>IF(N270="základní",J270,0)</f>
        <v>0</v>
      </c>
      <c r="BF270" s="97">
        <f>IF(N270="snížená",J270,0)</f>
        <v>0</v>
      </c>
      <c r="BG270" s="97">
        <f>IF(N270="zákl. přenesená",J270,0)</f>
        <v>0</v>
      </c>
      <c r="BH270" s="97">
        <f>IF(N270="sníž. přenesená",J270,0)</f>
        <v>0</v>
      </c>
      <c r="BI270" s="97">
        <f>IF(N270="nulová",J270,0)</f>
        <v>0</v>
      </c>
      <c r="BJ270" s="18" t="s">
        <v>88</v>
      </c>
      <c r="BK270" s="97">
        <f>ROUND(I270*H270,2)</f>
        <v>0</v>
      </c>
      <c r="BL270" s="18" t="s">
        <v>153</v>
      </c>
      <c r="BM270" s="190" t="s">
        <v>318</v>
      </c>
    </row>
    <row r="271" spans="1:65" s="2" customFormat="1" ht="19.5">
      <c r="A271" s="35"/>
      <c r="B271" s="36"/>
      <c r="C271" s="35"/>
      <c r="D271" s="191" t="s">
        <v>155</v>
      </c>
      <c r="E271" s="35"/>
      <c r="F271" s="192" t="s">
        <v>319</v>
      </c>
      <c r="G271" s="35"/>
      <c r="H271" s="35"/>
      <c r="I271" s="107"/>
      <c r="J271" s="35"/>
      <c r="K271" s="35"/>
      <c r="L271" s="36"/>
      <c r="M271" s="193"/>
      <c r="N271" s="194"/>
      <c r="O271" s="61"/>
      <c r="P271" s="61"/>
      <c r="Q271" s="61"/>
      <c r="R271" s="61"/>
      <c r="S271" s="61"/>
      <c r="T271" s="62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155</v>
      </c>
      <c r="AU271" s="18" t="s">
        <v>90</v>
      </c>
    </row>
    <row r="272" spans="1:65" s="13" customFormat="1">
      <c r="B272" s="195"/>
      <c r="D272" s="191" t="s">
        <v>157</v>
      </c>
      <c r="E272" s="196" t="s">
        <v>1</v>
      </c>
      <c r="F272" s="197" t="s">
        <v>320</v>
      </c>
      <c r="H272" s="196" t="s">
        <v>1</v>
      </c>
      <c r="I272" s="198"/>
      <c r="L272" s="195"/>
      <c r="M272" s="199"/>
      <c r="N272" s="200"/>
      <c r="O272" s="200"/>
      <c r="P272" s="200"/>
      <c r="Q272" s="200"/>
      <c r="R272" s="200"/>
      <c r="S272" s="200"/>
      <c r="T272" s="201"/>
      <c r="AT272" s="196" t="s">
        <v>157</v>
      </c>
      <c r="AU272" s="196" t="s">
        <v>90</v>
      </c>
      <c r="AV272" s="13" t="s">
        <v>88</v>
      </c>
      <c r="AW272" s="13" t="s">
        <v>33</v>
      </c>
      <c r="AX272" s="13" t="s">
        <v>80</v>
      </c>
      <c r="AY272" s="196" t="s">
        <v>147</v>
      </c>
    </row>
    <row r="273" spans="1:65" s="14" customFormat="1">
      <c r="B273" s="202"/>
      <c r="D273" s="191" t="s">
        <v>157</v>
      </c>
      <c r="E273" s="203" t="s">
        <v>1</v>
      </c>
      <c r="F273" s="204" t="s">
        <v>321</v>
      </c>
      <c r="H273" s="205">
        <v>21</v>
      </c>
      <c r="I273" s="206"/>
      <c r="L273" s="202"/>
      <c r="M273" s="207"/>
      <c r="N273" s="208"/>
      <c r="O273" s="208"/>
      <c r="P273" s="208"/>
      <c r="Q273" s="208"/>
      <c r="R273" s="208"/>
      <c r="S273" s="208"/>
      <c r="T273" s="209"/>
      <c r="AT273" s="203" t="s">
        <v>157</v>
      </c>
      <c r="AU273" s="203" t="s">
        <v>90</v>
      </c>
      <c r="AV273" s="14" t="s">
        <v>90</v>
      </c>
      <c r="AW273" s="14" t="s">
        <v>33</v>
      </c>
      <c r="AX273" s="14" t="s">
        <v>88</v>
      </c>
      <c r="AY273" s="203" t="s">
        <v>147</v>
      </c>
    </row>
    <row r="274" spans="1:65" s="2" customFormat="1" ht="16.5" customHeight="1">
      <c r="A274" s="35"/>
      <c r="B274" s="148"/>
      <c r="C274" s="226" t="s">
        <v>322</v>
      </c>
      <c r="D274" s="226" t="s">
        <v>260</v>
      </c>
      <c r="E274" s="227" t="s">
        <v>323</v>
      </c>
      <c r="F274" s="228" t="s">
        <v>324</v>
      </c>
      <c r="G274" s="229" t="s">
        <v>276</v>
      </c>
      <c r="H274" s="230">
        <v>24.15</v>
      </c>
      <c r="I274" s="231"/>
      <c r="J274" s="232">
        <f>ROUND(I274*H274,2)</f>
        <v>0</v>
      </c>
      <c r="K274" s="228" t="s">
        <v>632</v>
      </c>
      <c r="L274" s="233"/>
      <c r="M274" s="234" t="s">
        <v>1</v>
      </c>
      <c r="N274" s="235" t="s">
        <v>45</v>
      </c>
      <c r="O274" s="61"/>
      <c r="P274" s="188">
        <f>O274*H274</f>
        <v>0</v>
      </c>
      <c r="Q274" s="188">
        <v>3.4000000000000002E-4</v>
      </c>
      <c r="R274" s="188">
        <f>Q274*H274</f>
        <v>8.2109999999999995E-3</v>
      </c>
      <c r="S274" s="188">
        <v>0</v>
      </c>
      <c r="T274" s="18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0" t="s">
        <v>196</v>
      </c>
      <c r="AT274" s="190" t="s">
        <v>260</v>
      </c>
      <c r="AU274" s="190" t="s">
        <v>90</v>
      </c>
      <c r="AY274" s="18" t="s">
        <v>147</v>
      </c>
      <c r="BE274" s="97">
        <f>IF(N274="základní",J274,0)</f>
        <v>0</v>
      </c>
      <c r="BF274" s="97">
        <f>IF(N274="snížená",J274,0)</f>
        <v>0</v>
      </c>
      <c r="BG274" s="97">
        <f>IF(N274="zákl. přenesená",J274,0)</f>
        <v>0</v>
      </c>
      <c r="BH274" s="97">
        <f>IF(N274="sníž. přenesená",J274,0)</f>
        <v>0</v>
      </c>
      <c r="BI274" s="97">
        <f>IF(N274="nulová",J274,0)</f>
        <v>0</v>
      </c>
      <c r="BJ274" s="18" t="s">
        <v>88</v>
      </c>
      <c r="BK274" s="97">
        <f>ROUND(I274*H274,2)</f>
        <v>0</v>
      </c>
      <c r="BL274" s="18" t="s">
        <v>153</v>
      </c>
      <c r="BM274" s="190" t="s">
        <v>325</v>
      </c>
    </row>
    <row r="275" spans="1:65" s="2" customFormat="1" ht="19.5">
      <c r="A275" s="35"/>
      <c r="B275" s="36"/>
      <c r="C275" s="35"/>
      <c r="D275" s="191" t="s">
        <v>155</v>
      </c>
      <c r="E275" s="35"/>
      <c r="F275" s="192" t="s">
        <v>319</v>
      </c>
      <c r="G275" s="35"/>
      <c r="H275" s="35"/>
      <c r="I275" s="107"/>
      <c r="J275" s="35"/>
      <c r="K275" s="35"/>
      <c r="L275" s="36"/>
      <c r="M275" s="193"/>
      <c r="N275" s="194"/>
      <c r="O275" s="61"/>
      <c r="P275" s="61"/>
      <c r="Q275" s="61"/>
      <c r="R275" s="61"/>
      <c r="S275" s="61"/>
      <c r="T275" s="62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155</v>
      </c>
      <c r="AU275" s="18" t="s">
        <v>90</v>
      </c>
    </row>
    <row r="276" spans="1:65" s="14" customFormat="1">
      <c r="B276" s="202"/>
      <c r="D276" s="191" t="s">
        <v>157</v>
      </c>
      <c r="F276" s="204" t="s">
        <v>326</v>
      </c>
      <c r="H276" s="205">
        <v>24.15</v>
      </c>
      <c r="I276" s="206"/>
      <c r="L276" s="202"/>
      <c r="M276" s="207"/>
      <c r="N276" s="208"/>
      <c r="O276" s="208"/>
      <c r="P276" s="208"/>
      <c r="Q276" s="208"/>
      <c r="R276" s="208"/>
      <c r="S276" s="208"/>
      <c r="T276" s="209"/>
      <c r="AT276" s="203" t="s">
        <v>157</v>
      </c>
      <c r="AU276" s="203" t="s">
        <v>90</v>
      </c>
      <c r="AV276" s="14" t="s">
        <v>90</v>
      </c>
      <c r="AW276" s="14" t="s">
        <v>3</v>
      </c>
      <c r="AX276" s="14" t="s">
        <v>88</v>
      </c>
      <c r="AY276" s="203" t="s">
        <v>147</v>
      </c>
    </row>
    <row r="277" spans="1:65" s="2" customFormat="1" ht="24" customHeight="1">
      <c r="A277" s="35"/>
      <c r="B277" s="148"/>
      <c r="C277" s="179" t="s">
        <v>327</v>
      </c>
      <c r="D277" s="179" t="s">
        <v>149</v>
      </c>
      <c r="E277" s="180" t="s">
        <v>328</v>
      </c>
      <c r="F277" s="181" t="s">
        <v>329</v>
      </c>
      <c r="G277" s="182" t="s">
        <v>330</v>
      </c>
      <c r="H277" s="183">
        <v>73</v>
      </c>
      <c r="I277" s="184"/>
      <c r="J277" s="185">
        <f>ROUND(I277*H277,2)</f>
        <v>0</v>
      </c>
      <c r="K277" s="181" t="s">
        <v>632</v>
      </c>
      <c r="L277" s="36"/>
      <c r="M277" s="186" t="s">
        <v>1</v>
      </c>
      <c r="N277" s="187" t="s">
        <v>45</v>
      </c>
      <c r="O277" s="61"/>
      <c r="P277" s="188">
        <f>O277*H277</f>
        <v>0</v>
      </c>
      <c r="Q277" s="188">
        <v>0.22656999999999999</v>
      </c>
      <c r="R277" s="188">
        <f>Q277*H277</f>
        <v>16.53961</v>
      </c>
      <c r="S277" s="188">
        <v>0</v>
      </c>
      <c r="T277" s="18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0" t="s">
        <v>153</v>
      </c>
      <c r="AT277" s="190" t="s">
        <v>149</v>
      </c>
      <c r="AU277" s="190" t="s">
        <v>90</v>
      </c>
      <c r="AY277" s="18" t="s">
        <v>147</v>
      </c>
      <c r="BE277" s="97">
        <f>IF(N277="základní",J277,0)</f>
        <v>0</v>
      </c>
      <c r="BF277" s="97">
        <f>IF(N277="snížená",J277,0)</f>
        <v>0</v>
      </c>
      <c r="BG277" s="97">
        <f>IF(N277="zákl. přenesená",J277,0)</f>
        <v>0</v>
      </c>
      <c r="BH277" s="97">
        <f>IF(N277="sníž. přenesená",J277,0)</f>
        <v>0</v>
      </c>
      <c r="BI277" s="97">
        <f>IF(N277="nulová",J277,0)</f>
        <v>0</v>
      </c>
      <c r="BJ277" s="18" t="s">
        <v>88</v>
      </c>
      <c r="BK277" s="97">
        <f>ROUND(I277*H277,2)</f>
        <v>0</v>
      </c>
      <c r="BL277" s="18" t="s">
        <v>153</v>
      </c>
      <c r="BM277" s="190" t="s">
        <v>331</v>
      </c>
    </row>
    <row r="278" spans="1:65" s="2" customFormat="1" ht="19.5">
      <c r="A278" s="35"/>
      <c r="B278" s="36"/>
      <c r="C278" s="35"/>
      <c r="D278" s="191" t="s">
        <v>155</v>
      </c>
      <c r="E278" s="35"/>
      <c r="F278" s="192" t="s">
        <v>332</v>
      </c>
      <c r="G278" s="35"/>
      <c r="H278" s="35"/>
      <c r="I278" s="107"/>
      <c r="J278" s="35"/>
      <c r="K278" s="35"/>
      <c r="L278" s="36"/>
      <c r="M278" s="193"/>
      <c r="N278" s="194"/>
      <c r="O278" s="61"/>
      <c r="P278" s="61"/>
      <c r="Q278" s="61"/>
      <c r="R278" s="61"/>
      <c r="S278" s="61"/>
      <c r="T278" s="62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155</v>
      </c>
      <c r="AU278" s="18" t="s">
        <v>90</v>
      </c>
    </row>
    <row r="279" spans="1:65" s="2" customFormat="1" ht="24" customHeight="1">
      <c r="A279" s="35"/>
      <c r="B279" s="148"/>
      <c r="C279" s="179" t="s">
        <v>333</v>
      </c>
      <c r="D279" s="179" t="s">
        <v>149</v>
      </c>
      <c r="E279" s="180" t="s">
        <v>334</v>
      </c>
      <c r="F279" s="181" t="s">
        <v>335</v>
      </c>
      <c r="G279" s="182" t="s">
        <v>330</v>
      </c>
      <c r="H279" s="183">
        <v>21</v>
      </c>
      <c r="I279" s="184"/>
      <c r="J279" s="185">
        <f>ROUND(I279*H279,2)</f>
        <v>0</v>
      </c>
      <c r="K279" s="181" t="s">
        <v>632</v>
      </c>
      <c r="L279" s="36"/>
      <c r="M279" s="186" t="s">
        <v>1</v>
      </c>
      <c r="N279" s="187" t="s">
        <v>45</v>
      </c>
      <c r="O279" s="61"/>
      <c r="P279" s="188">
        <f>O279*H279</f>
        <v>0</v>
      </c>
      <c r="Q279" s="188">
        <v>0.23058000000000001</v>
      </c>
      <c r="R279" s="188">
        <f>Q279*H279</f>
        <v>4.8421799999999999</v>
      </c>
      <c r="S279" s="188">
        <v>0</v>
      </c>
      <c r="T279" s="18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0" t="s">
        <v>153</v>
      </c>
      <c r="AT279" s="190" t="s">
        <v>149</v>
      </c>
      <c r="AU279" s="190" t="s">
        <v>90</v>
      </c>
      <c r="AY279" s="18" t="s">
        <v>147</v>
      </c>
      <c r="BE279" s="97">
        <f>IF(N279="základní",J279,0)</f>
        <v>0</v>
      </c>
      <c r="BF279" s="97">
        <f>IF(N279="snížená",J279,0)</f>
        <v>0</v>
      </c>
      <c r="BG279" s="97">
        <f>IF(N279="zákl. přenesená",J279,0)</f>
        <v>0</v>
      </c>
      <c r="BH279" s="97">
        <f>IF(N279="sníž. přenesená",J279,0)</f>
        <v>0</v>
      </c>
      <c r="BI279" s="97">
        <f>IF(N279="nulová",J279,0)</f>
        <v>0</v>
      </c>
      <c r="BJ279" s="18" t="s">
        <v>88</v>
      </c>
      <c r="BK279" s="97">
        <f>ROUND(I279*H279,2)</f>
        <v>0</v>
      </c>
      <c r="BL279" s="18" t="s">
        <v>153</v>
      </c>
      <c r="BM279" s="190" t="s">
        <v>336</v>
      </c>
    </row>
    <row r="280" spans="1:65" s="2" customFormat="1" ht="19.5">
      <c r="A280" s="35"/>
      <c r="B280" s="36"/>
      <c r="C280" s="35"/>
      <c r="D280" s="191" t="s">
        <v>155</v>
      </c>
      <c r="E280" s="35"/>
      <c r="F280" s="192" t="s">
        <v>332</v>
      </c>
      <c r="G280" s="35"/>
      <c r="H280" s="35"/>
      <c r="I280" s="107"/>
      <c r="J280" s="35"/>
      <c r="K280" s="35"/>
      <c r="L280" s="36"/>
      <c r="M280" s="193"/>
      <c r="N280" s="194"/>
      <c r="O280" s="61"/>
      <c r="P280" s="61"/>
      <c r="Q280" s="61"/>
      <c r="R280" s="61"/>
      <c r="S280" s="61"/>
      <c r="T280" s="62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155</v>
      </c>
      <c r="AU280" s="18" t="s">
        <v>90</v>
      </c>
    </row>
    <row r="281" spans="1:65" s="2" customFormat="1" ht="24" customHeight="1">
      <c r="A281" s="35"/>
      <c r="B281" s="148"/>
      <c r="C281" s="179" t="s">
        <v>337</v>
      </c>
      <c r="D281" s="179" t="s">
        <v>149</v>
      </c>
      <c r="E281" s="180" t="s">
        <v>338</v>
      </c>
      <c r="F281" s="181" t="s">
        <v>339</v>
      </c>
      <c r="G281" s="182" t="s">
        <v>276</v>
      </c>
      <c r="H281" s="183">
        <v>400</v>
      </c>
      <c r="I281" s="184"/>
      <c r="J281" s="185">
        <f>ROUND(I281*H281,2)</f>
        <v>0</v>
      </c>
      <c r="K281" s="181" t="s">
        <v>632</v>
      </c>
      <c r="L281" s="36"/>
      <c r="M281" s="186" t="s">
        <v>1</v>
      </c>
      <c r="N281" s="187" t="s">
        <v>45</v>
      </c>
      <c r="O281" s="61"/>
      <c r="P281" s="188">
        <f>O281*H281</f>
        <v>0</v>
      </c>
      <c r="Q281" s="188">
        <v>0</v>
      </c>
      <c r="R281" s="188">
        <f>Q281*H281</f>
        <v>0</v>
      </c>
      <c r="S281" s="188">
        <v>0</v>
      </c>
      <c r="T281" s="18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0" t="s">
        <v>153</v>
      </c>
      <c r="AT281" s="190" t="s">
        <v>149</v>
      </c>
      <c r="AU281" s="190" t="s">
        <v>90</v>
      </c>
      <c r="AY281" s="18" t="s">
        <v>147</v>
      </c>
      <c r="BE281" s="97">
        <f>IF(N281="základní",J281,0)</f>
        <v>0</v>
      </c>
      <c r="BF281" s="97">
        <f>IF(N281="snížená",J281,0)</f>
        <v>0</v>
      </c>
      <c r="BG281" s="97">
        <f>IF(N281="zákl. přenesená",J281,0)</f>
        <v>0</v>
      </c>
      <c r="BH281" s="97">
        <f>IF(N281="sníž. přenesená",J281,0)</f>
        <v>0</v>
      </c>
      <c r="BI281" s="97">
        <f>IF(N281="nulová",J281,0)</f>
        <v>0</v>
      </c>
      <c r="BJ281" s="18" t="s">
        <v>88</v>
      </c>
      <c r="BK281" s="97">
        <f>ROUND(I281*H281,2)</f>
        <v>0</v>
      </c>
      <c r="BL281" s="18" t="s">
        <v>153</v>
      </c>
      <c r="BM281" s="190" t="s">
        <v>340</v>
      </c>
    </row>
    <row r="282" spans="1:65" s="2" customFormat="1" ht="19.5">
      <c r="A282" s="35"/>
      <c r="B282" s="36"/>
      <c r="C282" s="35"/>
      <c r="D282" s="191" t="s">
        <v>155</v>
      </c>
      <c r="E282" s="35"/>
      <c r="F282" s="192" t="s">
        <v>156</v>
      </c>
      <c r="G282" s="35"/>
      <c r="H282" s="35"/>
      <c r="I282" s="107"/>
      <c r="J282" s="35"/>
      <c r="K282" s="35"/>
      <c r="L282" s="36"/>
      <c r="M282" s="193"/>
      <c r="N282" s="194"/>
      <c r="O282" s="61"/>
      <c r="P282" s="61"/>
      <c r="Q282" s="61"/>
      <c r="R282" s="61"/>
      <c r="S282" s="61"/>
      <c r="T282" s="62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155</v>
      </c>
      <c r="AU282" s="18" t="s">
        <v>90</v>
      </c>
    </row>
    <row r="283" spans="1:65" s="13" customFormat="1">
      <c r="B283" s="195"/>
      <c r="D283" s="191" t="s">
        <v>157</v>
      </c>
      <c r="E283" s="196" t="s">
        <v>1</v>
      </c>
      <c r="F283" s="197" t="s">
        <v>341</v>
      </c>
      <c r="H283" s="196" t="s">
        <v>1</v>
      </c>
      <c r="I283" s="198"/>
      <c r="L283" s="195"/>
      <c r="M283" s="199"/>
      <c r="N283" s="200"/>
      <c r="O283" s="200"/>
      <c r="P283" s="200"/>
      <c r="Q283" s="200"/>
      <c r="R283" s="200"/>
      <c r="S283" s="200"/>
      <c r="T283" s="201"/>
      <c r="AT283" s="196" t="s">
        <v>157</v>
      </c>
      <c r="AU283" s="196" t="s">
        <v>90</v>
      </c>
      <c r="AV283" s="13" t="s">
        <v>88</v>
      </c>
      <c r="AW283" s="13" t="s">
        <v>33</v>
      </c>
      <c r="AX283" s="13" t="s">
        <v>80</v>
      </c>
      <c r="AY283" s="196" t="s">
        <v>147</v>
      </c>
    </row>
    <row r="284" spans="1:65" s="14" customFormat="1">
      <c r="B284" s="202"/>
      <c r="D284" s="191" t="s">
        <v>157</v>
      </c>
      <c r="E284" s="203" t="s">
        <v>1</v>
      </c>
      <c r="F284" s="204" t="s">
        <v>342</v>
      </c>
      <c r="H284" s="205">
        <v>18</v>
      </c>
      <c r="I284" s="206"/>
      <c r="L284" s="202"/>
      <c r="M284" s="207"/>
      <c r="N284" s="208"/>
      <c r="O284" s="208"/>
      <c r="P284" s="208"/>
      <c r="Q284" s="208"/>
      <c r="R284" s="208"/>
      <c r="S284" s="208"/>
      <c r="T284" s="209"/>
      <c r="AT284" s="203" t="s">
        <v>157</v>
      </c>
      <c r="AU284" s="203" t="s">
        <v>90</v>
      </c>
      <c r="AV284" s="14" t="s">
        <v>90</v>
      </c>
      <c r="AW284" s="14" t="s">
        <v>33</v>
      </c>
      <c r="AX284" s="14" t="s">
        <v>80</v>
      </c>
      <c r="AY284" s="203" t="s">
        <v>147</v>
      </c>
    </row>
    <row r="285" spans="1:65" s="13" customFormat="1">
      <c r="B285" s="195"/>
      <c r="D285" s="191" t="s">
        <v>157</v>
      </c>
      <c r="E285" s="196" t="s">
        <v>1</v>
      </c>
      <c r="F285" s="197" t="s">
        <v>343</v>
      </c>
      <c r="H285" s="196" t="s">
        <v>1</v>
      </c>
      <c r="I285" s="198"/>
      <c r="L285" s="195"/>
      <c r="M285" s="199"/>
      <c r="N285" s="200"/>
      <c r="O285" s="200"/>
      <c r="P285" s="200"/>
      <c r="Q285" s="200"/>
      <c r="R285" s="200"/>
      <c r="S285" s="200"/>
      <c r="T285" s="201"/>
      <c r="AT285" s="196" t="s">
        <v>157</v>
      </c>
      <c r="AU285" s="196" t="s">
        <v>90</v>
      </c>
      <c r="AV285" s="13" t="s">
        <v>88</v>
      </c>
      <c r="AW285" s="13" t="s">
        <v>33</v>
      </c>
      <c r="AX285" s="13" t="s">
        <v>80</v>
      </c>
      <c r="AY285" s="196" t="s">
        <v>147</v>
      </c>
    </row>
    <row r="286" spans="1:65" s="14" customFormat="1">
      <c r="B286" s="202"/>
      <c r="D286" s="191" t="s">
        <v>157</v>
      </c>
      <c r="E286" s="203" t="s">
        <v>1</v>
      </c>
      <c r="F286" s="204" t="s">
        <v>344</v>
      </c>
      <c r="H286" s="205">
        <v>382</v>
      </c>
      <c r="I286" s="206"/>
      <c r="L286" s="202"/>
      <c r="M286" s="207"/>
      <c r="N286" s="208"/>
      <c r="O286" s="208"/>
      <c r="P286" s="208"/>
      <c r="Q286" s="208"/>
      <c r="R286" s="208"/>
      <c r="S286" s="208"/>
      <c r="T286" s="209"/>
      <c r="AT286" s="203" t="s">
        <v>157</v>
      </c>
      <c r="AU286" s="203" t="s">
        <v>90</v>
      </c>
      <c r="AV286" s="14" t="s">
        <v>90</v>
      </c>
      <c r="AW286" s="14" t="s">
        <v>33</v>
      </c>
      <c r="AX286" s="14" t="s">
        <v>80</v>
      </c>
      <c r="AY286" s="203" t="s">
        <v>147</v>
      </c>
    </row>
    <row r="287" spans="1:65" s="15" customFormat="1">
      <c r="B287" s="210"/>
      <c r="D287" s="191" t="s">
        <v>157</v>
      </c>
      <c r="E287" s="211" t="s">
        <v>1</v>
      </c>
      <c r="F287" s="212" t="s">
        <v>165</v>
      </c>
      <c r="H287" s="213">
        <v>400</v>
      </c>
      <c r="I287" s="214"/>
      <c r="L287" s="210"/>
      <c r="M287" s="215"/>
      <c r="N287" s="216"/>
      <c r="O287" s="216"/>
      <c r="P287" s="216"/>
      <c r="Q287" s="216"/>
      <c r="R287" s="216"/>
      <c r="S287" s="216"/>
      <c r="T287" s="217"/>
      <c r="AT287" s="211" t="s">
        <v>157</v>
      </c>
      <c r="AU287" s="211" t="s">
        <v>90</v>
      </c>
      <c r="AV287" s="15" t="s">
        <v>153</v>
      </c>
      <c r="AW287" s="15" t="s">
        <v>33</v>
      </c>
      <c r="AX287" s="15" t="s">
        <v>88</v>
      </c>
      <c r="AY287" s="211" t="s">
        <v>147</v>
      </c>
    </row>
    <row r="288" spans="1:65" s="2" customFormat="1" ht="16.5" customHeight="1">
      <c r="A288" s="35"/>
      <c r="B288" s="148"/>
      <c r="C288" s="179" t="s">
        <v>345</v>
      </c>
      <c r="D288" s="179" t="s">
        <v>149</v>
      </c>
      <c r="E288" s="180" t="s">
        <v>346</v>
      </c>
      <c r="F288" s="181" t="s">
        <v>347</v>
      </c>
      <c r="G288" s="182" t="s">
        <v>152</v>
      </c>
      <c r="H288" s="183">
        <v>9.0429999999999993</v>
      </c>
      <c r="I288" s="184"/>
      <c r="J288" s="185">
        <f>ROUND(I288*H288,2)</f>
        <v>0</v>
      </c>
      <c r="K288" s="181" t="s">
        <v>632</v>
      </c>
      <c r="L288" s="36"/>
      <c r="M288" s="186" t="s">
        <v>1</v>
      </c>
      <c r="N288" s="187" t="s">
        <v>45</v>
      </c>
      <c r="O288" s="61"/>
      <c r="P288" s="188">
        <f>O288*H288</f>
        <v>0</v>
      </c>
      <c r="Q288" s="188">
        <v>2.45329</v>
      </c>
      <c r="R288" s="188">
        <f>Q288*H288</f>
        <v>22.185101469999999</v>
      </c>
      <c r="S288" s="188">
        <v>0</v>
      </c>
      <c r="T288" s="18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0" t="s">
        <v>153</v>
      </c>
      <c r="AT288" s="190" t="s">
        <v>149</v>
      </c>
      <c r="AU288" s="190" t="s">
        <v>90</v>
      </c>
      <c r="AY288" s="18" t="s">
        <v>147</v>
      </c>
      <c r="BE288" s="97">
        <f>IF(N288="základní",J288,0)</f>
        <v>0</v>
      </c>
      <c r="BF288" s="97">
        <f>IF(N288="snížená",J288,0)</f>
        <v>0</v>
      </c>
      <c r="BG288" s="97">
        <f>IF(N288="zákl. přenesená",J288,0)</f>
        <v>0</v>
      </c>
      <c r="BH288" s="97">
        <f>IF(N288="sníž. přenesená",J288,0)</f>
        <v>0</v>
      </c>
      <c r="BI288" s="97">
        <f>IF(N288="nulová",J288,0)</f>
        <v>0</v>
      </c>
      <c r="BJ288" s="18" t="s">
        <v>88</v>
      </c>
      <c r="BK288" s="97">
        <f>ROUND(I288*H288,2)</f>
        <v>0</v>
      </c>
      <c r="BL288" s="18" t="s">
        <v>153</v>
      </c>
      <c r="BM288" s="190" t="s">
        <v>348</v>
      </c>
    </row>
    <row r="289" spans="1:65" s="2" customFormat="1" ht="19.5">
      <c r="A289" s="35"/>
      <c r="B289" s="36"/>
      <c r="C289" s="35"/>
      <c r="D289" s="191" t="s">
        <v>155</v>
      </c>
      <c r="E289" s="35"/>
      <c r="F289" s="192" t="s">
        <v>349</v>
      </c>
      <c r="G289" s="35"/>
      <c r="H289" s="35"/>
      <c r="I289" s="107"/>
      <c r="J289" s="35"/>
      <c r="K289" s="35"/>
      <c r="L289" s="36"/>
      <c r="M289" s="193"/>
      <c r="N289" s="194"/>
      <c r="O289" s="61"/>
      <c r="P289" s="61"/>
      <c r="Q289" s="61"/>
      <c r="R289" s="61"/>
      <c r="S289" s="61"/>
      <c r="T289" s="62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155</v>
      </c>
      <c r="AU289" s="18" t="s">
        <v>90</v>
      </c>
    </row>
    <row r="290" spans="1:65" s="13" customFormat="1" ht="22.5">
      <c r="B290" s="195"/>
      <c r="D290" s="191" t="s">
        <v>157</v>
      </c>
      <c r="E290" s="196" t="s">
        <v>1</v>
      </c>
      <c r="F290" s="197" t="s">
        <v>194</v>
      </c>
      <c r="H290" s="196" t="s">
        <v>1</v>
      </c>
      <c r="I290" s="198"/>
      <c r="L290" s="195"/>
      <c r="M290" s="199"/>
      <c r="N290" s="200"/>
      <c r="O290" s="200"/>
      <c r="P290" s="200"/>
      <c r="Q290" s="200"/>
      <c r="R290" s="200"/>
      <c r="S290" s="200"/>
      <c r="T290" s="201"/>
      <c r="AT290" s="196" t="s">
        <v>157</v>
      </c>
      <c r="AU290" s="196" t="s">
        <v>90</v>
      </c>
      <c r="AV290" s="13" t="s">
        <v>88</v>
      </c>
      <c r="AW290" s="13" t="s">
        <v>33</v>
      </c>
      <c r="AX290" s="13" t="s">
        <v>80</v>
      </c>
      <c r="AY290" s="196" t="s">
        <v>147</v>
      </c>
    </row>
    <row r="291" spans="1:65" s="14" customFormat="1">
      <c r="B291" s="202"/>
      <c r="D291" s="191" t="s">
        <v>157</v>
      </c>
      <c r="E291" s="203" t="s">
        <v>1</v>
      </c>
      <c r="F291" s="204" t="s">
        <v>350</v>
      </c>
      <c r="H291" s="205">
        <v>9.0429999999999993</v>
      </c>
      <c r="I291" s="206"/>
      <c r="L291" s="202"/>
      <c r="M291" s="207"/>
      <c r="N291" s="208"/>
      <c r="O291" s="208"/>
      <c r="P291" s="208"/>
      <c r="Q291" s="208"/>
      <c r="R291" s="208"/>
      <c r="S291" s="208"/>
      <c r="T291" s="209"/>
      <c r="AT291" s="203" t="s">
        <v>157</v>
      </c>
      <c r="AU291" s="203" t="s">
        <v>90</v>
      </c>
      <c r="AV291" s="14" t="s">
        <v>90</v>
      </c>
      <c r="AW291" s="14" t="s">
        <v>33</v>
      </c>
      <c r="AX291" s="14" t="s">
        <v>80</v>
      </c>
      <c r="AY291" s="203" t="s">
        <v>147</v>
      </c>
    </row>
    <row r="292" spans="1:65" s="15" customFormat="1">
      <c r="B292" s="210"/>
      <c r="D292" s="191" t="s">
        <v>157</v>
      </c>
      <c r="E292" s="211" t="s">
        <v>1</v>
      </c>
      <c r="F292" s="212" t="s">
        <v>165</v>
      </c>
      <c r="H292" s="213">
        <v>9.0429999999999993</v>
      </c>
      <c r="I292" s="214"/>
      <c r="L292" s="210"/>
      <c r="M292" s="215"/>
      <c r="N292" s="216"/>
      <c r="O292" s="216"/>
      <c r="P292" s="216"/>
      <c r="Q292" s="216"/>
      <c r="R292" s="216"/>
      <c r="S292" s="216"/>
      <c r="T292" s="217"/>
      <c r="AT292" s="211" t="s">
        <v>157</v>
      </c>
      <c r="AU292" s="211" t="s">
        <v>90</v>
      </c>
      <c r="AV292" s="15" t="s">
        <v>153</v>
      </c>
      <c r="AW292" s="15" t="s">
        <v>33</v>
      </c>
      <c r="AX292" s="15" t="s">
        <v>88</v>
      </c>
      <c r="AY292" s="211" t="s">
        <v>147</v>
      </c>
    </row>
    <row r="293" spans="1:65" s="2" customFormat="1" ht="24" customHeight="1">
      <c r="A293" s="35"/>
      <c r="B293" s="148"/>
      <c r="C293" s="179" t="s">
        <v>351</v>
      </c>
      <c r="D293" s="179" t="s">
        <v>149</v>
      </c>
      <c r="E293" s="180" t="s">
        <v>352</v>
      </c>
      <c r="F293" s="181" t="s">
        <v>353</v>
      </c>
      <c r="G293" s="182" t="s">
        <v>152</v>
      </c>
      <c r="H293" s="183">
        <v>9.0429999999999993</v>
      </c>
      <c r="I293" s="184"/>
      <c r="J293" s="185">
        <f>ROUND(I293*H293,2)</f>
        <v>0</v>
      </c>
      <c r="K293" s="181" t="s">
        <v>1</v>
      </c>
      <c r="L293" s="36"/>
      <c r="M293" s="186" t="s">
        <v>1</v>
      </c>
      <c r="N293" s="187" t="s">
        <v>45</v>
      </c>
      <c r="O293" s="61"/>
      <c r="P293" s="188">
        <f>O293*H293</f>
        <v>0</v>
      </c>
      <c r="Q293" s="188">
        <v>1.8000000000000001E-4</v>
      </c>
      <c r="R293" s="188">
        <f>Q293*H293</f>
        <v>1.6277399999999999E-3</v>
      </c>
      <c r="S293" s="188">
        <v>0</v>
      </c>
      <c r="T293" s="18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0" t="s">
        <v>153</v>
      </c>
      <c r="AT293" s="190" t="s">
        <v>149</v>
      </c>
      <c r="AU293" s="190" t="s">
        <v>90</v>
      </c>
      <c r="AY293" s="18" t="s">
        <v>147</v>
      </c>
      <c r="BE293" s="97">
        <f>IF(N293="základní",J293,0)</f>
        <v>0</v>
      </c>
      <c r="BF293" s="97">
        <f>IF(N293="snížená",J293,0)</f>
        <v>0</v>
      </c>
      <c r="BG293" s="97">
        <f>IF(N293="zákl. přenesená",J293,0)</f>
        <v>0</v>
      </c>
      <c r="BH293" s="97">
        <f>IF(N293="sníž. přenesená",J293,0)</f>
        <v>0</v>
      </c>
      <c r="BI293" s="97">
        <f>IF(N293="nulová",J293,0)</f>
        <v>0</v>
      </c>
      <c r="BJ293" s="18" t="s">
        <v>88</v>
      </c>
      <c r="BK293" s="97">
        <f>ROUND(I293*H293,2)</f>
        <v>0</v>
      </c>
      <c r="BL293" s="18" t="s">
        <v>153</v>
      </c>
      <c r="BM293" s="190" t="s">
        <v>354</v>
      </c>
    </row>
    <row r="294" spans="1:65" s="2" customFormat="1" ht="24" customHeight="1">
      <c r="A294" s="35"/>
      <c r="B294" s="148"/>
      <c r="C294" s="179" t="s">
        <v>355</v>
      </c>
      <c r="D294" s="179" t="s">
        <v>149</v>
      </c>
      <c r="E294" s="180" t="s">
        <v>356</v>
      </c>
      <c r="F294" s="181" t="s">
        <v>357</v>
      </c>
      <c r="G294" s="182" t="s">
        <v>276</v>
      </c>
      <c r="H294" s="183">
        <v>15.071999999999999</v>
      </c>
      <c r="I294" s="184"/>
      <c r="J294" s="185">
        <f>ROUND(I294*H294,2)</f>
        <v>0</v>
      </c>
      <c r="K294" s="181" t="s">
        <v>1</v>
      </c>
      <c r="L294" s="36"/>
      <c r="M294" s="186" t="s">
        <v>1</v>
      </c>
      <c r="N294" s="187" t="s">
        <v>45</v>
      </c>
      <c r="O294" s="61"/>
      <c r="P294" s="188">
        <f>O294*H294</f>
        <v>0</v>
      </c>
      <c r="Q294" s="188">
        <v>5.2300000000000003E-3</v>
      </c>
      <c r="R294" s="188">
        <f>Q294*H294</f>
        <v>7.8826560000000004E-2</v>
      </c>
      <c r="S294" s="188">
        <v>0</v>
      </c>
      <c r="T294" s="18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0" t="s">
        <v>153</v>
      </c>
      <c r="AT294" s="190" t="s">
        <v>149</v>
      </c>
      <c r="AU294" s="190" t="s">
        <v>90</v>
      </c>
      <c r="AY294" s="18" t="s">
        <v>147</v>
      </c>
      <c r="BE294" s="97">
        <f>IF(N294="základní",J294,0)</f>
        <v>0</v>
      </c>
      <c r="BF294" s="97">
        <f>IF(N294="snížená",J294,0)</f>
        <v>0</v>
      </c>
      <c r="BG294" s="97">
        <f>IF(N294="zákl. přenesená",J294,0)</f>
        <v>0</v>
      </c>
      <c r="BH294" s="97">
        <f>IF(N294="sníž. přenesená",J294,0)</f>
        <v>0</v>
      </c>
      <c r="BI294" s="97">
        <f>IF(N294="nulová",J294,0)</f>
        <v>0</v>
      </c>
      <c r="BJ294" s="18" t="s">
        <v>88</v>
      </c>
      <c r="BK294" s="97">
        <f>ROUND(I294*H294,2)</f>
        <v>0</v>
      </c>
      <c r="BL294" s="18" t="s">
        <v>153</v>
      </c>
      <c r="BM294" s="190" t="s">
        <v>358</v>
      </c>
    </row>
    <row r="295" spans="1:65" s="2" customFormat="1" ht="19.5">
      <c r="A295" s="35"/>
      <c r="B295" s="36"/>
      <c r="C295" s="35"/>
      <c r="D295" s="191" t="s">
        <v>155</v>
      </c>
      <c r="E295" s="35"/>
      <c r="F295" s="192" t="s">
        <v>349</v>
      </c>
      <c r="G295" s="35"/>
      <c r="H295" s="35"/>
      <c r="I295" s="107"/>
      <c r="J295" s="35"/>
      <c r="K295" s="35"/>
      <c r="L295" s="36"/>
      <c r="M295" s="193"/>
      <c r="N295" s="194"/>
      <c r="O295" s="61"/>
      <c r="P295" s="61"/>
      <c r="Q295" s="61"/>
      <c r="R295" s="61"/>
      <c r="S295" s="61"/>
      <c r="T295" s="62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8" t="s">
        <v>155</v>
      </c>
      <c r="AU295" s="18" t="s">
        <v>90</v>
      </c>
    </row>
    <row r="296" spans="1:65" s="13" customFormat="1" ht="22.5">
      <c r="B296" s="195"/>
      <c r="D296" s="191" t="s">
        <v>157</v>
      </c>
      <c r="E296" s="196" t="s">
        <v>1</v>
      </c>
      <c r="F296" s="197" t="s">
        <v>194</v>
      </c>
      <c r="H296" s="196" t="s">
        <v>1</v>
      </c>
      <c r="I296" s="198"/>
      <c r="L296" s="195"/>
      <c r="M296" s="199"/>
      <c r="N296" s="200"/>
      <c r="O296" s="200"/>
      <c r="P296" s="200"/>
      <c r="Q296" s="200"/>
      <c r="R296" s="200"/>
      <c r="S296" s="200"/>
      <c r="T296" s="201"/>
      <c r="AT296" s="196" t="s">
        <v>157</v>
      </c>
      <c r="AU296" s="196" t="s">
        <v>90</v>
      </c>
      <c r="AV296" s="13" t="s">
        <v>88</v>
      </c>
      <c r="AW296" s="13" t="s">
        <v>33</v>
      </c>
      <c r="AX296" s="13" t="s">
        <v>80</v>
      </c>
      <c r="AY296" s="196" t="s">
        <v>147</v>
      </c>
    </row>
    <row r="297" spans="1:65" s="14" customFormat="1">
      <c r="B297" s="202"/>
      <c r="D297" s="191" t="s">
        <v>157</v>
      </c>
      <c r="E297" s="203" t="s">
        <v>1</v>
      </c>
      <c r="F297" s="204" t="s">
        <v>359</v>
      </c>
      <c r="H297" s="205">
        <v>15.071999999999999</v>
      </c>
      <c r="I297" s="206"/>
      <c r="L297" s="202"/>
      <c r="M297" s="207"/>
      <c r="N297" s="208"/>
      <c r="O297" s="208"/>
      <c r="P297" s="208"/>
      <c r="Q297" s="208"/>
      <c r="R297" s="208"/>
      <c r="S297" s="208"/>
      <c r="T297" s="209"/>
      <c r="AT297" s="203" t="s">
        <v>157</v>
      </c>
      <c r="AU297" s="203" t="s">
        <v>90</v>
      </c>
      <c r="AV297" s="14" t="s">
        <v>90</v>
      </c>
      <c r="AW297" s="14" t="s">
        <v>33</v>
      </c>
      <c r="AX297" s="14" t="s">
        <v>80</v>
      </c>
      <c r="AY297" s="203" t="s">
        <v>147</v>
      </c>
    </row>
    <row r="298" spans="1:65" s="15" customFormat="1">
      <c r="B298" s="210"/>
      <c r="D298" s="191" t="s">
        <v>157</v>
      </c>
      <c r="E298" s="211" t="s">
        <v>1</v>
      </c>
      <c r="F298" s="212" t="s">
        <v>165</v>
      </c>
      <c r="H298" s="213">
        <v>15.071999999999999</v>
      </c>
      <c r="I298" s="214"/>
      <c r="L298" s="210"/>
      <c r="M298" s="215"/>
      <c r="N298" s="216"/>
      <c r="O298" s="216"/>
      <c r="P298" s="216"/>
      <c r="Q298" s="216"/>
      <c r="R298" s="216"/>
      <c r="S298" s="216"/>
      <c r="T298" s="217"/>
      <c r="AT298" s="211" t="s">
        <v>157</v>
      </c>
      <c r="AU298" s="211" t="s">
        <v>90</v>
      </c>
      <c r="AV298" s="15" t="s">
        <v>153</v>
      </c>
      <c r="AW298" s="15" t="s">
        <v>33</v>
      </c>
      <c r="AX298" s="15" t="s">
        <v>88</v>
      </c>
      <c r="AY298" s="211" t="s">
        <v>147</v>
      </c>
    </row>
    <row r="299" spans="1:65" s="2" customFormat="1" ht="24" customHeight="1">
      <c r="A299" s="35"/>
      <c r="B299" s="148"/>
      <c r="C299" s="179" t="s">
        <v>360</v>
      </c>
      <c r="D299" s="179" t="s">
        <v>149</v>
      </c>
      <c r="E299" s="180" t="s">
        <v>361</v>
      </c>
      <c r="F299" s="181" t="s">
        <v>362</v>
      </c>
      <c r="G299" s="182" t="s">
        <v>276</v>
      </c>
      <c r="H299" s="183">
        <v>15.071999999999999</v>
      </c>
      <c r="I299" s="184"/>
      <c r="J299" s="185">
        <f>ROUND(I299*H299,2)</f>
        <v>0</v>
      </c>
      <c r="K299" s="181" t="s">
        <v>1</v>
      </c>
      <c r="L299" s="36"/>
      <c r="M299" s="186" t="s">
        <v>1</v>
      </c>
      <c r="N299" s="187" t="s">
        <v>45</v>
      </c>
      <c r="O299" s="61"/>
      <c r="P299" s="188">
        <f>O299*H299</f>
        <v>0</v>
      </c>
      <c r="Q299" s="188">
        <v>0</v>
      </c>
      <c r="R299" s="188">
        <f>Q299*H299</f>
        <v>0</v>
      </c>
      <c r="S299" s="188">
        <v>0</v>
      </c>
      <c r="T299" s="18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0" t="s">
        <v>153</v>
      </c>
      <c r="AT299" s="190" t="s">
        <v>149</v>
      </c>
      <c r="AU299" s="190" t="s">
        <v>90</v>
      </c>
      <c r="AY299" s="18" t="s">
        <v>147</v>
      </c>
      <c r="BE299" s="97">
        <f>IF(N299="základní",J299,0)</f>
        <v>0</v>
      </c>
      <c r="BF299" s="97">
        <f>IF(N299="snížená",J299,0)</f>
        <v>0</v>
      </c>
      <c r="BG299" s="97">
        <f>IF(N299="zákl. přenesená",J299,0)</f>
        <v>0</v>
      </c>
      <c r="BH299" s="97">
        <f>IF(N299="sníž. přenesená",J299,0)</f>
        <v>0</v>
      </c>
      <c r="BI299" s="97">
        <f>IF(N299="nulová",J299,0)</f>
        <v>0</v>
      </c>
      <c r="BJ299" s="18" t="s">
        <v>88</v>
      </c>
      <c r="BK299" s="97">
        <f>ROUND(I299*H299,2)</f>
        <v>0</v>
      </c>
      <c r="BL299" s="18" t="s">
        <v>153</v>
      </c>
      <c r="BM299" s="190" t="s">
        <v>363</v>
      </c>
    </row>
    <row r="300" spans="1:65" s="2" customFormat="1" ht="19.5">
      <c r="A300" s="35"/>
      <c r="B300" s="36"/>
      <c r="C300" s="35"/>
      <c r="D300" s="191" t="s">
        <v>155</v>
      </c>
      <c r="E300" s="35"/>
      <c r="F300" s="192" t="s">
        <v>349</v>
      </c>
      <c r="G300" s="35"/>
      <c r="H300" s="35"/>
      <c r="I300" s="107"/>
      <c r="J300" s="35"/>
      <c r="K300" s="35"/>
      <c r="L300" s="36"/>
      <c r="M300" s="193"/>
      <c r="N300" s="194"/>
      <c r="O300" s="61"/>
      <c r="P300" s="61"/>
      <c r="Q300" s="61"/>
      <c r="R300" s="61"/>
      <c r="S300" s="61"/>
      <c r="T300" s="62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155</v>
      </c>
      <c r="AU300" s="18" t="s">
        <v>90</v>
      </c>
    </row>
    <row r="301" spans="1:65" s="12" customFormat="1" ht="22.9" customHeight="1">
      <c r="B301" s="166"/>
      <c r="D301" s="167" t="s">
        <v>79</v>
      </c>
      <c r="E301" s="177" t="s">
        <v>166</v>
      </c>
      <c r="F301" s="177" t="s">
        <v>364</v>
      </c>
      <c r="I301" s="169"/>
      <c r="J301" s="178">
        <f>BK301</f>
        <v>0</v>
      </c>
      <c r="L301" s="166"/>
      <c r="M301" s="171"/>
      <c r="N301" s="172"/>
      <c r="O301" s="172"/>
      <c r="P301" s="173">
        <f>SUM(P302:P348)</f>
        <v>0</v>
      </c>
      <c r="Q301" s="172"/>
      <c r="R301" s="173">
        <f>SUM(R302:R348)</f>
        <v>4.6268359999999999</v>
      </c>
      <c r="S301" s="172"/>
      <c r="T301" s="174">
        <f>SUM(T302:T348)</f>
        <v>0</v>
      </c>
      <c r="AR301" s="167" t="s">
        <v>88</v>
      </c>
      <c r="AT301" s="175" t="s">
        <v>79</v>
      </c>
      <c r="AU301" s="175" t="s">
        <v>88</v>
      </c>
      <c r="AY301" s="167" t="s">
        <v>147</v>
      </c>
      <c r="BK301" s="176">
        <f>SUM(BK302:BK348)</f>
        <v>0</v>
      </c>
    </row>
    <row r="302" spans="1:65" s="2" customFormat="1" ht="24" customHeight="1">
      <c r="A302" s="35"/>
      <c r="B302" s="148"/>
      <c r="C302" s="179" t="s">
        <v>365</v>
      </c>
      <c r="D302" s="179" t="s">
        <v>149</v>
      </c>
      <c r="E302" s="180" t="s">
        <v>366</v>
      </c>
      <c r="F302" s="181" t="s">
        <v>367</v>
      </c>
      <c r="G302" s="182" t="s">
        <v>330</v>
      </c>
      <c r="H302" s="183">
        <v>28</v>
      </c>
      <c r="I302" s="184"/>
      <c r="J302" s="185">
        <f>ROUND(I302*H302,2)</f>
        <v>0</v>
      </c>
      <c r="K302" s="181" t="s">
        <v>632</v>
      </c>
      <c r="L302" s="36"/>
      <c r="M302" s="186" t="s">
        <v>1</v>
      </c>
      <c r="N302" s="187" t="s">
        <v>45</v>
      </c>
      <c r="O302" s="61"/>
      <c r="P302" s="188">
        <f>O302*H302</f>
        <v>0</v>
      </c>
      <c r="Q302" s="188">
        <v>0</v>
      </c>
      <c r="R302" s="188">
        <f>Q302*H302</f>
        <v>0</v>
      </c>
      <c r="S302" s="188">
        <v>0</v>
      </c>
      <c r="T302" s="18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0" t="s">
        <v>153</v>
      </c>
      <c r="AT302" s="190" t="s">
        <v>149</v>
      </c>
      <c r="AU302" s="190" t="s">
        <v>90</v>
      </c>
      <c r="AY302" s="18" t="s">
        <v>147</v>
      </c>
      <c r="BE302" s="97">
        <f>IF(N302="základní",J302,0)</f>
        <v>0</v>
      </c>
      <c r="BF302" s="97">
        <f>IF(N302="snížená",J302,0)</f>
        <v>0</v>
      </c>
      <c r="BG302" s="97">
        <f>IF(N302="zákl. přenesená",J302,0)</f>
        <v>0</v>
      </c>
      <c r="BH302" s="97">
        <f>IF(N302="sníž. přenesená",J302,0)</f>
        <v>0</v>
      </c>
      <c r="BI302" s="97">
        <f>IF(N302="nulová",J302,0)</f>
        <v>0</v>
      </c>
      <c r="BJ302" s="18" t="s">
        <v>88</v>
      </c>
      <c r="BK302" s="97">
        <f>ROUND(I302*H302,2)</f>
        <v>0</v>
      </c>
      <c r="BL302" s="18" t="s">
        <v>153</v>
      </c>
      <c r="BM302" s="190" t="s">
        <v>368</v>
      </c>
    </row>
    <row r="303" spans="1:65" s="2" customFormat="1" ht="19.5">
      <c r="A303" s="35"/>
      <c r="B303" s="36"/>
      <c r="C303" s="35"/>
      <c r="D303" s="191" t="s">
        <v>155</v>
      </c>
      <c r="E303" s="35"/>
      <c r="F303" s="192" t="s">
        <v>349</v>
      </c>
      <c r="G303" s="35"/>
      <c r="H303" s="35"/>
      <c r="I303" s="107"/>
      <c r="J303" s="35"/>
      <c r="K303" s="35"/>
      <c r="L303" s="36"/>
      <c r="M303" s="193"/>
      <c r="N303" s="194"/>
      <c r="O303" s="61"/>
      <c r="P303" s="61"/>
      <c r="Q303" s="61"/>
      <c r="R303" s="61"/>
      <c r="S303" s="61"/>
      <c r="T303" s="62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155</v>
      </c>
      <c r="AU303" s="18" t="s">
        <v>90</v>
      </c>
    </row>
    <row r="304" spans="1:65" s="13" customFormat="1">
      <c r="B304" s="195"/>
      <c r="D304" s="191" t="s">
        <v>157</v>
      </c>
      <c r="E304" s="196" t="s">
        <v>1</v>
      </c>
      <c r="F304" s="197" t="s">
        <v>369</v>
      </c>
      <c r="H304" s="196" t="s">
        <v>1</v>
      </c>
      <c r="I304" s="198"/>
      <c r="L304" s="195"/>
      <c r="M304" s="199"/>
      <c r="N304" s="200"/>
      <c r="O304" s="200"/>
      <c r="P304" s="200"/>
      <c r="Q304" s="200"/>
      <c r="R304" s="200"/>
      <c r="S304" s="200"/>
      <c r="T304" s="201"/>
      <c r="AT304" s="196" t="s">
        <v>157</v>
      </c>
      <c r="AU304" s="196" t="s">
        <v>90</v>
      </c>
      <c r="AV304" s="13" t="s">
        <v>88</v>
      </c>
      <c r="AW304" s="13" t="s">
        <v>33</v>
      </c>
      <c r="AX304" s="13" t="s">
        <v>80</v>
      </c>
      <c r="AY304" s="196" t="s">
        <v>147</v>
      </c>
    </row>
    <row r="305" spans="1:65" s="14" customFormat="1">
      <c r="B305" s="202"/>
      <c r="D305" s="191" t="s">
        <v>157</v>
      </c>
      <c r="E305" s="203" t="s">
        <v>1</v>
      </c>
      <c r="F305" s="204" t="s">
        <v>370</v>
      </c>
      <c r="H305" s="205">
        <v>19.600000000000001</v>
      </c>
      <c r="I305" s="206"/>
      <c r="L305" s="202"/>
      <c r="M305" s="207"/>
      <c r="N305" s="208"/>
      <c r="O305" s="208"/>
      <c r="P305" s="208"/>
      <c r="Q305" s="208"/>
      <c r="R305" s="208"/>
      <c r="S305" s="208"/>
      <c r="T305" s="209"/>
      <c r="AT305" s="203" t="s">
        <v>157</v>
      </c>
      <c r="AU305" s="203" t="s">
        <v>90</v>
      </c>
      <c r="AV305" s="14" t="s">
        <v>90</v>
      </c>
      <c r="AW305" s="14" t="s">
        <v>33</v>
      </c>
      <c r="AX305" s="14" t="s">
        <v>80</v>
      </c>
      <c r="AY305" s="203" t="s">
        <v>147</v>
      </c>
    </row>
    <row r="306" spans="1:65" s="13" customFormat="1">
      <c r="B306" s="195"/>
      <c r="D306" s="191" t="s">
        <v>157</v>
      </c>
      <c r="E306" s="196" t="s">
        <v>1</v>
      </c>
      <c r="F306" s="197" t="s">
        <v>371</v>
      </c>
      <c r="H306" s="196" t="s">
        <v>1</v>
      </c>
      <c r="I306" s="198"/>
      <c r="L306" s="195"/>
      <c r="M306" s="199"/>
      <c r="N306" s="200"/>
      <c r="O306" s="200"/>
      <c r="P306" s="200"/>
      <c r="Q306" s="200"/>
      <c r="R306" s="200"/>
      <c r="S306" s="200"/>
      <c r="T306" s="201"/>
      <c r="AT306" s="196" t="s">
        <v>157</v>
      </c>
      <c r="AU306" s="196" t="s">
        <v>90</v>
      </c>
      <c r="AV306" s="13" t="s">
        <v>88</v>
      </c>
      <c r="AW306" s="13" t="s">
        <v>33</v>
      </c>
      <c r="AX306" s="13" t="s">
        <v>80</v>
      </c>
      <c r="AY306" s="196" t="s">
        <v>147</v>
      </c>
    </row>
    <row r="307" spans="1:65" s="14" customFormat="1">
      <c r="B307" s="202"/>
      <c r="D307" s="191" t="s">
        <v>157</v>
      </c>
      <c r="E307" s="203" t="s">
        <v>1</v>
      </c>
      <c r="F307" s="204" t="s">
        <v>372</v>
      </c>
      <c r="H307" s="205">
        <v>8.4</v>
      </c>
      <c r="I307" s="206"/>
      <c r="L307" s="202"/>
      <c r="M307" s="207"/>
      <c r="N307" s="208"/>
      <c r="O307" s="208"/>
      <c r="P307" s="208"/>
      <c r="Q307" s="208"/>
      <c r="R307" s="208"/>
      <c r="S307" s="208"/>
      <c r="T307" s="209"/>
      <c r="AT307" s="203" t="s">
        <v>157</v>
      </c>
      <c r="AU307" s="203" t="s">
        <v>90</v>
      </c>
      <c r="AV307" s="14" t="s">
        <v>90</v>
      </c>
      <c r="AW307" s="14" t="s">
        <v>33</v>
      </c>
      <c r="AX307" s="14" t="s">
        <v>80</v>
      </c>
      <c r="AY307" s="203" t="s">
        <v>147</v>
      </c>
    </row>
    <row r="308" spans="1:65" s="15" customFormat="1">
      <c r="B308" s="210"/>
      <c r="D308" s="191" t="s">
        <v>157</v>
      </c>
      <c r="E308" s="211" t="s">
        <v>1</v>
      </c>
      <c r="F308" s="212" t="s">
        <v>165</v>
      </c>
      <c r="H308" s="213">
        <v>28</v>
      </c>
      <c r="I308" s="214"/>
      <c r="L308" s="210"/>
      <c r="M308" s="215"/>
      <c r="N308" s="216"/>
      <c r="O308" s="216"/>
      <c r="P308" s="216"/>
      <c r="Q308" s="216"/>
      <c r="R308" s="216"/>
      <c r="S308" s="216"/>
      <c r="T308" s="217"/>
      <c r="AT308" s="211" t="s">
        <v>157</v>
      </c>
      <c r="AU308" s="211" t="s">
        <v>90</v>
      </c>
      <c r="AV308" s="15" t="s">
        <v>153</v>
      </c>
      <c r="AW308" s="15" t="s">
        <v>33</v>
      </c>
      <c r="AX308" s="15" t="s">
        <v>88</v>
      </c>
      <c r="AY308" s="211" t="s">
        <v>147</v>
      </c>
    </row>
    <row r="309" spans="1:65" s="2" customFormat="1" ht="16.5" customHeight="1">
      <c r="A309" s="35"/>
      <c r="B309" s="148"/>
      <c r="C309" s="226" t="s">
        <v>373</v>
      </c>
      <c r="D309" s="226" t="s">
        <v>260</v>
      </c>
      <c r="E309" s="227" t="s">
        <v>374</v>
      </c>
      <c r="F309" s="228" t="s">
        <v>375</v>
      </c>
      <c r="G309" s="229" t="s">
        <v>330</v>
      </c>
      <c r="H309" s="230">
        <v>30.8</v>
      </c>
      <c r="I309" s="231"/>
      <c r="J309" s="232">
        <f>ROUND(I309*H309,2)</f>
        <v>0</v>
      </c>
      <c r="K309" s="228" t="s">
        <v>632</v>
      </c>
      <c r="L309" s="233"/>
      <c r="M309" s="234" t="s">
        <v>1</v>
      </c>
      <c r="N309" s="235" t="s">
        <v>45</v>
      </c>
      <c r="O309" s="61"/>
      <c r="P309" s="188">
        <f>O309*H309</f>
        <v>0</v>
      </c>
      <c r="Q309" s="188">
        <v>9.6699999999999998E-3</v>
      </c>
      <c r="R309" s="188">
        <f>Q309*H309</f>
        <v>0.29783599999999999</v>
      </c>
      <c r="S309" s="188">
        <v>0</v>
      </c>
      <c r="T309" s="18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0" t="s">
        <v>196</v>
      </c>
      <c r="AT309" s="190" t="s">
        <v>260</v>
      </c>
      <c r="AU309" s="190" t="s">
        <v>90</v>
      </c>
      <c r="AY309" s="18" t="s">
        <v>147</v>
      </c>
      <c r="BE309" s="97">
        <f>IF(N309="základní",J309,0)</f>
        <v>0</v>
      </c>
      <c r="BF309" s="97">
        <f>IF(N309="snížená",J309,0)</f>
        <v>0</v>
      </c>
      <c r="BG309" s="97">
        <f>IF(N309="zákl. přenesená",J309,0)</f>
        <v>0</v>
      </c>
      <c r="BH309" s="97">
        <f>IF(N309="sníž. přenesená",J309,0)</f>
        <v>0</v>
      </c>
      <c r="BI309" s="97">
        <f>IF(N309="nulová",J309,0)</f>
        <v>0</v>
      </c>
      <c r="BJ309" s="18" t="s">
        <v>88</v>
      </c>
      <c r="BK309" s="97">
        <f>ROUND(I309*H309,2)</f>
        <v>0</v>
      </c>
      <c r="BL309" s="18" t="s">
        <v>153</v>
      </c>
      <c r="BM309" s="190" t="s">
        <v>376</v>
      </c>
    </row>
    <row r="310" spans="1:65" s="2" customFormat="1" ht="19.5">
      <c r="A310" s="35"/>
      <c r="B310" s="36"/>
      <c r="C310" s="35"/>
      <c r="D310" s="191" t="s">
        <v>155</v>
      </c>
      <c r="E310" s="35"/>
      <c r="F310" s="192" t="s">
        <v>377</v>
      </c>
      <c r="G310" s="35"/>
      <c r="H310" s="35"/>
      <c r="I310" s="107"/>
      <c r="J310" s="35"/>
      <c r="K310" s="35"/>
      <c r="L310" s="36"/>
      <c r="M310" s="193"/>
      <c r="N310" s="194"/>
      <c r="O310" s="61"/>
      <c r="P310" s="61"/>
      <c r="Q310" s="61"/>
      <c r="R310" s="61"/>
      <c r="S310" s="61"/>
      <c r="T310" s="62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18" t="s">
        <v>155</v>
      </c>
      <c r="AU310" s="18" t="s">
        <v>90</v>
      </c>
    </row>
    <row r="311" spans="1:65" s="13" customFormat="1">
      <c r="B311" s="195"/>
      <c r="D311" s="191" t="s">
        <v>157</v>
      </c>
      <c r="E311" s="196" t="s">
        <v>1</v>
      </c>
      <c r="F311" s="197" t="s">
        <v>369</v>
      </c>
      <c r="H311" s="196" t="s">
        <v>1</v>
      </c>
      <c r="I311" s="198"/>
      <c r="L311" s="195"/>
      <c r="M311" s="199"/>
      <c r="N311" s="200"/>
      <c r="O311" s="200"/>
      <c r="P311" s="200"/>
      <c r="Q311" s="200"/>
      <c r="R311" s="200"/>
      <c r="S311" s="200"/>
      <c r="T311" s="201"/>
      <c r="AT311" s="196" t="s">
        <v>157</v>
      </c>
      <c r="AU311" s="196" t="s">
        <v>90</v>
      </c>
      <c r="AV311" s="13" t="s">
        <v>88</v>
      </c>
      <c r="AW311" s="13" t="s">
        <v>33</v>
      </c>
      <c r="AX311" s="13" t="s">
        <v>80</v>
      </c>
      <c r="AY311" s="196" t="s">
        <v>147</v>
      </c>
    </row>
    <row r="312" spans="1:65" s="14" customFormat="1">
      <c r="B312" s="202"/>
      <c r="D312" s="191" t="s">
        <v>157</v>
      </c>
      <c r="E312" s="203" t="s">
        <v>1</v>
      </c>
      <c r="F312" s="204" t="s">
        <v>370</v>
      </c>
      <c r="H312" s="205">
        <v>19.600000000000001</v>
      </c>
      <c r="I312" s="206"/>
      <c r="L312" s="202"/>
      <c r="M312" s="207"/>
      <c r="N312" s="208"/>
      <c r="O312" s="208"/>
      <c r="P312" s="208"/>
      <c r="Q312" s="208"/>
      <c r="R312" s="208"/>
      <c r="S312" s="208"/>
      <c r="T312" s="209"/>
      <c r="AT312" s="203" t="s">
        <v>157</v>
      </c>
      <c r="AU312" s="203" t="s">
        <v>90</v>
      </c>
      <c r="AV312" s="14" t="s">
        <v>90</v>
      </c>
      <c r="AW312" s="14" t="s">
        <v>33</v>
      </c>
      <c r="AX312" s="14" t="s">
        <v>80</v>
      </c>
      <c r="AY312" s="203" t="s">
        <v>147</v>
      </c>
    </row>
    <row r="313" spans="1:65" s="13" customFormat="1">
      <c r="B313" s="195"/>
      <c r="D313" s="191" t="s">
        <v>157</v>
      </c>
      <c r="E313" s="196" t="s">
        <v>1</v>
      </c>
      <c r="F313" s="197" t="s">
        <v>371</v>
      </c>
      <c r="H313" s="196" t="s">
        <v>1</v>
      </c>
      <c r="I313" s="198"/>
      <c r="L313" s="195"/>
      <c r="M313" s="199"/>
      <c r="N313" s="200"/>
      <c r="O313" s="200"/>
      <c r="P313" s="200"/>
      <c r="Q313" s="200"/>
      <c r="R313" s="200"/>
      <c r="S313" s="200"/>
      <c r="T313" s="201"/>
      <c r="AT313" s="196" t="s">
        <v>157</v>
      </c>
      <c r="AU313" s="196" t="s">
        <v>90</v>
      </c>
      <c r="AV313" s="13" t="s">
        <v>88</v>
      </c>
      <c r="AW313" s="13" t="s">
        <v>33</v>
      </c>
      <c r="AX313" s="13" t="s">
        <v>80</v>
      </c>
      <c r="AY313" s="196" t="s">
        <v>147</v>
      </c>
    </row>
    <row r="314" spans="1:65" s="14" customFormat="1">
      <c r="B314" s="202"/>
      <c r="D314" s="191" t="s">
        <v>157</v>
      </c>
      <c r="E314" s="203" t="s">
        <v>1</v>
      </c>
      <c r="F314" s="204" t="s">
        <v>372</v>
      </c>
      <c r="H314" s="205">
        <v>8.4</v>
      </c>
      <c r="I314" s="206"/>
      <c r="L314" s="202"/>
      <c r="M314" s="207"/>
      <c r="N314" s="208"/>
      <c r="O314" s="208"/>
      <c r="P314" s="208"/>
      <c r="Q314" s="208"/>
      <c r="R314" s="208"/>
      <c r="S314" s="208"/>
      <c r="T314" s="209"/>
      <c r="AT314" s="203" t="s">
        <v>157</v>
      </c>
      <c r="AU314" s="203" t="s">
        <v>90</v>
      </c>
      <c r="AV314" s="14" t="s">
        <v>90</v>
      </c>
      <c r="AW314" s="14" t="s">
        <v>33</v>
      </c>
      <c r="AX314" s="14" t="s">
        <v>80</v>
      </c>
      <c r="AY314" s="203" t="s">
        <v>147</v>
      </c>
    </row>
    <row r="315" spans="1:65" s="15" customFormat="1">
      <c r="B315" s="210"/>
      <c r="D315" s="191" t="s">
        <v>157</v>
      </c>
      <c r="E315" s="211" t="s">
        <v>1</v>
      </c>
      <c r="F315" s="212" t="s">
        <v>165</v>
      </c>
      <c r="H315" s="213">
        <v>28</v>
      </c>
      <c r="I315" s="214"/>
      <c r="L315" s="210"/>
      <c r="M315" s="215"/>
      <c r="N315" s="216"/>
      <c r="O315" s="216"/>
      <c r="P315" s="216"/>
      <c r="Q315" s="216"/>
      <c r="R315" s="216"/>
      <c r="S315" s="216"/>
      <c r="T315" s="217"/>
      <c r="AT315" s="211" t="s">
        <v>157</v>
      </c>
      <c r="AU315" s="211" t="s">
        <v>90</v>
      </c>
      <c r="AV315" s="15" t="s">
        <v>153</v>
      </c>
      <c r="AW315" s="15" t="s">
        <v>33</v>
      </c>
      <c r="AX315" s="15" t="s">
        <v>88</v>
      </c>
      <c r="AY315" s="211" t="s">
        <v>147</v>
      </c>
    </row>
    <row r="316" spans="1:65" s="14" customFormat="1">
      <c r="B316" s="202"/>
      <c r="D316" s="191" t="s">
        <v>157</v>
      </c>
      <c r="F316" s="204" t="s">
        <v>378</v>
      </c>
      <c r="H316" s="205">
        <v>30.8</v>
      </c>
      <c r="I316" s="206"/>
      <c r="L316" s="202"/>
      <c r="M316" s="207"/>
      <c r="N316" s="208"/>
      <c r="O316" s="208"/>
      <c r="P316" s="208"/>
      <c r="Q316" s="208"/>
      <c r="R316" s="208"/>
      <c r="S316" s="208"/>
      <c r="T316" s="209"/>
      <c r="AT316" s="203" t="s">
        <v>157</v>
      </c>
      <c r="AU316" s="203" t="s">
        <v>90</v>
      </c>
      <c r="AV316" s="14" t="s">
        <v>90</v>
      </c>
      <c r="AW316" s="14" t="s">
        <v>3</v>
      </c>
      <c r="AX316" s="14" t="s">
        <v>88</v>
      </c>
      <c r="AY316" s="203" t="s">
        <v>147</v>
      </c>
    </row>
    <row r="317" spans="1:65" s="2" customFormat="1" ht="24" customHeight="1">
      <c r="A317" s="35"/>
      <c r="B317" s="148"/>
      <c r="C317" s="179" t="s">
        <v>379</v>
      </c>
      <c r="D317" s="179" t="s">
        <v>149</v>
      </c>
      <c r="E317" s="180" t="s">
        <v>380</v>
      </c>
      <c r="F317" s="181" t="s">
        <v>381</v>
      </c>
      <c r="G317" s="182" t="s">
        <v>382</v>
      </c>
      <c r="H317" s="183">
        <v>1</v>
      </c>
      <c r="I317" s="184"/>
      <c r="J317" s="185">
        <f>ROUND(I317*H317,2)</f>
        <v>0</v>
      </c>
      <c r="K317" s="181" t="s">
        <v>1</v>
      </c>
      <c r="L317" s="36"/>
      <c r="M317" s="186" t="s">
        <v>1</v>
      </c>
      <c r="N317" s="187" t="s">
        <v>45</v>
      </c>
      <c r="O317" s="61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0" t="s">
        <v>153</v>
      </c>
      <c r="AT317" s="190" t="s">
        <v>149</v>
      </c>
      <c r="AU317" s="190" t="s">
        <v>90</v>
      </c>
      <c r="AY317" s="18" t="s">
        <v>147</v>
      </c>
      <c r="BE317" s="97">
        <f>IF(N317="základní",J317,0)</f>
        <v>0</v>
      </c>
      <c r="BF317" s="97">
        <f>IF(N317="snížená",J317,0)</f>
        <v>0</v>
      </c>
      <c r="BG317" s="97">
        <f>IF(N317="zákl. přenesená",J317,0)</f>
        <v>0</v>
      </c>
      <c r="BH317" s="97">
        <f>IF(N317="sníž. přenesená",J317,0)</f>
        <v>0</v>
      </c>
      <c r="BI317" s="97">
        <f>IF(N317="nulová",J317,0)</f>
        <v>0</v>
      </c>
      <c r="BJ317" s="18" t="s">
        <v>88</v>
      </c>
      <c r="BK317" s="97">
        <f>ROUND(I317*H317,2)</f>
        <v>0</v>
      </c>
      <c r="BL317" s="18" t="s">
        <v>153</v>
      </c>
      <c r="BM317" s="190" t="s">
        <v>383</v>
      </c>
    </row>
    <row r="318" spans="1:65" s="2" customFormat="1" ht="19.5">
      <c r="A318" s="35"/>
      <c r="B318" s="36"/>
      <c r="C318" s="35"/>
      <c r="D318" s="191" t="s">
        <v>155</v>
      </c>
      <c r="E318" s="35"/>
      <c r="F318" s="192" t="s">
        <v>384</v>
      </c>
      <c r="G318" s="35"/>
      <c r="H318" s="35"/>
      <c r="I318" s="107"/>
      <c r="J318" s="35"/>
      <c r="K318" s="35"/>
      <c r="L318" s="36"/>
      <c r="M318" s="193"/>
      <c r="N318" s="194"/>
      <c r="O318" s="61"/>
      <c r="P318" s="61"/>
      <c r="Q318" s="61"/>
      <c r="R318" s="61"/>
      <c r="S318" s="61"/>
      <c r="T318" s="62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8" t="s">
        <v>155</v>
      </c>
      <c r="AU318" s="18" t="s">
        <v>90</v>
      </c>
    </row>
    <row r="319" spans="1:65" s="2" customFormat="1" ht="48" customHeight="1">
      <c r="A319" s="35"/>
      <c r="B319" s="148"/>
      <c r="C319" s="179" t="s">
        <v>385</v>
      </c>
      <c r="D319" s="179" t="s">
        <v>149</v>
      </c>
      <c r="E319" s="180" t="s">
        <v>386</v>
      </c>
      <c r="F319" s="181" t="s">
        <v>387</v>
      </c>
      <c r="G319" s="182" t="s">
        <v>388</v>
      </c>
      <c r="H319" s="183">
        <v>2</v>
      </c>
      <c r="I319" s="184"/>
      <c r="J319" s="185">
        <f>ROUND(I319*H319,2)</f>
        <v>0</v>
      </c>
      <c r="K319" s="181" t="s">
        <v>1</v>
      </c>
      <c r="L319" s="36"/>
      <c r="M319" s="186" t="s">
        <v>1</v>
      </c>
      <c r="N319" s="187" t="s">
        <v>45</v>
      </c>
      <c r="O319" s="61"/>
      <c r="P319" s="188">
        <f>O319*H319</f>
        <v>0</v>
      </c>
      <c r="Q319" s="188">
        <v>1.67E-3</v>
      </c>
      <c r="R319" s="188">
        <f>Q319*H319</f>
        <v>3.3400000000000001E-3</v>
      </c>
      <c r="S319" s="188">
        <v>0</v>
      </c>
      <c r="T319" s="18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0" t="s">
        <v>153</v>
      </c>
      <c r="AT319" s="190" t="s">
        <v>149</v>
      </c>
      <c r="AU319" s="190" t="s">
        <v>90</v>
      </c>
      <c r="AY319" s="18" t="s">
        <v>147</v>
      </c>
      <c r="BE319" s="97">
        <f>IF(N319="základní",J319,0)</f>
        <v>0</v>
      </c>
      <c r="BF319" s="97">
        <f>IF(N319="snížená",J319,0)</f>
        <v>0</v>
      </c>
      <c r="BG319" s="97">
        <f>IF(N319="zákl. přenesená",J319,0)</f>
        <v>0</v>
      </c>
      <c r="BH319" s="97">
        <f>IF(N319="sníž. přenesená",J319,0)</f>
        <v>0</v>
      </c>
      <c r="BI319" s="97">
        <f>IF(N319="nulová",J319,0)</f>
        <v>0</v>
      </c>
      <c r="BJ319" s="18" t="s">
        <v>88</v>
      </c>
      <c r="BK319" s="97">
        <f>ROUND(I319*H319,2)</f>
        <v>0</v>
      </c>
      <c r="BL319" s="18" t="s">
        <v>153</v>
      </c>
      <c r="BM319" s="190" t="s">
        <v>389</v>
      </c>
    </row>
    <row r="320" spans="1:65" s="2" customFormat="1" ht="29.25">
      <c r="A320" s="35"/>
      <c r="B320" s="36"/>
      <c r="C320" s="35"/>
      <c r="D320" s="191" t="s">
        <v>155</v>
      </c>
      <c r="E320" s="35"/>
      <c r="F320" s="192" t="s">
        <v>390</v>
      </c>
      <c r="G320" s="35"/>
      <c r="H320" s="35"/>
      <c r="I320" s="107"/>
      <c r="J320" s="35"/>
      <c r="K320" s="35"/>
      <c r="L320" s="36"/>
      <c r="M320" s="193"/>
      <c r="N320" s="194"/>
      <c r="O320" s="61"/>
      <c r="P320" s="61"/>
      <c r="Q320" s="61"/>
      <c r="R320" s="61"/>
      <c r="S320" s="61"/>
      <c r="T320" s="62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155</v>
      </c>
      <c r="AU320" s="18" t="s">
        <v>90</v>
      </c>
    </row>
    <row r="321" spans="1:65" s="2" customFormat="1" ht="24" customHeight="1">
      <c r="A321" s="35"/>
      <c r="B321" s="148"/>
      <c r="C321" s="179" t="s">
        <v>391</v>
      </c>
      <c r="D321" s="179" t="s">
        <v>149</v>
      </c>
      <c r="E321" s="180" t="s">
        <v>392</v>
      </c>
      <c r="F321" s="181" t="s">
        <v>393</v>
      </c>
      <c r="G321" s="182" t="s">
        <v>382</v>
      </c>
      <c r="H321" s="183">
        <v>40</v>
      </c>
      <c r="I321" s="184"/>
      <c r="J321" s="185">
        <f>ROUND(I321*H321,2)</f>
        <v>0</v>
      </c>
      <c r="K321" s="181" t="s">
        <v>1</v>
      </c>
      <c r="L321" s="36"/>
      <c r="M321" s="186" t="s">
        <v>1</v>
      </c>
      <c r="N321" s="187" t="s">
        <v>45</v>
      </c>
      <c r="O321" s="61"/>
      <c r="P321" s="188">
        <f>O321*H321</f>
        <v>0</v>
      </c>
      <c r="Q321" s="188">
        <v>7.0200000000000002E-3</v>
      </c>
      <c r="R321" s="188">
        <f>Q321*H321</f>
        <v>0.28079999999999999</v>
      </c>
      <c r="S321" s="188">
        <v>0</v>
      </c>
      <c r="T321" s="18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0" t="s">
        <v>153</v>
      </c>
      <c r="AT321" s="190" t="s">
        <v>149</v>
      </c>
      <c r="AU321" s="190" t="s">
        <v>90</v>
      </c>
      <c r="AY321" s="18" t="s">
        <v>147</v>
      </c>
      <c r="BE321" s="97">
        <f>IF(N321="základní",J321,0)</f>
        <v>0</v>
      </c>
      <c r="BF321" s="97">
        <f>IF(N321="snížená",J321,0)</f>
        <v>0</v>
      </c>
      <c r="BG321" s="97">
        <f>IF(N321="zákl. přenesená",J321,0)</f>
        <v>0</v>
      </c>
      <c r="BH321" s="97">
        <f>IF(N321="sníž. přenesená",J321,0)</f>
        <v>0</v>
      </c>
      <c r="BI321" s="97">
        <f>IF(N321="nulová",J321,0)</f>
        <v>0</v>
      </c>
      <c r="BJ321" s="18" t="s">
        <v>88</v>
      </c>
      <c r="BK321" s="97">
        <f>ROUND(I321*H321,2)</f>
        <v>0</v>
      </c>
      <c r="BL321" s="18" t="s">
        <v>153</v>
      </c>
      <c r="BM321" s="190" t="s">
        <v>394</v>
      </c>
    </row>
    <row r="322" spans="1:65" s="2" customFormat="1" ht="19.5">
      <c r="A322" s="35"/>
      <c r="B322" s="36"/>
      <c r="C322" s="35"/>
      <c r="D322" s="191" t="s">
        <v>155</v>
      </c>
      <c r="E322" s="35"/>
      <c r="F322" s="192" t="s">
        <v>395</v>
      </c>
      <c r="G322" s="35"/>
      <c r="H322" s="35"/>
      <c r="I322" s="107"/>
      <c r="J322" s="35"/>
      <c r="K322" s="35"/>
      <c r="L322" s="36"/>
      <c r="M322" s="193"/>
      <c r="N322" s="194"/>
      <c r="O322" s="61"/>
      <c r="P322" s="61"/>
      <c r="Q322" s="61"/>
      <c r="R322" s="61"/>
      <c r="S322" s="61"/>
      <c r="T322" s="62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8" t="s">
        <v>155</v>
      </c>
      <c r="AU322" s="18" t="s">
        <v>90</v>
      </c>
    </row>
    <row r="323" spans="1:65" s="13" customFormat="1" ht="22.5">
      <c r="B323" s="195"/>
      <c r="D323" s="191" t="s">
        <v>157</v>
      </c>
      <c r="E323" s="196" t="s">
        <v>1</v>
      </c>
      <c r="F323" s="197" t="s">
        <v>396</v>
      </c>
      <c r="H323" s="196" t="s">
        <v>1</v>
      </c>
      <c r="I323" s="198"/>
      <c r="L323" s="195"/>
      <c r="M323" s="199"/>
      <c r="N323" s="200"/>
      <c r="O323" s="200"/>
      <c r="P323" s="200"/>
      <c r="Q323" s="200"/>
      <c r="R323" s="200"/>
      <c r="S323" s="200"/>
      <c r="T323" s="201"/>
      <c r="AT323" s="196" t="s">
        <v>157</v>
      </c>
      <c r="AU323" s="196" t="s">
        <v>90</v>
      </c>
      <c r="AV323" s="13" t="s">
        <v>88</v>
      </c>
      <c r="AW323" s="13" t="s">
        <v>33</v>
      </c>
      <c r="AX323" s="13" t="s">
        <v>80</v>
      </c>
      <c r="AY323" s="196" t="s">
        <v>147</v>
      </c>
    </row>
    <row r="324" spans="1:65" s="14" customFormat="1">
      <c r="B324" s="202"/>
      <c r="D324" s="191" t="s">
        <v>157</v>
      </c>
      <c r="E324" s="203" t="s">
        <v>1</v>
      </c>
      <c r="F324" s="204" t="s">
        <v>397</v>
      </c>
      <c r="H324" s="205">
        <v>40</v>
      </c>
      <c r="I324" s="206"/>
      <c r="L324" s="202"/>
      <c r="M324" s="207"/>
      <c r="N324" s="208"/>
      <c r="O324" s="208"/>
      <c r="P324" s="208"/>
      <c r="Q324" s="208"/>
      <c r="R324" s="208"/>
      <c r="S324" s="208"/>
      <c r="T324" s="209"/>
      <c r="AT324" s="203" t="s">
        <v>157</v>
      </c>
      <c r="AU324" s="203" t="s">
        <v>90</v>
      </c>
      <c r="AV324" s="14" t="s">
        <v>90</v>
      </c>
      <c r="AW324" s="14" t="s">
        <v>33</v>
      </c>
      <c r="AX324" s="14" t="s">
        <v>88</v>
      </c>
      <c r="AY324" s="203" t="s">
        <v>147</v>
      </c>
    </row>
    <row r="325" spans="1:65" s="2" customFormat="1" ht="36" customHeight="1">
      <c r="A325" s="35"/>
      <c r="B325" s="148"/>
      <c r="C325" s="226" t="s">
        <v>398</v>
      </c>
      <c r="D325" s="226" t="s">
        <v>260</v>
      </c>
      <c r="E325" s="227" t="s">
        <v>399</v>
      </c>
      <c r="F325" s="228" t="s">
        <v>400</v>
      </c>
      <c r="G325" s="229" t="s">
        <v>382</v>
      </c>
      <c r="H325" s="230">
        <v>28</v>
      </c>
      <c r="I325" s="231"/>
      <c r="J325" s="232">
        <f>ROUND(I325*H325,2)</f>
        <v>0</v>
      </c>
      <c r="K325" s="228" t="s">
        <v>1</v>
      </c>
      <c r="L325" s="233"/>
      <c r="M325" s="234" t="s">
        <v>1</v>
      </c>
      <c r="N325" s="235" t="s">
        <v>45</v>
      </c>
      <c r="O325" s="61"/>
      <c r="P325" s="188">
        <f>O325*H325</f>
        <v>0</v>
      </c>
      <c r="Q325" s="188">
        <v>2.716E-2</v>
      </c>
      <c r="R325" s="188">
        <f>Q325*H325</f>
        <v>0.76048000000000004</v>
      </c>
      <c r="S325" s="188">
        <v>0</v>
      </c>
      <c r="T325" s="18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0" t="s">
        <v>196</v>
      </c>
      <c r="AT325" s="190" t="s">
        <v>260</v>
      </c>
      <c r="AU325" s="190" t="s">
        <v>90</v>
      </c>
      <c r="AY325" s="18" t="s">
        <v>147</v>
      </c>
      <c r="BE325" s="97">
        <f>IF(N325="základní",J325,0)</f>
        <v>0</v>
      </c>
      <c r="BF325" s="97">
        <f>IF(N325="snížená",J325,0)</f>
        <v>0</v>
      </c>
      <c r="BG325" s="97">
        <f>IF(N325="zákl. přenesená",J325,0)</f>
        <v>0</v>
      </c>
      <c r="BH325" s="97">
        <f>IF(N325="sníž. přenesená",J325,0)</f>
        <v>0</v>
      </c>
      <c r="BI325" s="97">
        <f>IF(N325="nulová",J325,0)</f>
        <v>0</v>
      </c>
      <c r="BJ325" s="18" t="s">
        <v>88</v>
      </c>
      <c r="BK325" s="97">
        <f>ROUND(I325*H325,2)</f>
        <v>0</v>
      </c>
      <c r="BL325" s="18" t="s">
        <v>153</v>
      </c>
      <c r="BM325" s="190" t="s">
        <v>401</v>
      </c>
    </row>
    <row r="326" spans="1:65" s="2" customFormat="1" ht="19.5">
      <c r="A326" s="35"/>
      <c r="B326" s="36"/>
      <c r="C326" s="35"/>
      <c r="D326" s="191" t="s">
        <v>155</v>
      </c>
      <c r="E326" s="35"/>
      <c r="F326" s="192" t="s">
        <v>395</v>
      </c>
      <c r="G326" s="35"/>
      <c r="H326" s="35"/>
      <c r="I326" s="107"/>
      <c r="J326" s="35"/>
      <c r="K326" s="35"/>
      <c r="L326" s="36"/>
      <c r="M326" s="193"/>
      <c r="N326" s="194"/>
      <c r="O326" s="61"/>
      <c r="P326" s="61"/>
      <c r="Q326" s="61"/>
      <c r="R326" s="61"/>
      <c r="S326" s="61"/>
      <c r="T326" s="62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8" t="s">
        <v>155</v>
      </c>
      <c r="AU326" s="18" t="s">
        <v>90</v>
      </c>
    </row>
    <row r="327" spans="1:65" s="2" customFormat="1" ht="36" customHeight="1">
      <c r="A327" s="35"/>
      <c r="B327" s="148"/>
      <c r="C327" s="226" t="s">
        <v>402</v>
      </c>
      <c r="D327" s="226" t="s">
        <v>260</v>
      </c>
      <c r="E327" s="227" t="s">
        <v>403</v>
      </c>
      <c r="F327" s="228" t="s">
        <v>404</v>
      </c>
      <c r="G327" s="229" t="s">
        <v>382</v>
      </c>
      <c r="H327" s="230">
        <v>6</v>
      </c>
      <c r="I327" s="231"/>
      <c r="J327" s="232">
        <f>ROUND(I327*H327,2)</f>
        <v>0</v>
      </c>
      <c r="K327" s="228" t="s">
        <v>1</v>
      </c>
      <c r="L327" s="233"/>
      <c r="M327" s="234" t="s">
        <v>1</v>
      </c>
      <c r="N327" s="235" t="s">
        <v>45</v>
      </c>
      <c r="O327" s="61"/>
      <c r="P327" s="188">
        <f>O327*H327</f>
        <v>0</v>
      </c>
      <c r="Q327" s="188">
        <v>5.7200000000000003E-3</v>
      </c>
      <c r="R327" s="188">
        <f>Q327*H327</f>
        <v>3.4320000000000003E-2</v>
      </c>
      <c r="S327" s="188">
        <v>0</v>
      </c>
      <c r="T327" s="18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0" t="s">
        <v>196</v>
      </c>
      <c r="AT327" s="190" t="s">
        <v>260</v>
      </c>
      <c r="AU327" s="190" t="s">
        <v>90</v>
      </c>
      <c r="AY327" s="18" t="s">
        <v>147</v>
      </c>
      <c r="BE327" s="97">
        <f>IF(N327="základní",J327,0)</f>
        <v>0</v>
      </c>
      <c r="BF327" s="97">
        <f>IF(N327="snížená",J327,0)</f>
        <v>0</v>
      </c>
      <c r="BG327" s="97">
        <f>IF(N327="zákl. přenesená",J327,0)</f>
        <v>0</v>
      </c>
      <c r="BH327" s="97">
        <f>IF(N327="sníž. přenesená",J327,0)</f>
        <v>0</v>
      </c>
      <c r="BI327" s="97">
        <f>IF(N327="nulová",J327,0)</f>
        <v>0</v>
      </c>
      <c r="BJ327" s="18" t="s">
        <v>88</v>
      </c>
      <c r="BK327" s="97">
        <f>ROUND(I327*H327,2)</f>
        <v>0</v>
      </c>
      <c r="BL327" s="18" t="s">
        <v>153</v>
      </c>
      <c r="BM327" s="190" t="s">
        <v>405</v>
      </c>
    </row>
    <row r="328" spans="1:65" s="2" customFormat="1" ht="19.5">
      <c r="A328" s="35"/>
      <c r="B328" s="36"/>
      <c r="C328" s="35"/>
      <c r="D328" s="191" t="s">
        <v>155</v>
      </c>
      <c r="E328" s="35"/>
      <c r="F328" s="192" t="s">
        <v>395</v>
      </c>
      <c r="G328" s="35"/>
      <c r="H328" s="35"/>
      <c r="I328" s="107"/>
      <c r="J328" s="35"/>
      <c r="K328" s="35"/>
      <c r="L328" s="36"/>
      <c r="M328" s="193"/>
      <c r="N328" s="194"/>
      <c r="O328" s="61"/>
      <c r="P328" s="61"/>
      <c r="Q328" s="61"/>
      <c r="R328" s="61"/>
      <c r="S328" s="61"/>
      <c r="T328" s="62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8" t="s">
        <v>155</v>
      </c>
      <c r="AU328" s="18" t="s">
        <v>90</v>
      </c>
    </row>
    <row r="329" spans="1:65" s="2" customFormat="1" ht="36" customHeight="1">
      <c r="A329" s="35"/>
      <c r="B329" s="148"/>
      <c r="C329" s="226" t="s">
        <v>406</v>
      </c>
      <c r="D329" s="226" t="s">
        <v>260</v>
      </c>
      <c r="E329" s="227" t="s">
        <v>407</v>
      </c>
      <c r="F329" s="228" t="s">
        <v>408</v>
      </c>
      <c r="G329" s="229" t="s">
        <v>382</v>
      </c>
      <c r="H329" s="230">
        <v>6</v>
      </c>
      <c r="I329" s="231"/>
      <c r="J329" s="232">
        <f>ROUND(I329*H329,2)</f>
        <v>0</v>
      </c>
      <c r="K329" s="228" t="s">
        <v>1</v>
      </c>
      <c r="L329" s="233"/>
      <c r="M329" s="234" t="s">
        <v>1</v>
      </c>
      <c r="N329" s="235" t="s">
        <v>45</v>
      </c>
      <c r="O329" s="61"/>
      <c r="P329" s="188">
        <f>O329*H329</f>
        <v>0</v>
      </c>
      <c r="Q329" s="188">
        <v>3.2800000000000003E-2</v>
      </c>
      <c r="R329" s="188">
        <f>Q329*H329</f>
        <v>0.19680000000000003</v>
      </c>
      <c r="S329" s="188">
        <v>0</v>
      </c>
      <c r="T329" s="189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0" t="s">
        <v>196</v>
      </c>
      <c r="AT329" s="190" t="s">
        <v>260</v>
      </c>
      <c r="AU329" s="190" t="s">
        <v>90</v>
      </c>
      <c r="AY329" s="18" t="s">
        <v>147</v>
      </c>
      <c r="BE329" s="97">
        <f>IF(N329="základní",J329,0)</f>
        <v>0</v>
      </c>
      <c r="BF329" s="97">
        <f>IF(N329="snížená",J329,0)</f>
        <v>0</v>
      </c>
      <c r="BG329" s="97">
        <f>IF(N329="zákl. přenesená",J329,0)</f>
        <v>0</v>
      </c>
      <c r="BH329" s="97">
        <f>IF(N329="sníž. přenesená",J329,0)</f>
        <v>0</v>
      </c>
      <c r="BI329" s="97">
        <f>IF(N329="nulová",J329,0)</f>
        <v>0</v>
      </c>
      <c r="BJ329" s="18" t="s">
        <v>88</v>
      </c>
      <c r="BK329" s="97">
        <f>ROUND(I329*H329,2)</f>
        <v>0</v>
      </c>
      <c r="BL329" s="18" t="s">
        <v>153</v>
      </c>
      <c r="BM329" s="190" t="s">
        <v>409</v>
      </c>
    </row>
    <row r="330" spans="1:65" s="2" customFormat="1" ht="19.5">
      <c r="A330" s="35"/>
      <c r="B330" s="36"/>
      <c r="C330" s="35"/>
      <c r="D330" s="191" t="s">
        <v>155</v>
      </c>
      <c r="E330" s="35"/>
      <c r="F330" s="192" t="s">
        <v>395</v>
      </c>
      <c r="G330" s="35"/>
      <c r="H330" s="35"/>
      <c r="I330" s="107"/>
      <c r="J330" s="35"/>
      <c r="K330" s="35"/>
      <c r="L330" s="36"/>
      <c r="M330" s="193"/>
      <c r="N330" s="194"/>
      <c r="O330" s="61"/>
      <c r="P330" s="61"/>
      <c r="Q330" s="61"/>
      <c r="R330" s="61"/>
      <c r="S330" s="61"/>
      <c r="T330" s="62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8" t="s">
        <v>155</v>
      </c>
      <c r="AU330" s="18" t="s">
        <v>90</v>
      </c>
    </row>
    <row r="331" spans="1:65" s="2" customFormat="1" ht="24" customHeight="1">
      <c r="A331" s="35"/>
      <c r="B331" s="148"/>
      <c r="C331" s="179" t="s">
        <v>410</v>
      </c>
      <c r="D331" s="179" t="s">
        <v>149</v>
      </c>
      <c r="E331" s="180" t="s">
        <v>411</v>
      </c>
      <c r="F331" s="181" t="s">
        <v>412</v>
      </c>
      <c r="G331" s="182" t="s">
        <v>382</v>
      </c>
      <c r="H331" s="183">
        <v>1</v>
      </c>
      <c r="I331" s="184"/>
      <c r="J331" s="185">
        <f>ROUND(I331*H331,2)</f>
        <v>0</v>
      </c>
      <c r="K331" s="181" t="s">
        <v>632</v>
      </c>
      <c r="L331" s="36"/>
      <c r="M331" s="186" t="s">
        <v>1</v>
      </c>
      <c r="N331" s="187" t="s">
        <v>45</v>
      </c>
      <c r="O331" s="61"/>
      <c r="P331" s="188">
        <f>O331*H331</f>
        <v>0</v>
      </c>
      <c r="Q331" s="188">
        <v>0</v>
      </c>
      <c r="R331" s="188">
        <f>Q331*H331</f>
        <v>0</v>
      </c>
      <c r="S331" s="188">
        <v>0</v>
      </c>
      <c r="T331" s="18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0" t="s">
        <v>153</v>
      </c>
      <c r="AT331" s="190" t="s">
        <v>149</v>
      </c>
      <c r="AU331" s="190" t="s">
        <v>90</v>
      </c>
      <c r="AY331" s="18" t="s">
        <v>147</v>
      </c>
      <c r="BE331" s="97">
        <f>IF(N331="základní",J331,0)</f>
        <v>0</v>
      </c>
      <c r="BF331" s="97">
        <f>IF(N331="snížená",J331,0)</f>
        <v>0</v>
      </c>
      <c r="BG331" s="97">
        <f>IF(N331="zákl. přenesená",J331,0)</f>
        <v>0</v>
      </c>
      <c r="BH331" s="97">
        <f>IF(N331="sníž. přenesená",J331,0)</f>
        <v>0</v>
      </c>
      <c r="BI331" s="97">
        <f>IF(N331="nulová",J331,0)</f>
        <v>0</v>
      </c>
      <c r="BJ331" s="18" t="s">
        <v>88</v>
      </c>
      <c r="BK331" s="97">
        <f>ROUND(I331*H331,2)</f>
        <v>0</v>
      </c>
      <c r="BL331" s="18" t="s">
        <v>153</v>
      </c>
      <c r="BM331" s="190" t="s">
        <v>413</v>
      </c>
    </row>
    <row r="332" spans="1:65" s="2" customFormat="1" ht="19.5">
      <c r="A332" s="35"/>
      <c r="B332" s="36"/>
      <c r="C332" s="35"/>
      <c r="D332" s="191" t="s">
        <v>155</v>
      </c>
      <c r="E332" s="35"/>
      <c r="F332" s="192" t="s">
        <v>414</v>
      </c>
      <c r="G332" s="35"/>
      <c r="H332" s="35"/>
      <c r="I332" s="107"/>
      <c r="J332" s="35"/>
      <c r="K332" s="35"/>
      <c r="L332" s="36"/>
      <c r="M332" s="193"/>
      <c r="N332" s="194"/>
      <c r="O332" s="61"/>
      <c r="P332" s="61"/>
      <c r="Q332" s="61"/>
      <c r="R332" s="61"/>
      <c r="S332" s="61"/>
      <c r="T332" s="62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8" t="s">
        <v>155</v>
      </c>
      <c r="AU332" s="18" t="s">
        <v>90</v>
      </c>
    </row>
    <row r="333" spans="1:65" s="2" customFormat="1" ht="36" customHeight="1">
      <c r="A333" s="35"/>
      <c r="B333" s="148"/>
      <c r="C333" s="226" t="s">
        <v>415</v>
      </c>
      <c r="D333" s="226" t="s">
        <v>260</v>
      </c>
      <c r="E333" s="227" t="s">
        <v>416</v>
      </c>
      <c r="F333" s="228" t="s">
        <v>417</v>
      </c>
      <c r="G333" s="229" t="s">
        <v>382</v>
      </c>
      <c r="H333" s="230">
        <v>1</v>
      </c>
      <c r="I333" s="231"/>
      <c r="J333" s="232">
        <f>ROUND(I333*H333,2)</f>
        <v>0</v>
      </c>
      <c r="K333" s="228" t="s">
        <v>1</v>
      </c>
      <c r="L333" s="233"/>
      <c r="M333" s="234" t="s">
        <v>1</v>
      </c>
      <c r="N333" s="235" t="s">
        <v>45</v>
      </c>
      <c r="O333" s="61"/>
      <c r="P333" s="188">
        <f>O333*H333</f>
        <v>0</v>
      </c>
      <c r="Q333" s="188">
        <v>0.12726000000000001</v>
      </c>
      <c r="R333" s="188">
        <f>Q333*H333</f>
        <v>0.12726000000000001</v>
      </c>
      <c r="S333" s="188">
        <v>0</v>
      </c>
      <c r="T333" s="18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0" t="s">
        <v>196</v>
      </c>
      <c r="AT333" s="190" t="s">
        <v>260</v>
      </c>
      <c r="AU333" s="190" t="s">
        <v>90</v>
      </c>
      <c r="AY333" s="18" t="s">
        <v>147</v>
      </c>
      <c r="BE333" s="97">
        <f>IF(N333="základní",J333,0)</f>
        <v>0</v>
      </c>
      <c r="BF333" s="97">
        <f>IF(N333="snížená",J333,0)</f>
        <v>0</v>
      </c>
      <c r="BG333" s="97">
        <f>IF(N333="zákl. přenesená",J333,0)</f>
        <v>0</v>
      </c>
      <c r="BH333" s="97">
        <f>IF(N333="sníž. přenesená",J333,0)</f>
        <v>0</v>
      </c>
      <c r="BI333" s="97">
        <f>IF(N333="nulová",J333,0)</f>
        <v>0</v>
      </c>
      <c r="BJ333" s="18" t="s">
        <v>88</v>
      </c>
      <c r="BK333" s="97">
        <f>ROUND(I333*H333,2)</f>
        <v>0</v>
      </c>
      <c r="BL333" s="18" t="s">
        <v>153</v>
      </c>
      <c r="BM333" s="190" t="s">
        <v>418</v>
      </c>
    </row>
    <row r="334" spans="1:65" s="2" customFormat="1" ht="19.5">
      <c r="A334" s="35"/>
      <c r="B334" s="36"/>
      <c r="C334" s="35"/>
      <c r="D334" s="191" t="s">
        <v>155</v>
      </c>
      <c r="E334" s="35"/>
      <c r="F334" s="192" t="s">
        <v>414</v>
      </c>
      <c r="G334" s="35"/>
      <c r="H334" s="35"/>
      <c r="I334" s="107"/>
      <c r="J334" s="35"/>
      <c r="K334" s="35"/>
      <c r="L334" s="36"/>
      <c r="M334" s="193"/>
      <c r="N334" s="194"/>
      <c r="O334" s="61"/>
      <c r="P334" s="61"/>
      <c r="Q334" s="61"/>
      <c r="R334" s="61"/>
      <c r="S334" s="61"/>
      <c r="T334" s="62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155</v>
      </c>
      <c r="AU334" s="18" t="s">
        <v>90</v>
      </c>
    </row>
    <row r="335" spans="1:65" s="2" customFormat="1" ht="24" customHeight="1">
      <c r="A335" s="35"/>
      <c r="B335" s="148"/>
      <c r="C335" s="179" t="s">
        <v>419</v>
      </c>
      <c r="D335" s="179" t="s">
        <v>149</v>
      </c>
      <c r="E335" s="180" t="s">
        <v>420</v>
      </c>
      <c r="F335" s="181" t="s">
        <v>421</v>
      </c>
      <c r="G335" s="182" t="s">
        <v>330</v>
      </c>
      <c r="H335" s="183">
        <v>170.32</v>
      </c>
      <c r="I335" s="184"/>
      <c r="J335" s="185">
        <f>ROUND(I335*H335,2)</f>
        <v>0</v>
      </c>
      <c r="K335" s="181" t="s">
        <v>632</v>
      </c>
      <c r="L335" s="36"/>
      <c r="M335" s="186" t="s">
        <v>1</v>
      </c>
      <c r="N335" s="187" t="s">
        <v>45</v>
      </c>
      <c r="O335" s="61"/>
      <c r="P335" s="188">
        <f>O335*H335</f>
        <v>0</v>
      </c>
      <c r="Q335" s="188">
        <v>0</v>
      </c>
      <c r="R335" s="188">
        <f>Q335*H335</f>
        <v>0</v>
      </c>
      <c r="S335" s="188">
        <v>0</v>
      </c>
      <c r="T335" s="18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0" t="s">
        <v>153</v>
      </c>
      <c r="AT335" s="190" t="s">
        <v>149</v>
      </c>
      <c r="AU335" s="190" t="s">
        <v>90</v>
      </c>
      <c r="AY335" s="18" t="s">
        <v>147</v>
      </c>
      <c r="BE335" s="97">
        <f>IF(N335="základní",J335,0)</f>
        <v>0</v>
      </c>
      <c r="BF335" s="97">
        <f>IF(N335="snížená",J335,0)</f>
        <v>0</v>
      </c>
      <c r="BG335" s="97">
        <f>IF(N335="zákl. přenesená",J335,0)</f>
        <v>0</v>
      </c>
      <c r="BH335" s="97">
        <f>IF(N335="sníž. přenesená",J335,0)</f>
        <v>0</v>
      </c>
      <c r="BI335" s="97">
        <f>IF(N335="nulová",J335,0)</f>
        <v>0</v>
      </c>
      <c r="BJ335" s="18" t="s">
        <v>88</v>
      </c>
      <c r="BK335" s="97">
        <f>ROUND(I335*H335,2)</f>
        <v>0</v>
      </c>
      <c r="BL335" s="18" t="s">
        <v>153</v>
      </c>
      <c r="BM335" s="190" t="s">
        <v>422</v>
      </c>
    </row>
    <row r="336" spans="1:65" s="2" customFormat="1" ht="19.5">
      <c r="A336" s="35"/>
      <c r="B336" s="36"/>
      <c r="C336" s="35"/>
      <c r="D336" s="191" t="s">
        <v>155</v>
      </c>
      <c r="E336" s="35"/>
      <c r="F336" s="192" t="s">
        <v>414</v>
      </c>
      <c r="G336" s="35"/>
      <c r="H336" s="35"/>
      <c r="I336" s="107"/>
      <c r="J336" s="35"/>
      <c r="K336" s="35"/>
      <c r="L336" s="36"/>
      <c r="M336" s="193"/>
      <c r="N336" s="194"/>
      <c r="O336" s="61"/>
      <c r="P336" s="61"/>
      <c r="Q336" s="61"/>
      <c r="R336" s="61"/>
      <c r="S336" s="61"/>
      <c r="T336" s="62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155</v>
      </c>
      <c r="AU336" s="18" t="s">
        <v>90</v>
      </c>
    </row>
    <row r="337" spans="1:65" s="13" customFormat="1">
      <c r="B337" s="195"/>
      <c r="D337" s="191" t="s">
        <v>157</v>
      </c>
      <c r="E337" s="196" t="s">
        <v>1</v>
      </c>
      <c r="F337" s="197" t="s">
        <v>423</v>
      </c>
      <c r="H337" s="196" t="s">
        <v>1</v>
      </c>
      <c r="I337" s="198"/>
      <c r="L337" s="195"/>
      <c r="M337" s="199"/>
      <c r="N337" s="200"/>
      <c r="O337" s="200"/>
      <c r="P337" s="200"/>
      <c r="Q337" s="200"/>
      <c r="R337" s="200"/>
      <c r="S337" s="200"/>
      <c r="T337" s="201"/>
      <c r="AT337" s="196" t="s">
        <v>157</v>
      </c>
      <c r="AU337" s="196" t="s">
        <v>90</v>
      </c>
      <c r="AV337" s="13" t="s">
        <v>88</v>
      </c>
      <c r="AW337" s="13" t="s">
        <v>33</v>
      </c>
      <c r="AX337" s="13" t="s">
        <v>80</v>
      </c>
      <c r="AY337" s="196" t="s">
        <v>147</v>
      </c>
    </row>
    <row r="338" spans="1:65" s="14" customFormat="1">
      <c r="B338" s="202"/>
      <c r="D338" s="191" t="s">
        <v>157</v>
      </c>
      <c r="E338" s="203" t="s">
        <v>1</v>
      </c>
      <c r="F338" s="204" t="s">
        <v>424</v>
      </c>
      <c r="H338" s="205">
        <v>161.52000000000001</v>
      </c>
      <c r="I338" s="206"/>
      <c r="L338" s="202"/>
      <c r="M338" s="207"/>
      <c r="N338" s="208"/>
      <c r="O338" s="208"/>
      <c r="P338" s="208"/>
      <c r="Q338" s="208"/>
      <c r="R338" s="208"/>
      <c r="S338" s="208"/>
      <c r="T338" s="209"/>
      <c r="AT338" s="203" t="s">
        <v>157</v>
      </c>
      <c r="AU338" s="203" t="s">
        <v>90</v>
      </c>
      <c r="AV338" s="14" t="s">
        <v>90</v>
      </c>
      <c r="AW338" s="14" t="s">
        <v>33</v>
      </c>
      <c r="AX338" s="14" t="s">
        <v>80</v>
      </c>
      <c r="AY338" s="203" t="s">
        <v>147</v>
      </c>
    </row>
    <row r="339" spans="1:65" s="14" customFormat="1">
      <c r="B339" s="202"/>
      <c r="D339" s="191" t="s">
        <v>157</v>
      </c>
      <c r="E339" s="203" t="s">
        <v>1</v>
      </c>
      <c r="F339" s="204" t="s">
        <v>425</v>
      </c>
      <c r="H339" s="205">
        <v>8.8000000000000007</v>
      </c>
      <c r="I339" s="206"/>
      <c r="L339" s="202"/>
      <c r="M339" s="207"/>
      <c r="N339" s="208"/>
      <c r="O339" s="208"/>
      <c r="P339" s="208"/>
      <c r="Q339" s="208"/>
      <c r="R339" s="208"/>
      <c r="S339" s="208"/>
      <c r="T339" s="209"/>
      <c r="AT339" s="203" t="s">
        <v>157</v>
      </c>
      <c r="AU339" s="203" t="s">
        <v>90</v>
      </c>
      <c r="AV339" s="14" t="s">
        <v>90</v>
      </c>
      <c r="AW339" s="14" t="s">
        <v>33</v>
      </c>
      <c r="AX339" s="14" t="s">
        <v>80</v>
      </c>
      <c r="AY339" s="203" t="s">
        <v>147</v>
      </c>
    </row>
    <row r="340" spans="1:65" s="15" customFormat="1">
      <c r="B340" s="210"/>
      <c r="D340" s="191" t="s">
        <v>157</v>
      </c>
      <c r="E340" s="211" t="s">
        <v>1</v>
      </c>
      <c r="F340" s="212" t="s">
        <v>165</v>
      </c>
      <c r="H340" s="213">
        <v>170.32000000000002</v>
      </c>
      <c r="I340" s="214"/>
      <c r="L340" s="210"/>
      <c r="M340" s="215"/>
      <c r="N340" s="216"/>
      <c r="O340" s="216"/>
      <c r="P340" s="216"/>
      <c r="Q340" s="216"/>
      <c r="R340" s="216"/>
      <c r="S340" s="216"/>
      <c r="T340" s="217"/>
      <c r="AT340" s="211" t="s">
        <v>157</v>
      </c>
      <c r="AU340" s="211" t="s">
        <v>90</v>
      </c>
      <c r="AV340" s="15" t="s">
        <v>153</v>
      </c>
      <c r="AW340" s="15" t="s">
        <v>33</v>
      </c>
      <c r="AX340" s="15" t="s">
        <v>88</v>
      </c>
      <c r="AY340" s="211" t="s">
        <v>147</v>
      </c>
    </row>
    <row r="341" spans="1:65" s="2" customFormat="1" ht="36" customHeight="1">
      <c r="A341" s="35"/>
      <c r="B341" s="148"/>
      <c r="C341" s="226" t="s">
        <v>426</v>
      </c>
      <c r="D341" s="226" t="s">
        <v>260</v>
      </c>
      <c r="E341" s="227" t="s">
        <v>427</v>
      </c>
      <c r="F341" s="228" t="s">
        <v>428</v>
      </c>
      <c r="G341" s="229" t="s">
        <v>382</v>
      </c>
      <c r="H341" s="230">
        <v>76</v>
      </c>
      <c r="I341" s="231"/>
      <c r="J341" s="232">
        <f>ROUND(I341*H341,2)</f>
        <v>0</v>
      </c>
      <c r="K341" s="228" t="s">
        <v>1</v>
      </c>
      <c r="L341" s="233"/>
      <c r="M341" s="234" t="s">
        <v>1</v>
      </c>
      <c r="N341" s="235" t="s">
        <v>45</v>
      </c>
      <c r="O341" s="61"/>
      <c r="P341" s="188">
        <f>O341*H341</f>
        <v>0</v>
      </c>
      <c r="Q341" s="188">
        <v>3.7999999999999999E-2</v>
      </c>
      <c r="R341" s="188">
        <f>Q341*H341</f>
        <v>2.8879999999999999</v>
      </c>
      <c r="S341" s="188">
        <v>0</v>
      </c>
      <c r="T341" s="18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90" t="s">
        <v>196</v>
      </c>
      <c r="AT341" s="190" t="s">
        <v>260</v>
      </c>
      <c r="AU341" s="190" t="s">
        <v>90</v>
      </c>
      <c r="AY341" s="18" t="s">
        <v>147</v>
      </c>
      <c r="BE341" s="97">
        <f>IF(N341="základní",J341,0)</f>
        <v>0</v>
      </c>
      <c r="BF341" s="97">
        <f>IF(N341="snížená",J341,0)</f>
        <v>0</v>
      </c>
      <c r="BG341" s="97">
        <f>IF(N341="zákl. přenesená",J341,0)</f>
        <v>0</v>
      </c>
      <c r="BH341" s="97">
        <f>IF(N341="sníž. přenesená",J341,0)</f>
        <v>0</v>
      </c>
      <c r="BI341" s="97">
        <f>IF(N341="nulová",J341,0)</f>
        <v>0</v>
      </c>
      <c r="BJ341" s="18" t="s">
        <v>88</v>
      </c>
      <c r="BK341" s="97">
        <f>ROUND(I341*H341,2)</f>
        <v>0</v>
      </c>
      <c r="BL341" s="18" t="s">
        <v>153</v>
      </c>
      <c r="BM341" s="190" t="s">
        <v>429</v>
      </c>
    </row>
    <row r="342" spans="1:65" s="2" customFormat="1" ht="19.5">
      <c r="A342" s="35"/>
      <c r="B342" s="36"/>
      <c r="C342" s="35"/>
      <c r="D342" s="191" t="s">
        <v>155</v>
      </c>
      <c r="E342" s="35"/>
      <c r="F342" s="192" t="s">
        <v>414</v>
      </c>
      <c r="G342" s="35"/>
      <c r="H342" s="35"/>
      <c r="I342" s="107"/>
      <c r="J342" s="35"/>
      <c r="K342" s="35"/>
      <c r="L342" s="36"/>
      <c r="M342" s="193"/>
      <c r="N342" s="194"/>
      <c r="O342" s="61"/>
      <c r="P342" s="61"/>
      <c r="Q342" s="61"/>
      <c r="R342" s="61"/>
      <c r="S342" s="61"/>
      <c r="T342" s="62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8" t="s">
        <v>155</v>
      </c>
      <c r="AU342" s="18" t="s">
        <v>90</v>
      </c>
    </row>
    <row r="343" spans="1:65" s="13" customFormat="1">
      <c r="B343" s="195"/>
      <c r="D343" s="191" t="s">
        <v>157</v>
      </c>
      <c r="E343" s="196" t="s">
        <v>1</v>
      </c>
      <c r="F343" s="197" t="s">
        <v>423</v>
      </c>
      <c r="H343" s="196" t="s">
        <v>1</v>
      </c>
      <c r="I343" s="198"/>
      <c r="L343" s="195"/>
      <c r="M343" s="199"/>
      <c r="N343" s="200"/>
      <c r="O343" s="200"/>
      <c r="P343" s="200"/>
      <c r="Q343" s="200"/>
      <c r="R343" s="200"/>
      <c r="S343" s="200"/>
      <c r="T343" s="201"/>
      <c r="AT343" s="196" t="s">
        <v>157</v>
      </c>
      <c r="AU343" s="196" t="s">
        <v>90</v>
      </c>
      <c r="AV343" s="13" t="s">
        <v>88</v>
      </c>
      <c r="AW343" s="13" t="s">
        <v>33</v>
      </c>
      <c r="AX343" s="13" t="s">
        <v>80</v>
      </c>
      <c r="AY343" s="196" t="s">
        <v>147</v>
      </c>
    </row>
    <row r="344" spans="1:65" s="14" customFormat="1">
      <c r="B344" s="202"/>
      <c r="D344" s="191" t="s">
        <v>157</v>
      </c>
      <c r="E344" s="203" t="s">
        <v>1</v>
      </c>
      <c r="F344" s="204" t="s">
        <v>430</v>
      </c>
      <c r="H344" s="205">
        <v>76</v>
      </c>
      <c r="I344" s="206"/>
      <c r="L344" s="202"/>
      <c r="M344" s="207"/>
      <c r="N344" s="208"/>
      <c r="O344" s="208"/>
      <c r="P344" s="208"/>
      <c r="Q344" s="208"/>
      <c r="R344" s="208"/>
      <c r="S344" s="208"/>
      <c r="T344" s="209"/>
      <c r="AT344" s="203" t="s">
        <v>157</v>
      </c>
      <c r="AU344" s="203" t="s">
        <v>90</v>
      </c>
      <c r="AV344" s="14" t="s">
        <v>90</v>
      </c>
      <c r="AW344" s="14" t="s">
        <v>33</v>
      </c>
      <c r="AX344" s="14" t="s">
        <v>88</v>
      </c>
      <c r="AY344" s="203" t="s">
        <v>147</v>
      </c>
    </row>
    <row r="345" spans="1:65" s="2" customFormat="1" ht="24" customHeight="1">
      <c r="A345" s="35"/>
      <c r="B345" s="148"/>
      <c r="C345" s="226" t="s">
        <v>431</v>
      </c>
      <c r="D345" s="226" t="s">
        <v>260</v>
      </c>
      <c r="E345" s="227" t="s">
        <v>432</v>
      </c>
      <c r="F345" s="228" t="s">
        <v>433</v>
      </c>
      <c r="G345" s="229" t="s">
        <v>382</v>
      </c>
      <c r="H345" s="230">
        <v>1</v>
      </c>
      <c r="I345" s="231"/>
      <c r="J345" s="232">
        <f>ROUND(I345*H345,2)</f>
        <v>0</v>
      </c>
      <c r="K345" s="228" t="s">
        <v>1</v>
      </c>
      <c r="L345" s="233"/>
      <c r="M345" s="234" t="s">
        <v>1</v>
      </c>
      <c r="N345" s="235" t="s">
        <v>45</v>
      </c>
      <c r="O345" s="61"/>
      <c r="P345" s="188">
        <f>O345*H345</f>
        <v>0</v>
      </c>
      <c r="Q345" s="188">
        <v>3.7999999999999999E-2</v>
      </c>
      <c r="R345" s="188">
        <f>Q345*H345</f>
        <v>3.7999999999999999E-2</v>
      </c>
      <c r="S345" s="188">
        <v>0</v>
      </c>
      <c r="T345" s="18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90" t="s">
        <v>196</v>
      </c>
      <c r="AT345" s="190" t="s">
        <v>260</v>
      </c>
      <c r="AU345" s="190" t="s">
        <v>90</v>
      </c>
      <c r="AY345" s="18" t="s">
        <v>147</v>
      </c>
      <c r="BE345" s="97">
        <f>IF(N345="základní",J345,0)</f>
        <v>0</v>
      </c>
      <c r="BF345" s="97">
        <f>IF(N345="snížená",J345,0)</f>
        <v>0</v>
      </c>
      <c r="BG345" s="97">
        <f>IF(N345="zákl. přenesená",J345,0)</f>
        <v>0</v>
      </c>
      <c r="BH345" s="97">
        <f>IF(N345="sníž. přenesená",J345,0)</f>
        <v>0</v>
      </c>
      <c r="BI345" s="97">
        <f>IF(N345="nulová",J345,0)</f>
        <v>0</v>
      </c>
      <c r="BJ345" s="18" t="s">
        <v>88</v>
      </c>
      <c r="BK345" s="97">
        <f>ROUND(I345*H345,2)</f>
        <v>0</v>
      </c>
      <c r="BL345" s="18" t="s">
        <v>153</v>
      </c>
      <c r="BM345" s="190" t="s">
        <v>434</v>
      </c>
    </row>
    <row r="346" spans="1:65" s="2" customFormat="1" ht="19.5">
      <c r="A346" s="35"/>
      <c r="B346" s="36"/>
      <c r="C346" s="35"/>
      <c r="D346" s="191" t="s">
        <v>155</v>
      </c>
      <c r="E346" s="35"/>
      <c r="F346" s="192" t="s">
        <v>414</v>
      </c>
      <c r="G346" s="35"/>
      <c r="H346" s="35"/>
      <c r="I346" s="107"/>
      <c r="J346" s="35"/>
      <c r="K346" s="35"/>
      <c r="L346" s="36"/>
      <c r="M346" s="193"/>
      <c r="N346" s="194"/>
      <c r="O346" s="61"/>
      <c r="P346" s="61"/>
      <c r="Q346" s="61"/>
      <c r="R346" s="61"/>
      <c r="S346" s="61"/>
      <c r="T346" s="62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155</v>
      </c>
      <c r="AU346" s="18" t="s">
        <v>90</v>
      </c>
    </row>
    <row r="347" spans="1:65" s="13" customFormat="1">
      <c r="B347" s="195"/>
      <c r="D347" s="191" t="s">
        <v>157</v>
      </c>
      <c r="E347" s="196" t="s">
        <v>1</v>
      </c>
      <c r="F347" s="197" t="s">
        <v>435</v>
      </c>
      <c r="H347" s="196" t="s">
        <v>1</v>
      </c>
      <c r="I347" s="198"/>
      <c r="L347" s="195"/>
      <c r="M347" s="199"/>
      <c r="N347" s="200"/>
      <c r="O347" s="200"/>
      <c r="P347" s="200"/>
      <c r="Q347" s="200"/>
      <c r="R347" s="200"/>
      <c r="S347" s="200"/>
      <c r="T347" s="201"/>
      <c r="AT347" s="196" t="s">
        <v>157</v>
      </c>
      <c r="AU347" s="196" t="s">
        <v>90</v>
      </c>
      <c r="AV347" s="13" t="s">
        <v>88</v>
      </c>
      <c r="AW347" s="13" t="s">
        <v>33</v>
      </c>
      <c r="AX347" s="13" t="s">
        <v>80</v>
      </c>
      <c r="AY347" s="196" t="s">
        <v>147</v>
      </c>
    </row>
    <row r="348" spans="1:65" s="14" customFormat="1">
      <c r="B348" s="202"/>
      <c r="D348" s="191" t="s">
        <v>157</v>
      </c>
      <c r="E348" s="203" t="s">
        <v>1</v>
      </c>
      <c r="F348" s="204" t="s">
        <v>88</v>
      </c>
      <c r="H348" s="205">
        <v>1</v>
      </c>
      <c r="I348" s="206"/>
      <c r="L348" s="202"/>
      <c r="M348" s="207"/>
      <c r="N348" s="208"/>
      <c r="O348" s="208"/>
      <c r="P348" s="208"/>
      <c r="Q348" s="208"/>
      <c r="R348" s="208"/>
      <c r="S348" s="208"/>
      <c r="T348" s="209"/>
      <c r="AT348" s="203" t="s">
        <v>157</v>
      </c>
      <c r="AU348" s="203" t="s">
        <v>90</v>
      </c>
      <c r="AV348" s="14" t="s">
        <v>90</v>
      </c>
      <c r="AW348" s="14" t="s">
        <v>33</v>
      </c>
      <c r="AX348" s="14" t="s">
        <v>88</v>
      </c>
      <c r="AY348" s="203" t="s">
        <v>147</v>
      </c>
    </row>
    <row r="349" spans="1:65" s="12" customFormat="1" ht="22.9" customHeight="1">
      <c r="B349" s="166"/>
      <c r="D349" s="167" t="s">
        <v>79</v>
      </c>
      <c r="E349" s="177" t="s">
        <v>176</v>
      </c>
      <c r="F349" s="177" t="s">
        <v>436</v>
      </c>
      <c r="I349" s="169"/>
      <c r="J349" s="178">
        <f>BK349</f>
        <v>0</v>
      </c>
      <c r="L349" s="166"/>
      <c r="M349" s="171"/>
      <c r="N349" s="172"/>
      <c r="O349" s="172"/>
      <c r="P349" s="173">
        <f>SUM(P350:P370)</f>
        <v>0</v>
      </c>
      <c r="Q349" s="172"/>
      <c r="R349" s="173">
        <f>SUM(R350:R370)</f>
        <v>189.98586000000003</v>
      </c>
      <c r="S349" s="172"/>
      <c r="T349" s="174">
        <f>SUM(T350:T370)</f>
        <v>0</v>
      </c>
      <c r="AR349" s="167" t="s">
        <v>88</v>
      </c>
      <c r="AT349" s="175" t="s">
        <v>79</v>
      </c>
      <c r="AU349" s="175" t="s">
        <v>88</v>
      </c>
      <c r="AY349" s="167" t="s">
        <v>147</v>
      </c>
      <c r="BK349" s="176">
        <f>SUM(BK350:BK370)</f>
        <v>0</v>
      </c>
    </row>
    <row r="350" spans="1:65" s="2" customFormat="1" ht="16.5" customHeight="1">
      <c r="A350" s="35"/>
      <c r="B350" s="148"/>
      <c r="C350" s="179" t="s">
        <v>437</v>
      </c>
      <c r="D350" s="179" t="s">
        <v>149</v>
      </c>
      <c r="E350" s="180" t="s">
        <v>438</v>
      </c>
      <c r="F350" s="181" t="s">
        <v>439</v>
      </c>
      <c r="G350" s="182" t="s">
        <v>276</v>
      </c>
      <c r="H350" s="183">
        <v>18</v>
      </c>
      <c r="I350" s="184"/>
      <c r="J350" s="185">
        <f>ROUND(I350*H350,2)</f>
        <v>0</v>
      </c>
      <c r="K350" s="181" t="s">
        <v>632</v>
      </c>
      <c r="L350" s="36"/>
      <c r="M350" s="186" t="s">
        <v>1</v>
      </c>
      <c r="N350" s="187" t="s">
        <v>45</v>
      </c>
      <c r="O350" s="61"/>
      <c r="P350" s="188">
        <f>O350*H350</f>
        <v>0</v>
      </c>
      <c r="Q350" s="188">
        <v>0</v>
      </c>
      <c r="R350" s="188">
        <f>Q350*H350</f>
        <v>0</v>
      </c>
      <c r="S350" s="188">
        <v>0</v>
      </c>
      <c r="T350" s="189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0" t="s">
        <v>153</v>
      </c>
      <c r="AT350" s="190" t="s">
        <v>149</v>
      </c>
      <c r="AU350" s="190" t="s">
        <v>90</v>
      </c>
      <c r="AY350" s="18" t="s">
        <v>147</v>
      </c>
      <c r="BE350" s="97">
        <f>IF(N350="základní",J350,0)</f>
        <v>0</v>
      </c>
      <c r="BF350" s="97">
        <f>IF(N350="snížená",J350,0)</f>
        <v>0</v>
      </c>
      <c r="BG350" s="97">
        <f>IF(N350="zákl. přenesená",J350,0)</f>
        <v>0</v>
      </c>
      <c r="BH350" s="97">
        <f>IF(N350="sníž. přenesená",J350,0)</f>
        <v>0</v>
      </c>
      <c r="BI350" s="97">
        <f>IF(N350="nulová",J350,0)</f>
        <v>0</v>
      </c>
      <c r="BJ350" s="18" t="s">
        <v>88</v>
      </c>
      <c r="BK350" s="97">
        <f>ROUND(I350*H350,2)</f>
        <v>0</v>
      </c>
      <c r="BL350" s="18" t="s">
        <v>153</v>
      </c>
      <c r="BM350" s="190" t="s">
        <v>440</v>
      </c>
    </row>
    <row r="351" spans="1:65" s="2" customFormat="1" ht="19.5">
      <c r="A351" s="35"/>
      <c r="B351" s="36"/>
      <c r="C351" s="35"/>
      <c r="D351" s="191" t="s">
        <v>155</v>
      </c>
      <c r="E351" s="35"/>
      <c r="F351" s="192" t="s">
        <v>441</v>
      </c>
      <c r="G351" s="35"/>
      <c r="H351" s="35"/>
      <c r="I351" s="107"/>
      <c r="J351" s="35"/>
      <c r="K351" s="35"/>
      <c r="L351" s="36"/>
      <c r="M351" s="193"/>
      <c r="N351" s="194"/>
      <c r="O351" s="61"/>
      <c r="P351" s="61"/>
      <c r="Q351" s="61"/>
      <c r="R351" s="61"/>
      <c r="S351" s="61"/>
      <c r="T351" s="62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8" t="s">
        <v>155</v>
      </c>
      <c r="AU351" s="18" t="s">
        <v>90</v>
      </c>
    </row>
    <row r="352" spans="1:65" s="13" customFormat="1">
      <c r="B352" s="195"/>
      <c r="D352" s="191" t="s">
        <v>157</v>
      </c>
      <c r="E352" s="196" t="s">
        <v>1</v>
      </c>
      <c r="F352" s="197" t="s">
        <v>442</v>
      </c>
      <c r="H352" s="196" t="s">
        <v>1</v>
      </c>
      <c r="I352" s="198"/>
      <c r="L352" s="195"/>
      <c r="M352" s="199"/>
      <c r="N352" s="200"/>
      <c r="O352" s="200"/>
      <c r="P352" s="200"/>
      <c r="Q352" s="200"/>
      <c r="R352" s="200"/>
      <c r="S352" s="200"/>
      <c r="T352" s="201"/>
      <c r="AT352" s="196" t="s">
        <v>157</v>
      </c>
      <c r="AU352" s="196" t="s">
        <v>90</v>
      </c>
      <c r="AV352" s="13" t="s">
        <v>88</v>
      </c>
      <c r="AW352" s="13" t="s">
        <v>33</v>
      </c>
      <c r="AX352" s="13" t="s">
        <v>80</v>
      </c>
      <c r="AY352" s="196" t="s">
        <v>147</v>
      </c>
    </row>
    <row r="353" spans="1:65" s="14" customFormat="1">
      <c r="B353" s="202"/>
      <c r="D353" s="191" t="s">
        <v>157</v>
      </c>
      <c r="E353" s="203" t="s">
        <v>1</v>
      </c>
      <c r="F353" s="204" t="s">
        <v>342</v>
      </c>
      <c r="H353" s="205">
        <v>18</v>
      </c>
      <c r="I353" s="206"/>
      <c r="L353" s="202"/>
      <c r="M353" s="207"/>
      <c r="N353" s="208"/>
      <c r="O353" s="208"/>
      <c r="P353" s="208"/>
      <c r="Q353" s="208"/>
      <c r="R353" s="208"/>
      <c r="S353" s="208"/>
      <c r="T353" s="209"/>
      <c r="AT353" s="203" t="s">
        <v>157</v>
      </c>
      <c r="AU353" s="203" t="s">
        <v>90</v>
      </c>
      <c r="AV353" s="14" t="s">
        <v>90</v>
      </c>
      <c r="AW353" s="14" t="s">
        <v>33</v>
      </c>
      <c r="AX353" s="14" t="s">
        <v>88</v>
      </c>
      <c r="AY353" s="203" t="s">
        <v>147</v>
      </c>
    </row>
    <row r="354" spans="1:65" s="2" customFormat="1" ht="16.5" customHeight="1">
      <c r="A354" s="35"/>
      <c r="B354" s="148"/>
      <c r="C354" s="179" t="s">
        <v>443</v>
      </c>
      <c r="D354" s="179" t="s">
        <v>149</v>
      </c>
      <c r="E354" s="180" t="s">
        <v>444</v>
      </c>
      <c r="F354" s="181" t="s">
        <v>445</v>
      </c>
      <c r="G354" s="182" t="s">
        <v>276</v>
      </c>
      <c r="H354" s="183">
        <v>382</v>
      </c>
      <c r="I354" s="184"/>
      <c r="J354" s="185">
        <f>ROUND(I354*H354,2)</f>
        <v>0</v>
      </c>
      <c r="K354" s="181" t="s">
        <v>632</v>
      </c>
      <c r="L354" s="36"/>
      <c r="M354" s="186" t="s">
        <v>1</v>
      </c>
      <c r="N354" s="187" t="s">
        <v>45</v>
      </c>
      <c r="O354" s="61"/>
      <c r="P354" s="188">
        <f>O354*H354</f>
        <v>0</v>
      </c>
      <c r="Q354" s="188">
        <v>0</v>
      </c>
      <c r="R354" s="188">
        <f>Q354*H354</f>
        <v>0</v>
      </c>
      <c r="S354" s="188">
        <v>0</v>
      </c>
      <c r="T354" s="189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0" t="s">
        <v>153</v>
      </c>
      <c r="AT354" s="190" t="s">
        <v>149</v>
      </c>
      <c r="AU354" s="190" t="s">
        <v>90</v>
      </c>
      <c r="AY354" s="18" t="s">
        <v>147</v>
      </c>
      <c r="BE354" s="97">
        <f>IF(N354="základní",J354,0)</f>
        <v>0</v>
      </c>
      <c r="BF354" s="97">
        <f>IF(N354="snížená",J354,0)</f>
        <v>0</v>
      </c>
      <c r="BG354" s="97">
        <f>IF(N354="zákl. přenesená",J354,0)</f>
        <v>0</v>
      </c>
      <c r="BH354" s="97">
        <f>IF(N354="sníž. přenesená",J354,0)</f>
        <v>0</v>
      </c>
      <c r="BI354" s="97">
        <f>IF(N354="nulová",J354,0)</f>
        <v>0</v>
      </c>
      <c r="BJ354" s="18" t="s">
        <v>88</v>
      </c>
      <c r="BK354" s="97">
        <f>ROUND(I354*H354,2)</f>
        <v>0</v>
      </c>
      <c r="BL354" s="18" t="s">
        <v>153</v>
      </c>
      <c r="BM354" s="190" t="s">
        <v>446</v>
      </c>
    </row>
    <row r="355" spans="1:65" s="2" customFormat="1" ht="19.5">
      <c r="A355" s="35"/>
      <c r="B355" s="36"/>
      <c r="C355" s="35"/>
      <c r="D355" s="191" t="s">
        <v>155</v>
      </c>
      <c r="E355" s="35"/>
      <c r="F355" s="192" t="s">
        <v>447</v>
      </c>
      <c r="G355" s="35"/>
      <c r="H355" s="35"/>
      <c r="I355" s="107"/>
      <c r="J355" s="35"/>
      <c r="K355" s="35"/>
      <c r="L355" s="36"/>
      <c r="M355" s="193"/>
      <c r="N355" s="194"/>
      <c r="O355" s="61"/>
      <c r="P355" s="61"/>
      <c r="Q355" s="61"/>
      <c r="R355" s="61"/>
      <c r="S355" s="61"/>
      <c r="T355" s="62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155</v>
      </c>
      <c r="AU355" s="18" t="s">
        <v>90</v>
      </c>
    </row>
    <row r="356" spans="1:65" s="2" customFormat="1" ht="16.5" customHeight="1">
      <c r="A356" s="35"/>
      <c r="B356" s="148"/>
      <c r="C356" s="179" t="s">
        <v>448</v>
      </c>
      <c r="D356" s="179" t="s">
        <v>149</v>
      </c>
      <c r="E356" s="180" t="s">
        <v>449</v>
      </c>
      <c r="F356" s="181" t="s">
        <v>450</v>
      </c>
      <c r="G356" s="182" t="s">
        <v>276</v>
      </c>
      <c r="H356" s="183">
        <v>382</v>
      </c>
      <c r="I356" s="184"/>
      <c r="J356" s="185">
        <f>ROUND(I356*H356,2)</f>
        <v>0</v>
      </c>
      <c r="K356" s="181" t="s">
        <v>632</v>
      </c>
      <c r="L356" s="36"/>
      <c r="M356" s="186" t="s">
        <v>1</v>
      </c>
      <c r="N356" s="187" t="s">
        <v>45</v>
      </c>
      <c r="O356" s="61"/>
      <c r="P356" s="188">
        <f>O356*H356</f>
        <v>0</v>
      </c>
      <c r="Q356" s="188">
        <v>0</v>
      </c>
      <c r="R356" s="188">
        <f>Q356*H356</f>
        <v>0</v>
      </c>
      <c r="S356" s="188">
        <v>0</v>
      </c>
      <c r="T356" s="18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0" t="s">
        <v>153</v>
      </c>
      <c r="AT356" s="190" t="s">
        <v>149</v>
      </c>
      <c r="AU356" s="190" t="s">
        <v>90</v>
      </c>
      <c r="AY356" s="18" t="s">
        <v>147</v>
      </c>
      <c r="BE356" s="97">
        <f>IF(N356="základní",J356,0)</f>
        <v>0</v>
      </c>
      <c r="BF356" s="97">
        <f>IF(N356="snížená",J356,0)</f>
        <v>0</v>
      </c>
      <c r="BG356" s="97">
        <f>IF(N356="zákl. přenesená",J356,0)</f>
        <v>0</v>
      </c>
      <c r="BH356" s="97">
        <f>IF(N356="sníž. přenesená",J356,0)</f>
        <v>0</v>
      </c>
      <c r="BI356" s="97">
        <f>IF(N356="nulová",J356,0)</f>
        <v>0</v>
      </c>
      <c r="BJ356" s="18" t="s">
        <v>88</v>
      </c>
      <c r="BK356" s="97">
        <f>ROUND(I356*H356,2)</f>
        <v>0</v>
      </c>
      <c r="BL356" s="18" t="s">
        <v>153</v>
      </c>
      <c r="BM356" s="190" t="s">
        <v>451</v>
      </c>
    </row>
    <row r="357" spans="1:65" s="2" customFormat="1" ht="19.5">
      <c r="A357" s="35"/>
      <c r="B357" s="36"/>
      <c r="C357" s="35"/>
      <c r="D357" s="191" t="s">
        <v>155</v>
      </c>
      <c r="E357" s="35"/>
      <c r="F357" s="192" t="s">
        <v>447</v>
      </c>
      <c r="G357" s="35"/>
      <c r="H357" s="35"/>
      <c r="I357" s="107"/>
      <c r="J357" s="35"/>
      <c r="K357" s="35"/>
      <c r="L357" s="36"/>
      <c r="M357" s="193"/>
      <c r="N357" s="194"/>
      <c r="O357" s="61"/>
      <c r="P357" s="61"/>
      <c r="Q357" s="61"/>
      <c r="R357" s="61"/>
      <c r="S357" s="61"/>
      <c r="T357" s="62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155</v>
      </c>
      <c r="AU357" s="18" t="s">
        <v>90</v>
      </c>
    </row>
    <row r="358" spans="1:65" s="2" customFormat="1" ht="16.5" customHeight="1">
      <c r="A358" s="35"/>
      <c r="B358" s="148"/>
      <c r="C358" s="179" t="s">
        <v>452</v>
      </c>
      <c r="D358" s="179" t="s">
        <v>149</v>
      </c>
      <c r="E358" s="180" t="s">
        <v>453</v>
      </c>
      <c r="F358" s="181" t="s">
        <v>454</v>
      </c>
      <c r="G358" s="182" t="s">
        <v>276</v>
      </c>
      <c r="H358" s="183">
        <v>18</v>
      </c>
      <c r="I358" s="184"/>
      <c r="J358" s="185">
        <f>ROUND(I358*H358,2)</f>
        <v>0</v>
      </c>
      <c r="K358" s="181" t="s">
        <v>632</v>
      </c>
      <c r="L358" s="36"/>
      <c r="M358" s="186" t="s">
        <v>1</v>
      </c>
      <c r="N358" s="187" t="s">
        <v>45</v>
      </c>
      <c r="O358" s="61"/>
      <c r="P358" s="188">
        <f>O358*H358</f>
        <v>0</v>
      </c>
      <c r="Q358" s="188">
        <v>0</v>
      </c>
      <c r="R358" s="188">
        <f>Q358*H358</f>
        <v>0</v>
      </c>
      <c r="S358" s="188">
        <v>0</v>
      </c>
      <c r="T358" s="189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90" t="s">
        <v>153</v>
      </c>
      <c r="AT358" s="190" t="s">
        <v>149</v>
      </c>
      <c r="AU358" s="190" t="s">
        <v>90</v>
      </c>
      <c r="AY358" s="18" t="s">
        <v>147</v>
      </c>
      <c r="BE358" s="97">
        <f>IF(N358="základní",J358,0)</f>
        <v>0</v>
      </c>
      <c r="BF358" s="97">
        <f>IF(N358="snížená",J358,0)</f>
        <v>0</v>
      </c>
      <c r="BG358" s="97">
        <f>IF(N358="zákl. přenesená",J358,0)</f>
        <v>0</v>
      </c>
      <c r="BH358" s="97">
        <f>IF(N358="sníž. přenesená",J358,0)</f>
        <v>0</v>
      </c>
      <c r="BI358" s="97">
        <f>IF(N358="nulová",J358,0)</f>
        <v>0</v>
      </c>
      <c r="BJ358" s="18" t="s">
        <v>88</v>
      </c>
      <c r="BK358" s="97">
        <f>ROUND(I358*H358,2)</f>
        <v>0</v>
      </c>
      <c r="BL358" s="18" t="s">
        <v>153</v>
      </c>
      <c r="BM358" s="190" t="s">
        <v>455</v>
      </c>
    </row>
    <row r="359" spans="1:65" s="2" customFormat="1" ht="19.5">
      <c r="A359" s="35"/>
      <c r="B359" s="36"/>
      <c r="C359" s="35"/>
      <c r="D359" s="191" t="s">
        <v>155</v>
      </c>
      <c r="E359" s="35"/>
      <c r="F359" s="192" t="s">
        <v>441</v>
      </c>
      <c r="G359" s="35"/>
      <c r="H359" s="35"/>
      <c r="I359" s="107"/>
      <c r="J359" s="35"/>
      <c r="K359" s="35"/>
      <c r="L359" s="36"/>
      <c r="M359" s="193"/>
      <c r="N359" s="194"/>
      <c r="O359" s="61"/>
      <c r="P359" s="61"/>
      <c r="Q359" s="61"/>
      <c r="R359" s="61"/>
      <c r="S359" s="61"/>
      <c r="T359" s="62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8" t="s">
        <v>155</v>
      </c>
      <c r="AU359" s="18" t="s">
        <v>90</v>
      </c>
    </row>
    <row r="360" spans="1:65" s="2" customFormat="1" ht="16.5" customHeight="1">
      <c r="A360" s="35"/>
      <c r="B360" s="148"/>
      <c r="C360" s="179" t="s">
        <v>456</v>
      </c>
      <c r="D360" s="179" t="s">
        <v>149</v>
      </c>
      <c r="E360" s="180" t="s">
        <v>457</v>
      </c>
      <c r="F360" s="181" t="s">
        <v>458</v>
      </c>
      <c r="G360" s="182" t="s">
        <v>276</v>
      </c>
      <c r="H360" s="183">
        <v>380</v>
      </c>
      <c r="I360" s="184"/>
      <c r="J360" s="185">
        <f>ROUND(I360*H360,2)</f>
        <v>0</v>
      </c>
      <c r="K360" s="181" t="s">
        <v>632</v>
      </c>
      <c r="L360" s="36"/>
      <c r="M360" s="186" t="s">
        <v>1</v>
      </c>
      <c r="N360" s="187" t="s">
        <v>45</v>
      </c>
      <c r="O360" s="61"/>
      <c r="P360" s="188">
        <f>O360*H360</f>
        <v>0</v>
      </c>
      <c r="Q360" s="188">
        <v>0.47720000000000001</v>
      </c>
      <c r="R360" s="188">
        <f>Q360*H360</f>
        <v>181.33600000000001</v>
      </c>
      <c r="S360" s="188">
        <v>0</v>
      </c>
      <c r="T360" s="18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0" t="s">
        <v>153</v>
      </c>
      <c r="AT360" s="190" t="s">
        <v>149</v>
      </c>
      <c r="AU360" s="190" t="s">
        <v>90</v>
      </c>
      <c r="AY360" s="18" t="s">
        <v>147</v>
      </c>
      <c r="BE360" s="97">
        <f>IF(N360="základní",J360,0)</f>
        <v>0</v>
      </c>
      <c r="BF360" s="97">
        <f>IF(N360="snížená",J360,0)</f>
        <v>0</v>
      </c>
      <c r="BG360" s="97">
        <f>IF(N360="zákl. přenesená",J360,0)</f>
        <v>0</v>
      </c>
      <c r="BH360" s="97">
        <f>IF(N360="sníž. přenesená",J360,0)</f>
        <v>0</v>
      </c>
      <c r="BI360" s="97">
        <f>IF(N360="nulová",J360,0)</f>
        <v>0</v>
      </c>
      <c r="BJ360" s="18" t="s">
        <v>88</v>
      </c>
      <c r="BK360" s="97">
        <f>ROUND(I360*H360,2)</f>
        <v>0</v>
      </c>
      <c r="BL360" s="18" t="s">
        <v>153</v>
      </c>
      <c r="BM360" s="190" t="s">
        <v>459</v>
      </c>
    </row>
    <row r="361" spans="1:65" s="2" customFormat="1" ht="19.5">
      <c r="A361" s="35"/>
      <c r="B361" s="36"/>
      <c r="C361" s="35"/>
      <c r="D361" s="191" t="s">
        <v>155</v>
      </c>
      <c r="E361" s="35"/>
      <c r="F361" s="192" t="s">
        <v>460</v>
      </c>
      <c r="G361" s="35"/>
      <c r="H361" s="35"/>
      <c r="I361" s="107"/>
      <c r="J361" s="35"/>
      <c r="K361" s="35"/>
      <c r="L361" s="36"/>
      <c r="M361" s="193"/>
      <c r="N361" s="194"/>
      <c r="O361" s="61"/>
      <c r="P361" s="61"/>
      <c r="Q361" s="61"/>
      <c r="R361" s="61"/>
      <c r="S361" s="61"/>
      <c r="T361" s="62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8" t="s">
        <v>155</v>
      </c>
      <c r="AU361" s="18" t="s">
        <v>90</v>
      </c>
    </row>
    <row r="362" spans="1:65" s="2" customFormat="1" ht="24" customHeight="1">
      <c r="A362" s="35"/>
      <c r="B362" s="148"/>
      <c r="C362" s="179" t="s">
        <v>461</v>
      </c>
      <c r="D362" s="179" t="s">
        <v>149</v>
      </c>
      <c r="E362" s="180" t="s">
        <v>462</v>
      </c>
      <c r="F362" s="181" t="s">
        <v>463</v>
      </c>
      <c r="G362" s="182" t="s">
        <v>330</v>
      </c>
      <c r="H362" s="183">
        <v>216</v>
      </c>
      <c r="I362" s="184"/>
      <c r="J362" s="185">
        <f>ROUND(I362*H362,2)</f>
        <v>0</v>
      </c>
      <c r="K362" s="181" t="s">
        <v>632</v>
      </c>
      <c r="L362" s="36"/>
      <c r="M362" s="186" t="s">
        <v>1</v>
      </c>
      <c r="N362" s="187" t="s">
        <v>45</v>
      </c>
      <c r="O362" s="61"/>
      <c r="P362" s="188">
        <f>O362*H362</f>
        <v>0</v>
      </c>
      <c r="Q362" s="188">
        <v>1.0000000000000001E-5</v>
      </c>
      <c r="R362" s="188">
        <f>Q362*H362</f>
        <v>2.16E-3</v>
      </c>
      <c r="S362" s="188">
        <v>0</v>
      </c>
      <c r="T362" s="18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90" t="s">
        <v>153</v>
      </c>
      <c r="AT362" s="190" t="s">
        <v>149</v>
      </c>
      <c r="AU362" s="190" t="s">
        <v>90</v>
      </c>
      <c r="AY362" s="18" t="s">
        <v>147</v>
      </c>
      <c r="BE362" s="97">
        <f>IF(N362="základní",J362,0)</f>
        <v>0</v>
      </c>
      <c r="BF362" s="97">
        <f>IF(N362="snížená",J362,0)</f>
        <v>0</v>
      </c>
      <c r="BG362" s="97">
        <f>IF(N362="zákl. přenesená",J362,0)</f>
        <v>0</v>
      </c>
      <c r="BH362" s="97">
        <f>IF(N362="sníž. přenesená",J362,0)</f>
        <v>0</v>
      </c>
      <c r="BI362" s="97">
        <f>IF(N362="nulová",J362,0)</f>
        <v>0</v>
      </c>
      <c r="BJ362" s="18" t="s">
        <v>88</v>
      </c>
      <c r="BK362" s="97">
        <f>ROUND(I362*H362,2)</f>
        <v>0</v>
      </c>
      <c r="BL362" s="18" t="s">
        <v>153</v>
      </c>
      <c r="BM362" s="190" t="s">
        <v>464</v>
      </c>
    </row>
    <row r="363" spans="1:65" s="2" customFormat="1" ht="19.5">
      <c r="A363" s="35"/>
      <c r="B363" s="36"/>
      <c r="C363" s="35"/>
      <c r="D363" s="191" t="s">
        <v>155</v>
      </c>
      <c r="E363" s="35"/>
      <c r="F363" s="192" t="s">
        <v>460</v>
      </c>
      <c r="G363" s="35"/>
      <c r="H363" s="35"/>
      <c r="I363" s="107"/>
      <c r="J363" s="35"/>
      <c r="K363" s="35"/>
      <c r="L363" s="36"/>
      <c r="M363" s="193"/>
      <c r="N363" s="194"/>
      <c r="O363" s="61"/>
      <c r="P363" s="61"/>
      <c r="Q363" s="61"/>
      <c r="R363" s="61"/>
      <c r="S363" s="61"/>
      <c r="T363" s="62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8" t="s">
        <v>155</v>
      </c>
      <c r="AU363" s="18" t="s">
        <v>90</v>
      </c>
    </row>
    <row r="364" spans="1:65" s="14" customFormat="1">
      <c r="B364" s="202"/>
      <c r="D364" s="191" t="s">
        <v>157</v>
      </c>
      <c r="E364" s="203" t="s">
        <v>1</v>
      </c>
      <c r="F364" s="204" t="s">
        <v>465</v>
      </c>
      <c r="H364" s="205">
        <v>216</v>
      </c>
      <c r="I364" s="206"/>
      <c r="L364" s="202"/>
      <c r="M364" s="207"/>
      <c r="N364" s="208"/>
      <c r="O364" s="208"/>
      <c r="P364" s="208"/>
      <c r="Q364" s="208"/>
      <c r="R364" s="208"/>
      <c r="S364" s="208"/>
      <c r="T364" s="209"/>
      <c r="AT364" s="203" t="s">
        <v>157</v>
      </c>
      <c r="AU364" s="203" t="s">
        <v>90</v>
      </c>
      <c r="AV364" s="14" t="s">
        <v>90</v>
      </c>
      <c r="AW364" s="14" t="s">
        <v>33</v>
      </c>
      <c r="AX364" s="14" t="s">
        <v>88</v>
      </c>
      <c r="AY364" s="203" t="s">
        <v>147</v>
      </c>
    </row>
    <row r="365" spans="1:65" s="2" customFormat="1" ht="36" customHeight="1">
      <c r="A365" s="35"/>
      <c r="B365" s="148"/>
      <c r="C365" s="179" t="s">
        <v>466</v>
      </c>
      <c r="D365" s="179" t="s">
        <v>149</v>
      </c>
      <c r="E365" s="180" t="s">
        <v>467</v>
      </c>
      <c r="F365" s="181" t="s">
        <v>468</v>
      </c>
      <c r="G365" s="182" t="s">
        <v>276</v>
      </c>
      <c r="H365" s="183">
        <v>382</v>
      </c>
      <c r="I365" s="184"/>
      <c r="J365" s="185">
        <f>ROUND(I365*H365,2)</f>
        <v>0</v>
      </c>
      <c r="K365" s="181" t="s">
        <v>1</v>
      </c>
      <c r="L365" s="36"/>
      <c r="M365" s="186" t="s">
        <v>1</v>
      </c>
      <c r="N365" s="187" t="s">
        <v>45</v>
      </c>
      <c r="O365" s="61"/>
      <c r="P365" s="188">
        <f>O365*H365</f>
        <v>0</v>
      </c>
      <c r="Q365" s="188">
        <v>1.43E-2</v>
      </c>
      <c r="R365" s="188">
        <f>Q365*H365</f>
        <v>5.4626000000000001</v>
      </c>
      <c r="S365" s="188">
        <v>0</v>
      </c>
      <c r="T365" s="189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0" t="s">
        <v>153</v>
      </c>
      <c r="AT365" s="190" t="s">
        <v>149</v>
      </c>
      <c r="AU365" s="190" t="s">
        <v>90</v>
      </c>
      <c r="AY365" s="18" t="s">
        <v>147</v>
      </c>
      <c r="BE365" s="97">
        <f>IF(N365="základní",J365,0)</f>
        <v>0</v>
      </c>
      <c r="BF365" s="97">
        <f>IF(N365="snížená",J365,0)</f>
        <v>0</v>
      </c>
      <c r="BG365" s="97">
        <f>IF(N365="zákl. přenesená",J365,0)</f>
        <v>0</v>
      </c>
      <c r="BH365" s="97">
        <f>IF(N365="sníž. přenesená",J365,0)</f>
        <v>0</v>
      </c>
      <c r="BI365" s="97">
        <f>IF(N365="nulová",J365,0)</f>
        <v>0</v>
      </c>
      <c r="BJ365" s="18" t="s">
        <v>88</v>
      </c>
      <c r="BK365" s="97">
        <f>ROUND(I365*H365,2)</f>
        <v>0</v>
      </c>
      <c r="BL365" s="18" t="s">
        <v>153</v>
      </c>
      <c r="BM365" s="190" t="s">
        <v>469</v>
      </c>
    </row>
    <row r="366" spans="1:65" s="2" customFormat="1" ht="19.5">
      <c r="A366" s="35"/>
      <c r="B366" s="36"/>
      <c r="C366" s="35"/>
      <c r="D366" s="191" t="s">
        <v>155</v>
      </c>
      <c r="E366" s="35"/>
      <c r="F366" s="192" t="s">
        <v>460</v>
      </c>
      <c r="G366" s="35"/>
      <c r="H366" s="35"/>
      <c r="I366" s="107"/>
      <c r="J366" s="35"/>
      <c r="K366" s="35"/>
      <c r="L366" s="36"/>
      <c r="M366" s="193"/>
      <c r="N366" s="194"/>
      <c r="O366" s="61"/>
      <c r="P366" s="61"/>
      <c r="Q366" s="61"/>
      <c r="R366" s="61"/>
      <c r="S366" s="61"/>
      <c r="T366" s="62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155</v>
      </c>
      <c r="AU366" s="18" t="s">
        <v>90</v>
      </c>
    </row>
    <row r="367" spans="1:65" s="2" customFormat="1" ht="24" customHeight="1">
      <c r="A367" s="35"/>
      <c r="B367" s="148"/>
      <c r="C367" s="179" t="s">
        <v>470</v>
      </c>
      <c r="D367" s="179" t="s">
        <v>149</v>
      </c>
      <c r="E367" s="180" t="s">
        <v>471</v>
      </c>
      <c r="F367" s="181" t="s">
        <v>472</v>
      </c>
      <c r="G367" s="182" t="s">
        <v>276</v>
      </c>
      <c r="H367" s="183">
        <v>18</v>
      </c>
      <c r="I367" s="184"/>
      <c r="J367" s="185">
        <f>ROUND(I367*H367,2)</f>
        <v>0</v>
      </c>
      <c r="K367" s="181" t="s">
        <v>632</v>
      </c>
      <c r="L367" s="36"/>
      <c r="M367" s="186" t="s">
        <v>1</v>
      </c>
      <c r="N367" s="187" t="s">
        <v>45</v>
      </c>
      <c r="O367" s="61"/>
      <c r="P367" s="188">
        <f>O367*H367</f>
        <v>0</v>
      </c>
      <c r="Q367" s="188">
        <v>8.4250000000000005E-2</v>
      </c>
      <c r="R367" s="188">
        <f>Q367*H367</f>
        <v>1.5165000000000002</v>
      </c>
      <c r="S367" s="188">
        <v>0</v>
      </c>
      <c r="T367" s="18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90" t="s">
        <v>153</v>
      </c>
      <c r="AT367" s="190" t="s">
        <v>149</v>
      </c>
      <c r="AU367" s="190" t="s">
        <v>90</v>
      </c>
      <c r="AY367" s="18" t="s">
        <v>147</v>
      </c>
      <c r="BE367" s="97">
        <f>IF(N367="základní",J367,0)</f>
        <v>0</v>
      </c>
      <c r="BF367" s="97">
        <f>IF(N367="snížená",J367,0)</f>
        <v>0</v>
      </c>
      <c r="BG367" s="97">
        <f>IF(N367="zákl. přenesená",J367,0)</f>
        <v>0</v>
      </c>
      <c r="BH367" s="97">
        <f>IF(N367="sníž. přenesená",J367,0)</f>
        <v>0</v>
      </c>
      <c r="BI367" s="97">
        <f>IF(N367="nulová",J367,0)</f>
        <v>0</v>
      </c>
      <c r="BJ367" s="18" t="s">
        <v>88</v>
      </c>
      <c r="BK367" s="97">
        <f>ROUND(I367*H367,2)</f>
        <v>0</v>
      </c>
      <c r="BL367" s="18" t="s">
        <v>153</v>
      </c>
      <c r="BM367" s="190" t="s">
        <v>473</v>
      </c>
    </row>
    <row r="368" spans="1:65" s="2" customFormat="1" ht="19.5">
      <c r="A368" s="35"/>
      <c r="B368" s="36"/>
      <c r="C368" s="35"/>
      <c r="D368" s="191" t="s">
        <v>155</v>
      </c>
      <c r="E368" s="35"/>
      <c r="F368" s="192" t="s">
        <v>441</v>
      </c>
      <c r="G368" s="35"/>
      <c r="H368" s="35"/>
      <c r="I368" s="107"/>
      <c r="J368" s="35"/>
      <c r="K368" s="35"/>
      <c r="L368" s="36"/>
      <c r="M368" s="193"/>
      <c r="N368" s="194"/>
      <c r="O368" s="61"/>
      <c r="P368" s="61"/>
      <c r="Q368" s="61"/>
      <c r="R368" s="61"/>
      <c r="S368" s="61"/>
      <c r="T368" s="62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8" t="s">
        <v>155</v>
      </c>
      <c r="AU368" s="18" t="s">
        <v>90</v>
      </c>
    </row>
    <row r="369" spans="1:65" s="2" customFormat="1" ht="24" customHeight="1">
      <c r="A369" s="35"/>
      <c r="B369" s="148"/>
      <c r="C369" s="226" t="s">
        <v>474</v>
      </c>
      <c r="D369" s="226" t="s">
        <v>260</v>
      </c>
      <c r="E369" s="227" t="s">
        <v>475</v>
      </c>
      <c r="F369" s="228" t="s">
        <v>476</v>
      </c>
      <c r="G369" s="229" t="s">
        <v>276</v>
      </c>
      <c r="H369" s="230">
        <v>18.54</v>
      </c>
      <c r="I369" s="231"/>
      <c r="J369" s="232">
        <f>ROUND(I369*H369,2)</f>
        <v>0</v>
      </c>
      <c r="K369" s="228" t="s">
        <v>632</v>
      </c>
      <c r="L369" s="233"/>
      <c r="M369" s="234" t="s">
        <v>1</v>
      </c>
      <c r="N369" s="235" t="s">
        <v>45</v>
      </c>
      <c r="O369" s="61"/>
      <c r="P369" s="188">
        <f>O369*H369</f>
        <v>0</v>
      </c>
      <c r="Q369" s="188">
        <v>0.09</v>
      </c>
      <c r="R369" s="188">
        <f>Q369*H369</f>
        <v>1.6685999999999999</v>
      </c>
      <c r="S369" s="188">
        <v>0</v>
      </c>
      <c r="T369" s="18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0" t="s">
        <v>196</v>
      </c>
      <c r="AT369" s="190" t="s">
        <v>260</v>
      </c>
      <c r="AU369" s="190" t="s">
        <v>90</v>
      </c>
      <c r="AY369" s="18" t="s">
        <v>147</v>
      </c>
      <c r="BE369" s="97">
        <f>IF(N369="základní",J369,0)</f>
        <v>0</v>
      </c>
      <c r="BF369" s="97">
        <f>IF(N369="snížená",J369,0)</f>
        <v>0</v>
      </c>
      <c r="BG369" s="97">
        <f>IF(N369="zákl. přenesená",J369,0)</f>
        <v>0</v>
      </c>
      <c r="BH369" s="97">
        <f>IF(N369="sníž. přenesená",J369,0)</f>
        <v>0</v>
      </c>
      <c r="BI369" s="97">
        <f>IF(N369="nulová",J369,0)</f>
        <v>0</v>
      </c>
      <c r="BJ369" s="18" t="s">
        <v>88</v>
      </c>
      <c r="BK369" s="97">
        <f>ROUND(I369*H369,2)</f>
        <v>0</v>
      </c>
      <c r="BL369" s="18" t="s">
        <v>153</v>
      </c>
      <c r="BM369" s="190" t="s">
        <v>477</v>
      </c>
    </row>
    <row r="370" spans="1:65" s="14" customFormat="1">
      <c r="B370" s="202"/>
      <c r="D370" s="191" t="s">
        <v>157</v>
      </c>
      <c r="F370" s="204" t="s">
        <v>478</v>
      </c>
      <c r="H370" s="205">
        <v>18.54</v>
      </c>
      <c r="I370" s="206"/>
      <c r="L370" s="202"/>
      <c r="M370" s="207"/>
      <c r="N370" s="208"/>
      <c r="O370" s="208"/>
      <c r="P370" s="208"/>
      <c r="Q370" s="208"/>
      <c r="R370" s="208"/>
      <c r="S370" s="208"/>
      <c r="T370" s="209"/>
      <c r="AT370" s="203" t="s">
        <v>157</v>
      </c>
      <c r="AU370" s="203" t="s">
        <v>90</v>
      </c>
      <c r="AV370" s="14" t="s">
        <v>90</v>
      </c>
      <c r="AW370" s="14" t="s">
        <v>3</v>
      </c>
      <c r="AX370" s="14" t="s">
        <v>88</v>
      </c>
      <c r="AY370" s="203" t="s">
        <v>147</v>
      </c>
    </row>
    <row r="371" spans="1:65" s="12" customFormat="1" ht="22.9" customHeight="1">
      <c r="B371" s="166"/>
      <c r="D371" s="167" t="s">
        <v>79</v>
      </c>
      <c r="E371" s="177" t="s">
        <v>202</v>
      </c>
      <c r="F371" s="177" t="s">
        <v>479</v>
      </c>
      <c r="I371" s="169"/>
      <c r="J371" s="178">
        <f>BK371</f>
        <v>0</v>
      </c>
      <c r="L371" s="166"/>
      <c r="M371" s="171"/>
      <c r="N371" s="172"/>
      <c r="O371" s="172"/>
      <c r="P371" s="173">
        <f>SUM(P372:P393)</f>
        <v>0</v>
      </c>
      <c r="Q371" s="172"/>
      <c r="R371" s="173">
        <f>SUM(R372:R393)</f>
        <v>39.918435820000006</v>
      </c>
      <c r="S371" s="172"/>
      <c r="T371" s="174">
        <f>SUM(T372:T393)</f>
        <v>0</v>
      </c>
      <c r="AR371" s="167" t="s">
        <v>88</v>
      </c>
      <c r="AT371" s="175" t="s">
        <v>79</v>
      </c>
      <c r="AU371" s="175" t="s">
        <v>88</v>
      </c>
      <c r="AY371" s="167" t="s">
        <v>147</v>
      </c>
      <c r="BK371" s="176">
        <f>SUM(BK372:BK393)</f>
        <v>0</v>
      </c>
    </row>
    <row r="372" spans="1:65" s="2" customFormat="1" ht="24" customHeight="1">
      <c r="A372" s="35"/>
      <c r="B372" s="148"/>
      <c r="C372" s="179" t="s">
        <v>480</v>
      </c>
      <c r="D372" s="179" t="s">
        <v>149</v>
      </c>
      <c r="E372" s="180" t="s">
        <v>481</v>
      </c>
      <c r="F372" s="181" t="s">
        <v>482</v>
      </c>
      <c r="G372" s="182" t="s">
        <v>330</v>
      </c>
      <c r="H372" s="183">
        <v>19.5</v>
      </c>
      <c r="I372" s="184"/>
      <c r="J372" s="185">
        <f>ROUND(I372*H372,2)</f>
        <v>0</v>
      </c>
      <c r="K372" s="181" t="s">
        <v>632</v>
      </c>
      <c r="L372" s="36"/>
      <c r="M372" s="186" t="s">
        <v>1</v>
      </c>
      <c r="N372" s="187" t="s">
        <v>45</v>
      </c>
      <c r="O372" s="61"/>
      <c r="P372" s="188">
        <f>O372*H372</f>
        <v>0</v>
      </c>
      <c r="Q372" s="188">
        <v>0.1295</v>
      </c>
      <c r="R372" s="188">
        <f>Q372*H372</f>
        <v>2.5252500000000002</v>
      </c>
      <c r="S372" s="188">
        <v>0</v>
      </c>
      <c r="T372" s="18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90" t="s">
        <v>153</v>
      </c>
      <c r="AT372" s="190" t="s">
        <v>149</v>
      </c>
      <c r="AU372" s="190" t="s">
        <v>90</v>
      </c>
      <c r="AY372" s="18" t="s">
        <v>147</v>
      </c>
      <c r="BE372" s="97">
        <f>IF(N372="základní",J372,0)</f>
        <v>0</v>
      </c>
      <c r="BF372" s="97">
        <f>IF(N372="snížená",J372,0)</f>
        <v>0</v>
      </c>
      <c r="BG372" s="97">
        <f>IF(N372="zákl. přenesená",J372,0)</f>
        <v>0</v>
      </c>
      <c r="BH372" s="97">
        <f>IF(N372="sníž. přenesená",J372,0)</f>
        <v>0</v>
      </c>
      <c r="BI372" s="97">
        <f>IF(N372="nulová",J372,0)</f>
        <v>0</v>
      </c>
      <c r="BJ372" s="18" t="s">
        <v>88</v>
      </c>
      <c r="BK372" s="97">
        <f>ROUND(I372*H372,2)</f>
        <v>0</v>
      </c>
      <c r="BL372" s="18" t="s">
        <v>153</v>
      </c>
      <c r="BM372" s="190" t="s">
        <v>483</v>
      </c>
    </row>
    <row r="373" spans="1:65" s="2" customFormat="1" ht="19.5">
      <c r="A373" s="35"/>
      <c r="B373" s="36"/>
      <c r="C373" s="35"/>
      <c r="D373" s="191" t="s">
        <v>155</v>
      </c>
      <c r="E373" s="35"/>
      <c r="F373" s="192" t="s">
        <v>441</v>
      </c>
      <c r="G373" s="35"/>
      <c r="H373" s="35"/>
      <c r="I373" s="107"/>
      <c r="J373" s="35"/>
      <c r="K373" s="35"/>
      <c r="L373" s="36"/>
      <c r="M373" s="193"/>
      <c r="N373" s="194"/>
      <c r="O373" s="61"/>
      <c r="P373" s="61"/>
      <c r="Q373" s="61"/>
      <c r="R373" s="61"/>
      <c r="S373" s="61"/>
      <c r="T373" s="62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155</v>
      </c>
      <c r="AU373" s="18" t="s">
        <v>90</v>
      </c>
    </row>
    <row r="374" spans="1:65" s="14" customFormat="1">
      <c r="B374" s="202"/>
      <c r="D374" s="191" t="s">
        <v>157</v>
      </c>
      <c r="E374" s="203" t="s">
        <v>1</v>
      </c>
      <c r="F374" s="204" t="s">
        <v>484</v>
      </c>
      <c r="H374" s="205">
        <v>19.5</v>
      </c>
      <c r="I374" s="206"/>
      <c r="L374" s="202"/>
      <c r="M374" s="207"/>
      <c r="N374" s="208"/>
      <c r="O374" s="208"/>
      <c r="P374" s="208"/>
      <c r="Q374" s="208"/>
      <c r="R374" s="208"/>
      <c r="S374" s="208"/>
      <c r="T374" s="209"/>
      <c r="AT374" s="203" t="s">
        <v>157</v>
      </c>
      <c r="AU374" s="203" t="s">
        <v>90</v>
      </c>
      <c r="AV374" s="14" t="s">
        <v>90</v>
      </c>
      <c r="AW374" s="14" t="s">
        <v>33</v>
      </c>
      <c r="AX374" s="14" t="s">
        <v>88</v>
      </c>
      <c r="AY374" s="203" t="s">
        <v>147</v>
      </c>
    </row>
    <row r="375" spans="1:65" s="2" customFormat="1" ht="16.5" customHeight="1">
      <c r="A375" s="35"/>
      <c r="B375" s="148"/>
      <c r="C375" s="226" t="s">
        <v>485</v>
      </c>
      <c r="D375" s="226" t="s">
        <v>260</v>
      </c>
      <c r="E375" s="227" t="s">
        <v>486</v>
      </c>
      <c r="F375" s="228" t="s">
        <v>487</v>
      </c>
      <c r="G375" s="229" t="s">
        <v>330</v>
      </c>
      <c r="H375" s="230">
        <v>20</v>
      </c>
      <c r="I375" s="231"/>
      <c r="J375" s="232">
        <f>ROUND(I375*H375,2)</f>
        <v>0</v>
      </c>
      <c r="K375" s="228" t="s">
        <v>632</v>
      </c>
      <c r="L375" s="233"/>
      <c r="M375" s="234" t="s">
        <v>1</v>
      </c>
      <c r="N375" s="235" t="s">
        <v>45</v>
      </c>
      <c r="O375" s="61"/>
      <c r="P375" s="188">
        <f>O375*H375</f>
        <v>0</v>
      </c>
      <c r="Q375" s="188">
        <v>2.8000000000000001E-2</v>
      </c>
      <c r="R375" s="188">
        <f>Q375*H375</f>
        <v>0.56000000000000005</v>
      </c>
      <c r="S375" s="188">
        <v>0</v>
      </c>
      <c r="T375" s="18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0" t="s">
        <v>196</v>
      </c>
      <c r="AT375" s="190" t="s">
        <v>260</v>
      </c>
      <c r="AU375" s="190" t="s">
        <v>90</v>
      </c>
      <c r="AY375" s="18" t="s">
        <v>147</v>
      </c>
      <c r="BE375" s="97">
        <f>IF(N375="základní",J375,0)</f>
        <v>0</v>
      </c>
      <c r="BF375" s="97">
        <f>IF(N375="snížená",J375,0)</f>
        <v>0</v>
      </c>
      <c r="BG375" s="97">
        <f>IF(N375="zákl. přenesená",J375,0)</f>
        <v>0</v>
      </c>
      <c r="BH375" s="97">
        <f>IF(N375="sníž. přenesená",J375,0)</f>
        <v>0</v>
      </c>
      <c r="BI375" s="97">
        <f>IF(N375="nulová",J375,0)</f>
        <v>0</v>
      </c>
      <c r="BJ375" s="18" t="s">
        <v>88</v>
      </c>
      <c r="BK375" s="97">
        <f>ROUND(I375*H375,2)</f>
        <v>0</v>
      </c>
      <c r="BL375" s="18" t="s">
        <v>153</v>
      </c>
      <c r="BM375" s="190" t="s">
        <v>488</v>
      </c>
    </row>
    <row r="376" spans="1:65" s="2" customFormat="1" ht="24" customHeight="1">
      <c r="A376" s="35"/>
      <c r="B376" s="148"/>
      <c r="C376" s="179" t="s">
        <v>489</v>
      </c>
      <c r="D376" s="179" t="s">
        <v>149</v>
      </c>
      <c r="E376" s="180" t="s">
        <v>490</v>
      </c>
      <c r="F376" s="181" t="s">
        <v>491</v>
      </c>
      <c r="G376" s="182" t="s">
        <v>330</v>
      </c>
      <c r="H376" s="183">
        <v>84</v>
      </c>
      <c r="I376" s="184"/>
      <c r="J376" s="185">
        <f>ROUND(I376*H376,2)</f>
        <v>0</v>
      </c>
      <c r="K376" s="181" t="s">
        <v>632</v>
      </c>
      <c r="L376" s="36"/>
      <c r="M376" s="186" t="s">
        <v>1</v>
      </c>
      <c r="N376" s="187" t="s">
        <v>45</v>
      </c>
      <c r="O376" s="61"/>
      <c r="P376" s="188">
        <f>O376*H376</f>
        <v>0</v>
      </c>
      <c r="Q376" s="188">
        <v>0.2006</v>
      </c>
      <c r="R376" s="188">
        <f>Q376*H376</f>
        <v>16.8504</v>
      </c>
      <c r="S376" s="188">
        <v>0</v>
      </c>
      <c r="T376" s="18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0" t="s">
        <v>153</v>
      </c>
      <c r="AT376" s="190" t="s">
        <v>149</v>
      </c>
      <c r="AU376" s="190" t="s">
        <v>90</v>
      </c>
      <c r="AY376" s="18" t="s">
        <v>147</v>
      </c>
      <c r="BE376" s="97">
        <f>IF(N376="základní",J376,0)</f>
        <v>0</v>
      </c>
      <c r="BF376" s="97">
        <f>IF(N376="snížená",J376,0)</f>
        <v>0</v>
      </c>
      <c r="BG376" s="97">
        <f>IF(N376="zákl. přenesená",J376,0)</f>
        <v>0</v>
      </c>
      <c r="BH376" s="97">
        <f>IF(N376="sníž. přenesená",J376,0)</f>
        <v>0</v>
      </c>
      <c r="BI376" s="97">
        <f>IF(N376="nulová",J376,0)</f>
        <v>0</v>
      </c>
      <c r="BJ376" s="18" t="s">
        <v>88</v>
      </c>
      <c r="BK376" s="97">
        <f>ROUND(I376*H376,2)</f>
        <v>0</v>
      </c>
      <c r="BL376" s="18" t="s">
        <v>153</v>
      </c>
      <c r="BM376" s="190" t="s">
        <v>492</v>
      </c>
    </row>
    <row r="377" spans="1:65" s="2" customFormat="1" ht="19.5">
      <c r="A377" s="35"/>
      <c r="B377" s="36"/>
      <c r="C377" s="35"/>
      <c r="D377" s="191" t="s">
        <v>155</v>
      </c>
      <c r="E377" s="35"/>
      <c r="F377" s="192" t="s">
        <v>460</v>
      </c>
      <c r="G377" s="35"/>
      <c r="H377" s="35"/>
      <c r="I377" s="107"/>
      <c r="J377" s="35"/>
      <c r="K377" s="35"/>
      <c r="L377" s="36"/>
      <c r="M377" s="193"/>
      <c r="N377" s="194"/>
      <c r="O377" s="61"/>
      <c r="P377" s="61"/>
      <c r="Q377" s="61"/>
      <c r="R377" s="61"/>
      <c r="S377" s="61"/>
      <c r="T377" s="62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155</v>
      </c>
      <c r="AU377" s="18" t="s">
        <v>90</v>
      </c>
    </row>
    <row r="378" spans="1:65" s="2" customFormat="1" ht="24" customHeight="1">
      <c r="A378" s="35"/>
      <c r="B378" s="148"/>
      <c r="C378" s="179" t="s">
        <v>493</v>
      </c>
      <c r="D378" s="179" t="s">
        <v>149</v>
      </c>
      <c r="E378" s="180" t="s">
        <v>494</v>
      </c>
      <c r="F378" s="181" t="s">
        <v>495</v>
      </c>
      <c r="G378" s="182" t="s">
        <v>152</v>
      </c>
      <c r="H378" s="183">
        <v>8.5229999999999997</v>
      </c>
      <c r="I378" s="184"/>
      <c r="J378" s="185">
        <f>ROUND(I378*H378,2)</f>
        <v>0</v>
      </c>
      <c r="K378" s="181" t="s">
        <v>632</v>
      </c>
      <c r="L378" s="36"/>
      <c r="M378" s="186" t="s">
        <v>1</v>
      </c>
      <c r="N378" s="187" t="s">
        <v>45</v>
      </c>
      <c r="O378" s="61"/>
      <c r="P378" s="188">
        <f>O378*H378</f>
        <v>0</v>
      </c>
      <c r="Q378" s="188">
        <v>2.2563399999999998</v>
      </c>
      <c r="R378" s="188">
        <f>Q378*H378</f>
        <v>19.230785819999998</v>
      </c>
      <c r="S378" s="188">
        <v>0</v>
      </c>
      <c r="T378" s="189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90" t="s">
        <v>153</v>
      </c>
      <c r="AT378" s="190" t="s">
        <v>149</v>
      </c>
      <c r="AU378" s="190" t="s">
        <v>90</v>
      </c>
      <c r="AY378" s="18" t="s">
        <v>147</v>
      </c>
      <c r="BE378" s="97">
        <f>IF(N378="základní",J378,0)</f>
        <v>0</v>
      </c>
      <c r="BF378" s="97">
        <f>IF(N378="snížená",J378,0)</f>
        <v>0</v>
      </c>
      <c r="BG378" s="97">
        <f>IF(N378="zákl. přenesená",J378,0)</f>
        <v>0</v>
      </c>
      <c r="BH378" s="97">
        <f>IF(N378="sníž. přenesená",J378,0)</f>
        <v>0</v>
      </c>
      <c r="BI378" s="97">
        <f>IF(N378="nulová",J378,0)</f>
        <v>0</v>
      </c>
      <c r="BJ378" s="18" t="s">
        <v>88</v>
      </c>
      <c r="BK378" s="97">
        <f>ROUND(I378*H378,2)</f>
        <v>0</v>
      </c>
      <c r="BL378" s="18" t="s">
        <v>153</v>
      </c>
      <c r="BM378" s="190" t="s">
        <v>496</v>
      </c>
    </row>
    <row r="379" spans="1:65" s="2" customFormat="1" ht="19.5">
      <c r="A379" s="35"/>
      <c r="B379" s="36"/>
      <c r="C379" s="35"/>
      <c r="D379" s="191" t="s">
        <v>155</v>
      </c>
      <c r="E379" s="35"/>
      <c r="F379" s="192" t="s">
        <v>497</v>
      </c>
      <c r="G379" s="35"/>
      <c r="H379" s="35"/>
      <c r="I379" s="107"/>
      <c r="J379" s="35"/>
      <c r="K379" s="35"/>
      <c r="L379" s="36"/>
      <c r="M379" s="193"/>
      <c r="N379" s="194"/>
      <c r="O379" s="61"/>
      <c r="P379" s="61"/>
      <c r="Q379" s="61"/>
      <c r="R379" s="61"/>
      <c r="S379" s="61"/>
      <c r="T379" s="62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8" t="s">
        <v>155</v>
      </c>
      <c r="AU379" s="18" t="s">
        <v>90</v>
      </c>
    </row>
    <row r="380" spans="1:65" s="13" customFormat="1">
      <c r="B380" s="195"/>
      <c r="D380" s="191" t="s">
        <v>157</v>
      </c>
      <c r="E380" s="196" t="s">
        <v>1</v>
      </c>
      <c r="F380" s="197" t="s">
        <v>498</v>
      </c>
      <c r="H380" s="196" t="s">
        <v>1</v>
      </c>
      <c r="I380" s="198"/>
      <c r="L380" s="195"/>
      <c r="M380" s="199"/>
      <c r="N380" s="200"/>
      <c r="O380" s="200"/>
      <c r="P380" s="200"/>
      <c r="Q380" s="200"/>
      <c r="R380" s="200"/>
      <c r="S380" s="200"/>
      <c r="T380" s="201"/>
      <c r="AT380" s="196" t="s">
        <v>157</v>
      </c>
      <c r="AU380" s="196" t="s">
        <v>90</v>
      </c>
      <c r="AV380" s="13" t="s">
        <v>88</v>
      </c>
      <c r="AW380" s="13" t="s">
        <v>33</v>
      </c>
      <c r="AX380" s="13" t="s">
        <v>80</v>
      </c>
      <c r="AY380" s="196" t="s">
        <v>147</v>
      </c>
    </row>
    <row r="381" spans="1:65" s="14" customFormat="1">
      <c r="B381" s="202"/>
      <c r="D381" s="191" t="s">
        <v>157</v>
      </c>
      <c r="E381" s="203" t="s">
        <v>1</v>
      </c>
      <c r="F381" s="204" t="s">
        <v>499</v>
      </c>
      <c r="H381" s="205">
        <v>2.2229999999999999</v>
      </c>
      <c r="I381" s="206"/>
      <c r="L381" s="202"/>
      <c r="M381" s="207"/>
      <c r="N381" s="208"/>
      <c r="O381" s="208"/>
      <c r="P381" s="208"/>
      <c r="Q381" s="208"/>
      <c r="R381" s="208"/>
      <c r="S381" s="208"/>
      <c r="T381" s="209"/>
      <c r="AT381" s="203" t="s">
        <v>157</v>
      </c>
      <c r="AU381" s="203" t="s">
        <v>90</v>
      </c>
      <c r="AV381" s="14" t="s">
        <v>90</v>
      </c>
      <c r="AW381" s="14" t="s">
        <v>33</v>
      </c>
      <c r="AX381" s="14" t="s">
        <v>80</v>
      </c>
      <c r="AY381" s="203" t="s">
        <v>147</v>
      </c>
    </row>
    <row r="382" spans="1:65" s="13" customFormat="1">
      <c r="B382" s="195"/>
      <c r="D382" s="191" t="s">
        <v>157</v>
      </c>
      <c r="E382" s="196" t="s">
        <v>1</v>
      </c>
      <c r="F382" s="197" t="s">
        <v>500</v>
      </c>
      <c r="H382" s="196" t="s">
        <v>1</v>
      </c>
      <c r="I382" s="198"/>
      <c r="L382" s="195"/>
      <c r="M382" s="199"/>
      <c r="N382" s="200"/>
      <c r="O382" s="200"/>
      <c r="P382" s="200"/>
      <c r="Q382" s="200"/>
      <c r="R382" s="200"/>
      <c r="S382" s="200"/>
      <c r="T382" s="201"/>
      <c r="AT382" s="196" t="s">
        <v>157</v>
      </c>
      <c r="AU382" s="196" t="s">
        <v>90</v>
      </c>
      <c r="AV382" s="13" t="s">
        <v>88</v>
      </c>
      <c r="AW382" s="13" t="s">
        <v>33</v>
      </c>
      <c r="AX382" s="13" t="s">
        <v>80</v>
      </c>
      <c r="AY382" s="196" t="s">
        <v>147</v>
      </c>
    </row>
    <row r="383" spans="1:65" s="14" customFormat="1">
      <c r="B383" s="202"/>
      <c r="D383" s="191" t="s">
        <v>157</v>
      </c>
      <c r="E383" s="203" t="s">
        <v>1</v>
      </c>
      <c r="F383" s="204" t="s">
        <v>501</v>
      </c>
      <c r="H383" s="205">
        <v>6.3</v>
      </c>
      <c r="I383" s="206"/>
      <c r="L383" s="202"/>
      <c r="M383" s="207"/>
      <c r="N383" s="208"/>
      <c r="O383" s="208"/>
      <c r="P383" s="208"/>
      <c r="Q383" s="208"/>
      <c r="R383" s="208"/>
      <c r="S383" s="208"/>
      <c r="T383" s="209"/>
      <c r="AT383" s="203" t="s">
        <v>157</v>
      </c>
      <c r="AU383" s="203" t="s">
        <v>90</v>
      </c>
      <c r="AV383" s="14" t="s">
        <v>90</v>
      </c>
      <c r="AW383" s="14" t="s">
        <v>33</v>
      </c>
      <c r="AX383" s="14" t="s">
        <v>80</v>
      </c>
      <c r="AY383" s="203" t="s">
        <v>147</v>
      </c>
    </row>
    <row r="384" spans="1:65" s="15" customFormat="1">
      <c r="B384" s="210"/>
      <c r="D384" s="191" t="s">
        <v>157</v>
      </c>
      <c r="E384" s="211" t="s">
        <v>1</v>
      </c>
      <c r="F384" s="212" t="s">
        <v>165</v>
      </c>
      <c r="H384" s="213">
        <v>8.5229999999999997</v>
      </c>
      <c r="I384" s="214"/>
      <c r="L384" s="210"/>
      <c r="M384" s="215"/>
      <c r="N384" s="216"/>
      <c r="O384" s="216"/>
      <c r="P384" s="216"/>
      <c r="Q384" s="216"/>
      <c r="R384" s="216"/>
      <c r="S384" s="216"/>
      <c r="T384" s="217"/>
      <c r="AT384" s="211" t="s">
        <v>157</v>
      </c>
      <c r="AU384" s="211" t="s">
        <v>90</v>
      </c>
      <c r="AV384" s="15" t="s">
        <v>153</v>
      </c>
      <c r="AW384" s="15" t="s">
        <v>33</v>
      </c>
      <c r="AX384" s="15" t="s">
        <v>88</v>
      </c>
      <c r="AY384" s="211" t="s">
        <v>147</v>
      </c>
    </row>
    <row r="385" spans="1:65" s="2" customFormat="1" ht="24" customHeight="1">
      <c r="A385" s="35"/>
      <c r="B385" s="148"/>
      <c r="C385" s="179" t="s">
        <v>502</v>
      </c>
      <c r="D385" s="179" t="s">
        <v>149</v>
      </c>
      <c r="E385" s="180" t="s">
        <v>503</v>
      </c>
      <c r="F385" s="181" t="s">
        <v>504</v>
      </c>
      <c r="G385" s="182" t="s">
        <v>382</v>
      </c>
      <c r="H385" s="183">
        <v>2</v>
      </c>
      <c r="I385" s="184"/>
      <c r="J385" s="185">
        <f>ROUND(I385*H385,2)</f>
        <v>0</v>
      </c>
      <c r="K385" s="181" t="s">
        <v>632</v>
      </c>
      <c r="L385" s="36"/>
      <c r="M385" s="186" t="s">
        <v>1</v>
      </c>
      <c r="N385" s="187" t="s">
        <v>45</v>
      </c>
      <c r="O385" s="61"/>
      <c r="P385" s="188">
        <f>O385*H385</f>
        <v>0</v>
      </c>
      <c r="Q385" s="188">
        <v>0</v>
      </c>
      <c r="R385" s="188">
        <f>Q385*H385</f>
        <v>0</v>
      </c>
      <c r="S385" s="188">
        <v>0</v>
      </c>
      <c r="T385" s="18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90" t="s">
        <v>153</v>
      </c>
      <c r="AT385" s="190" t="s">
        <v>149</v>
      </c>
      <c r="AU385" s="190" t="s">
        <v>90</v>
      </c>
      <c r="AY385" s="18" t="s">
        <v>147</v>
      </c>
      <c r="BE385" s="97">
        <f>IF(N385="základní",J385,0)</f>
        <v>0</v>
      </c>
      <c r="BF385" s="97">
        <f>IF(N385="snížená",J385,0)</f>
        <v>0</v>
      </c>
      <c r="BG385" s="97">
        <f>IF(N385="zákl. přenesená",J385,0)</f>
        <v>0</v>
      </c>
      <c r="BH385" s="97">
        <f>IF(N385="sníž. přenesená",J385,0)</f>
        <v>0</v>
      </c>
      <c r="BI385" s="97">
        <f>IF(N385="nulová",J385,0)</f>
        <v>0</v>
      </c>
      <c r="BJ385" s="18" t="s">
        <v>88</v>
      </c>
      <c r="BK385" s="97">
        <f>ROUND(I385*H385,2)</f>
        <v>0</v>
      </c>
      <c r="BL385" s="18" t="s">
        <v>153</v>
      </c>
      <c r="BM385" s="190" t="s">
        <v>505</v>
      </c>
    </row>
    <row r="386" spans="1:65" s="2" customFormat="1" ht="19.5">
      <c r="A386" s="35"/>
      <c r="B386" s="36"/>
      <c r="C386" s="35"/>
      <c r="D386" s="191" t="s">
        <v>155</v>
      </c>
      <c r="E386" s="35"/>
      <c r="F386" s="192" t="s">
        <v>506</v>
      </c>
      <c r="G386" s="35"/>
      <c r="H386" s="35"/>
      <c r="I386" s="107"/>
      <c r="J386" s="35"/>
      <c r="K386" s="35"/>
      <c r="L386" s="36"/>
      <c r="M386" s="193"/>
      <c r="N386" s="194"/>
      <c r="O386" s="61"/>
      <c r="P386" s="61"/>
      <c r="Q386" s="61"/>
      <c r="R386" s="61"/>
      <c r="S386" s="61"/>
      <c r="T386" s="62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8" t="s">
        <v>155</v>
      </c>
      <c r="AU386" s="18" t="s">
        <v>90</v>
      </c>
    </row>
    <row r="387" spans="1:65" s="2" customFormat="1" ht="24" customHeight="1">
      <c r="A387" s="35"/>
      <c r="B387" s="148"/>
      <c r="C387" s="226" t="s">
        <v>507</v>
      </c>
      <c r="D387" s="226" t="s">
        <v>260</v>
      </c>
      <c r="E387" s="227" t="s">
        <v>508</v>
      </c>
      <c r="F387" s="228" t="s">
        <v>509</v>
      </c>
      <c r="G387" s="229" t="s">
        <v>382</v>
      </c>
      <c r="H387" s="230">
        <v>2</v>
      </c>
      <c r="I387" s="231"/>
      <c r="J387" s="232">
        <f>ROUND(I387*H387,2)</f>
        <v>0</v>
      </c>
      <c r="K387" s="228" t="s">
        <v>1</v>
      </c>
      <c r="L387" s="233"/>
      <c r="M387" s="234" t="s">
        <v>1</v>
      </c>
      <c r="N387" s="235" t="s">
        <v>45</v>
      </c>
      <c r="O387" s="61"/>
      <c r="P387" s="188">
        <f>O387*H387</f>
        <v>0</v>
      </c>
      <c r="Q387" s="188">
        <v>1.2999999999999999E-2</v>
      </c>
      <c r="R387" s="188">
        <f>Q387*H387</f>
        <v>2.5999999999999999E-2</v>
      </c>
      <c r="S387" s="188">
        <v>0</v>
      </c>
      <c r="T387" s="189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0" t="s">
        <v>196</v>
      </c>
      <c r="AT387" s="190" t="s">
        <v>260</v>
      </c>
      <c r="AU387" s="190" t="s">
        <v>90</v>
      </c>
      <c r="AY387" s="18" t="s">
        <v>147</v>
      </c>
      <c r="BE387" s="97">
        <f>IF(N387="základní",J387,0)</f>
        <v>0</v>
      </c>
      <c r="BF387" s="97">
        <f>IF(N387="snížená",J387,0)</f>
        <v>0</v>
      </c>
      <c r="BG387" s="97">
        <f>IF(N387="zákl. přenesená",J387,0)</f>
        <v>0</v>
      </c>
      <c r="BH387" s="97">
        <f>IF(N387="sníž. přenesená",J387,0)</f>
        <v>0</v>
      </c>
      <c r="BI387" s="97">
        <f>IF(N387="nulová",J387,0)</f>
        <v>0</v>
      </c>
      <c r="BJ387" s="18" t="s">
        <v>88</v>
      </c>
      <c r="BK387" s="97">
        <f>ROUND(I387*H387,2)</f>
        <v>0</v>
      </c>
      <c r="BL387" s="18" t="s">
        <v>153</v>
      </c>
      <c r="BM387" s="190" t="s">
        <v>510</v>
      </c>
    </row>
    <row r="388" spans="1:65" s="2" customFormat="1" ht="19.5">
      <c r="A388" s="35"/>
      <c r="B388" s="36"/>
      <c r="C388" s="35"/>
      <c r="D388" s="191" t="s">
        <v>155</v>
      </c>
      <c r="E388" s="35"/>
      <c r="F388" s="192" t="s">
        <v>506</v>
      </c>
      <c r="G388" s="35"/>
      <c r="H388" s="35"/>
      <c r="I388" s="107"/>
      <c r="J388" s="35"/>
      <c r="K388" s="35"/>
      <c r="L388" s="36"/>
      <c r="M388" s="193"/>
      <c r="N388" s="194"/>
      <c r="O388" s="61"/>
      <c r="P388" s="61"/>
      <c r="Q388" s="61"/>
      <c r="R388" s="61"/>
      <c r="S388" s="61"/>
      <c r="T388" s="62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8" t="s">
        <v>155</v>
      </c>
      <c r="AU388" s="18" t="s">
        <v>90</v>
      </c>
    </row>
    <row r="389" spans="1:65" s="2" customFormat="1" ht="24" customHeight="1">
      <c r="A389" s="35"/>
      <c r="B389" s="148"/>
      <c r="C389" s="179" t="s">
        <v>511</v>
      </c>
      <c r="D389" s="179" t="s">
        <v>149</v>
      </c>
      <c r="E389" s="180" t="s">
        <v>512</v>
      </c>
      <c r="F389" s="181" t="s">
        <v>513</v>
      </c>
      <c r="G389" s="182" t="s">
        <v>382</v>
      </c>
      <c r="H389" s="183">
        <v>2</v>
      </c>
      <c r="I389" s="184"/>
      <c r="J389" s="185">
        <f>ROUND(I389*H389,2)</f>
        <v>0</v>
      </c>
      <c r="K389" s="181" t="s">
        <v>1</v>
      </c>
      <c r="L389" s="36"/>
      <c r="M389" s="186" t="s">
        <v>1</v>
      </c>
      <c r="N389" s="187" t="s">
        <v>45</v>
      </c>
      <c r="O389" s="61"/>
      <c r="P389" s="188">
        <f>O389*H389</f>
        <v>0</v>
      </c>
      <c r="Q389" s="188">
        <v>0</v>
      </c>
      <c r="R389" s="188">
        <f>Q389*H389</f>
        <v>0</v>
      </c>
      <c r="S389" s="188">
        <v>0</v>
      </c>
      <c r="T389" s="189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0" t="s">
        <v>153</v>
      </c>
      <c r="AT389" s="190" t="s">
        <v>149</v>
      </c>
      <c r="AU389" s="190" t="s">
        <v>90</v>
      </c>
      <c r="AY389" s="18" t="s">
        <v>147</v>
      </c>
      <c r="BE389" s="97">
        <f>IF(N389="základní",J389,0)</f>
        <v>0</v>
      </c>
      <c r="BF389" s="97">
        <f>IF(N389="snížená",J389,0)</f>
        <v>0</v>
      </c>
      <c r="BG389" s="97">
        <f>IF(N389="zákl. přenesená",J389,0)</f>
        <v>0</v>
      </c>
      <c r="BH389" s="97">
        <f>IF(N389="sníž. přenesená",J389,0)</f>
        <v>0</v>
      </c>
      <c r="BI389" s="97">
        <f>IF(N389="nulová",J389,0)</f>
        <v>0</v>
      </c>
      <c r="BJ389" s="18" t="s">
        <v>88</v>
      </c>
      <c r="BK389" s="97">
        <f>ROUND(I389*H389,2)</f>
        <v>0</v>
      </c>
      <c r="BL389" s="18" t="s">
        <v>153</v>
      </c>
      <c r="BM389" s="190" t="s">
        <v>514</v>
      </c>
    </row>
    <row r="390" spans="1:65" s="2" customFormat="1" ht="29.25">
      <c r="A390" s="35"/>
      <c r="B390" s="36"/>
      <c r="C390" s="35"/>
      <c r="D390" s="191" t="s">
        <v>155</v>
      </c>
      <c r="E390" s="35"/>
      <c r="F390" s="192" t="s">
        <v>515</v>
      </c>
      <c r="G390" s="35"/>
      <c r="H390" s="35"/>
      <c r="I390" s="107"/>
      <c r="J390" s="35"/>
      <c r="K390" s="35"/>
      <c r="L390" s="36"/>
      <c r="M390" s="193"/>
      <c r="N390" s="194"/>
      <c r="O390" s="61"/>
      <c r="P390" s="61"/>
      <c r="Q390" s="61"/>
      <c r="R390" s="61"/>
      <c r="S390" s="61"/>
      <c r="T390" s="62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8" t="s">
        <v>155</v>
      </c>
      <c r="AU390" s="18" t="s">
        <v>90</v>
      </c>
    </row>
    <row r="391" spans="1:65" s="2" customFormat="1" ht="24" customHeight="1">
      <c r="A391" s="35"/>
      <c r="B391" s="148"/>
      <c r="C391" s="226" t="s">
        <v>516</v>
      </c>
      <c r="D391" s="226" t="s">
        <v>260</v>
      </c>
      <c r="E391" s="227" t="s">
        <v>517</v>
      </c>
      <c r="F391" s="228" t="s">
        <v>518</v>
      </c>
      <c r="G391" s="229" t="s">
        <v>382</v>
      </c>
      <c r="H391" s="230">
        <v>2</v>
      </c>
      <c r="I391" s="231"/>
      <c r="J391" s="232">
        <f>ROUND(I391*H391,2)</f>
        <v>0</v>
      </c>
      <c r="K391" s="228" t="s">
        <v>1</v>
      </c>
      <c r="L391" s="233"/>
      <c r="M391" s="234" t="s">
        <v>1</v>
      </c>
      <c r="N391" s="235" t="s">
        <v>45</v>
      </c>
      <c r="O391" s="61"/>
      <c r="P391" s="188">
        <f>O391*H391</f>
        <v>0</v>
      </c>
      <c r="Q391" s="188">
        <v>0.36299999999999999</v>
      </c>
      <c r="R391" s="188">
        <f>Q391*H391</f>
        <v>0.72599999999999998</v>
      </c>
      <c r="S391" s="188">
        <v>0</v>
      </c>
      <c r="T391" s="189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0" t="s">
        <v>196</v>
      </c>
      <c r="AT391" s="190" t="s">
        <v>260</v>
      </c>
      <c r="AU391" s="190" t="s">
        <v>90</v>
      </c>
      <c r="AY391" s="18" t="s">
        <v>147</v>
      </c>
      <c r="BE391" s="97">
        <f>IF(N391="základní",J391,0)</f>
        <v>0</v>
      </c>
      <c r="BF391" s="97">
        <f>IF(N391="snížená",J391,0)</f>
        <v>0</v>
      </c>
      <c r="BG391" s="97">
        <f>IF(N391="zákl. přenesená",J391,0)</f>
        <v>0</v>
      </c>
      <c r="BH391" s="97">
        <f>IF(N391="sníž. přenesená",J391,0)</f>
        <v>0</v>
      </c>
      <c r="BI391" s="97">
        <f>IF(N391="nulová",J391,0)</f>
        <v>0</v>
      </c>
      <c r="BJ391" s="18" t="s">
        <v>88</v>
      </c>
      <c r="BK391" s="97">
        <f>ROUND(I391*H391,2)</f>
        <v>0</v>
      </c>
      <c r="BL391" s="18" t="s">
        <v>153</v>
      </c>
      <c r="BM391" s="190" t="s">
        <v>519</v>
      </c>
    </row>
    <row r="392" spans="1:65" s="2" customFormat="1" ht="16.5" customHeight="1">
      <c r="A392" s="35"/>
      <c r="B392" s="148"/>
      <c r="C392" s="179" t="s">
        <v>520</v>
      </c>
      <c r="D392" s="179" t="s">
        <v>149</v>
      </c>
      <c r="E392" s="180" t="s">
        <v>521</v>
      </c>
      <c r="F392" s="181" t="s">
        <v>522</v>
      </c>
      <c r="G392" s="182" t="s">
        <v>276</v>
      </c>
      <c r="H392" s="183">
        <v>400</v>
      </c>
      <c r="I392" s="184"/>
      <c r="J392" s="185">
        <f>ROUND(I392*H392,2)</f>
        <v>0</v>
      </c>
      <c r="K392" s="181" t="s">
        <v>632</v>
      </c>
      <c r="L392" s="36"/>
      <c r="M392" s="186" t="s">
        <v>1</v>
      </c>
      <c r="N392" s="187" t="s">
        <v>45</v>
      </c>
      <c r="O392" s="61"/>
      <c r="P392" s="188">
        <f>O392*H392</f>
        <v>0</v>
      </c>
      <c r="Q392" s="188">
        <v>0</v>
      </c>
      <c r="R392" s="188">
        <f>Q392*H392</f>
        <v>0</v>
      </c>
      <c r="S392" s="188">
        <v>0</v>
      </c>
      <c r="T392" s="189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0" t="s">
        <v>153</v>
      </c>
      <c r="AT392" s="190" t="s">
        <v>149</v>
      </c>
      <c r="AU392" s="190" t="s">
        <v>90</v>
      </c>
      <c r="AY392" s="18" t="s">
        <v>147</v>
      </c>
      <c r="BE392" s="97">
        <f>IF(N392="základní",J392,0)</f>
        <v>0</v>
      </c>
      <c r="BF392" s="97">
        <f>IF(N392="snížená",J392,0)</f>
        <v>0</v>
      </c>
      <c r="BG392" s="97">
        <f>IF(N392="zákl. přenesená",J392,0)</f>
        <v>0</v>
      </c>
      <c r="BH392" s="97">
        <f>IF(N392="sníž. přenesená",J392,0)</f>
        <v>0</v>
      </c>
      <c r="BI392" s="97">
        <f>IF(N392="nulová",J392,0)</f>
        <v>0</v>
      </c>
      <c r="BJ392" s="18" t="s">
        <v>88</v>
      </c>
      <c r="BK392" s="97">
        <f>ROUND(I392*H392,2)</f>
        <v>0</v>
      </c>
      <c r="BL392" s="18" t="s">
        <v>153</v>
      </c>
      <c r="BM392" s="190" t="s">
        <v>523</v>
      </c>
    </row>
    <row r="393" spans="1:65" s="14" customFormat="1">
      <c r="B393" s="202"/>
      <c r="D393" s="191" t="s">
        <v>157</v>
      </c>
      <c r="E393" s="203" t="s">
        <v>1</v>
      </c>
      <c r="F393" s="204" t="s">
        <v>524</v>
      </c>
      <c r="H393" s="205">
        <v>400</v>
      </c>
      <c r="I393" s="206"/>
      <c r="L393" s="202"/>
      <c r="M393" s="207"/>
      <c r="N393" s="208"/>
      <c r="O393" s="208"/>
      <c r="P393" s="208"/>
      <c r="Q393" s="208"/>
      <c r="R393" s="208"/>
      <c r="S393" s="208"/>
      <c r="T393" s="209"/>
      <c r="AT393" s="203" t="s">
        <v>157</v>
      </c>
      <c r="AU393" s="203" t="s">
        <v>90</v>
      </c>
      <c r="AV393" s="14" t="s">
        <v>90</v>
      </c>
      <c r="AW393" s="14" t="s">
        <v>33</v>
      </c>
      <c r="AX393" s="14" t="s">
        <v>88</v>
      </c>
      <c r="AY393" s="203" t="s">
        <v>147</v>
      </c>
    </row>
    <row r="394" spans="1:65" s="12" customFormat="1" ht="22.9" customHeight="1">
      <c r="B394" s="166"/>
      <c r="D394" s="167" t="s">
        <v>79</v>
      </c>
      <c r="E394" s="177" t="s">
        <v>525</v>
      </c>
      <c r="F394" s="177" t="s">
        <v>526</v>
      </c>
      <c r="I394" s="169"/>
      <c r="J394" s="178">
        <f>BK394</f>
        <v>0</v>
      </c>
      <c r="L394" s="166"/>
      <c r="M394" s="171"/>
      <c r="N394" s="172"/>
      <c r="O394" s="172"/>
      <c r="P394" s="173">
        <f>P395</f>
        <v>0</v>
      </c>
      <c r="Q394" s="172"/>
      <c r="R394" s="173">
        <f>R395</f>
        <v>0</v>
      </c>
      <c r="S394" s="172"/>
      <c r="T394" s="174">
        <f>T395</f>
        <v>0</v>
      </c>
      <c r="AR394" s="167" t="s">
        <v>88</v>
      </c>
      <c r="AT394" s="175" t="s">
        <v>79</v>
      </c>
      <c r="AU394" s="175" t="s">
        <v>88</v>
      </c>
      <c r="AY394" s="167" t="s">
        <v>147</v>
      </c>
      <c r="BK394" s="176">
        <f>BK395</f>
        <v>0</v>
      </c>
    </row>
    <row r="395" spans="1:65" s="2" customFormat="1" ht="16.5" customHeight="1">
      <c r="A395" s="35"/>
      <c r="B395" s="148"/>
      <c r="C395" s="179" t="s">
        <v>527</v>
      </c>
      <c r="D395" s="179" t="s">
        <v>149</v>
      </c>
      <c r="E395" s="180" t="s">
        <v>528</v>
      </c>
      <c r="F395" s="181" t="s">
        <v>529</v>
      </c>
      <c r="G395" s="182" t="s">
        <v>243</v>
      </c>
      <c r="H395" s="183">
        <v>308.48700000000002</v>
      </c>
      <c r="I395" s="184"/>
      <c r="J395" s="185">
        <f>ROUND(I395*H395,2)</f>
        <v>0</v>
      </c>
      <c r="K395" s="181" t="s">
        <v>632</v>
      </c>
      <c r="L395" s="36"/>
      <c r="M395" s="186" t="s">
        <v>1</v>
      </c>
      <c r="N395" s="187" t="s">
        <v>45</v>
      </c>
      <c r="O395" s="61"/>
      <c r="P395" s="188">
        <f>O395*H395</f>
        <v>0</v>
      </c>
      <c r="Q395" s="188">
        <v>0</v>
      </c>
      <c r="R395" s="188">
        <f>Q395*H395</f>
        <v>0</v>
      </c>
      <c r="S395" s="188">
        <v>0</v>
      </c>
      <c r="T395" s="189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90" t="s">
        <v>153</v>
      </c>
      <c r="AT395" s="190" t="s">
        <v>149</v>
      </c>
      <c r="AU395" s="190" t="s">
        <v>90</v>
      </c>
      <c r="AY395" s="18" t="s">
        <v>147</v>
      </c>
      <c r="BE395" s="97">
        <f>IF(N395="základní",J395,0)</f>
        <v>0</v>
      </c>
      <c r="BF395" s="97">
        <f>IF(N395="snížená",J395,0)</f>
        <v>0</v>
      </c>
      <c r="BG395" s="97">
        <f>IF(N395="zákl. přenesená",J395,0)</f>
        <v>0</v>
      </c>
      <c r="BH395" s="97">
        <f>IF(N395="sníž. přenesená",J395,0)</f>
        <v>0</v>
      </c>
      <c r="BI395" s="97">
        <f>IF(N395="nulová",J395,0)</f>
        <v>0</v>
      </c>
      <c r="BJ395" s="18" t="s">
        <v>88</v>
      </c>
      <c r="BK395" s="97">
        <f>ROUND(I395*H395,2)</f>
        <v>0</v>
      </c>
      <c r="BL395" s="18" t="s">
        <v>153</v>
      </c>
      <c r="BM395" s="190" t="s">
        <v>530</v>
      </c>
    </row>
    <row r="396" spans="1:65" s="12" customFormat="1" ht="25.9" customHeight="1">
      <c r="B396" s="166"/>
      <c r="D396" s="167" t="s">
        <v>79</v>
      </c>
      <c r="E396" s="168" t="s">
        <v>531</v>
      </c>
      <c r="F396" s="168" t="s">
        <v>532</v>
      </c>
      <c r="I396" s="169"/>
      <c r="J396" s="170">
        <f>BK396</f>
        <v>0</v>
      </c>
      <c r="L396" s="166"/>
      <c r="M396" s="171"/>
      <c r="N396" s="172"/>
      <c r="O396" s="172"/>
      <c r="P396" s="173">
        <f>P397+P405</f>
        <v>0</v>
      </c>
      <c r="Q396" s="172"/>
      <c r="R396" s="173">
        <f>R397+R405</f>
        <v>1.533E-2</v>
      </c>
      <c r="S396" s="172"/>
      <c r="T396" s="174">
        <f>T397+T405</f>
        <v>0</v>
      </c>
      <c r="AR396" s="167" t="s">
        <v>90</v>
      </c>
      <c r="AT396" s="175" t="s">
        <v>79</v>
      </c>
      <c r="AU396" s="175" t="s">
        <v>80</v>
      </c>
      <c r="AY396" s="167" t="s">
        <v>147</v>
      </c>
      <c r="BK396" s="176">
        <f>BK397+BK405</f>
        <v>0</v>
      </c>
    </row>
    <row r="397" spans="1:65" s="12" customFormat="1" ht="22.9" customHeight="1">
      <c r="B397" s="166"/>
      <c r="D397" s="167" t="s">
        <v>79</v>
      </c>
      <c r="E397" s="177" t="s">
        <v>533</v>
      </c>
      <c r="F397" s="177" t="s">
        <v>534</v>
      </c>
      <c r="I397" s="169"/>
      <c r="J397" s="178">
        <f>BK397</f>
        <v>0</v>
      </c>
      <c r="L397" s="166"/>
      <c r="M397" s="171"/>
      <c r="N397" s="172"/>
      <c r="O397" s="172"/>
      <c r="P397" s="173">
        <f>SUM(P398:P404)</f>
        <v>0</v>
      </c>
      <c r="Q397" s="172"/>
      <c r="R397" s="173">
        <f>SUM(R398:R404)</f>
        <v>1.533E-2</v>
      </c>
      <c r="S397" s="172"/>
      <c r="T397" s="174">
        <f>SUM(T398:T404)</f>
        <v>0</v>
      </c>
      <c r="AR397" s="167" t="s">
        <v>90</v>
      </c>
      <c r="AT397" s="175" t="s">
        <v>79</v>
      </c>
      <c r="AU397" s="175" t="s">
        <v>88</v>
      </c>
      <c r="AY397" s="167" t="s">
        <v>147</v>
      </c>
      <c r="BK397" s="176">
        <f>SUM(BK398:BK404)</f>
        <v>0</v>
      </c>
    </row>
    <row r="398" spans="1:65" s="2" customFormat="1" ht="16.5" customHeight="1">
      <c r="A398" s="35"/>
      <c r="B398" s="148"/>
      <c r="C398" s="179" t="s">
        <v>535</v>
      </c>
      <c r="D398" s="179" t="s">
        <v>149</v>
      </c>
      <c r="E398" s="180" t="s">
        <v>536</v>
      </c>
      <c r="F398" s="181" t="s">
        <v>537</v>
      </c>
      <c r="G398" s="182" t="s">
        <v>276</v>
      </c>
      <c r="H398" s="183">
        <v>6</v>
      </c>
      <c r="I398" s="184"/>
      <c r="J398" s="185">
        <f>ROUND(I398*H398,2)</f>
        <v>0</v>
      </c>
      <c r="K398" s="181" t="s">
        <v>632</v>
      </c>
      <c r="L398" s="36"/>
      <c r="M398" s="186" t="s">
        <v>1</v>
      </c>
      <c r="N398" s="187" t="s">
        <v>45</v>
      </c>
      <c r="O398" s="61"/>
      <c r="P398" s="188">
        <f>O398*H398</f>
        <v>0</v>
      </c>
      <c r="Q398" s="188">
        <v>1.8000000000000001E-4</v>
      </c>
      <c r="R398" s="188">
        <f>Q398*H398</f>
        <v>1.08E-3</v>
      </c>
      <c r="S398" s="188">
        <v>0</v>
      </c>
      <c r="T398" s="189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90" t="s">
        <v>246</v>
      </c>
      <c r="AT398" s="190" t="s">
        <v>149</v>
      </c>
      <c r="AU398" s="190" t="s">
        <v>90</v>
      </c>
      <c r="AY398" s="18" t="s">
        <v>147</v>
      </c>
      <c r="BE398" s="97">
        <f>IF(N398="základní",J398,0)</f>
        <v>0</v>
      </c>
      <c r="BF398" s="97">
        <f>IF(N398="snížená",J398,0)</f>
        <v>0</v>
      </c>
      <c r="BG398" s="97">
        <f>IF(N398="zákl. přenesená",J398,0)</f>
        <v>0</v>
      </c>
      <c r="BH398" s="97">
        <f>IF(N398="sníž. přenesená",J398,0)</f>
        <v>0</v>
      </c>
      <c r="BI398" s="97">
        <f>IF(N398="nulová",J398,0)</f>
        <v>0</v>
      </c>
      <c r="BJ398" s="18" t="s">
        <v>88</v>
      </c>
      <c r="BK398" s="97">
        <f>ROUND(I398*H398,2)</f>
        <v>0</v>
      </c>
      <c r="BL398" s="18" t="s">
        <v>246</v>
      </c>
      <c r="BM398" s="190" t="s">
        <v>538</v>
      </c>
    </row>
    <row r="399" spans="1:65" s="2" customFormat="1" ht="19.5">
      <c r="A399" s="35"/>
      <c r="B399" s="36"/>
      <c r="C399" s="35"/>
      <c r="D399" s="191" t="s">
        <v>155</v>
      </c>
      <c r="E399" s="35"/>
      <c r="F399" s="192" t="s">
        <v>319</v>
      </c>
      <c r="G399" s="35"/>
      <c r="H399" s="35"/>
      <c r="I399" s="107"/>
      <c r="J399" s="35"/>
      <c r="K399" s="35"/>
      <c r="L399" s="36"/>
      <c r="M399" s="193"/>
      <c r="N399" s="194"/>
      <c r="O399" s="61"/>
      <c r="P399" s="61"/>
      <c r="Q399" s="61"/>
      <c r="R399" s="61"/>
      <c r="S399" s="61"/>
      <c r="T399" s="62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8" t="s">
        <v>155</v>
      </c>
      <c r="AU399" s="18" t="s">
        <v>90</v>
      </c>
    </row>
    <row r="400" spans="1:65" s="13" customFormat="1" ht="22.5">
      <c r="B400" s="195"/>
      <c r="D400" s="191" t="s">
        <v>157</v>
      </c>
      <c r="E400" s="196" t="s">
        <v>1</v>
      </c>
      <c r="F400" s="197" t="s">
        <v>539</v>
      </c>
      <c r="H400" s="196" t="s">
        <v>1</v>
      </c>
      <c r="I400" s="198"/>
      <c r="L400" s="195"/>
      <c r="M400" s="199"/>
      <c r="N400" s="200"/>
      <c r="O400" s="200"/>
      <c r="P400" s="200"/>
      <c r="Q400" s="200"/>
      <c r="R400" s="200"/>
      <c r="S400" s="200"/>
      <c r="T400" s="201"/>
      <c r="AT400" s="196" t="s">
        <v>157</v>
      </c>
      <c r="AU400" s="196" t="s">
        <v>90</v>
      </c>
      <c r="AV400" s="13" t="s">
        <v>88</v>
      </c>
      <c r="AW400" s="13" t="s">
        <v>33</v>
      </c>
      <c r="AX400" s="13" t="s">
        <v>80</v>
      </c>
      <c r="AY400" s="196" t="s">
        <v>147</v>
      </c>
    </row>
    <row r="401" spans="1:65" s="14" customFormat="1">
      <c r="B401" s="202"/>
      <c r="D401" s="191" t="s">
        <v>157</v>
      </c>
      <c r="E401" s="203" t="s">
        <v>1</v>
      </c>
      <c r="F401" s="204" t="s">
        <v>540</v>
      </c>
      <c r="H401" s="205">
        <v>6</v>
      </c>
      <c r="I401" s="206"/>
      <c r="L401" s="202"/>
      <c r="M401" s="207"/>
      <c r="N401" s="208"/>
      <c r="O401" s="208"/>
      <c r="P401" s="208"/>
      <c r="Q401" s="208"/>
      <c r="R401" s="208"/>
      <c r="S401" s="208"/>
      <c r="T401" s="209"/>
      <c r="AT401" s="203" t="s">
        <v>157</v>
      </c>
      <c r="AU401" s="203" t="s">
        <v>90</v>
      </c>
      <c r="AV401" s="14" t="s">
        <v>90</v>
      </c>
      <c r="AW401" s="14" t="s">
        <v>33</v>
      </c>
      <c r="AX401" s="14" t="s">
        <v>88</v>
      </c>
      <c r="AY401" s="203" t="s">
        <v>147</v>
      </c>
    </row>
    <row r="402" spans="1:65" s="2" customFormat="1" ht="16.5" customHeight="1">
      <c r="A402" s="35"/>
      <c r="B402" s="148"/>
      <c r="C402" s="226" t="s">
        <v>541</v>
      </c>
      <c r="D402" s="226" t="s">
        <v>260</v>
      </c>
      <c r="E402" s="227" t="s">
        <v>542</v>
      </c>
      <c r="F402" s="228" t="s">
        <v>543</v>
      </c>
      <c r="G402" s="229" t="s">
        <v>276</v>
      </c>
      <c r="H402" s="230">
        <v>7.5</v>
      </c>
      <c r="I402" s="231"/>
      <c r="J402" s="232">
        <f>ROUND(I402*H402,2)</f>
        <v>0</v>
      </c>
      <c r="K402" s="228" t="s">
        <v>632</v>
      </c>
      <c r="L402" s="233"/>
      <c r="M402" s="234" t="s">
        <v>1</v>
      </c>
      <c r="N402" s="235" t="s">
        <v>45</v>
      </c>
      <c r="O402" s="61"/>
      <c r="P402" s="188">
        <f>O402*H402</f>
        <v>0</v>
      </c>
      <c r="Q402" s="188">
        <v>1.9E-3</v>
      </c>
      <c r="R402" s="188">
        <f>Q402*H402</f>
        <v>1.4250000000000001E-2</v>
      </c>
      <c r="S402" s="188">
        <v>0</v>
      </c>
      <c r="T402" s="189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0" t="s">
        <v>337</v>
      </c>
      <c r="AT402" s="190" t="s">
        <v>260</v>
      </c>
      <c r="AU402" s="190" t="s">
        <v>90</v>
      </c>
      <c r="AY402" s="18" t="s">
        <v>147</v>
      </c>
      <c r="BE402" s="97">
        <f>IF(N402="základní",J402,0)</f>
        <v>0</v>
      </c>
      <c r="BF402" s="97">
        <f>IF(N402="snížená",J402,0)</f>
        <v>0</v>
      </c>
      <c r="BG402" s="97">
        <f>IF(N402="zákl. přenesená",J402,0)</f>
        <v>0</v>
      </c>
      <c r="BH402" s="97">
        <f>IF(N402="sníž. přenesená",J402,0)</f>
        <v>0</v>
      </c>
      <c r="BI402" s="97">
        <f>IF(N402="nulová",J402,0)</f>
        <v>0</v>
      </c>
      <c r="BJ402" s="18" t="s">
        <v>88</v>
      </c>
      <c r="BK402" s="97">
        <f>ROUND(I402*H402,2)</f>
        <v>0</v>
      </c>
      <c r="BL402" s="18" t="s">
        <v>246</v>
      </c>
      <c r="BM402" s="190" t="s">
        <v>544</v>
      </c>
    </row>
    <row r="403" spans="1:65" s="14" customFormat="1">
      <c r="B403" s="202"/>
      <c r="D403" s="191" t="s">
        <v>157</v>
      </c>
      <c r="F403" s="204" t="s">
        <v>545</v>
      </c>
      <c r="H403" s="205">
        <v>7.5</v>
      </c>
      <c r="I403" s="206"/>
      <c r="L403" s="202"/>
      <c r="M403" s="207"/>
      <c r="N403" s="208"/>
      <c r="O403" s="208"/>
      <c r="P403" s="208"/>
      <c r="Q403" s="208"/>
      <c r="R403" s="208"/>
      <c r="S403" s="208"/>
      <c r="T403" s="209"/>
      <c r="AT403" s="203" t="s">
        <v>157</v>
      </c>
      <c r="AU403" s="203" t="s">
        <v>90</v>
      </c>
      <c r="AV403" s="14" t="s">
        <v>90</v>
      </c>
      <c r="AW403" s="14" t="s">
        <v>3</v>
      </c>
      <c r="AX403" s="14" t="s">
        <v>88</v>
      </c>
      <c r="AY403" s="203" t="s">
        <v>147</v>
      </c>
    </row>
    <row r="404" spans="1:65" s="2" customFormat="1" ht="24" customHeight="1">
      <c r="A404" s="35"/>
      <c r="B404" s="148"/>
      <c r="C404" s="179" t="s">
        <v>546</v>
      </c>
      <c r="D404" s="179" t="s">
        <v>149</v>
      </c>
      <c r="E404" s="180" t="s">
        <v>547</v>
      </c>
      <c r="F404" s="181" t="s">
        <v>548</v>
      </c>
      <c r="G404" s="182" t="s">
        <v>243</v>
      </c>
      <c r="H404" s="183">
        <v>1.4999999999999999E-2</v>
      </c>
      <c r="I404" s="184"/>
      <c r="J404" s="185">
        <f>ROUND(I404*H404,2)</f>
        <v>0</v>
      </c>
      <c r="K404" s="181" t="s">
        <v>632</v>
      </c>
      <c r="L404" s="36"/>
      <c r="M404" s="186" t="s">
        <v>1</v>
      </c>
      <c r="N404" s="187" t="s">
        <v>45</v>
      </c>
      <c r="O404" s="61"/>
      <c r="P404" s="188">
        <f>O404*H404</f>
        <v>0</v>
      </c>
      <c r="Q404" s="188">
        <v>0</v>
      </c>
      <c r="R404" s="188">
        <f>Q404*H404</f>
        <v>0</v>
      </c>
      <c r="S404" s="188">
        <v>0</v>
      </c>
      <c r="T404" s="18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0" t="s">
        <v>246</v>
      </c>
      <c r="AT404" s="190" t="s">
        <v>149</v>
      </c>
      <c r="AU404" s="190" t="s">
        <v>90</v>
      </c>
      <c r="AY404" s="18" t="s">
        <v>147</v>
      </c>
      <c r="BE404" s="97">
        <f>IF(N404="základní",J404,0)</f>
        <v>0</v>
      </c>
      <c r="BF404" s="97">
        <f>IF(N404="snížená",J404,0)</f>
        <v>0</v>
      </c>
      <c r="BG404" s="97">
        <f>IF(N404="zákl. přenesená",J404,0)</f>
        <v>0</v>
      </c>
      <c r="BH404" s="97">
        <f>IF(N404="sníž. přenesená",J404,0)</f>
        <v>0</v>
      </c>
      <c r="BI404" s="97">
        <f>IF(N404="nulová",J404,0)</f>
        <v>0</v>
      </c>
      <c r="BJ404" s="18" t="s">
        <v>88</v>
      </c>
      <c r="BK404" s="97">
        <f>ROUND(I404*H404,2)</f>
        <v>0</v>
      </c>
      <c r="BL404" s="18" t="s">
        <v>246</v>
      </c>
      <c r="BM404" s="190" t="s">
        <v>549</v>
      </c>
    </row>
    <row r="405" spans="1:65" s="12" customFormat="1" ht="22.9" customHeight="1">
      <c r="B405" s="166"/>
      <c r="D405" s="167" t="s">
        <v>79</v>
      </c>
      <c r="E405" s="177" t="s">
        <v>550</v>
      </c>
      <c r="F405" s="177" t="s">
        <v>551</v>
      </c>
      <c r="I405" s="169"/>
      <c r="J405" s="178">
        <f>BK405</f>
        <v>0</v>
      </c>
      <c r="L405" s="166"/>
      <c r="M405" s="171"/>
      <c r="N405" s="172"/>
      <c r="O405" s="172"/>
      <c r="P405" s="173">
        <f>SUM(P406:P439)</f>
        <v>0</v>
      </c>
      <c r="Q405" s="172"/>
      <c r="R405" s="173">
        <f>SUM(R406:R439)</f>
        <v>0</v>
      </c>
      <c r="S405" s="172"/>
      <c r="T405" s="174">
        <f>SUM(T406:T439)</f>
        <v>0</v>
      </c>
      <c r="AR405" s="167" t="s">
        <v>90</v>
      </c>
      <c r="AT405" s="175" t="s">
        <v>79</v>
      </c>
      <c r="AU405" s="175" t="s">
        <v>88</v>
      </c>
      <c r="AY405" s="167" t="s">
        <v>147</v>
      </c>
      <c r="BK405" s="176">
        <f>SUM(BK406:BK439)</f>
        <v>0</v>
      </c>
    </row>
    <row r="406" spans="1:65" s="2" customFormat="1" ht="36" customHeight="1">
      <c r="A406" s="35"/>
      <c r="B406" s="148"/>
      <c r="C406" s="179" t="s">
        <v>552</v>
      </c>
      <c r="D406" s="179" t="s">
        <v>149</v>
      </c>
      <c r="E406" s="180" t="s">
        <v>553</v>
      </c>
      <c r="F406" s="181" t="s">
        <v>554</v>
      </c>
      <c r="G406" s="182" t="s">
        <v>281</v>
      </c>
      <c r="H406" s="183">
        <v>35.79</v>
      </c>
      <c r="I406" s="184"/>
      <c r="J406" s="185">
        <f>ROUND(I406*H406,2)</f>
        <v>0</v>
      </c>
      <c r="K406" s="181" t="s">
        <v>1</v>
      </c>
      <c r="L406" s="36"/>
      <c r="M406" s="186" t="s">
        <v>1</v>
      </c>
      <c r="N406" s="187" t="s">
        <v>45</v>
      </c>
      <c r="O406" s="61"/>
      <c r="P406" s="188">
        <f>O406*H406</f>
        <v>0</v>
      </c>
      <c r="Q406" s="188">
        <v>0</v>
      </c>
      <c r="R406" s="188">
        <f>Q406*H406</f>
        <v>0</v>
      </c>
      <c r="S406" s="188">
        <v>0</v>
      </c>
      <c r="T406" s="18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90" t="s">
        <v>246</v>
      </c>
      <c r="AT406" s="190" t="s">
        <v>149</v>
      </c>
      <c r="AU406" s="190" t="s">
        <v>90</v>
      </c>
      <c r="AY406" s="18" t="s">
        <v>147</v>
      </c>
      <c r="BE406" s="97">
        <f>IF(N406="základní",J406,0)</f>
        <v>0</v>
      </c>
      <c r="BF406" s="97">
        <f>IF(N406="snížená",J406,0)</f>
        <v>0</v>
      </c>
      <c r="BG406" s="97">
        <f>IF(N406="zákl. přenesená",J406,0)</f>
        <v>0</v>
      </c>
      <c r="BH406" s="97">
        <f>IF(N406="sníž. přenesená",J406,0)</f>
        <v>0</v>
      </c>
      <c r="BI406" s="97">
        <f>IF(N406="nulová",J406,0)</f>
        <v>0</v>
      </c>
      <c r="BJ406" s="18" t="s">
        <v>88</v>
      </c>
      <c r="BK406" s="97">
        <f>ROUND(I406*H406,2)</f>
        <v>0</v>
      </c>
      <c r="BL406" s="18" t="s">
        <v>246</v>
      </c>
      <c r="BM406" s="190" t="s">
        <v>555</v>
      </c>
    </row>
    <row r="407" spans="1:65" s="2" customFormat="1" ht="19.5">
      <c r="A407" s="35"/>
      <c r="B407" s="36"/>
      <c r="C407" s="35"/>
      <c r="D407" s="191" t="s">
        <v>155</v>
      </c>
      <c r="E407" s="35"/>
      <c r="F407" s="192" t="s">
        <v>395</v>
      </c>
      <c r="G407" s="35"/>
      <c r="H407" s="35"/>
      <c r="I407" s="107"/>
      <c r="J407" s="35"/>
      <c r="K407" s="35"/>
      <c r="L407" s="36"/>
      <c r="M407" s="193"/>
      <c r="N407" s="194"/>
      <c r="O407" s="61"/>
      <c r="P407" s="61"/>
      <c r="Q407" s="61"/>
      <c r="R407" s="61"/>
      <c r="S407" s="61"/>
      <c r="T407" s="62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155</v>
      </c>
      <c r="AU407" s="18" t="s">
        <v>90</v>
      </c>
    </row>
    <row r="408" spans="1:65" s="13" customFormat="1" ht="22.5">
      <c r="B408" s="195"/>
      <c r="D408" s="191" t="s">
        <v>157</v>
      </c>
      <c r="E408" s="196" t="s">
        <v>1</v>
      </c>
      <c r="F408" s="197" t="s">
        <v>556</v>
      </c>
      <c r="H408" s="196" t="s">
        <v>1</v>
      </c>
      <c r="I408" s="198"/>
      <c r="L408" s="195"/>
      <c r="M408" s="199"/>
      <c r="N408" s="200"/>
      <c r="O408" s="200"/>
      <c r="P408" s="200"/>
      <c r="Q408" s="200"/>
      <c r="R408" s="200"/>
      <c r="S408" s="200"/>
      <c r="T408" s="201"/>
      <c r="AT408" s="196" t="s">
        <v>157</v>
      </c>
      <c r="AU408" s="196" t="s">
        <v>90</v>
      </c>
      <c r="AV408" s="13" t="s">
        <v>88</v>
      </c>
      <c r="AW408" s="13" t="s">
        <v>33</v>
      </c>
      <c r="AX408" s="13" t="s">
        <v>80</v>
      </c>
      <c r="AY408" s="196" t="s">
        <v>147</v>
      </c>
    </row>
    <row r="409" spans="1:65" s="14" customFormat="1">
      <c r="B409" s="202"/>
      <c r="D409" s="191" t="s">
        <v>157</v>
      </c>
      <c r="E409" s="203" t="s">
        <v>1</v>
      </c>
      <c r="F409" s="204" t="s">
        <v>557</v>
      </c>
      <c r="H409" s="205">
        <v>35.79</v>
      </c>
      <c r="I409" s="206"/>
      <c r="L409" s="202"/>
      <c r="M409" s="207"/>
      <c r="N409" s="208"/>
      <c r="O409" s="208"/>
      <c r="P409" s="208"/>
      <c r="Q409" s="208"/>
      <c r="R409" s="208"/>
      <c r="S409" s="208"/>
      <c r="T409" s="209"/>
      <c r="AT409" s="203" t="s">
        <v>157</v>
      </c>
      <c r="AU409" s="203" t="s">
        <v>90</v>
      </c>
      <c r="AV409" s="14" t="s">
        <v>90</v>
      </c>
      <c r="AW409" s="14" t="s">
        <v>33</v>
      </c>
      <c r="AX409" s="14" t="s">
        <v>88</v>
      </c>
      <c r="AY409" s="203" t="s">
        <v>147</v>
      </c>
    </row>
    <row r="410" spans="1:65" s="2" customFormat="1" ht="36" customHeight="1">
      <c r="A410" s="35"/>
      <c r="B410" s="148"/>
      <c r="C410" s="179" t="s">
        <v>558</v>
      </c>
      <c r="D410" s="179" t="s">
        <v>149</v>
      </c>
      <c r="E410" s="180" t="s">
        <v>559</v>
      </c>
      <c r="F410" s="181" t="s">
        <v>560</v>
      </c>
      <c r="G410" s="182" t="s">
        <v>281</v>
      </c>
      <c r="H410" s="183">
        <v>207.58199999999999</v>
      </c>
      <c r="I410" s="184"/>
      <c r="J410" s="185">
        <f>ROUND(I410*H410,2)</f>
        <v>0</v>
      </c>
      <c r="K410" s="181" t="s">
        <v>1</v>
      </c>
      <c r="L410" s="36"/>
      <c r="M410" s="186" t="s">
        <v>1</v>
      </c>
      <c r="N410" s="187" t="s">
        <v>45</v>
      </c>
      <c r="O410" s="61"/>
      <c r="P410" s="188">
        <f>O410*H410</f>
        <v>0</v>
      </c>
      <c r="Q410" s="188">
        <v>0</v>
      </c>
      <c r="R410" s="188">
        <f>Q410*H410</f>
        <v>0</v>
      </c>
      <c r="S410" s="188">
        <v>0</v>
      </c>
      <c r="T410" s="189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0" t="s">
        <v>246</v>
      </c>
      <c r="AT410" s="190" t="s">
        <v>149</v>
      </c>
      <c r="AU410" s="190" t="s">
        <v>90</v>
      </c>
      <c r="AY410" s="18" t="s">
        <v>147</v>
      </c>
      <c r="BE410" s="97">
        <f>IF(N410="základní",J410,0)</f>
        <v>0</v>
      </c>
      <c r="BF410" s="97">
        <f>IF(N410="snížená",J410,0)</f>
        <v>0</v>
      </c>
      <c r="BG410" s="97">
        <f>IF(N410="zákl. přenesená",J410,0)</f>
        <v>0</v>
      </c>
      <c r="BH410" s="97">
        <f>IF(N410="sníž. přenesená",J410,0)</f>
        <v>0</v>
      </c>
      <c r="BI410" s="97">
        <f>IF(N410="nulová",J410,0)</f>
        <v>0</v>
      </c>
      <c r="BJ410" s="18" t="s">
        <v>88</v>
      </c>
      <c r="BK410" s="97">
        <f>ROUND(I410*H410,2)</f>
        <v>0</v>
      </c>
      <c r="BL410" s="18" t="s">
        <v>246</v>
      </c>
      <c r="BM410" s="190" t="s">
        <v>561</v>
      </c>
    </row>
    <row r="411" spans="1:65" s="2" customFormat="1" ht="19.5">
      <c r="A411" s="35"/>
      <c r="B411" s="36"/>
      <c r="C411" s="35"/>
      <c r="D411" s="191" t="s">
        <v>155</v>
      </c>
      <c r="E411" s="35"/>
      <c r="F411" s="192" t="s">
        <v>395</v>
      </c>
      <c r="G411" s="35"/>
      <c r="H411" s="35"/>
      <c r="I411" s="107"/>
      <c r="J411" s="35"/>
      <c r="K411" s="35"/>
      <c r="L411" s="36"/>
      <c r="M411" s="193"/>
      <c r="N411" s="194"/>
      <c r="O411" s="61"/>
      <c r="P411" s="61"/>
      <c r="Q411" s="61"/>
      <c r="R411" s="61"/>
      <c r="S411" s="61"/>
      <c r="T411" s="62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155</v>
      </c>
      <c r="AU411" s="18" t="s">
        <v>90</v>
      </c>
    </row>
    <row r="412" spans="1:65" s="13" customFormat="1" ht="22.5">
      <c r="B412" s="195"/>
      <c r="D412" s="191" t="s">
        <v>157</v>
      </c>
      <c r="E412" s="196" t="s">
        <v>1</v>
      </c>
      <c r="F412" s="197" t="s">
        <v>562</v>
      </c>
      <c r="H412" s="196" t="s">
        <v>1</v>
      </c>
      <c r="I412" s="198"/>
      <c r="L412" s="195"/>
      <c r="M412" s="199"/>
      <c r="N412" s="200"/>
      <c r="O412" s="200"/>
      <c r="P412" s="200"/>
      <c r="Q412" s="200"/>
      <c r="R412" s="200"/>
      <c r="S412" s="200"/>
      <c r="T412" s="201"/>
      <c r="AT412" s="196" t="s">
        <v>157</v>
      </c>
      <c r="AU412" s="196" t="s">
        <v>90</v>
      </c>
      <c r="AV412" s="13" t="s">
        <v>88</v>
      </c>
      <c r="AW412" s="13" t="s">
        <v>33</v>
      </c>
      <c r="AX412" s="13" t="s">
        <v>80</v>
      </c>
      <c r="AY412" s="196" t="s">
        <v>147</v>
      </c>
    </row>
    <row r="413" spans="1:65" s="14" customFormat="1">
      <c r="B413" s="202"/>
      <c r="D413" s="191" t="s">
        <v>157</v>
      </c>
      <c r="E413" s="203" t="s">
        <v>1</v>
      </c>
      <c r="F413" s="204" t="s">
        <v>563</v>
      </c>
      <c r="H413" s="205">
        <v>207.58199999999999</v>
      </c>
      <c r="I413" s="206"/>
      <c r="L413" s="202"/>
      <c r="M413" s="207"/>
      <c r="N413" s="208"/>
      <c r="O413" s="208"/>
      <c r="P413" s="208"/>
      <c r="Q413" s="208"/>
      <c r="R413" s="208"/>
      <c r="S413" s="208"/>
      <c r="T413" s="209"/>
      <c r="AT413" s="203" t="s">
        <v>157</v>
      </c>
      <c r="AU413" s="203" t="s">
        <v>90</v>
      </c>
      <c r="AV413" s="14" t="s">
        <v>90</v>
      </c>
      <c r="AW413" s="14" t="s">
        <v>33</v>
      </c>
      <c r="AX413" s="14" t="s">
        <v>88</v>
      </c>
      <c r="AY413" s="203" t="s">
        <v>147</v>
      </c>
    </row>
    <row r="414" spans="1:65" s="2" customFormat="1" ht="36" customHeight="1">
      <c r="A414" s="35"/>
      <c r="B414" s="148"/>
      <c r="C414" s="179" t="s">
        <v>564</v>
      </c>
      <c r="D414" s="179" t="s">
        <v>149</v>
      </c>
      <c r="E414" s="180" t="s">
        <v>565</v>
      </c>
      <c r="F414" s="181" t="s">
        <v>566</v>
      </c>
      <c r="G414" s="182" t="s">
        <v>281</v>
      </c>
      <c r="H414" s="183">
        <v>47.72</v>
      </c>
      <c r="I414" s="184"/>
      <c r="J414" s="185">
        <f>ROUND(I414*H414,2)</f>
        <v>0</v>
      </c>
      <c r="K414" s="181" t="s">
        <v>1</v>
      </c>
      <c r="L414" s="36"/>
      <c r="M414" s="186" t="s">
        <v>1</v>
      </c>
      <c r="N414" s="187" t="s">
        <v>45</v>
      </c>
      <c r="O414" s="61"/>
      <c r="P414" s="188">
        <f>O414*H414</f>
        <v>0</v>
      </c>
      <c r="Q414" s="188">
        <v>0</v>
      </c>
      <c r="R414" s="188">
        <f>Q414*H414</f>
        <v>0</v>
      </c>
      <c r="S414" s="188">
        <v>0</v>
      </c>
      <c r="T414" s="18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0" t="s">
        <v>246</v>
      </c>
      <c r="AT414" s="190" t="s">
        <v>149</v>
      </c>
      <c r="AU414" s="190" t="s">
        <v>90</v>
      </c>
      <c r="AY414" s="18" t="s">
        <v>147</v>
      </c>
      <c r="BE414" s="97">
        <f>IF(N414="základní",J414,0)</f>
        <v>0</v>
      </c>
      <c r="BF414" s="97">
        <f>IF(N414="snížená",J414,0)</f>
        <v>0</v>
      </c>
      <c r="BG414" s="97">
        <f>IF(N414="zákl. přenesená",J414,0)</f>
        <v>0</v>
      </c>
      <c r="BH414" s="97">
        <f>IF(N414="sníž. přenesená",J414,0)</f>
        <v>0</v>
      </c>
      <c r="BI414" s="97">
        <f>IF(N414="nulová",J414,0)</f>
        <v>0</v>
      </c>
      <c r="BJ414" s="18" t="s">
        <v>88</v>
      </c>
      <c r="BK414" s="97">
        <f>ROUND(I414*H414,2)</f>
        <v>0</v>
      </c>
      <c r="BL414" s="18" t="s">
        <v>246</v>
      </c>
      <c r="BM414" s="190" t="s">
        <v>567</v>
      </c>
    </row>
    <row r="415" spans="1:65" s="2" customFormat="1" ht="19.5">
      <c r="A415" s="35"/>
      <c r="B415" s="36"/>
      <c r="C415" s="35"/>
      <c r="D415" s="191" t="s">
        <v>155</v>
      </c>
      <c r="E415" s="35"/>
      <c r="F415" s="192" t="s">
        <v>395</v>
      </c>
      <c r="G415" s="35"/>
      <c r="H415" s="35"/>
      <c r="I415" s="107"/>
      <c r="J415" s="35"/>
      <c r="K415" s="35"/>
      <c r="L415" s="36"/>
      <c r="M415" s="193"/>
      <c r="N415" s="194"/>
      <c r="O415" s="61"/>
      <c r="P415" s="61"/>
      <c r="Q415" s="61"/>
      <c r="R415" s="61"/>
      <c r="S415" s="61"/>
      <c r="T415" s="62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8" t="s">
        <v>155</v>
      </c>
      <c r="AU415" s="18" t="s">
        <v>90</v>
      </c>
    </row>
    <row r="416" spans="1:65" s="13" customFormat="1" ht="22.5">
      <c r="B416" s="195"/>
      <c r="D416" s="191" t="s">
        <v>157</v>
      </c>
      <c r="E416" s="196" t="s">
        <v>1</v>
      </c>
      <c r="F416" s="197" t="s">
        <v>568</v>
      </c>
      <c r="H416" s="196" t="s">
        <v>1</v>
      </c>
      <c r="I416" s="198"/>
      <c r="L416" s="195"/>
      <c r="M416" s="199"/>
      <c r="N416" s="200"/>
      <c r="O416" s="200"/>
      <c r="P416" s="200"/>
      <c r="Q416" s="200"/>
      <c r="R416" s="200"/>
      <c r="S416" s="200"/>
      <c r="T416" s="201"/>
      <c r="AT416" s="196" t="s">
        <v>157</v>
      </c>
      <c r="AU416" s="196" t="s">
        <v>90</v>
      </c>
      <c r="AV416" s="13" t="s">
        <v>88</v>
      </c>
      <c r="AW416" s="13" t="s">
        <v>33</v>
      </c>
      <c r="AX416" s="13" t="s">
        <v>80</v>
      </c>
      <c r="AY416" s="196" t="s">
        <v>147</v>
      </c>
    </row>
    <row r="417" spans="1:65" s="14" customFormat="1">
      <c r="B417" s="202"/>
      <c r="D417" s="191" t="s">
        <v>157</v>
      </c>
      <c r="E417" s="203" t="s">
        <v>1</v>
      </c>
      <c r="F417" s="204" t="s">
        <v>569</v>
      </c>
      <c r="H417" s="205">
        <v>47.72</v>
      </c>
      <c r="I417" s="206"/>
      <c r="L417" s="202"/>
      <c r="M417" s="207"/>
      <c r="N417" s="208"/>
      <c r="O417" s="208"/>
      <c r="P417" s="208"/>
      <c r="Q417" s="208"/>
      <c r="R417" s="208"/>
      <c r="S417" s="208"/>
      <c r="T417" s="209"/>
      <c r="AT417" s="203" t="s">
        <v>157</v>
      </c>
      <c r="AU417" s="203" t="s">
        <v>90</v>
      </c>
      <c r="AV417" s="14" t="s">
        <v>90</v>
      </c>
      <c r="AW417" s="14" t="s">
        <v>33</v>
      </c>
      <c r="AX417" s="14" t="s">
        <v>88</v>
      </c>
      <c r="AY417" s="203" t="s">
        <v>147</v>
      </c>
    </row>
    <row r="418" spans="1:65" s="2" customFormat="1" ht="36" customHeight="1">
      <c r="A418" s="35"/>
      <c r="B418" s="148"/>
      <c r="C418" s="179" t="s">
        <v>570</v>
      </c>
      <c r="D418" s="179" t="s">
        <v>149</v>
      </c>
      <c r="E418" s="180" t="s">
        <v>571</v>
      </c>
      <c r="F418" s="181" t="s">
        <v>572</v>
      </c>
      <c r="G418" s="182" t="s">
        <v>281</v>
      </c>
      <c r="H418" s="183">
        <v>47.72</v>
      </c>
      <c r="I418" s="184"/>
      <c r="J418" s="185">
        <f>ROUND(I418*H418,2)</f>
        <v>0</v>
      </c>
      <c r="K418" s="181" t="s">
        <v>1</v>
      </c>
      <c r="L418" s="36"/>
      <c r="M418" s="186" t="s">
        <v>1</v>
      </c>
      <c r="N418" s="187" t="s">
        <v>45</v>
      </c>
      <c r="O418" s="61"/>
      <c r="P418" s="188">
        <f>O418*H418</f>
        <v>0</v>
      </c>
      <c r="Q418" s="188">
        <v>0</v>
      </c>
      <c r="R418" s="188">
        <f>Q418*H418</f>
        <v>0</v>
      </c>
      <c r="S418" s="188">
        <v>0</v>
      </c>
      <c r="T418" s="18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90" t="s">
        <v>246</v>
      </c>
      <c r="AT418" s="190" t="s">
        <v>149</v>
      </c>
      <c r="AU418" s="190" t="s">
        <v>90</v>
      </c>
      <c r="AY418" s="18" t="s">
        <v>147</v>
      </c>
      <c r="BE418" s="97">
        <f>IF(N418="základní",J418,0)</f>
        <v>0</v>
      </c>
      <c r="BF418" s="97">
        <f>IF(N418="snížená",J418,0)</f>
        <v>0</v>
      </c>
      <c r="BG418" s="97">
        <f>IF(N418="zákl. přenesená",J418,0)</f>
        <v>0</v>
      </c>
      <c r="BH418" s="97">
        <f>IF(N418="sníž. přenesená",J418,0)</f>
        <v>0</v>
      </c>
      <c r="BI418" s="97">
        <f>IF(N418="nulová",J418,0)</f>
        <v>0</v>
      </c>
      <c r="BJ418" s="18" t="s">
        <v>88</v>
      </c>
      <c r="BK418" s="97">
        <f>ROUND(I418*H418,2)</f>
        <v>0</v>
      </c>
      <c r="BL418" s="18" t="s">
        <v>246</v>
      </c>
      <c r="BM418" s="190" t="s">
        <v>573</v>
      </c>
    </row>
    <row r="419" spans="1:65" s="2" customFormat="1" ht="19.5">
      <c r="A419" s="35"/>
      <c r="B419" s="36"/>
      <c r="C419" s="35"/>
      <c r="D419" s="191" t="s">
        <v>155</v>
      </c>
      <c r="E419" s="35"/>
      <c r="F419" s="192" t="s">
        <v>395</v>
      </c>
      <c r="G419" s="35"/>
      <c r="H419" s="35"/>
      <c r="I419" s="107"/>
      <c r="J419" s="35"/>
      <c r="K419" s="35"/>
      <c r="L419" s="36"/>
      <c r="M419" s="193"/>
      <c r="N419" s="194"/>
      <c r="O419" s="61"/>
      <c r="P419" s="61"/>
      <c r="Q419" s="61"/>
      <c r="R419" s="61"/>
      <c r="S419" s="61"/>
      <c r="T419" s="62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8" t="s">
        <v>155</v>
      </c>
      <c r="AU419" s="18" t="s">
        <v>90</v>
      </c>
    </row>
    <row r="420" spans="1:65" s="13" customFormat="1" ht="22.5">
      <c r="B420" s="195"/>
      <c r="D420" s="191" t="s">
        <v>157</v>
      </c>
      <c r="E420" s="196" t="s">
        <v>1</v>
      </c>
      <c r="F420" s="197" t="s">
        <v>574</v>
      </c>
      <c r="H420" s="196" t="s">
        <v>1</v>
      </c>
      <c r="I420" s="198"/>
      <c r="L420" s="195"/>
      <c r="M420" s="199"/>
      <c r="N420" s="200"/>
      <c r="O420" s="200"/>
      <c r="P420" s="200"/>
      <c r="Q420" s="200"/>
      <c r="R420" s="200"/>
      <c r="S420" s="200"/>
      <c r="T420" s="201"/>
      <c r="AT420" s="196" t="s">
        <v>157</v>
      </c>
      <c r="AU420" s="196" t="s">
        <v>90</v>
      </c>
      <c r="AV420" s="13" t="s">
        <v>88</v>
      </c>
      <c r="AW420" s="13" t="s">
        <v>33</v>
      </c>
      <c r="AX420" s="13" t="s">
        <v>80</v>
      </c>
      <c r="AY420" s="196" t="s">
        <v>147</v>
      </c>
    </row>
    <row r="421" spans="1:65" s="14" customFormat="1">
      <c r="B421" s="202"/>
      <c r="D421" s="191" t="s">
        <v>157</v>
      </c>
      <c r="E421" s="203" t="s">
        <v>1</v>
      </c>
      <c r="F421" s="204" t="s">
        <v>575</v>
      </c>
      <c r="H421" s="205">
        <v>47.72</v>
      </c>
      <c r="I421" s="206"/>
      <c r="L421" s="202"/>
      <c r="M421" s="207"/>
      <c r="N421" s="208"/>
      <c r="O421" s="208"/>
      <c r="P421" s="208"/>
      <c r="Q421" s="208"/>
      <c r="R421" s="208"/>
      <c r="S421" s="208"/>
      <c r="T421" s="209"/>
      <c r="AT421" s="203" t="s">
        <v>157</v>
      </c>
      <c r="AU421" s="203" t="s">
        <v>90</v>
      </c>
      <c r="AV421" s="14" t="s">
        <v>90</v>
      </c>
      <c r="AW421" s="14" t="s">
        <v>33</v>
      </c>
      <c r="AX421" s="14" t="s">
        <v>88</v>
      </c>
      <c r="AY421" s="203" t="s">
        <v>147</v>
      </c>
    </row>
    <row r="422" spans="1:65" s="2" customFormat="1" ht="36" customHeight="1">
      <c r="A422" s="35"/>
      <c r="B422" s="148"/>
      <c r="C422" s="179" t="s">
        <v>430</v>
      </c>
      <c r="D422" s="179" t="s">
        <v>149</v>
      </c>
      <c r="E422" s="180" t="s">
        <v>576</v>
      </c>
      <c r="F422" s="181" t="s">
        <v>577</v>
      </c>
      <c r="G422" s="182" t="s">
        <v>281</v>
      </c>
      <c r="H422" s="183">
        <v>71.58</v>
      </c>
      <c r="I422" s="184"/>
      <c r="J422" s="185">
        <f>ROUND(I422*H422,2)</f>
        <v>0</v>
      </c>
      <c r="K422" s="181" t="s">
        <v>1</v>
      </c>
      <c r="L422" s="36"/>
      <c r="M422" s="186" t="s">
        <v>1</v>
      </c>
      <c r="N422" s="187" t="s">
        <v>45</v>
      </c>
      <c r="O422" s="61"/>
      <c r="P422" s="188">
        <f>O422*H422</f>
        <v>0</v>
      </c>
      <c r="Q422" s="188">
        <v>0</v>
      </c>
      <c r="R422" s="188">
        <f>Q422*H422</f>
        <v>0</v>
      </c>
      <c r="S422" s="188">
        <v>0</v>
      </c>
      <c r="T422" s="18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90" t="s">
        <v>246</v>
      </c>
      <c r="AT422" s="190" t="s">
        <v>149</v>
      </c>
      <c r="AU422" s="190" t="s">
        <v>90</v>
      </c>
      <c r="AY422" s="18" t="s">
        <v>147</v>
      </c>
      <c r="BE422" s="97">
        <f>IF(N422="základní",J422,0)</f>
        <v>0</v>
      </c>
      <c r="BF422" s="97">
        <f>IF(N422="snížená",J422,0)</f>
        <v>0</v>
      </c>
      <c r="BG422" s="97">
        <f>IF(N422="zákl. přenesená",J422,0)</f>
        <v>0</v>
      </c>
      <c r="BH422" s="97">
        <f>IF(N422="sníž. přenesená",J422,0)</f>
        <v>0</v>
      </c>
      <c r="BI422" s="97">
        <f>IF(N422="nulová",J422,0)</f>
        <v>0</v>
      </c>
      <c r="BJ422" s="18" t="s">
        <v>88</v>
      </c>
      <c r="BK422" s="97">
        <f>ROUND(I422*H422,2)</f>
        <v>0</v>
      </c>
      <c r="BL422" s="18" t="s">
        <v>246</v>
      </c>
      <c r="BM422" s="190" t="s">
        <v>578</v>
      </c>
    </row>
    <row r="423" spans="1:65" s="2" customFormat="1" ht="19.5">
      <c r="A423" s="35"/>
      <c r="B423" s="36"/>
      <c r="C423" s="35"/>
      <c r="D423" s="191" t="s">
        <v>155</v>
      </c>
      <c r="E423" s="35"/>
      <c r="F423" s="192" t="s">
        <v>395</v>
      </c>
      <c r="G423" s="35"/>
      <c r="H423" s="35"/>
      <c r="I423" s="107"/>
      <c r="J423" s="35"/>
      <c r="K423" s="35"/>
      <c r="L423" s="36"/>
      <c r="M423" s="193"/>
      <c r="N423" s="194"/>
      <c r="O423" s="61"/>
      <c r="P423" s="61"/>
      <c r="Q423" s="61"/>
      <c r="R423" s="61"/>
      <c r="S423" s="61"/>
      <c r="T423" s="62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18" t="s">
        <v>155</v>
      </c>
      <c r="AU423" s="18" t="s">
        <v>90</v>
      </c>
    </row>
    <row r="424" spans="1:65" s="13" customFormat="1" ht="22.5">
      <c r="B424" s="195"/>
      <c r="D424" s="191" t="s">
        <v>157</v>
      </c>
      <c r="E424" s="196" t="s">
        <v>1</v>
      </c>
      <c r="F424" s="197" t="s">
        <v>579</v>
      </c>
      <c r="H424" s="196" t="s">
        <v>1</v>
      </c>
      <c r="I424" s="198"/>
      <c r="L424" s="195"/>
      <c r="M424" s="199"/>
      <c r="N424" s="200"/>
      <c r="O424" s="200"/>
      <c r="P424" s="200"/>
      <c r="Q424" s="200"/>
      <c r="R424" s="200"/>
      <c r="S424" s="200"/>
      <c r="T424" s="201"/>
      <c r="AT424" s="196" t="s">
        <v>157</v>
      </c>
      <c r="AU424" s="196" t="s">
        <v>90</v>
      </c>
      <c r="AV424" s="13" t="s">
        <v>88</v>
      </c>
      <c r="AW424" s="13" t="s">
        <v>33</v>
      </c>
      <c r="AX424" s="13" t="s">
        <v>80</v>
      </c>
      <c r="AY424" s="196" t="s">
        <v>147</v>
      </c>
    </row>
    <row r="425" spans="1:65" s="14" customFormat="1">
      <c r="B425" s="202"/>
      <c r="D425" s="191" t="s">
        <v>157</v>
      </c>
      <c r="E425" s="203" t="s">
        <v>1</v>
      </c>
      <c r="F425" s="204" t="s">
        <v>580</v>
      </c>
      <c r="H425" s="205">
        <v>71.58</v>
      </c>
      <c r="I425" s="206"/>
      <c r="L425" s="202"/>
      <c r="M425" s="207"/>
      <c r="N425" s="208"/>
      <c r="O425" s="208"/>
      <c r="P425" s="208"/>
      <c r="Q425" s="208"/>
      <c r="R425" s="208"/>
      <c r="S425" s="208"/>
      <c r="T425" s="209"/>
      <c r="AT425" s="203" t="s">
        <v>157</v>
      </c>
      <c r="AU425" s="203" t="s">
        <v>90</v>
      </c>
      <c r="AV425" s="14" t="s">
        <v>90</v>
      </c>
      <c r="AW425" s="14" t="s">
        <v>33</v>
      </c>
      <c r="AX425" s="14" t="s">
        <v>88</v>
      </c>
      <c r="AY425" s="203" t="s">
        <v>147</v>
      </c>
    </row>
    <row r="426" spans="1:65" s="2" customFormat="1" ht="36" customHeight="1">
      <c r="A426" s="35"/>
      <c r="B426" s="148"/>
      <c r="C426" s="179" t="s">
        <v>581</v>
      </c>
      <c r="D426" s="179" t="s">
        <v>149</v>
      </c>
      <c r="E426" s="180" t="s">
        <v>582</v>
      </c>
      <c r="F426" s="181" t="s">
        <v>583</v>
      </c>
      <c r="G426" s="182" t="s">
        <v>281</v>
      </c>
      <c r="H426" s="183">
        <v>13.839</v>
      </c>
      <c r="I426" s="184"/>
      <c r="J426" s="185">
        <f>ROUND(I426*H426,2)</f>
        <v>0</v>
      </c>
      <c r="K426" s="181" t="s">
        <v>1</v>
      </c>
      <c r="L426" s="36"/>
      <c r="M426" s="186" t="s">
        <v>1</v>
      </c>
      <c r="N426" s="187" t="s">
        <v>45</v>
      </c>
      <c r="O426" s="61"/>
      <c r="P426" s="188">
        <f>O426*H426</f>
        <v>0</v>
      </c>
      <c r="Q426" s="188">
        <v>0</v>
      </c>
      <c r="R426" s="188">
        <f>Q426*H426</f>
        <v>0</v>
      </c>
      <c r="S426" s="188">
        <v>0</v>
      </c>
      <c r="T426" s="18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90" t="s">
        <v>246</v>
      </c>
      <c r="AT426" s="190" t="s">
        <v>149</v>
      </c>
      <c r="AU426" s="190" t="s">
        <v>90</v>
      </c>
      <c r="AY426" s="18" t="s">
        <v>147</v>
      </c>
      <c r="BE426" s="97">
        <f>IF(N426="základní",J426,0)</f>
        <v>0</v>
      </c>
      <c r="BF426" s="97">
        <f>IF(N426="snížená",J426,0)</f>
        <v>0</v>
      </c>
      <c r="BG426" s="97">
        <f>IF(N426="zákl. přenesená",J426,0)</f>
        <v>0</v>
      </c>
      <c r="BH426" s="97">
        <f>IF(N426="sníž. přenesená",J426,0)</f>
        <v>0</v>
      </c>
      <c r="BI426" s="97">
        <f>IF(N426="nulová",J426,0)</f>
        <v>0</v>
      </c>
      <c r="BJ426" s="18" t="s">
        <v>88</v>
      </c>
      <c r="BK426" s="97">
        <f>ROUND(I426*H426,2)</f>
        <v>0</v>
      </c>
      <c r="BL426" s="18" t="s">
        <v>246</v>
      </c>
      <c r="BM426" s="190" t="s">
        <v>584</v>
      </c>
    </row>
    <row r="427" spans="1:65" s="2" customFormat="1" ht="19.5">
      <c r="A427" s="35"/>
      <c r="B427" s="36"/>
      <c r="C427" s="35"/>
      <c r="D427" s="191" t="s">
        <v>155</v>
      </c>
      <c r="E427" s="35"/>
      <c r="F427" s="192" t="s">
        <v>395</v>
      </c>
      <c r="G427" s="35"/>
      <c r="H427" s="35"/>
      <c r="I427" s="107"/>
      <c r="J427" s="35"/>
      <c r="K427" s="35"/>
      <c r="L427" s="36"/>
      <c r="M427" s="193"/>
      <c r="N427" s="194"/>
      <c r="O427" s="61"/>
      <c r="P427" s="61"/>
      <c r="Q427" s="61"/>
      <c r="R427" s="61"/>
      <c r="S427" s="61"/>
      <c r="T427" s="62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18" t="s">
        <v>155</v>
      </c>
      <c r="AU427" s="18" t="s">
        <v>90</v>
      </c>
    </row>
    <row r="428" spans="1:65" s="13" customFormat="1" ht="22.5">
      <c r="B428" s="195"/>
      <c r="D428" s="191" t="s">
        <v>157</v>
      </c>
      <c r="E428" s="196" t="s">
        <v>1</v>
      </c>
      <c r="F428" s="197" t="s">
        <v>585</v>
      </c>
      <c r="H428" s="196" t="s">
        <v>1</v>
      </c>
      <c r="I428" s="198"/>
      <c r="L428" s="195"/>
      <c r="M428" s="199"/>
      <c r="N428" s="200"/>
      <c r="O428" s="200"/>
      <c r="P428" s="200"/>
      <c r="Q428" s="200"/>
      <c r="R428" s="200"/>
      <c r="S428" s="200"/>
      <c r="T428" s="201"/>
      <c r="AT428" s="196" t="s">
        <v>157</v>
      </c>
      <c r="AU428" s="196" t="s">
        <v>90</v>
      </c>
      <c r="AV428" s="13" t="s">
        <v>88</v>
      </c>
      <c r="AW428" s="13" t="s">
        <v>33</v>
      </c>
      <c r="AX428" s="13" t="s">
        <v>80</v>
      </c>
      <c r="AY428" s="196" t="s">
        <v>147</v>
      </c>
    </row>
    <row r="429" spans="1:65" s="14" customFormat="1">
      <c r="B429" s="202"/>
      <c r="D429" s="191" t="s">
        <v>157</v>
      </c>
      <c r="E429" s="203" t="s">
        <v>1</v>
      </c>
      <c r="F429" s="204" t="s">
        <v>586</v>
      </c>
      <c r="H429" s="205">
        <v>13.839</v>
      </c>
      <c r="I429" s="206"/>
      <c r="L429" s="202"/>
      <c r="M429" s="207"/>
      <c r="N429" s="208"/>
      <c r="O429" s="208"/>
      <c r="P429" s="208"/>
      <c r="Q429" s="208"/>
      <c r="R429" s="208"/>
      <c r="S429" s="208"/>
      <c r="T429" s="209"/>
      <c r="AT429" s="203" t="s">
        <v>157</v>
      </c>
      <c r="AU429" s="203" t="s">
        <v>90</v>
      </c>
      <c r="AV429" s="14" t="s">
        <v>90</v>
      </c>
      <c r="AW429" s="14" t="s">
        <v>33</v>
      </c>
      <c r="AX429" s="14" t="s">
        <v>88</v>
      </c>
      <c r="AY429" s="203" t="s">
        <v>147</v>
      </c>
    </row>
    <row r="430" spans="1:65" s="2" customFormat="1" ht="24" customHeight="1">
      <c r="A430" s="35"/>
      <c r="B430" s="148"/>
      <c r="C430" s="179" t="s">
        <v>587</v>
      </c>
      <c r="D430" s="179" t="s">
        <v>149</v>
      </c>
      <c r="E430" s="180" t="s">
        <v>588</v>
      </c>
      <c r="F430" s="181" t="s">
        <v>589</v>
      </c>
      <c r="G430" s="182" t="s">
        <v>281</v>
      </c>
      <c r="H430" s="183">
        <v>171.15299999999999</v>
      </c>
      <c r="I430" s="184"/>
      <c r="J430" s="185">
        <f>ROUND(I430*H430,2)</f>
        <v>0</v>
      </c>
      <c r="K430" s="181" t="s">
        <v>1</v>
      </c>
      <c r="L430" s="36"/>
      <c r="M430" s="186" t="s">
        <v>1</v>
      </c>
      <c r="N430" s="187" t="s">
        <v>45</v>
      </c>
      <c r="O430" s="61"/>
      <c r="P430" s="188">
        <f>O430*H430</f>
        <v>0</v>
      </c>
      <c r="Q430" s="188">
        <v>0</v>
      </c>
      <c r="R430" s="188">
        <f>Q430*H430</f>
        <v>0</v>
      </c>
      <c r="S430" s="188">
        <v>0</v>
      </c>
      <c r="T430" s="18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90" t="s">
        <v>246</v>
      </c>
      <c r="AT430" s="190" t="s">
        <v>149</v>
      </c>
      <c r="AU430" s="190" t="s">
        <v>90</v>
      </c>
      <c r="AY430" s="18" t="s">
        <v>147</v>
      </c>
      <c r="BE430" s="97">
        <f>IF(N430="základní",J430,0)</f>
        <v>0</v>
      </c>
      <c r="BF430" s="97">
        <f>IF(N430="snížená",J430,0)</f>
        <v>0</v>
      </c>
      <c r="BG430" s="97">
        <f>IF(N430="zákl. přenesená",J430,0)</f>
        <v>0</v>
      </c>
      <c r="BH430" s="97">
        <f>IF(N430="sníž. přenesená",J430,0)</f>
        <v>0</v>
      </c>
      <c r="BI430" s="97">
        <f>IF(N430="nulová",J430,0)</f>
        <v>0</v>
      </c>
      <c r="BJ430" s="18" t="s">
        <v>88</v>
      </c>
      <c r="BK430" s="97">
        <f>ROUND(I430*H430,2)</f>
        <v>0</v>
      </c>
      <c r="BL430" s="18" t="s">
        <v>246</v>
      </c>
      <c r="BM430" s="190" t="s">
        <v>590</v>
      </c>
    </row>
    <row r="431" spans="1:65" s="2" customFormat="1" ht="19.5">
      <c r="A431" s="35"/>
      <c r="B431" s="36"/>
      <c r="C431" s="35"/>
      <c r="D431" s="191" t="s">
        <v>155</v>
      </c>
      <c r="E431" s="35"/>
      <c r="F431" s="192" t="s">
        <v>414</v>
      </c>
      <c r="G431" s="35"/>
      <c r="H431" s="35"/>
      <c r="I431" s="107"/>
      <c r="J431" s="35"/>
      <c r="K431" s="35"/>
      <c r="L431" s="36"/>
      <c r="M431" s="193"/>
      <c r="N431" s="194"/>
      <c r="O431" s="61"/>
      <c r="P431" s="61"/>
      <c r="Q431" s="61"/>
      <c r="R431" s="61"/>
      <c r="S431" s="61"/>
      <c r="T431" s="62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8" t="s">
        <v>155</v>
      </c>
      <c r="AU431" s="18" t="s">
        <v>90</v>
      </c>
    </row>
    <row r="432" spans="1:65" s="13" customFormat="1">
      <c r="B432" s="195"/>
      <c r="D432" s="191" t="s">
        <v>157</v>
      </c>
      <c r="E432" s="196" t="s">
        <v>1</v>
      </c>
      <c r="F432" s="197" t="s">
        <v>591</v>
      </c>
      <c r="H432" s="196" t="s">
        <v>1</v>
      </c>
      <c r="I432" s="198"/>
      <c r="L432" s="195"/>
      <c r="M432" s="199"/>
      <c r="N432" s="200"/>
      <c r="O432" s="200"/>
      <c r="P432" s="200"/>
      <c r="Q432" s="200"/>
      <c r="R432" s="200"/>
      <c r="S432" s="200"/>
      <c r="T432" s="201"/>
      <c r="AT432" s="196" t="s">
        <v>157</v>
      </c>
      <c r="AU432" s="196" t="s">
        <v>90</v>
      </c>
      <c r="AV432" s="13" t="s">
        <v>88</v>
      </c>
      <c r="AW432" s="13" t="s">
        <v>33</v>
      </c>
      <c r="AX432" s="13" t="s">
        <v>80</v>
      </c>
      <c r="AY432" s="196" t="s">
        <v>147</v>
      </c>
    </row>
    <row r="433" spans="1:65" s="14" customFormat="1">
      <c r="B433" s="202"/>
      <c r="D433" s="191" t="s">
        <v>157</v>
      </c>
      <c r="E433" s="203" t="s">
        <v>1</v>
      </c>
      <c r="F433" s="204" t="s">
        <v>592</v>
      </c>
      <c r="H433" s="205">
        <v>760.70399999999995</v>
      </c>
      <c r="I433" s="206"/>
      <c r="L433" s="202"/>
      <c r="M433" s="207"/>
      <c r="N433" s="208"/>
      <c r="O433" s="208"/>
      <c r="P433" s="208"/>
      <c r="Q433" s="208"/>
      <c r="R433" s="208"/>
      <c r="S433" s="208"/>
      <c r="T433" s="209"/>
      <c r="AT433" s="203" t="s">
        <v>157</v>
      </c>
      <c r="AU433" s="203" t="s">
        <v>90</v>
      </c>
      <c r="AV433" s="14" t="s">
        <v>90</v>
      </c>
      <c r="AW433" s="14" t="s">
        <v>33</v>
      </c>
      <c r="AX433" s="14" t="s">
        <v>80</v>
      </c>
      <c r="AY433" s="203" t="s">
        <v>147</v>
      </c>
    </row>
    <row r="434" spans="1:65" s="14" customFormat="1">
      <c r="B434" s="202"/>
      <c r="D434" s="191" t="s">
        <v>157</v>
      </c>
      <c r="E434" s="203" t="s">
        <v>1</v>
      </c>
      <c r="F434" s="204" t="s">
        <v>593</v>
      </c>
      <c r="H434" s="205">
        <v>343.584</v>
      </c>
      <c r="I434" s="206"/>
      <c r="L434" s="202"/>
      <c r="M434" s="207"/>
      <c r="N434" s="208"/>
      <c r="O434" s="208"/>
      <c r="P434" s="208"/>
      <c r="Q434" s="208"/>
      <c r="R434" s="208"/>
      <c r="S434" s="208"/>
      <c r="T434" s="209"/>
      <c r="AT434" s="203" t="s">
        <v>157</v>
      </c>
      <c r="AU434" s="203" t="s">
        <v>90</v>
      </c>
      <c r="AV434" s="14" t="s">
        <v>90</v>
      </c>
      <c r="AW434" s="14" t="s">
        <v>33</v>
      </c>
      <c r="AX434" s="14" t="s">
        <v>80</v>
      </c>
      <c r="AY434" s="203" t="s">
        <v>147</v>
      </c>
    </row>
    <row r="435" spans="1:65" s="14" customFormat="1">
      <c r="B435" s="202"/>
      <c r="D435" s="191" t="s">
        <v>157</v>
      </c>
      <c r="E435" s="203" t="s">
        <v>1</v>
      </c>
      <c r="F435" s="204" t="s">
        <v>594</v>
      </c>
      <c r="H435" s="205">
        <v>196.845</v>
      </c>
      <c r="I435" s="206"/>
      <c r="L435" s="202"/>
      <c r="M435" s="207"/>
      <c r="N435" s="208"/>
      <c r="O435" s="208"/>
      <c r="P435" s="208"/>
      <c r="Q435" s="208"/>
      <c r="R435" s="208"/>
      <c r="S435" s="208"/>
      <c r="T435" s="209"/>
      <c r="AT435" s="203" t="s">
        <v>157</v>
      </c>
      <c r="AU435" s="203" t="s">
        <v>90</v>
      </c>
      <c r="AV435" s="14" t="s">
        <v>90</v>
      </c>
      <c r="AW435" s="14" t="s">
        <v>33</v>
      </c>
      <c r="AX435" s="14" t="s">
        <v>80</v>
      </c>
      <c r="AY435" s="203" t="s">
        <v>147</v>
      </c>
    </row>
    <row r="436" spans="1:65" s="14" customFormat="1">
      <c r="B436" s="202"/>
      <c r="D436" s="191" t="s">
        <v>157</v>
      </c>
      <c r="E436" s="203" t="s">
        <v>1</v>
      </c>
      <c r="F436" s="204" t="s">
        <v>595</v>
      </c>
      <c r="H436" s="205">
        <v>410.392</v>
      </c>
      <c r="I436" s="206"/>
      <c r="L436" s="202"/>
      <c r="M436" s="207"/>
      <c r="N436" s="208"/>
      <c r="O436" s="208"/>
      <c r="P436" s="208"/>
      <c r="Q436" s="208"/>
      <c r="R436" s="208"/>
      <c r="S436" s="208"/>
      <c r="T436" s="209"/>
      <c r="AT436" s="203" t="s">
        <v>157</v>
      </c>
      <c r="AU436" s="203" t="s">
        <v>90</v>
      </c>
      <c r="AV436" s="14" t="s">
        <v>90</v>
      </c>
      <c r="AW436" s="14" t="s">
        <v>33</v>
      </c>
      <c r="AX436" s="14" t="s">
        <v>80</v>
      </c>
      <c r="AY436" s="203" t="s">
        <v>147</v>
      </c>
    </row>
    <row r="437" spans="1:65" s="15" customFormat="1">
      <c r="B437" s="210"/>
      <c r="D437" s="191" t="s">
        <v>157</v>
      </c>
      <c r="E437" s="211" t="s">
        <v>1</v>
      </c>
      <c r="F437" s="212" t="s">
        <v>165</v>
      </c>
      <c r="H437" s="213">
        <v>1711.5250000000001</v>
      </c>
      <c r="I437" s="214"/>
      <c r="L437" s="210"/>
      <c r="M437" s="215"/>
      <c r="N437" s="216"/>
      <c r="O437" s="216"/>
      <c r="P437" s="216"/>
      <c r="Q437" s="216"/>
      <c r="R437" s="216"/>
      <c r="S437" s="216"/>
      <c r="T437" s="217"/>
      <c r="AT437" s="211" t="s">
        <v>157</v>
      </c>
      <c r="AU437" s="211" t="s">
        <v>90</v>
      </c>
      <c r="AV437" s="15" t="s">
        <v>153</v>
      </c>
      <c r="AW437" s="15" t="s">
        <v>33</v>
      </c>
      <c r="AX437" s="15" t="s">
        <v>80</v>
      </c>
      <c r="AY437" s="211" t="s">
        <v>147</v>
      </c>
    </row>
    <row r="438" spans="1:65" s="14" customFormat="1">
      <c r="B438" s="202"/>
      <c r="D438" s="191" t="s">
        <v>157</v>
      </c>
      <c r="E438" s="203" t="s">
        <v>1</v>
      </c>
      <c r="F438" s="204" t="s">
        <v>596</v>
      </c>
      <c r="H438" s="205">
        <v>171.15299999999999</v>
      </c>
      <c r="I438" s="206"/>
      <c r="L438" s="202"/>
      <c r="M438" s="207"/>
      <c r="N438" s="208"/>
      <c r="O438" s="208"/>
      <c r="P438" s="208"/>
      <c r="Q438" s="208"/>
      <c r="R438" s="208"/>
      <c r="S438" s="208"/>
      <c r="T438" s="209"/>
      <c r="AT438" s="203" t="s">
        <v>157</v>
      </c>
      <c r="AU438" s="203" t="s">
        <v>90</v>
      </c>
      <c r="AV438" s="14" t="s">
        <v>90</v>
      </c>
      <c r="AW438" s="14" t="s">
        <v>33</v>
      </c>
      <c r="AX438" s="14" t="s">
        <v>88</v>
      </c>
      <c r="AY438" s="203" t="s">
        <v>147</v>
      </c>
    </row>
    <row r="439" spans="1:65" s="2" customFormat="1" ht="24" customHeight="1">
      <c r="A439" s="35"/>
      <c r="B439" s="148"/>
      <c r="C439" s="179" t="s">
        <v>597</v>
      </c>
      <c r="D439" s="179" t="s">
        <v>149</v>
      </c>
      <c r="E439" s="180" t="s">
        <v>598</v>
      </c>
      <c r="F439" s="181" t="s">
        <v>599</v>
      </c>
      <c r="G439" s="182" t="s">
        <v>600</v>
      </c>
      <c r="H439" s="236"/>
      <c r="I439" s="184"/>
      <c r="J439" s="185">
        <f>ROUND(I439*H439,2)</f>
        <v>0</v>
      </c>
      <c r="K439" s="181" t="s">
        <v>632</v>
      </c>
      <c r="L439" s="36"/>
      <c r="M439" s="186" t="s">
        <v>1</v>
      </c>
      <c r="N439" s="187" t="s">
        <v>45</v>
      </c>
      <c r="O439" s="61"/>
      <c r="P439" s="188">
        <f>O439*H439</f>
        <v>0</v>
      </c>
      <c r="Q439" s="188">
        <v>0</v>
      </c>
      <c r="R439" s="188">
        <f>Q439*H439</f>
        <v>0</v>
      </c>
      <c r="S439" s="188">
        <v>0</v>
      </c>
      <c r="T439" s="18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90" t="s">
        <v>246</v>
      </c>
      <c r="AT439" s="190" t="s">
        <v>149</v>
      </c>
      <c r="AU439" s="190" t="s">
        <v>90</v>
      </c>
      <c r="AY439" s="18" t="s">
        <v>147</v>
      </c>
      <c r="BE439" s="97">
        <f>IF(N439="základní",J439,0)</f>
        <v>0</v>
      </c>
      <c r="BF439" s="97">
        <f>IF(N439="snížená",J439,0)</f>
        <v>0</v>
      </c>
      <c r="BG439" s="97">
        <f>IF(N439="zákl. přenesená",J439,0)</f>
        <v>0</v>
      </c>
      <c r="BH439" s="97">
        <f>IF(N439="sníž. přenesená",J439,0)</f>
        <v>0</v>
      </c>
      <c r="BI439" s="97">
        <f>IF(N439="nulová",J439,0)</f>
        <v>0</v>
      </c>
      <c r="BJ439" s="18" t="s">
        <v>88</v>
      </c>
      <c r="BK439" s="97">
        <f>ROUND(I439*H439,2)</f>
        <v>0</v>
      </c>
      <c r="BL439" s="18" t="s">
        <v>246</v>
      </c>
      <c r="BM439" s="190" t="s">
        <v>601</v>
      </c>
    </row>
    <row r="440" spans="1:65" s="12" customFormat="1" ht="25.9" customHeight="1">
      <c r="B440" s="166"/>
      <c r="D440" s="167" t="s">
        <v>79</v>
      </c>
      <c r="E440" s="168" t="s">
        <v>602</v>
      </c>
      <c r="F440" s="168" t="s">
        <v>603</v>
      </c>
      <c r="I440" s="169"/>
      <c r="J440" s="170">
        <f>BK440</f>
        <v>0</v>
      </c>
      <c r="L440" s="166"/>
      <c r="M440" s="171"/>
      <c r="N440" s="172"/>
      <c r="O440" s="172"/>
      <c r="P440" s="173">
        <f>SUM(P441:P443)</f>
        <v>0</v>
      </c>
      <c r="Q440" s="172"/>
      <c r="R440" s="173">
        <f>SUM(R441:R443)</f>
        <v>0</v>
      </c>
      <c r="S440" s="172"/>
      <c r="T440" s="174">
        <f>SUM(T441:T443)</f>
        <v>0</v>
      </c>
      <c r="AR440" s="167" t="s">
        <v>153</v>
      </c>
      <c r="AT440" s="175" t="s">
        <v>79</v>
      </c>
      <c r="AU440" s="175" t="s">
        <v>80</v>
      </c>
      <c r="AY440" s="167" t="s">
        <v>147</v>
      </c>
      <c r="BK440" s="176">
        <f>SUM(BK441:BK443)</f>
        <v>0</v>
      </c>
    </row>
    <row r="441" spans="1:65" s="2" customFormat="1" ht="60.75" customHeight="1">
      <c r="A441" s="35"/>
      <c r="B441" s="148"/>
      <c r="C441" s="179" t="s">
        <v>604</v>
      </c>
      <c r="D441" s="179" t="s">
        <v>149</v>
      </c>
      <c r="E441" s="180" t="s">
        <v>605</v>
      </c>
      <c r="F441" s="181" t="s">
        <v>633</v>
      </c>
      <c r="G441" s="182" t="s">
        <v>276</v>
      </c>
      <c r="H441" s="183">
        <v>400</v>
      </c>
      <c r="I441" s="184"/>
      <c r="J441" s="185">
        <f>ROUND(I441*H441,2)</f>
        <v>0</v>
      </c>
      <c r="K441" s="181" t="s">
        <v>1</v>
      </c>
      <c r="L441" s="36"/>
      <c r="M441" s="186" t="s">
        <v>1</v>
      </c>
      <c r="N441" s="187" t="s">
        <v>45</v>
      </c>
      <c r="O441" s="61"/>
      <c r="P441" s="188">
        <f>O441*H441</f>
        <v>0</v>
      </c>
      <c r="Q441" s="188">
        <v>0</v>
      </c>
      <c r="R441" s="188">
        <f>Q441*H441</f>
        <v>0</v>
      </c>
      <c r="S441" s="188">
        <v>0</v>
      </c>
      <c r="T441" s="18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90" t="s">
        <v>606</v>
      </c>
      <c r="AT441" s="190" t="s">
        <v>149</v>
      </c>
      <c r="AU441" s="190" t="s">
        <v>88</v>
      </c>
      <c r="AY441" s="18" t="s">
        <v>147</v>
      </c>
      <c r="BE441" s="97">
        <f>IF(N441="základní",J441,0)</f>
        <v>0</v>
      </c>
      <c r="BF441" s="97">
        <f>IF(N441="snížená",J441,0)</f>
        <v>0</v>
      </c>
      <c r="BG441" s="97">
        <f>IF(N441="zákl. přenesená",J441,0)</f>
        <v>0</v>
      </c>
      <c r="BH441" s="97">
        <f>IF(N441="sníž. přenesená",J441,0)</f>
        <v>0</v>
      </c>
      <c r="BI441" s="97">
        <f>IF(N441="nulová",J441,0)</f>
        <v>0</v>
      </c>
      <c r="BJ441" s="18" t="s">
        <v>88</v>
      </c>
      <c r="BK441" s="97">
        <f>ROUND(I441*H441,2)</f>
        <v>0</v>
      </c>
      <c r="BL441" s="18" t="s">
        <v>606</v>
      </c>
      <c r="BM441" s="190" t="s">
        <v>607</v>
      </c>
    </row>
    <row r="442" spans="1:65" s="13" customFormat="1">
      <c r="B442" s="195"/>
      <c r="D442" s="191" t="s">
        <v>157</v>
      </c>
      <c r="E442" s="196" t="s">
        <v>1</v>
      </c>
      <c r="F442" s="197" t="s">
        <v>608</v>
      </c>
      <c r="H442" s="196" t="s">
        <v>1</v>
      </c>
      <c r="I442" s="198"/>
      <c r="L442" s="195"/>
      <c r="M442" s="199"/>
      <c r="N442" s="200"/>
      <c r="O442" s="200"/>
      <c r="P442" s="200"/>
      <c r="Q442" s="200"/>
      <c r="R442" s="200"/>
      <c r="S442" s="200"/>
      <c r="T442" s="201"/>
      <c r="AT442" s="196" t="s">
        <v>157</v>
      </c>
      <c r="AU442" s="196" t="s">
        <v>88</v>
      </c>
      <c r="AV442" s="13" t="s">
        <v>88</v>
      </c>
      <c r="AW442" s="13" t="s">
        <v>33</v>
      </c>
      <c r="AX442" s="13" t="s">
        <v>80</v>
      </c>
      <c r="AY442" s="196" t="s">
        <v>147</v>
      </c>
    </row>
    <row r="443" spans="1:65" s="14" customFormat="1">
      <c r="B443" s="202"/>
      <c r="D443" s="191" t="s">
        <v>157</v>
      </c>
      <c r="E443" s="203" t="s">
        <v>1</v>
      </c>
      <c r="F443" s="204" t="s">
        <v>609</v>
      </c>
      <c r="H443" s="205">
        <v>400</v>
      </c>
      <c r="I443" s="206"/>
      <c r="L443" s="202"/>
      <c r="M443" s="207"/>
      <c r="N443" s="208"/>
      <c r="O443" s="208"/>
      <c r="P443" s="208"/>
      <c r="Q443" s="208"/>
      <c r="R443" s="208"/>
      <c r="S443" s="208"/>
      <c r="T443" s="209"/>
      <c r="AT443" s="203" t="s">
        <v>157</v>
      </c>
      <c r="AU443" s="203" t="s">
        <v>88</v>
      </c>
      <c r="AV443" s="14" t="s">
        <v>90</v>
      </c>
      <c r="AW443" s="14" t="s">
        <v>33</v>
      </c>
      <c r="AX443" s="14" t="s">
        <v>88</v>
      </c>
      <c r="AY443" s="203" t="s">
        <v>147</v>
      </c>
    </row>
    <row r="444" spans="1:65" s="12" customFormat="1" ht="25.9" customHeight="1">
      <c r="B444" s="166"/>
      <c r="D444" s="167" t="s">
        <v>79</v>
      </c>
      <c r="E444" s="168" t="s">
        <v>125</v>
      </c>
      <c r="F444" s="168" t="s">
        <v>610</v>
      </c>
      <c r="I444" s="169"/>
      <c r="J444" s="170">
        <f>BK444</f>
        <v>0</v>
      </c>
      <c r="L444" s="166"/>
      <c r="M444" s="171"/>
      <c r="N444" s="172"/>
      <c r="O444" s="172"/>
      <c r="P444" s="173">
        <f>P445+P449</f>
        <v>0</v>
      </c>
      <c r="Q444" s="172"/>
      <c r="R444" s="173">
        <f>R445+R449</f>
        <v>0</v>
      </c>
      <c r="S444" s="172"/>
      <c r="T444" s="174">
        <f>T445+T449</f>
        <v>0</v>
      </c>
      <c r="AR444" s="167" t="s">
        <v>176</v>
      </c>
      <c r="AT444" s="175" t="s">
        <v>79</v>
      </c>
      <c r="AU444" s="175" t="s">
        <v>80</v>
      </c>
      <c r="AY444" s="167" t="s">
        <v>147</v>
      </c>
      <c r="BK444" s="176">
        <f>BK445+BK449</f>
        <v>0</v>
      </c>
    </row>
    <row r="445" spans="1:65" s="12" customFormat="1" ht="22.9" customHeight="1">
      <c r="B445" s="166"/>
      <c r="D445" s="167" t="s">
        <v>79</v>
      </c>
      <c r="E445" s="177" t="s">
        <v>611</v>
      </c>
      <c r="F445" s="177" t="s">
        <v>612</v>
      </c>
      <c r="I445" s="169"/>
      <c r="J445" s="178">
        <f>BK445</f>
        <v>0</v>
      </c>
      <c r="L445" s="166"/>
      <c r="M445" s="171"/>
      <c r="N445" s="172"/>
      <c r="O445" s="172"/>
      <c r="P445" s="173">
        <f>SUM(P446:P448)</f>
        <v>0</v>
      </c>
      <c r="Q445" s="172"/>
      <c r="R445" s="173">
        <f>SUM(R446:R448)</f>
        <v>0</v>
      </c>
      <c r="S445" s="172"/>
      <c r="T445" s="174">
        <f>SUM(T446:T448)</f>
        <v>0</v>
      </c>
      <c r="AR445" s="167" t="s">
        <v>176</v>
      </c>
      <c r="AT445" s="175" t="s">
        <v>79</v>
      </c>
      <c r="AU445" s="175" t="s">
        <v>88</v>
      </c>
      <c r="AY445" s="167" t="s">
        <v>147</v>
      </c>
      <c r="BK445" s="176">
        <f>SUM(BK446:BK448)</f>
        <v>0</v>
      </c>
    </row>
    <row r="446" spans="1:65" s="2" customFormat="1" ht="36" customHeight="1">
      <c r="A446" s="35"/>
      <c r="B446" s="148"/>
      <c r="C446" s="179" t="s">
        <v>613</v>
      </c>
      <c r="D446" s="179" t="s">
        <v>149</v>
      </c>
      <c r="E446" s="180" t="s">
        <v>614</v>
      </c>
      <c r="F446" s="181" t="s">
        <v>615</v>
      </c>
      <c r="G446" s="182" t="s">
        <v>616</v>
      </c>
      <c r="H446" s="183">
        <v>1</v>
      </c>
      <c r="I446" s="184"/>
      <c r="J446" s="185">
        <f>ROUND(I446*H446,2)</f>
        <v>0</v>
      </c>
      <c r="K446" s="181" t="s">
        <v>632</v>
      </c>
      <c r="L446" s="36"/>
      <c r="M446" s="186" t="s">
        <v>1</v>
      </c>
      <c r="N446" s="187" t="s">
        <v>45</v>
      </c>
      <c r="O446" s="61"/>
      <c r="P446" s="188">
        <f>O446*H446</f>
        <v>0</v>
      </c>
      <c r="Q446" s="188">
        <v>0</v>
      </c>
      <c r="R446" s="188">
        <f>Q446*H446</f>
        <v>0</v>
      </c>
      <c r="S446" s="188">
        <v>0</v>
      </c>
      <c r="T446" s="189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90" t="s">
        <v>617</v>
      </c>
      <c r="AT446" s="190" t="s">
        <v>149</v>
      </c>
      <c r="AU446" s="190" t="s">
        <v>90</v>
      </c>
      <c r="AY446" s="18" t="s">
        <v>147</v>
      </c>
      <c r="BE446" s="97">
        <f>IF(N446="základní",J446,0)</f>
        <v>0</v>
      </c>
      <c r="BF446" s="97">
        <f>IF(N446="snížená",J446,0)</f>
        <v>0</v>
      </c>
      <c r="BG446" s="97">
        <f>IF(N446="zákl. přenesená",J446,0)</f>
        <v>0</v>
      </c>
      <c r="BH446" s="97">
        <f>IF(N446="sníž. přenesená",J446,0)</f>
        <v>0</v>
      </c>
      <c r="BI446" s="97">
        <f>IF(N446="nulová",J446,0)</f>
        <v>0</v>
      </c>
      <c r="BJ446" s="18" t="s">
        <v>88</v>
      </c>
      <c r="BK446" s="97">
        <f>ROUND(I446*H446,2)</f>
        <v>0</v>
      </c>
      <c r="BL446" s="18" t="s">
        <v>617</v>
      </c>
      <c r="BM446" s="190" t="s">
        <v>618</v>
      </c>
    </row>
    <row r="447" spans="1:65" s="2" customFormat="1" ht="24" customHeight="1">
      <c r="A447" s="35"/>
      <c r="B447" s="148"/>
      <c r="C447" s="179" t="s">
        <v>619</v>
      </c>
      <c r="D447" s="179" t="s">
        <v>149</v>
      </c>
      <c r="E447" s="180" t="s">
        <v>620</v>
      </c>
      <c r="F447" s="181" t="s">
        <v>621</v>
      </c>
      <c r="G447" s="182" t="s">
        <v>622</v>
      </c>
      <c r="H447" s="183">
        <v>1</v>
      </c>
      <c r="I447" s="184"/>
      <c r="J447" s="185">
        <f>ROUND(I447*H447,2)</f>
        <v>0</v>
      </c>
      <c r="K447" s="181" t="s">
        <v>632</v>
      </c>
      <c r="L447" s="36"/>
      <c r="M447" s="186" t="s">
        <v>1</v>
      </c>
      <c r="N447" s="187" t="s">
        <v>45</v>
      </c>
      <c r="O447" s="61"/>
      <c r="P447" s="188">
        <f>O447*H447</f>
        <v>0</v>
      </c>
      <c r="Q447" s="188">
        <v>0</v>
      </c>
      <c r="R447" s="188">
        <f>Q447*H447</f>
        <v>0</v>
      </c>
      <c r="S447" s="188">
        <v>0</v>
      </c>
      <c r="T447" s="18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90" t="s">
        <v>617</v>
      </c>
      <c r="AT447" s="190" t="s">
        <v>149</v>
      </c>
      <c r="AU447" s="190" t="s">
        <v>90</v>
      </c>
      <c r="AY447" s="18" t="s">
        <v>147</v>
      </c>
      <c r="BE447" s="97">
        <f>IF(N447="základní",J447,0)</f>
        <v>0</v>
      </c>
      <c r="BF447" s="97">
        <f>IF(N447="snížená",J447,0)</f>
        <v>0</v>
      </c>
      <c r="BG447" s="97">
        <f>IF(N447="zákl. přenesená",J447,0)</f>
        <v>0</v>
      </c>
      <c r="BH447" s="97">
        <f>IF(N447="sníž. přenesená",J447,0)</f>
        <v>0</v>
      </c>
      <c r="BI447" s="97">
        <f>IF(N447="nulová",J447,0)</f>
        <v>0</v>
      </c>
      <c r="BJ447" s="18" t="s">
        <v>88</v>
      </c>
      <c r="BK447" s="97">
        <f>ROUND(I447*H447,2)</f>
        <v>0</v>
      </c>
      <c r="BL447" s="18" t="s">
        <v>617</v>
      </c>
      <c r="BM447" s="190" t="s">
        <v>623</v>
      </c>
    </row>
    <row r="448" spans="1:65" s="2" customFormat="1" ht="36" customHeight="1">
      <c r="A448" s="35"/>
      <c r="B448" s="148"/>
      <c r="C448" s="179" t="s">
        <v>624</v>
      </c>
      <c r="D448" s="179" t="s">
        <v>149</v>
      </c>
      <c r="E448" s="180" t="s">
        <v>625</v>
      </c>
      <c r="F448" s="181" t="s">
        <v>626</v>
      </c>
      <c r="G448" s="182" t="s">
        <v>616</v>
      </c>
      <c r="H448" s="183">
        <v>1</v>
      </c>
      <c r="I448" s="184"/>
      <c r="J448" s="185">
        <f>ROUND(I448*H448,2)</f>
        <v>0</v>
      </c>
      <c r="K448" s="181" t="s">
        <v>632</v>
      </c>
      <c r="L448" s="36"/>
      <c r="M448" s="186" t="s">
        <v>1</v>
      </c>
      <c r="N448" s="187" t="s">
        <v>45</v>
      </c>
      <c r="O448" s="61"/>
      <c r="P448" s="188">
        <f>O448*H448</f>
        <v>0</v>
      </c>
      <c r="Q448" s="188">
        <v>0</v>
      </c>
      <c r="R448" s="188">
        <f>Q448*H448</f>
        <v>0</v>
      </c>
      <c r="S448" s="188">
        <v>0</v>
      </c>
      <c r="T448" s="189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90" t="s">
        <v>617</v>
      </c>
      <c r="AT448" s="190" t="s">
        <v>149</v>
      </c>
      <c r="AU448" s="190" t="s">
        <v>90</v>
      </c>
      <c r="AY448" s="18" t="s">
        <v>147</v>
      </c>
      <c r="BE448" s="97">
        <f>IF(N448="základní",J448,0)</f>
        <v>0</v>
      </c>
      <c r="BF448" s="97">
        <f>IF(N448="snížená",J448,0)</f>
        <v>0</v>
      </c>
      <c r="BG448" s="97">
        <f>IF(N448="zákl. přenesená",J448,0)</f>
        <v>0</v>
      </c>
      <c r="BH448" s="97">
        <f>IF(N448="sníž. přenesená",J448,0)</f>
        <v>0</v>
      </c>
      <c r="BI448" s="97">
        <f>IF(N448="nulová",J448,0)</f>
        <v>0</v>
      </c>
      <c r="BJ448" s="18" t="s">
        <v>88</v>
      </c>
      <c r="BK448" s="97">
        <f>ROUND(I448*H448,2)</f>
        <v>0</v>
      </c>
      <c r="BL448" s="18" t="s">
        <v>617</v>
      </c>
      <c r="BM448" s="190" t="s">
        <v>627</v>
      </c>
    </row>
    <row r="449" spans="1:65" s="12" customFormat="1" ht="22.9" customHeight="1">
      <c r="B449" s="166"/>
      <c r="D449" s="167" t="s">
        <v>79</v>
      </c>
      <c r="E449" s="177" t="s">
        <v>628</v>
      </c>
      <c r="F449" s="177" t="s">
        <v>124</v>
      </c>
      <c r="I449" s="169"/>
      <c r="J449" s="178">
        <f>BK449</f>
        <v>0</v>
      </c>
      <c r="L449" s="166"/>
      <c r="M449" s="171"/>
      <c r="N449" s="172"/>
      <c r="O449" s="172"/>
      <c r="P449" s="173">
        <f>P450</f>
        <v>0</v>
      </c>
      <c r="Q449" s="172"/>
      <c r="R449" s="173">
        <f>R450</f>
        <v>0</v>
      </c>
      <c r="S449" s="172"/>
      <c r="T449" s="174">
        <f>T450</f>
        <v>0</v>
      </c>
      <c r="AR449" s="167" t="s">
        <v>176</v>
      </c>
      <c r="AT449" s="175" t="s">
        <v>79</v>
      </c>
      <c r="AU449" s="175" t="s">
        <v>88</v>
      </c>
      <c r="AY449" s="167" t="s">
        <v>147</v>
      </c>
      <c r="BK449" s="176">
        <f>BK450</f>
        <v>0</v>
      </c>
    </row>
    <row r="450" spans="1:65" s="2" customFormat="1" ht="16.5" customHeight="1">
      <c r="A450" s="35"/>
      <c r="B450" s="148"/>
      <c r="C450" s="179" t="s">
        <v>629</v>
      </c>
      <c r="D450" s="179" t="s">
        <v>149</v>
      </c>
      <c r="E450" s="180" t="s">
        <v>630</v>
      </c>
      <c r="F450" s="181" t="s">
        <v>124</v>
      </c>
      <c r="G450" s="182" t="s">
        <v>616</v>
      </c>
      <c r="H450" s="183">
        <v>1</v>
      </c>
      <c r="I450" s="184"/>
      <c r="J450" s="185">
        <f>ROUND(I450*H450,2)</f>
        <v>0</v>
      </c>
      <c r="K450" s="181" t="s">
        <v>632</v>
      </c>
      <c r="L450" s="36"/>
      <c r="M450" s="237" t="s">
        <v>1</v>
      </c>
      <c r="N450" s="238" t="s">
        <v>45</v>
      </c>
      <c r="O450" s="239"/>
      <c r="P450" s="240">
        <f>O450*H450</f>
        <v>0</v>
      </c>
      <c r="Q450" s="240">
        <v>0</v>
      </c>
      <c r="R450" s="240">
        <f>Q450*H450</f>
        <v>0</v>
      </c>
      <c r="S450" s="240">
        <v>0</v>
      </c>
      <c r="T450" s="241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90" t="s">
        <v>617</v>
      </c>
      <c r="AT450" s="190" t="s">
        <v>149</v>
      </c>
      <c r="AU450" s="190" t="s">
        <v>90</v>
      </c>
      <c r="AY450" s="18" t="s">
        <v>147</v>
      </c>
      <c r="BE450" s="97">
        <f>IF(N450="základní",J450,0)</f>
        <v>0</v>
      </c>
      <c r="BF450" s="97">
        <f>IF(N450="snížená",J450,0)</f>
        <v>0</v>
      </c>
      <c r="BG450" s="97">
        <f>IF(N450="zákl. přenesená",J450,0)</f>
        <v>0</v>
      </c>
      <c r="BH450" s="97">
        <f>IF(N450="sníž. přenesená",J450,0)</f>
        <v>0</v>
      </c>
      <c r="BI450" s="97">
        <f>IF(N450="nulová",J450,0)</f>
        <v>0</v>
      </c>
      <c r="BJ450" s="18" t="s">
        <v>88</v>
      </c>
      <c r="BK450" s="97">
        <f>ROUND(I450*H450,2)</f>
        <v>0</v>
      </c>
      <c r="BL450" s="18" t="s">
        <v>617</v>
      </c>
      <c r="BM450" s="190" t="s">
        <v>631</v>
      </c>
    </row>
    <row r="451" spans="1:65" s="2" customFormat="1" ht="6.95" customHeight="1">
      <c r="A451" s="35"/>
      <c r="B451" s="50"/>
      <c r="C451" s="51"/>
      <c r="D451" s="51"/>
      <c r="E451" s="51"/>
      <c r="F451" s="51"/>
      <c r="G451" s="51"/>
      <c r="H451" s="51"/>
      <c r="I451" s="130"/>
      <c r="J451" s="51"/>
      <c r="K451" s="51"/>
      <c r="L451" s="36"/>
      <c r="M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</row>
  </sheetData>
  <autoFilter ref="C139:K450"/>
  <mergeCells count="14">
    <mergeCell ref="D118:F118"/>
    <mergeCell ref="E130:H130"/>
    <mergeCell ref="E132:H132"/>
    <mergeCell ref="L2:V2"/>
    <mergeCell ref="E87:H87"/>
    <mergeCell ref="D114:F114"/>
    <mergeCell ref="D115:F115"/>
    <mergeCell ref="D116:F116"/>
    <mergeCell ref="D117:F11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SO01 - sportovní hřiště</vt:lpstr>
      <vt:lpstr>'Rekapitulace stavby'!Názvy_tisku</vt:lpstr>
      <vt:lpstr>'SO01 - sportovní hřiště'!Názvy_tisku</vt:lpstr>
      <vt:lpstr>'Rekapitulace stavby'!Oblast_tisku</vt:lpstr>
      <vt:lpstr>'SO01 - sportovní hřiště'!Oblast_tisku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Andrea-PC\Andrea</dc:creator>
  <cp:lastModifiedBy>Pražáková Gabriela</cp:lastModifiedBy>
  <dcterms:created xsi:type="dcterms:W3CDTF">2019-08-02T05:53:58Z</dcterms:created>
  <dcterms:modified xsi:type="dcterms:W3CDTF">2019-09-11T09:10:19Z</dcterms:modified>
</cp:coreProperties>
</file>