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 - podklady/Z24001_Odběr PHM benzinky/ZD_revize HP_rev MP/Z24001_ZD_Josephine/"/>
    </mc:Choice>
  </mc:AlternateContent>
  <xr:revisionPtr revIDLastSave="6" documentId="13_ncr:1_{00B2B30D-B9C6-4F40-9A5F-D95655A1F41A}" xr6:coauthVersionLast="47" xr6:coauthVersionMax="47" xr10:uidLastSave="{DDD1AA7D-8BF4-4218-B431-0657BBB1A7B1}"/>
  <bookViews>
    <workbookView xWindow="1950" yWindow="1950" windowWidth="21600" windowHeight="11295" xr2:uid="{CBAF04EF-269D-477D-93BD-78A91B680673}"/>
  </bookViews>
  <sheets>
    <sheet name="Liberec" sheetId="20" r:id="rId1"/>
    <sheet name="Nový Bor - Okrouhlá" sheetId="11" r:id="rId2"/>
    <sheet name="Rychnov u J. n. N." sheetId="10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1" l="1"/>
  <c r="I17" i="20"/>
  <c r="I6" i="20"/>
  <c r="I17" i="10"/>
  <c r="I13" i="10"/>
  <c r="I13" i="20" l="1"/>
  <c r="I13" i="11"/>
  <c r="I6" i="10" l="1"/>
  <c r="I6" i="11" l="1"/>
</calcChain>
</file>

<file path=xl/sharedStrings.xml><?xml version="1.0" encoding="utf-8"?>
<sst xmlns="http://schemas.openxmlformats.org/spreadsheetml/2006/main" count="84" uniqueCount="21">
  <si>
    <t>Nafta</t>
  </si>
  <si>
    <t>A</t>
  </si>
  <si>
    <t>B</t>
  </si>
  <si>
    <t>C</t>
  </si>
  <si>
    <t>D</t>
  </si>
  <si>
    <t>E</t>
  </si>
  <si>
    <t xml:space="preserve">Tabulka dodávek k ocenění - Středisko Liberec </t>
  </si>
  <si>
    <t xml:space="preserve">Tabulka dodávek k ocenění - Středisko Nový Bor - Okrouhlá </t>
  </si>
  <si>
    <t>aritmetický průměr všech uveřejněných denních kotací Platts
Barges FOB Rotterdam Mean FAME -10 RED (biosložka) za předcházející týden v USD</t>
  </si>
  <si>
    <t>prémium tuzemského trhu v USD za 1 tunu paliva
představující náklady na zpracování produktu, obchodní marži dodavatele, náklady na dopravu zboží z rafinerie do místa výdeje i náklady na nutnou rekonstrukci stojanů a autorizačních zařízení a další náklady vyplývající s provozováním čerpacích stanic a administrativními úkony dodavatele</t>
  </si>
  <si>
    <t>aritmetický průměr denních kotací kurzů Kč/USD vydaných
ČNB za předcházející týden</t>
  </si>
  <si>
    <t>referenční hustota (koeficient)</t>
  </si>
  <si>
    <t>spotřební daň</t>
  </si>
  <si>
    <t>aritmetický průměr všech uveřejněných denních kotací Platts Barges FOB Rotterdam Mean ETHANOLU T2 za předcházející týden v USD</t>
  </si>
  <si>
    <t>aritmetický průměr denních kotací kurzů Kč/USD vydaných ČNB za předcházející týden</t>
  </si>
  <si>
    <t xml:space="preserve">celková cena za 1l v Kč bez DPH </t>
  </si>
  <si>
    <t xml:space="preserve">celková cena za 1l v Kč bez DPH určená k hodnocení </t>
  </si>
  <si>
    <t>Natural 95</t>
  </si>
  <si>
    <t>Tabulka dodávek k ocenění - Středisko Rychnov u J. n. N.</t>
  </si>
  <si>
    <t>aritmetický průměr všech uveřejněných denních kotací Platts
Northwest Europe Cargoes CIF NWE - ULSD 10 ppm Mean pro naftu motorovou za
předcházející týden v USD</t>
  </si>
  <si>
    <t>aritmetický průměr všech uveřejněných denních kotací Platts Northwest Europe Cargoes CIF NWE - Gasoline 10 ppm Mean pro Natural 95 za předcházející týden v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</si>
</sst>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161F-F214-488B-AFDD-839A2B39F199}">
  <dimension ref="A1:I17"/>
  <sheetViews>
    <sheetView tabSelected="1" topLeftCell="A5" zoomScaleNormal="100" workbookViewId="0">
      <selection activeCell="I18" sqref="I18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6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19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15</v>
      </c>
    </row>
    <row r="6" spans="1:9" x14ac:dyDescent="0.25">
      <c r="B6" s="4" t="s">
        <v>0</v>
      </c>
      <c r="C6" s="2"/>
      <c r="D6" s="3"/>
      <c r="E6" s="2"/>
      <c r="F6" s="2"/>
      <c r="G6" s="2">
        <v>8.4500000000000005E-4</v>
      </c>
      <c r="H6" s="2">
        <v>9.9499999999999993</v>
      </c>
      <c r="I6" s="2">
        <f>((C6*0.93)+(D6*0.07)+E6)*F6*G6+H6</f>
        <v>9.9499999999999993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20</v>
      </c>
      <c r="D12" s="5" t="s">
        <v>13</v>
      </c>
      <c r="E12" s="5" t="s">
        <v>9</v>
      </c>
      <c r="F12" s="5" t="s">
        <v>14</v>
      </c>
      <c r="G12" s="5" t="s">
        <v>11</v>
      </c>
      <c r="H12" s="5" t="s">
        <v>12</v>
      </c>
      <c r="I12" s="5" t="s">
        <v>15</v>
      </c>
    </row>
    <row r="13" spans="1:9" x14ac:dyDescent="0.25">
      <c r="B13" s="4" t="s">
        <v>17</v>
      </c>
      <c r="C13" s="2"/>
      <c r="D13" s="3"/>
      <c r="E13" s="2"/>
      <c r="F13" s="2"/>
      <c r="G13" s="2">
        <v>7.5500000000000003E-4</v>
      </c>
      <c r="H13" s="2">
        <v>12.84</v>
      </c>
      <c r="I13" s="2">
        <f>((C13*0.95)+(D13*0.05/0.755)+E13)*F13*G13+H13</f>
        <v>12.84</v>
      </c>
    </row>
    <row r="16" spans="1:9" ht="60" x14ac:dyDescent="0.25">
      <c r="I16" s="5" t="s">
        <v>16</v>
      </c>
    </row>
    <row r="17" spans="9:9" x14ac:dyDescent="0.25">
      <c r="I17" s="2">
        <f>I6*0.67+I13*0.33</f>
        <v>10.903700000000001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3F283-C4E4-46D5-B6EB-B67D4AD876F2}">
  <dimension ref="A1:I17"/>
  <sheetViews>
    <sheetView topLeftCell="A6" zoomScale="85" zoomScaleNormal="85" workbookViewId="0">
      <selection activeCell="I17" sqref="I17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7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19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15</v>
      </c>
    </row>
    <row r="6" spans="1:9" x14ac:dyDescent="0.25">
      <c r="B6" s="4" t="s">
        <v>0</v>
      </c>
      <c r="C6" s="2"/>
      <c r="D6" s="3"/>
      <c r="E6" s="2"/>
      <c r="F6" s="2"/>
      <c r="G6" s="2">
        <v>8.4500000000000005E-4</v>
      </c>
      <c r="H6" s="2">
        <v>9.9499999999999993</v>
      </c>
      <c r="I6" s="2">
        <f>((C6*0.93)+(D6*0.07)+E6)*F6*G6+H6</f>
        <v>9.9499999999999993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20</v>
      </c>
      <c r="D12" s="5" t="s">
        <v>13</v>
      </c>
      <c r="E12" s="5" t="s">
        <v>9</v>
      </c>
      <c r="F12" s="5" t="s">
        <v>14</v>
      </c>
      <c r="G12" s="5" t="s">
        <v>11</v>
      </c>
      <c r="H12" s="5" t="s">
        <v>12</v>
      </c>
      <c r="I12" s="5" t="s">
        <v>15</v>
      </c>
    </row>
    <row r="13" spans="1:9" x14ac:dyDescent="0.25">
      <c r="B13" s="4" t="s">
        <v>17</v>
      </c>
      <c r="C13" s="2"/>
      <c r="D13" s="3"/>
      <c r="E13" s="2"/>
      <c r="F13" s="2"/>
      <c r="G13" s="2">
        <v>7.5500000000000003E-4</v>
      </c>
      <c r="H13" s="2">
        <v>12.84</v>
      </c>
      <c r="I13" s="2">
        <f>((C13*0.95)+(D13*0.05/0.755)+E13)*F13*G13+H13</f>
        <v>12.84</v>
      </c>
    </row>
    <row r="16" spans="1:9" ht="60" x14ac:dyDescent="0.25">
      <c r="I16" s="5" t="s">
        <v>16</v>
      </c>
    </row>
    <row r="17" spans="9:9" x14ac:dyDescent="0.25">
      <c r="I17" s="2">
        <f>I6*0.96+I13*0.04</f>
        <v>10.0656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2A25-7F52-48D6-99AA-A3CA7ACD5C31}">
  <dimension ref="A1:I17"/>
  <sheetViews>
    <sheetView topLeftCell="A7" zoomScale="85" zoomScaleNormal="85" workbookViewId="0">
      <selection activeCell="I17" sqref="I17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2" width="16.140625" customWidth="1"/>
  </cols>
  <sheetData>
    <row r="1" spans="1:9" x14ac:dyDescent="0.25">
      <c r="A1" s="1" t="s">
        <v>18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19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15</v>
      </c>
    </row>
    <row r="6" spans="1:9" x14ac:dyDescent="0.25">
      <c r="B6" s="4" t="s">
        <v>0</v>
      </c>
      <c r="C6" s="2"/>
      <c r="D6" s="3"/>
      <c r="E6" s="2"/>
      <c r="F6" s="2"/>
      <c r="G6" s="2">
        <v>8.4500000000000005E-4</v>
      </c>
      <c r="H6" s="2">
        <v>9.9499999999999993</v>
      </c>
      <c r="I6" s="2">
        <f>((C6*0.93)+(D6*0.07)+E6)*F6*G6+H6</f>
        <v>9.9499999999999993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20</v>
      </c>
      <c r="D12" s="5" t="s">
        <v>13</v>
      </c>
      <c r="E12" s="5" t="s">
        <v>9</v>
      </c>
      <c r="F12" s="5" t="s">
        <v>14</v>
      </c>
      <c r="G12" s="5" t="s">
        <v>11</v>
      </c>
      <c r="H12" s="5" t="s">
        <v>12</v>
      </c>
      <c r="I12" s="5" t="s">
        <v>15</v>
      </c>
    </row>
    <row r="13" spans="1:9" x14ac:dyDescent="0.25">
      <c r="B13" s="4" t="s">
        <v>17</v>
      </c>
      <c r="C13" s="2"/>
      <c r="D13" s="3"/>
      <c r="E13" s="2"/>
      <c r="F13" s="2"/>
      <c r="G13" s="2">
        <v>7.5500000000000003E-4</v>
      </c>
      <c r="H13" s="2">
        <v>12.84</v>
      </c>
      <c r="I13" s="2">
        <f>((C13*0.95)+(D13*0.05/0.755)+E13)*F13*G13+H13</f>
        <v>12.84</v>
      </c>
    </row>
    <row r="16" spans="1:9" ht="60" x14ac:dyDescent="0.25">
      <c r="I16" s="5" t="s">
        <v>16</v>
      </c>
    </row>
    <row r="17" spans="9:9" x14ac:dyDescent="0.25">
      <c r="I17" s="2">
        <f>I6*0.5+I13*0.5</f>
        <v>11.395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Liberec</vt:lpstr>
      <vt:lpstr>Nový Bor - Okrouhlá</vt:lpstr>
      <vt:lpstr>Rychnov u J. n. N.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Monika Poslová, Silnice LK a.s.</cp:lastModifiedBy>
  <dcterms:created xsi:type="dcterms:W3CDTF">2020-09-15T15:13:50Z</dcterms:created>
  <dcterms:modified xsi:type="dcterms:W3CDTF">2024-02-02T10:58:33Z</dcterms:modified>
</cp:coreProperties>
</file>