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se2\Documents\ZoNFP\R. Nukovic\4.2 Centralny objekt\VO\"/>
    </mc:Choice>
  </mc:AlternateContent>
  <xr:revisionPtr revIDLastSave="0" documentId="13_ncr:1_{02AAE2D1-E713-4BDB-9642-2E797BFE6FE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Kryci list" sheetId="6" r:id="rId1"/>
    <sheet name="Rekapitulacia" sheetId="5" r:id="rId2"/>
    <sheet name="Prehlad" sheetId="3" r:id="rId3"/>
    <sheet name="Figury" sheetId="4" r:id="rId4"/>
  </sheets>
  <definedNames>
    <definedName name="_xlnm._FilterDatabase">#REF!</definedName>
    <definedName name="fakt1R">#REF!</definedName>
    <definedName name="_xlnm.Print_Titles" localSheetId="3">Figury!$8:$10</definedName>
    <definedName name="_xlnm.Print_Titles" localSheetId="2">Prehlad!$8:$10</definedName>
    <definedName name="_xlnm.Print_Titles" localSheetId="1">Rekapitulacia!$8:$10</definedName>
    <definedName name="_xlnm.Print_Area" localSheetId="3">Figury!$A:$D</definedName>
    <definedName name="_xlnm.Print_Area" localSheetId="0">'Kryci list'!$A:$M</definedName>
    <definedName name="_xlnm.Print_Area" localSheetId="2">Prehlad!$A:$O</definedName>
    <definedName name="_xlnm.Print_Area" localSheetId="1">Rekapitulacia!$A:$G</definedName>
  </definedNames>
  <calcPr calcId="191029"/>
</workbook>
</file>

<file path=xl/calcChain.xml><?xml version="1.0" encoding="utf-8"?>
<calcChain xmlns="http://schemas.openxmlformats.org/spreadsheetml/2006/main">
  <c r="L25" i="6" l="1"/>
  <c r="M25" i="6" s="1"/>
  <c r="W16" i="3"/>
  <c r="W18" i="3" s="1"/>
  <c r="N15" i="3"/>
  <c r="L15" i="3"/>
  <c r="J15" i="3"/>
  <c r="H15" i="3"/>
  <c r="N14" i="3"/>
  <c r="N16" i="3" s="1"/>
  <c r="F12" i="5" s="1"/>
  <c r="L14" i="3"/>
  <c r="J14" i="3"/>
  <c r="I14" i="3"/>
  <c r="I16" i="3"/>
  <c r="G12" i="5" l="1"/>
  <c r="H16" i="3"/>
  <c r="B12" i="5" s="1"/>
  <c r="J16" i="3"/>
  <c r="J18" i="3" s="1"/>
  <c r="L16" i="3"/>
  <c r="E12" i="5" s="1"/>
  <c r="I18" i="3"/>
  <c r="C12" i="5"/>
  <c r="E16" i="3"/>
  <c r="W20" i="3"/>
  <c r="G16" i="5" s="1"/>
  <c r="G13" i="5"/>
  <c r="N18" i="3"/>
  <c r="M21" i="6"/>
  <c r="I15" i="6"/>
  <c r="F14" i="6"/>
  <c r="F12" i="6"/>
  <c r="F11" i="6"/>
  <c r="M9" i="6"/>
  <c r="I9" i="6"/>
  <c r="F9" i="6"/>
  <c r="M8" i="6"/>
  <c r="I8" i="6"/>
  <c r="F8" i="6"/>
  <c r="H1" i="6"/>
  <c r="B8" i="5"/>
  <c r="D8" i="3"/>
  <c r="H18" i="3" l="1"/>
  <c r="L18" i="3"/>
  <c r="D12" i="5"/>
  <c r="N20" i="3"/>
  <c r="F16" i="5" s="1"/>
  <c r="F13" i="5"/>
  <c r="L20" i="3"/>
  <c r="E16" i="5" s="1"/>
  <c r="E13" i="5"/>
  <c r="E13" i="6"/>
  <c r="E15" i="6" s="1"/>
  <c r="I20" i="3"/>
  <c r="C16" i="5" s="1"/>
  <c r="C13" i="5"/>
  <c r="B13" i="5"/>
  <c r="D13" i="6"/>
  <c r="H20" i="3"/>
  <c r="B16" i="5" s="1"/>
  <c r="J20" i="3"/>
  <c r="D13" i="5"/>
  <c r="E18" i="3"/>
  <c r="D16" i="5" l="1"/>
  <c r="E20" i="3"/>
  <c r="M11" i="6"/>
  <c r="M12" i="6"/>
  <c r="F13" i="6"/>
  <c r="F15" i="6" s="1"/>
  <c r="M13" i="6"/>
  <c r="M14" i="6"/>
  <c r="D15" i="6"/>
  <c r="M15" i="6" l="1"/>
  <c r="M23" i="6"/>
  <c r="L24" i="6" l="1"/>
  <c r="M24" i="6" s="1"/>
  <c r="M26" i="6" s="1"/>
</calcChain>
</file>

<file path=xl/sharedStrings.xml><?xml version="1.0" encoding="utf-8"?>
<sst xmlns="http://schemas.openxmlformats.org/spreadsheetml/2006/main" count="269" uniqueCount="169">
  <si>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</si>
  <si>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</si>
  <si>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</si>
  <si>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</si>
  <si>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</si>
  <si>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</si>
  <si>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</si>
  <si>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</si>
  <si>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</si>
  <si>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</si>
  <si>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</si>
  <si>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</si>
  <si>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</si>
  <si>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</si>
  <si>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</si>
  <si>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</si>
  <si>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</si>
  <si>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</si>
  <si>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</si>
  <si>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</si>
  <si>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</si>
  <si>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</si>
  <si>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</si>
  <si>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</si>
  <si>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</si>
  <si>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</si>
  <si>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</si>
  <si>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</si>
  <si>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</si>
  <si>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</si>
  <si>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</si>
  <si>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</si>
  <si>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</si>
  <si>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</si>
  <si>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</si>
  <si>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</si>
  <si>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</si>
  <si>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</si>
  <si>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</si>
  <si>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</si>
  <si>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</si>
  <si>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</si>
  <si>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</si>
  <si>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</si>
  <si>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</si>
  <si>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</si>
  <si>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</si>
  <si>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</si>
  <si>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</si>
  <si>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</si>
  <si>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</si>
  <si>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</si>
  <si>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</si>
  <si>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</si>
  <si>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</si>
  <si>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</si>
  <si>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</si>
  <si>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</si>
  <si>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</si>
  <si>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</si>
  <si>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</si>
  <si>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</si>
  <si>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</si>
  <si>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</si>
  <si>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</si>
  <si>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</si>
  <si>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</si>
  <si>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</si>
  <si>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</si>
  <si>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</si>
  <si>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</si>
  <si>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</si>
  <si>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</si>
  <si>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</si>
  <si>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</si>
  <si>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</si>
  <si>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</si>
  <si>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</si>
  <si>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</si>
  <si>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</si>
  <si>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</si>
  <si>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</si>
  <si>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</si>
  <si>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</si>
  <si>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</si>
  <si>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</si>
  <si>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</si>
  <si>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</si>
  <si>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</si>
  <si>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</si>
  <si>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</si>
  <si>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</si>
  <si>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</si>
  <si>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</si>
  <si>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</si>
  <si>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</si>
  <si>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</si>
  <si>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</si>
  <si>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</si>
  <si>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</si>
  <si>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</si>
  <si>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</si>
  <si>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</si>
  <si>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</si>
  <si>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</si>
  <si>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</si>
  <si>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</si>
  <si>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</si>
  <si>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</si>
  <si>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</si>
  <si>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</si>
  <si>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</si>
  <si>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</si>
  <si>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Odberateľ: Ing.Rastislav Ňukovič - SHR </t>
  </si>
  <si>
    <t xml:space="preserve">Projektant: GasOil Technology a.s. </t>
  </si>
  <si>
    <t xml:space="preserve">JKSO : </t>
  </si>
  <si>
    <t>Stavba : Dedinka VINPERA Radošovce</t>
  </si>
  <si>
    <t>Objekt : SO 02 Centrálny objekt dedinky</t>
  </si>
  <si>
    <t>GasOil Technology a.s., Poprad</t>
  </si>
  <si>
    <t xml:space="preserve"> Stavba : Dedinka VINPERA Radošovce</t>
  </si>
  <si>
    <t>Radošovce</t>
  </si>
  <si>
    <t>JKSO :</t>
  </si>
  <si>
    <t/>
  </si>
  <si>
    <t xml:space="preserve">GasOil Technology a.s.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</si>
  <si>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</si>
  <si>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</si>
  <si>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</si>
  <si>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</si>
  <si>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</si>
  <si>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</si>
  <si>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</si>
  <si>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</si>
  <si>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</si>
  <si>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</si>
  <si>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</si>
  <si>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</si>
  <si>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</si>
  <si>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</si>
  <si>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</si>
  <si>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M</t>
  </si>
  <si>
    <t>M21 - 155 Elektromontáže</t>
  </si>
  <si>
    <t>921</t>
  </si>
  <si>
    <t>M</t>
  </si>
  <si>
    <t>45.31.1*</t>
  </si>
  <si>
    <t>MK</t>
  </si>
  <si>
    <t>S</t>
  </si>
  <si>
    <t>MAT</t>
  </si>
  <si>
    <t>MZ</t>
  </si>
  <si>
    <t>kus</t>
  </si>
  <si>
    <t xml:space="preserve">                    </t>
  </si>
  <si>
    <t xml:space="preserve">M/M21/2119/111      </t>
  </si>
  <si>
    <t>357-RD</t>
  </si>
  <si>
    <t>Rozvádzač HR1 (predbežná cena)</t>
  </si>
  <si>
    <t xml:space="preserve">M/M21/2119/012      </t>
  </si>
  <si>
    <t xml:space="preserve">  .  .  </t>
  </si>
  <si>
    <t>210190006</t>
  </si>
  <si>
    <t>Montáž rozvodnice do 300kg</t>
  </si>
  <si>
    <t>74241-0006</t>
  </si>
  <si>
    <t xml:space="preserve">M21 - 155 Elektromontáže  spolu: </t>
  </si>
  <si>
    <t xml:space="preserve">PRÁCE A DODÁVKY M  spolu: </t>
  </si>
  <si>
    <t>Za rozpočet celkom</t>
  </si>
  <si>
    <t>Figura</t>
  </si>
  <si>
    <t>Dátum:</t>
  </si>
  <si>
    <t xml:space="preserve">Spracoval:      </t>
  </si>
  <si>
    <t xml:space="preserve">Spracoval:                            </t>
  </si>
  <si>
    <t>Odberateľ: Ing. Rastislav Ňukovič</t>
  </si>
  <si>
    <t>Ing. Rastislav Ňukovič</t>
  </si>
  <si>
    <t xml:space="preserve"> Objekt : SO 02 Centrálny objekt dedinky - elektro</t>
  </si>
  <si>
    <t>Objekt : SO 02 Centrálny objekt dedinky - elektro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</si>
</sst>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5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8" fillId="0" borderId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53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72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9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/>
    <xf numFmtId="0" fontId="1" fillId="0" borderId="48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>
      <alignment horizontal="left"/>
    </xf>
    <xf numFmtId="0" fontId="1" fillId="0" borderId="46" xfId="0" applyFont="1" applyBorder="1" applyAlignment="1">
      <alignment horizontal="right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172" fontId="6" fillId="0" borderId="0" xfId="0" applyNumberFormat="1" applyFont="1" applyAlignment="1" applyProtection="1">
      <alignment horizontal="right"/>
      <protection locked="0"/>
    </xf>
    <xf numFmtId="0" fontId="6" fillId="0" borderId="0" xfId="0" applyFont="1"/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14" fontId="1" fillId="0" borderId="8" xfId="1" applyNumberFormat="1" applyFont="1" applyBorder="1" applyAlignment="1">
      <alignment horizontal="left" vertic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51" xfId="0" applyFont="1" applyBorder="1" applyAlignment="1">
      <alignment horizontal="center"/>
    </xf>
  </cellXfs>
  <cellStyles count="32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fakturuj99" xfId="28" xr:uid="{00000000-0005-0000-0000-00001B000000}"/>
    <cellStyle name="normálne_KLs" xfId="1" xr:uid="{00000000-0005-0000-0000-00001C000000}"/>
    <cellStyle name="TEXT 1" xfId="29" xr:uid="{00000000-0005-0000-0000-00001D000000}"/>
    <cellStyle name="Text upozornění" xfId="30" xr:uid="{00000000-0005-0000-0000-00001E000000}"/>
    <cellStyle name="TEXT1" xfId="31" xr:uid="{00000000-0005-0000-0000-00001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9"/>
  <sheetViews>
    <sheetView showGridLines="0" tabSelected="1" view="pageBreakPreview" zoomScaleNormal="100" zoomScaleSheetLayoutView="100" workbookViewId="0">
      <selection activeCell="D7" sqref="D7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/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7" t="s">
        <v>2</v>
      </c>
      <c r="AA1" s="67" t="s">
        <v>3</v>
      </c>
      <c r="AB1" s="67" t="s">
        <v>4</v>
      </c>
      <c r="AC1" s="67" t="s">
        <v>5</v>
      </c>
      <c r="AD1" s="67" t="s">
        <v>6</v>
      </c>
    </row>
    <row r="2" spans="2:30" ht="18" customHeight="1">
      <c r="B2" s="4" t="s">
        <v>119</v>
      </c>
      <c r="C2" s="5"/>
      <c r="D2" s="5"/>
      <c r="E2" s="5"/>
      <c r="F2" s="5"/>
      <c r="G2" s="6" t="s">
        <v>70</v>
      </c>
      <c r="H2" s="5" t="s">
        <v>120</v>
      </c>
      <c r="I2" s="5"/>
      <c r="J2" s="6" t="s">
        <v>71</v>
      </c>
      <c r="K2" s="5"/>
      <c r="L2" s="5"/>
      <c r="M2" s="48"/>
      <c r="Z2" s="67" t="s">
        <v>9</v>
      </c>
      <c r="AA2" s="68" t="s">
        <v>72</v>
      </c>
      <c r="AB2" s="68" t="s">
        <v>11</v>
      </c>
      <c r="AC2" s="68"/>
      <c r="AD2" s="69"/>
    </row>
    <row r="3" spans="2:30" ht="18" customHeight="1">
      <c r="B3" s="7" t="s">
        <v>167</v>
      </c>
      <c r="C3" s="8"/>
      <c r="D3" s="8"/>
      <c r="E3" s="8"/>
      <c r="F3" s="8"/>
      <c r="G3" s="9" t="s">
        <v>121</v>
      </c>
      <c r="H3" s="8"/>
      <c r="I3" s="8"/>
      <c r="J3" s="9" t="s">
        <v>73</v>
      </c>
      <c r="K3" s="8"/>
      <c r="L3" s="8"/>
      <c r="M3" s="49"/>
      <c r="Z3" s="67" t="s">
        <v>13</v>
      </c>
      <c r="AA3" s="68" t="s">
        <v>74</v>
      </c>
      <c r="AB3" s="68" t="s">
        <v>11</v>
      </c>
      <c r="AC3" s="68" t="s">
        <v>15</v>
      </c>
      <c r="AD3" s="69" t="s">
        <v>16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12" t="s">
        <v>75</v>
      </c>
      <c r="K4" s="147"/>
      <c r="L4" s="11" t="s">
        <v>76</v>
      </c>
      <c r="M4" s="50"/>
      <c r="Z4" s="67" t="s">
        <v>17</v>
      </c>
      <c r="AA4" s="68" t="s">
        <v>77</v>
      </c>
      <c r="AB4" s="68" t="s">
        <v>11</v>
      </c>
      <c r="AC4" s="68"/>
      <c r="AD4" s="69"/>
    </row>
    <row r="5" spans="2:30" ht="18" customHeight="1">
      <c r="B5" s="4" t="s">
        <v>78</v>
      </c>
      <c r="C5" s="5"/>
      <c r="D5" s="5" t="s">
        <v>166</v>
      </c>
      <c r="E5" s="5"/>
      <c r="F5" s="5"/>
      <c r="G5" s="13" t="s">
        <v>122</v>
      </c>
      <c r="H5" s="5"/>
      <c r="I5" s="5"/>
      <c r="J5" s="5" t="s">
        <v>79</v>
      </c>
      <c r="K5" s="5"/>
      <c r="L5" s="5" t="s">
        <v>80</v>
      </c>
      <c r="M5" s="48"/>
      <c r="Z5" s="67" t="s">
        <v>19</v>
      </c>
      <c r="AA5" s="68" t="s">
        <v>74</v>
      </c>
      <c r="AB5" s="68" t="s">
        <v>11</v>
      </c>
      <c r="AC5" s="68" t="s">
        <v>15</v>
      </c>
      <c r="AD5" s="69" t="s">
        <v>16</v>
      </c>
    </row>
    <row r="6" spans="2:30" ht="18" customHeight="1">
      <c r="B6" s="7" t="s">
        <v>81</v>
      </c>
      <c r="C6" s="8"/>
      <c r="D6" s="8"/>
      <c r="E6" s="8"/>
      <c r="F6" s="8"/>
      <c r="G6" s="14"/>
      <c r="H6" s="8"/>
      <c r="I6" s="8"/>
      <c r="J6" s="8" t="s">
        <v>79</v>
      </c>
      <c r="K6" s="8"/>
      <c r="L6" s="8" t="s">
        <v>80</v>
      </c>
      <c r="M6" s="49"/>
    </row>
    <row r="7" spans="2:30" ht="18" customHeight="1">
      <c r="B7" s="10" t="s">
        <v>82</v>
      </c>
      <c r="C7" s="11"/>
      <c r="D7" s="11" t="s">
        <v>123</v>
      </c>
      <c r="E7" s="11"/>
      <c r="F7" s="11"/>
      <c r="G7" s="15" t="s">
        <v>122</v>
      </c>
      <c r="H7" s="11"/>
      <c r="I7" s="11"/>
      <c r="J7" s="11" t="s">
        <v>79</v>
      </c>
      <c r="K7" s="11"/>
      <c r="L7" s="11" t="s">
        <v>80</v>
      </c>
      <c r="M7" s="50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1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2">
        <f>IF(J9&lt;&gt;0,ROUND($M$26/J9,0),0)</f>
        <v>0</v>
      </c>
    </row>
    <row r="10" spans="2:30" ht="18" customHeight="1">
      <c r="B10" s="27" t="s">
        <v>83</v>
      </c>
      <c r="C10" s="28" t="s">
        <v>84</v>
      </c>
      <c r="D10" s="29" t="s">
        <v>28</v>
      </c>
      <c r="E10" s="29" t="s">
        <v>85</v>
      </c>
      <c r="F10" s="30" t="s">
        <v>86</v>
      </c>
      <c r="G10" s="27" t="s">
        <v>87</v>
      </c>
      <c r="H10" s="149" t="s">
        <v>88</v>
      </c>
      <c r="I10" s="149"/>
      <c r="J10" s="27" t="s">
        <v>89</v>
      </c>
      <c r="K10" s="149" t="s">
        <v>90</v>
      </c>
      <c r="L10" s="149"/>
      <c r="M10" s="149"/>
    </row>
    <row r="11" spans="2:30" ht="18" customHeight="1">
      <c r="B11" s="31">
        <v>1</v>
      </c>
      <c r="C11" s="32" t="s">
        <v>91</v>
      </c>
      <c r="D11" s="129"/>
      <c r="E11" s="129"/>
      <c r="F11" s="130">
        <f>D11+E11</f>
        <v>0</v>
      </c>
      <c r="G11" s="31">
        <v>6</v>
      </c>
      <c r="H11" s="32" t="s">
        <v>124</v>
      </c>
      <c r="I11" s="130">
        <v>0</v>
      </c>
      <c r="J11" s="31">
        <v>11</v>
      </c>
      <c r="K11" s="53" t="s">
        <v>127</v>
      </c>
      <c r="L11" s="54">
        <v>3.6000000000000004E-2</v>
      </c>
      <c r="M11" s="130">
        <f>ROUND(((D11+D12+D13)*L11),2)</f>
        <v>0</v>
      </c>
    </row>
    <row r="12" spans="2:30" ht="18" customHeight="1">
      <c r="B12" s="33">
        <v>2</v>
      </c>
      <c r="C12" s="34" t="s">
        <v>92</v>
      </c>
      <c r="D12" s="131"/>
      <c r="E12" s="131"/>
      <c r="F12" s="130">
        <f>D12+E12</f>
        <v>0</v>
      </c>
      <c r="G12" s="33">
        <v>7</v>
      </c>
      <c r="H12" s="34" t="s">
        <v>125</v>
      </c>
      <c r="I12" s="132">
        <v>0</v>
      </c>
      <c r="J12" s="33">
        <v>12</v>
      </c>
      <c r="K12" s="55" t="s">
        <v>128</v>
      </c>
      <c r="L12" s="56">
        <v>0.03</v>
      </c>
      <c r="M12" s="132">
        <f>ROUND(((D11+D12+D13)*L12),2)</f>
        <v>0</v>
      </c>
    </row>
    <row r="13" spans="2:30" ht="18" customHeight="1">
      <c r="B13" s="33">
        <v>3</v>
      </c>
      <c r="C13" s="34" t="s">
        <v>93</v>
      </c>
      <c r="D13" s="131">
        <f>Prehlad!H18</f>
        <v>0</v>
      </c>
      <c r="E13" s="131">
        <f>Prehlad!I18</f>
        <v>0</v>
      </c>
      <c r="F13" s="130">
        <f>D13+E13</f>
        <v>0</v>
      </c>
      <c r="G13" s="33">
        <v>8</v>
      </c>
      <c r="H13" s="34" t="s">
        <v>126</v>
      </c>
      <c r="I13" s="132">
        <v>0</v>
      </c>
      <c r="J13" s="33">
        <v>13</v>
      </c>
      <c r="K13" s="55" t="s">
        <v>129</v>
      </c>
      <c r="L13" s="56">
        <v>0</v>
      </c>
      <c r="M13" s="132">
        <f>ROUND(((D11+E11+D12+E12+D13)*L13),2)</f>
        <v>0</v>
      </c>
    </row>
    <row r="14" spans="2:30" ht="18" customHeight="1">
      <c r="B14" s="33">
        <v>4</v>
      </c>
      <c r="C14" s="34" t="s">
        <v>94</v>
      </c>
      <c r="D14" s="131"/>
      <c r="E14" s="131"/>
      <c r="F14" s="133">
        <f>D14+E14</f>
        <v>0</v>
      </c>
      <c r="G14" s="33">
        <v>9</v>
      </c>
      <c r="H14" s="34" t="s">
        <v>0</v>
      </c>
      <c r="I14" s="132">
        <v>0</v>
      </c>
      <c r="J14" s="33">
        <v>14</v>
      </c>
      <c r="K14" s="55" t="s">
        <v>0</v>
      </c>
      <c r="L14" s="56">
        <v>0</v>
      </c>
      <c r="M14" s="132">
        <f>ROUND(((D11+E11+D12+E12+D13+E13)*L14),2)</f>
        <v>0</v>
      </c>
    </row>
    <row r="15" spans="2:30" ht="18" customHeight="1">
      <c r="B15" s="35">
        <v>5</v>
      </c>
      <c r="C15" s="36" t="s">
        <v>95</v>
      </c>
      <c r="D15" s="134">
        <f>SUM(D11:D14)</f>
        <v>0</v>
      </c>
      <c r="E15" s="135">
        <f>SUM(E11:E14)</f>
        <v>0</v>
      </c>
      <c r="F15" s="136">
        <f>SUM(F11:F14)</f>
        <v>0</v>
      </c>
      <c r="G15" s="37">
        <v>10</v>
      </c>
      <c r="H15" s="38" t="s">
        <v>96</v>
      </c>
      <c r="I15" s="136">
        <f>SUM(I11:I14)</f>
        <v>0</v>
      </c>
      <c r="J15" s="35">
        <v>15</v>
      </c>
      <c r="K15" s="57"/>
      <c r="L15" s="58" t="s">
        <v>97</v>
      </c>
      <c r="M15" s="136">
        <f>SUM(M11:M14)</f>
        <v>0</v>
      </c>
    </row>
    <row r="16" spans="2:30" ht="18" customHeight="1">
      <c r="B16" s="148" t="s">
        <v>98</v>
      </c>
      <c r="C16" s="148"/>
      <c r="D16" s="148"/>
      <c r="E16" s="148"/>
      <c r="F16" s="39"/>
      <c r="G16" s="150" t="s">
        <v>99</v>
      </c>
      <c r="H16" s="150"/>
      <c r="I16" s="150"/>
      <c r="J16" s="27" t="s">
        <v>100</v>
      </c>
      <c r="K16" s="149" t="s">
        <v>101</v>
      </c>
      <c r="L16" s="149"/>
      <c r="M16" s="149"/>
    </row>
    <row r="17" spans="2:13" ht="18" customHeight="1">
      <c r="B17" s="40"/>
      <c r="C17" s="41" t="s">
        <v>102</v>
      </c>
      <c r="D17" s="41"/>
      <c r="E17" s="41" t="s">
        <v>103</v>
      </c>
      <c r="F17" s="42"/>
      <c r="G17" s="40"/>
      <c r="H17" s="2"/>
      <c r="I17" s="59"/>
      <c r="J17" s="33">
        <v>16</v>
      </c>
      <c r="K17" s="55" t="s">
        <v>104</v>
      </c>
      <c r="L17" s="60"/>
      <c r="M17" s="132">
        <v>0</v>
      </c>
    </row>
    <row r="18" spans="2:13" ht="18" customHeight="1">
      <c r="B18" s="43"/>
      <c r="C18" s="2" t="s">
        <v>105</v>
      </c>
      <c r="D18" s="2"/>
      <c r="E18" s="2"/>
      <c r="F18" s="44"/>
      <c r="G18" s="43"/>
      <c r="H18" s="2" t="s">
        <v>102</v>
      </c>
      <c r="I18" s="59"/>
      <c r="J18" s="33">
        <v>17</v>
      </c>
      <c r="K18" s="55" t="s">
        <v>130</v>
      </c>
      <c r="L18" s="60"/>
      <c r="M18" s="132">
        <v>0</v>
      </c>
    </row>
    <row r="19" spans="2:13" ht="18" customHeight="1">
      <c r="B19" s="43"/>
      <c r="C19" s="2"/>
      <c r="D19" s="2"/>
      <c r="E19" s="2"/>
      <c r="F19" s="44"/>
      <c r="G19" s="43"/>
      <c r="H19" s="45"/>
      <c r="I19" s="59"/>
      <c r="J19" s="33">
        <v>18</v>
      </c>
      <c r="K19" s="55" t="s">
        <v>131</v>
      </c>
      <c r="L19" s="60"/>
      <c r="M19" s="132">
        <v>0</v>
      </c>
    </row>
    <row r="20" spans="2:13" ht="18" customHeight="1">
      <c r="B20" s="43"/>
      <c r="C20" s="2"/>
      <c r="D20" s="2"/>
      <c r="E20" s="2"/>
      <c r="F20" s="44"/>
      <c r="G20" s="43"/>
      <c r="H20" s="41" t="s">
        <v>103</v>
      </c>
      <c r="I20" s="59"/>
      <c r="J20" s="33">
        <v>19</v>
      </c>
      <c r="K20" s="55" t="s">
        <v>0</v>
      </c>
      <c r="L20" s="60"/>
      <c r="M20" s="132">
        <v>0</v>
      </c>
    </row>
    <row r="21" spans="2:13" ht="18" customHeight="1">
      <c r="B21" s="40"/>
      <c r="C21" s="2"/>
      <c r="D21" s="2"/>
      <c r="E21" s="2"/>
      <c r="F21" s="2"/>
      <c r="G21" s="40"/>
      <c r="H21" s="2" t="s">
        <v>105</v>
      </c>
      <c r="I21" s="59"/>
      <c r="J21" s="35">
        <v>20</v>
      </c>
      <c r="K21" s="57"/>
      <c r="L21" s="58" t="s">
        <v>106</v>
      </c>
      <c r="M21" s="136">
        <f>SUM(M17:M20)</f>
        <v>0</v>
      </c>
    </row>
    <row r="22" spans="2:13" ht="18" customHeight="1">
      <c r="B22" s="148" t="s">
        <v>107</v>
      </c>
      <c r="C22" s="148"/>
      <c r="D22" s="148"/>
      <c r="E22" s="148"/>
      <c r="F22" s="39"/>
      <c r="G22" s="40"/>
      <c r="H22" s="2"/>
      <c r="I22" s="59"/>
      <c r="J22" s="27" t="s">
        <v>108</v>
      </c>
      <c r="K22" s="149" t="s">
        <v>109</v>
      </c>
      <c r="L22" s="149"/>
      <c r="M22" s="149"/>
    </row>
    <row r="23" spans="2:13" ht="18" customHeight="1">
      <c r="B23" s="40"/>
      <c r="C23" s="41" t="s">
        <v>102</v>
      </c>
      <c r="D23" s="41"/>
      <c r="E23" s="41" t="s">
        <v>103</v>
      </c>
      <c r="F23" s="42"/>
      <c r="G23" s="40"/>
      <c r="H23" s="2"/>
      <c r="I23" s="59"/>
      <c r="J23" s="31">
        <v>21</v>
      </c>
      <c r="K23" s="53"/>
      <c r="L23" s="61" t="s">
        <v>110</v>
      </c>
      <c r="M23" s="130">
        <f>ROUND(F15,2)+I15+M15+M21</f>
        <v>0</v>
      </c>
    </row>
    <row r="24" spans="2:13" ht="18" customHeight="1">
      <c r="B24" s="43"/>
      <c r="C24" s="2" t="s">
        <v>105</v>
      </c>
      <c r="D24" s="2"/>
      <c r="E24" s="2"/>
      <c r="F24" s="44"/>
      <c r="G24" s="40"/>
      <c r="H24" s="2"/>
      <c r="I24" s="59"/>
      <c r="J24" s="33">
        <v>22</v>
      </c>
      <c r="K24" s="55" t="s">
        <v>132</v>
      </c>
      <c r="L24" s="137">
        <f>M23-L25</f>
        <v>0</v>
      </c>
      <c r="M24" s="132">
        <f>ROUND((L24*20)/100,2)</f>
        <v>0</v>
      </c>
    </row>
    <row r="25" spans="2:13" ht="18" customHeight="1">
      <c r="B25" s="43"/>
      <c r="C25" s="2"/>
      <c r="D25" s="2"/>
      <c r="E25" s="2"/>
      <c r="F25" s="44"/>
      <c r="G25" s="40"/>
      <c r="H25" s="2"/>
      <c r="I25" s="59"/>
      <c r="J25" s="33">
        <v>23</v>
      </c>
      <c r="K25" s="55" t="s">
        <v>133</v>
      </c>
      <c r="L25" s="137">
        <f>SUMIF(Prehlad!O11:O9906,0,Prehlad!J11:J9906)</f>
        <v>0</v>
      </c>
      <c r="M25" s="132">
        <f>ROUND((L25*0)/100,1)</f>
        <v>0</v>
      </c>
    </row>
    <row r="26" spans="2:13" ht="18" customHeight="1">
      <c r="B26" s="43"/>
      <c r="C26" s="2"/>
      <c r="D26" s="2"/>
      <c r="E26" s="2"/>
      <c r="F26" s="44"/>
      <c r="G26" s="40"/>
      <c r="H26" s="2"/>
      <c r="I26" s="59"/>
      <c r="J26" s="35">
        <v>24</v>
      </c>
      <c r="K26" s="57"/>
      <c r="L26" s="58" t="s">
        <v>111</v>
      </c>
      <c r="M26" s="136">
        <f>M23+M24+M25</f>
        <v>0</v>
      </c>
    </row>
    <row r="27" spans="2:13" ht="17.100000000000001" customHeight="1">
      <c r="B27" s="46"/>
      <c r="C27" s="47"/>
      <c r="D27" s="47"/>
      <c r="E27" s="47"/>
      <c r="F27" s="47"/>
      <c r="G27" s="46"/>
      <c r="H27" s="47"/>
      <c r="I27" s="62"/>
      <c r="J27" s="63" t="s">
        <v>112</v>
      </c>
      <c r="K27" s="64" t="s">
        <v>134</v>
      </c>
      <c r="L27" s="65"/>
      <c r="M27" s="66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>
    <oddHeader>&amp;C&amp;"Times New Roman,Normálne"&amp;12&amp;A</oddHeader>
    <oddFooter>&amp;L&amp;"-,Normálne"&amp;9&amp;F&amp;R&amp;"-,Normálne"&amp;9Strana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6"/>
  <sheetViews>
    <sheetView showGridLines="0" view="pageBreakPreview" zoomScale="120" zoomScaleNormal="100" zoomScaleSheetLayoutView="120" workbookViewId="0">
      <pane xSplit="1" ySplit="10" topLeftCell="B11" activePane="bottomRight" state="frozen"/>
      <selection activeCell="G21" sqref="G21"/>
      <selection pane="topRight" activeCell="G21" sqref="G21"/>
      <selection pane="bottomLeft" activeCell="G21" sqref="G21"/>
      <selection pane="bottomRight" activeCell="C3" sqref="C3"/>
    </sheetView>
  </sheetViews>
  <sheetFormatPr defaultColWidth="9" defaultRowHeight="13.5"/>
  <cols>
    <col min="1" max="1" width="45.85546875" style="70" customWidth="1"/>
    <col min="2" max="2" width="14.28515625" style="71" customWidth="1"/>
    <col min="3" max="3" width="13.5703125" style="71" customWidth="1"/>
    <col min="4" max="4" width="11.5703125" style="71" customWidth="1"/>
    <col min="5" max="5" width="12.140625" style="72" customWidth="1"/>
    <col min="6" max="6" width="10.140625" style="73" customWidth="1"/>
    <col min="7" max="7" width="9.140625" style="73" customWidth="1"/>
    <col min="8" max="23" width="9.140625" style="70" customWidth="1"/>
    <col min="24" max="25" width="5.7109375" style="70" customWidth="1"/>
    <col min="26" max="26" width="6.5703125" style="70" customWidth="1"/>
    <col min="27" max="27" width="24.28515625" style="70" customWidth="1"/>
    <col min="28" max="28" width="4.28515625" style="70" customWidth="1"/>
    <col min="29" max="29" width="8.28515625" style="70" customWidth="1"/>
    <col min="30" max="30" width="8.7109375" style="70" customWidth="1"/>
    <col min="31" max="37" width="9.140625" style="70" customWidth="1"/>
  </cols>
  <sheetData>
    <row r="1" spans="1:30" s="70" customFormat="1" ht="12.75">
      <c r="A1" s="74" t="s">
        <v>113</v>
      </c>
      <c r="B1" s="71"/>
      <c r="D1" s="71"/>
      <c r="E1" s="74" t="s">
        <v>163</v>
      </c>
      <c r="Z1" s="67" t="s">
        <v>2</v>
      </c>
      <c r="AA1" s="67" t="s">
        <v>3</v>
      </c>
      <c r="AB1" s="67" t="s">
        <v>4</v>
      </c>
      <c r="AC1" s="67" t="s">
        <v>5</v>
      </c>
      <c r="AD1" s="67" t="s">
        <v>6</v>
      </c>
    </row>
    <row r="2" spans="1:30" s="70" customFormat="1" ht="12.75">
      <c r="A2" s="74" t="s">
        <v>114</v>
      </c>
      <c r="B2" s="71"/>
      <c r="D2" s="71"/>
      <c r="E2" s="74" t="s">
        <v>115</v>
      </c>
      <c r="Z2" s="67" t="s">
        <v>9</v>
      </c>
      <c r="AA2" s="68" t="s">
        <v>66</v>
      </c>
      <c r="AB2" s="68" t="s">
        <v>11</v>
      </c>
      <c r="AC2" s="68"/>
      <c r="AD2" s="69"/>
    </row>
    <row r="3" spans="1:30" s="70" customFormat="1" ht="12.75">
      <c r="A3" s="74" t="s">
        <v>12</v>
      </c>
      <c r="B3" s="71"/>
      <c r="D3" s="71"/>
      <c r="E3" s="74" t="s">
        <v>162</v>
      </c>
      <c r="Z3" s="67" t="s">
        <v>13</v>
      </c>
      <c r="AA3" s="68" t="s">
        <v>67</v>
      </c>
      <c r="AB3" s="68" t="s">
        <v>11</v>
      </c>
      <c r="AC3" s="68" t="s">
        <v>15</v>
      </c>
      <c r="AD3" s="69" t="s">
        <v>16</v>
      </c>
    </row>
    <row r="4" spans="1:30" s="70" customFormat="1" ht="12.75">
      <c r="Z4" s="67" t="s">
        <v>17</v>
      </c>
      <c r="AA4" s="68" t="s">
        <v>68</v>
      </c>
      <c r="AB4" s="68" t="s">
        <v>11</v>
      </c>
      <c r="AC4" s="68"/>
      <c r="AD4" s="69"/>
    </row>
    <row r="5" spans="1:30" s="70" customFormat="1" ht="12.75">
      <c r="A5" s="74" t="s">
        <v>116</v>
      </c>
      <c r="Z5" s="67" t="s">
        <v>19</v>
      </c>
      <c r="AA5" s="68" t="s">
        <v>67</v>
      </c>
      <c r="AB5" s="68" t="s">
        <v>11</v>
      </c>
      <c r="AC5" s="68" t="s">
        <v>15</v>
      </c>
      <c r="AD5" s="69" t="s">
        <v>16</v>
      </c>
    </row>
    <row r="6" spans="1:30" s="70" customFormat="1" ht="12.75">
      <c r="A6" s="74" t="s">
        <v>168</v>
      </c>
    </row>
    <row r="7" spans="1:30" s="70" customFormat="1" ht="12.75">
      <c r="A7" s="74"/>
    </row>
    <row r="8" spans="1:30">
      <c r="B8" s="75" t="str">
        <f>CONCATENATE(AA2," ",AB2," ",AC2," ",AD2)</f>
        <v xml:space="preserve">Rekapitulácia rozpočtu v EUR  </v>
      </c>
      <c r="G8" s="70"/>
    </row>
    <row r="9" spans="1:30">
      <c r="A9" s="76" t="s">
        <v>69</v>
      </c>
      <c r="B9" s="76" t="s">
        <v>28</v>
      </c>
      <c r="C9" s="76" t="s">
        <v>29</v>
      </c>
      <c r="D9" s="76" t="s">
        <v>30</v>
      </c>
      <c r="E9" s="77" t="s">
        <v>31</v>
      </c>
      <c r="F9" s="77" t="s">
        <v>32</v>
      </c>
      <c r="G9" s="77" t="s">
        <v>37</v>
      </c>
    </row>
    <row r="10" spans="1:30">
      <c r="A10" s="78"/>
      <c r="B10" s="78"/>
      <c r="C10" s="78" t="s">
        <v>51</v>
      </c>
      <c r="D10" s="78"/>
      <c r="E10" s="78" t="s">
        <v>30</v>
      </c>
      <c r="F10" s="78" t="s">
        <v>30</v>
      </c>
      <c r="G10" s="78" t="s">
        <v>30</v>
      </c>
    </row>
    <row r="12" spans="1:30">
      <c r="A12" s="70" t="s">
        <v>140</v>
      </c>
      <c r="B12" s="71">
        <f>Prehlad!H16</f>
        <v>0</v>
      </c>
      <c r="C12" s="71">
        <f>Prehlad!I16</f>
        <v>0</v>
      </c>
      <c r="D12" s="71">
        <f>Prehlad!J16</f>
        <v>0</v>
      </c>
      <c r="E12" s="72">
        <f>Prehlad!L16</f>
        <v>0</v>
      </c>
      <c r="F12" s="73">
        <f>Prehlad!N16</f>
        <v>0</v>
      </c>
      <c r="G12" s="73">
        <f>Prehlad!W16</f>
        <v>7.375</v>
      </c>
    </row>
    <row r="13" spans="1:30">
      <c r="A13" s="70" t="s">
        <v>159</v>
      </c>
      <c r="B13" s="71">
        <f>Prehlad!H18</f>
        <v>0</v>
      </c>
      <c r="C13" s="71">
        <f>Prehlad!I18</f>
        <v>0</v>
      </c>
      <c r="D13" s="71">
        <f>Prehlad!J18</f>
        <v>0</v>
      </c>
      <c r="E13" s="72">
        <f>Prehlad!L18</f>
        <v>0</v>
      </c>
      <c r="F13" s="73">
        <f>Prehlad!N18</f>
        <v>0</v>
      </c>
      <c r="G13" s="73">
        <f>Prehlad!W18</f>
        <v>7.375</v>
      </c>
    </row>
    <row r="16" spans="1:30">
      <c r="A16" s="70" t="s">
        <v>160</v>
      </c>
      <c r="B16" s="71">
        <f>Prehlad!H20</f>
        <v>0</v>
      </c>
      <c r="C16" s="71">
        <f>Prehlad!I20</f>
        <v>0</v>
      </c>
      <c r="D16" s="71">
        <f>Prehlad!J20</f>
        <v>0</v>
      </c>
      <c r="E16" s="72">
        <f>Prehlad!L20</f>
        <v>0</v>
      </c>
      <c r="F16" s="73">
        <f>Prehlad!N20</f>
        <v>0</v>
      </c>
      <c r="G16" s="73">
        <f>Prehlad!W20</f>
        <v>7.375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>
    <oddHeader>&amp;C&amp;"Times New Roman,Normálne"&amp;12&amp;A</oddHeader>
    <oddFooter>&amp;L&amp;"-,Normálne"&amp;9&amp;F&amp;R&amp;"-,Normálne"&amp;9Strana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0"/>
  <sheetViews>
    <sheetView showGridLines="0" view="pageBreakPreview" zoomScaleNormal="100" zoomScaleSheetLayoutView="100" workbookViewId="0">
      <selection activeCell="D3" sqref="D3"/>
    </sheetView>
  </sheetViews>
  <sheetFormatPr defaultColWidth="9" defaultRowHeight="13.5"/>
  <cols>
    <col min="1" max="1" width="6.7109375" style="92" customWidth="1"/>
    <col min="2" max="2" width="3.7109375" style="93" customWidth="1"/>
    <col min="3" max="3" width="13" style="94" customWidth="1"/>
    <col min="4" max="4" width="45.7109375" style="95" customWidth="1"/>
    <col min="5" max="5" width="11.28515625" style="96" customWidth="1"/>
    <col min="6" max="6" width="5.85546875" style="97" customWidth="1"/>
    <col min="7" max="7" width="8.7109375" style="98" customWidth="1"/>
    <col min="8" max="10" width="9.7109375" style="98" customWidth="1"/>
    <col min="11" max="11" width="7.42578125" style="99" customWidth="1"/>
    <col min="12" max="12" width="8.28515625" style="99" customWidth="1"/>
    <col min="13" max="13" width="7.140625" style="96" customWidth="1"/>
    <col min="14" max="14" width="7" style="96" customWidth="1"/>
    <col min="15" max="15" width="3.5703125" style="97" customWidth="1"/>
    <col min="16" max="16" width="12.7109375" style="97" customWidth="1"/>
    <col min="17" max="19" width="11.28515625" style="96" customWidth="1"/>
    <col min="20" max="20" width="10.5703125" style="100" customWidth="1"/>
    <col min="21" max="21" width="10.28515625" style="100" customWidth="1"/>
    <col min="22" max="22" width="5.7109375" style="100" customWidth="1"/>
    <col min="23" max="23" width="9.140625" style="96" customWidth="1"/>
    <col min="24" max="25" width="11.85546875" style="101" customWidth="1"/>
    <col min="26" max="26" width="7.5703125" style="94" customWidth="1"/>
    <col min="27" max="27" width="12.7109375" style="94" customWidth="1"/>
    <col min="28" max="28" width="4.28515625" style="97" customWidth="1"/>
    <col min="29" max="30" width="2.7109375" style="97" customWidth="1"/>
    <col min="31" max="34" width="9.140625" style="102" customWidth="1"/>
    <col min="35" max="37" width="9.140625" style="70" customWidth="1"/>
    <col min="38" max="1024" width="9" style="70"/>
  </cols>
  <sheetData>
    <row r="1" spans="1:37" s="70" customFormat="1" ht="12.75" customHeight="1">
      <c r="A1" s="74" t="s">
        <v>165</v>
      </c>
      <c r="G1" s="71"/>
      <c r="I1" s="74" t="s">
        <v>164</v>
      </c>
      <c r="J1" s="71"/>
      <c r="K1" s="72"/>
      <c r="Q1" s="73"/>
      <c r="R1" s="73"/>
      <c r="S1" s="73"/>
      <c r="X1" s="101"/>
      <c r="Y1" s="101"/>
      <c r="Z1" s="117" t="s">
        <v>2</v>
      </c>
      <c r="AA1" s="117" t="s">
        <v>3</v>
      </c>
      <c r="AB1" s="67" t="s">
        <v>4</v>
      </c>
      <c r="AC1" s="67" t="s">
        <v>5</v>
      </c>
      <c r="AD1" s="67" t="s">
        <v>6</v>
      </c>
      <c r="AE1" s="118" t="s">
        <v>7</v>
      </c>
      <c r="AF1" s="119" t="s">
        <v>8</v>
      </c>
    </row>
    <row r="2" spans="1:37" s="70" customFormat="1" ht="12.75">
      <c r="A2" s="74" t="s">
        <v>114</v>
      </c>
      <c r="G2" s="71"/>
      <c r="H2" s="103"/>
      <c r="I2" s="74" t="s">
        <v>115</v>
      </c>
      <c r="J2" s="71"/>
      <c r="K2" s="72"/>
      <c r="Q2" s="73"/>
      <c r="R2" s="73"/>
      <c r="S2" s="73"/>
      <c r="X2" s="101"/>
      <c r="Y2" s="101"/>
      <c r="Z2" s="117" t="s">
        <v>9</v>
      </c>
      <c r="AA2" s="69" t="s">
        <v>10</v>
      </c>
      <c r="AB2" s="68" t="s">
        <v>11</v>
      </c>
      <c r="AC2" s="68"/>
      <c r="AD2" s="69"/>
      <c r="AE2" s="118">
        <v>1</v>
      </c>
      <c r="AF2" s="120">
        <v>123.5</v>
      </c>
    </row>
    <row r="3" spans="1:37" s="70" customFormat="1" ht="12.75">
      <c r="A3" s="74" t="s">
        <v>12</v>
      </c>
      <c r="G3" s="71"/>
      <c r="I3" s="74" t="s">
        <v>162</v>
      </c>
      <c r="J3" s="71"/>
      <c r="K3" s="72"/>
      <c r="Q3" s="73"/>
      <c r="R3" s="73"/>
      <c r="S3" s="73"/>
      <c r="X3" s="101"/>
      <c r="Y3" s="101"/>
      <c r="Z3" s="117" t="s">
        <v>13</v>
      </c>
      <c r="AA3" s="69" t="s">
        <v>14</v>
      </c>
      <c r="AB3" s="68" t="s">
        <v>11</v>
      </c>
      <c r="AC3" s="68" t="s">
        <v>15</v>
      </c>
      <c r="AD3" s="69" t="s">
        <v>16</v>
      </c>
      <c r="AE3" s="118">
        <v>2</v>
      </c>
      <c r="AF3" s="121">
        <v>123.46</v>
      </c>
    </row>
    <row r="4" spans="1:37" s="70" customFormat="1" ht="12.75">
      <c r="Q4" s="73"/>
      <c r="R4" s="73"/>
      <c r="S4" s="73"/>
      <c r="X4" s="101"/>
      <c r="Y4" s="101"/>
      <c r="Z4" s="117" t="s">
        <v>17</v>
      </c>
      <c r="AA4" s="69" t="s">
        <v>18</v>
      </c>
      <c r="AB4" s="68" t="s">
        <v>11</v>
      </c>
      <c r="AC4" s="68"/>
      <c r="AD4" s="69"/>
      <c r="AE4" s="118">
        <v>3</v>
      </c>
      <c r="AF4" s="122">
        <v>123.45699999999999</v>
      </c>
    </row>
    <row r="5" spans="1:37" s="70" customFormat="1" ht="12.75">
      <c r="A5" s="74" t="s">
        <v>116</v>
      </c>
      <c r="Q5" s="73"/>
      <c r="R5" s="73"/>
      <c r="S5" s="73"/>
      <c r="X5" s="101"/>
      <c r="Y5" s="101"/>
      <c r="Z5" s="117" t="s">
        <v>19</v>
      </c>
      <c r="AA5" s="69" t="s">
        <v>14</v>
      </c>
      <c r="AB5" s="68" t="s">
        <v>11</v>
      </c>
      <c r="AC5" s="68" t="s">
        <v>15</v>
      </c>
      <c r="AD5" s="69" t="s">
        <v>16</v>
      </c>
      <c r="AE5" s="118">
        <v>4</v>
      </c>
      <c r="AF5" s="123">
        <v>123.4567</v>
      </c>
    </row>
    <row r="6" spans="1:37" s="70" customFormat="1" ht="12.75">
      <c r="A6" s="74" t="s">
        <v>168</v>
      </c>
      <c r="Q6" s="73"/>
      <c r="R6" s="73"/>
      <c r="S6" s="73"/>
      <c r="X6" s="101"/>
      <c r="Y6" s="101"/>
      <c r="Z6" s="103"/>
      <c r="AA6" s="103"/>
      <c r="AE6" s="118" t="s">
        <v>20</v>
      </c>
      <c r="AF6" s="121">
        <v>123.46</v>
      </c>
    </row>
    <row r="7" spans="1:37" s="70" customFormat="1" ht="12.75">
      <c r="A7" s="74"/>
      <c r="Q7" s="73"/>
      <c r="R7" s="73"/>
      <c r="S7" s="73"/>
      <c r="X7" s="101"/>
      <c r="Y7" s="101"/>
      <c r="Z7" s="103"/>
      <c r="AA7" s="103"/>
    </row>
    <row r="8" spans="1:37" s="70" customFormat="1">
      <c r="B8" s="104"/>
      <c r="C8" s="103"/>
      <c r="D8" s="75" t="str">
        <f>CONCATENATE(AA2," ",AB2," ",AC2," ",AD2)</f>
        <v xml:space="preserve">Prehľad rozpočtových nákladov v EUR  </v>
      </c>
      <c r="E8" s="73"/>
      <c r="G8" s="71"/>
      <c r="H8" s="71"/>
      <c r="I8" s="71"/>
      <c r="J8" s="71"/>
      <c r="K8" s="72"/>
      <c r="L8" s="72"/>
      <c r="M8" s="73"/>
      <c r="N8" s="73"/>
      <c r="Q8" s="73"/>
      <c r="R8" s="73"/>
      <c r="S8" s="73"/>
      <c r="X8" s="101"/>
      <c r="Y8" s="101"/>
      <c r="Z8" s="103"/>
      <c r="AA8" s="103"/>
      <c r="AE8" s="97"/>
      <c r="AF8" s="97"/>
      <c r="AG8" s="97"/>
      <c r="AH8" s="97"/>
    </row>
    <row r="9" spans="1:37">
      <c r="A9" s="76" t="s">
        <v>21</v>
      </c>
      <c r="B9" s="76" t="s">
        <v>22</v>
      </c>
      <c r="C9" s="76" t="s">
        <v>23</v>
      </c>
      <c r="D9" s="76" t="s">
        <v>24</v>
      </c>
      <c r="E9" s="76" t="s">
        <v>25</v>
      </c>
      <c r="F9" s="76" t="s">
        <v>26</v>
      </c>
      <c r="G9" s="76" t="s">
        <v>27</v>
      </c>
      <c r="H9" s="76" t="s">
        <v>28</v>
      </c>
      <c r="I9" s="76" t="s">
        <v>29</v>
      </c>
      <c r="J9" s="76" t="s">
        <v>30</v>
      </c>
      <c r="K9" s="151" t="s">
        <v>31</v>
      </c>
      <c r="L9" s="151"/>
      <c r="M9" s="152" t="s">
        <v>32</v>
      </c>
      <c r="N9" s="152"/>
      <c r="O9" s="76" t="s">
        <v>1</v>
      </c>
      <c r="P9" s="106" t="s">
        <v>33</v>
      </c>
      <c r="Q9" s="76" t="s">
        <v>25</v>
      </c>
      <c r="R9" s="76" t="s">
        <v>25</v>
      </c>
      <c r="S9" s="106" t="s">
        <v>25</v>
      </c>
      <c r="T9" s="108" t="s">
        <v>34</v>
      </c>
      <c r="U9" s="109" t="s">
        <v>35</v>
      </c>
      <c r="V9" s="110" t="s">
        <v>36</v>
      </c>
      <c r="W9" s="76" t="s">
        <v>37</v>
      </c>
      <c r="X9" s="111" t="s">
        <v>23</v>
      </c>
      <c r="Y9" s="111" t="s">
        <v>23</v>
      </c>
      <c r="Z9" s="124" t="s">
        <v>38</v>
      </c>
      <c r="AA9" s="124" t="s">
        <v>39</v>
      </c>
      <c r="AB9" s="76" t="s">
        <v>36</v>
      </c>
      <c r="AC9" s="76" t="s">
        <v>40</v>
      </c>
      <c r="AD9" s="76" t="s">
        <v>41</v>
      </c>
      <c r="AE9" s="125" t="s">
        <v>42</v>
      </c>
      <c r="AF9" s="125" t="s">
        <v>43</v>
      </c>
      <c r="AG9" s="125" t="s">
        <v>25</v>
      </c>
      <c r="AH9" s="125" t="s">
        <v>44</v>
      </c>
      <c r="AJ9" s="70" t="s">
        <v>135</v>
      </c>
      <c r="AK9" s="70" t="s">
        <v>137</v>
      </c>
    </row>
    <row r="10" spans="1:37">
      <c r="A10" s="78" t="s">
        <v>45</v>
      </c>
      <c r="B10" s="78" t="s">
        <v>46</v>
      </c>
      <c r="C10" s="105"/>
      <c r="D10" s="78" t="s">
        <v>47</v>
      </c>
      <c r="E10" s="78" t="s">
        <v>48</v>
      </c>
      <c r="F10" s="78" t="s">
        <v>49</v>
      </c>
      <c r="G10" s="78" t="s">
        <v>50</v>
      </c>
      <c r="H10" s="78"/>
      <c r="I10" s="78" t="s">
        <v>51</v>
      </c>
      <c r="J10" s="78"/>
      <c r="K10" s="78" t="s">
        <v>27</v>
      </c>
      <c r="L10" s="78" t="s">
        <v>30</v>
      </c>
      <c r="M10" s="107" t="s">
        <v>27</v>
      </c>
      <c r="N10" s="78" t="s">
        <v>30</v>
      </c>
      <c r="O10" s="78" t="s">
        <v>52</v>
      </c>
      <c r="P10" s="107"/>
      <c r="Q10" s="78" t="s">
        <v>53</v>
      </c>
      <c r="R10" s="78" t="s">
        <v>54</v>
      </c>
      <c r="S10" s="107" t="s">
        <v>55</v>
      </c>
      <c r="T10" s="112" t="s">
        <v>56</v>
      </c>
      <c r="U10" s="113" t="s">
        <v>57</v>
      </c>
      <c r="V10" s="114" t="s">
        <v>58</v>
      </c>
      <c r="W10" s="115"/>
      <c r="X10" s="116" t="s">
        <v>59</v>
      </c>
      <c r="Y10" s="116"/>
      <c r="Z10" s="126" t="s">
        <v>60</v>
      </c>
      <c r="AA10" s="126" t="s">
        <v>45</v>
      </c>
      <c r="AB10" s="78" t="s">
        <v>61</v>
      </c>
      <c r="AC10" s="127"/>
      <c r="AD10" s="127"/>
      <c r="AE10" s="128"/>
      <c r="AF10" s="128"/>
      <c r="AG10" s="128"/>
      <c r="AH10" s="128"/>
      <c r="AJ10" s="70" t="s">
        <v>136</v>
      </c>
      <c r="AK10" s="70" t="s">
        <v>138</v>
      </c>
    </row>
    <row r="12" spans="1:37">
      <c r="B12" s="138" t="s">
        <v>139</v>
      </c>
    </row>
    <row r="13" spans="1:37">
      <c r="B13" s="94" t="s">
        <v>140</v>
      </c>
    </row>
    <row r="14" spans="1:37">
      <c r="A14" s="92">
        <v>49</v>
      </c>
      <c r="B14" s="93" t="s">
        <v>146</v>
      </c>
      <c r="C14" s="94" t="s">
        <v>151</v>
      </c>
      <c r="D14" s="95" t="s">
        <v>152</v>
      </c>
      <c r="E14" s="96">
        <v>1</v>
      </c>
      <c r="F14" s="97" t="s">
        <v>148</v>
      </c>
      <c r="I14" s="98">
        <f>ROUND(E14*G14,2)</f>
        <v>0</v>
      </c>
      <c r="J14" s="98">
        <f t="shared" ref="J14:J15" si="0">ROUND(E14*G14,2)</f>
        <v>0</v>
      </c>
      <c r="L14" s="99">
        <f t="shared" ref="L14:L15" si="1">E14*K14</f>
        <v>0</v>
      </c>
      <c r="N14" s="96">
        <f t="shared" ref="N14:N15" si="2">E14*M14</f>
        <v>0</v>
      </c>
      <c r="O14" s="97">
        <v>20</v>
      </c>
      <c r="P14" s="97" t="s">
        <v>153</v>
      </c>
      <c r="V14" s="100" t="s">
        <v>100</v>
      </c>
      <c r="X14" s="139" t="s">
        <v>151</v>
      </c>
      <c r="Y14" s="139" t="s">
        <v>151</v>
      </c>
      <c r="Z14" s="94" t="s">
        <v>154</v>
      </c>
      <c r="AA14" s="94" t="s">
        <v>149</v>
      </c>
      <c r="AB14" s="97">
        <v>8</v>
      </c>
      <c r="AJ14" s="70" t="s">
        <v>147</v>
      </c>
      <c r="AK14" s="70" t="s">
        <v>145</v>
      </c>
    </row>
    <row r="15" spans="1:37">
      <c r="A15" s="92">
        <v>50</v>
      </c>
      <c r="B15" s="93" t="s">
        <v>141</v>
      </c>
      <c r="C15" s="94" t="s">
        <v>155</v>
      </c>
      <c r="D15" s="95" t="s">
        <v>156</v>
      </c>
      <c r="E15" s="96">
        <v>1</v>
      </c>
      <c r="F15" s="97" t="s">
        <v>148</v>
      </c>
      <c r="H15" s="98">
        <f>ROUND(E15*G15,2)</f>
        <v>0</v>
      </c>
      <c r="J15" s="98">
        <f t="shared" si="0"/>
        <v>0</v>
      </c>
      <c r="L15" s="99">
        <f t="shared" si="1"/>
        <v>0</v>
      </c>
      <c r="N15" s="96">
        <f t="shared" si="2"/>
        <v>0</v>
      </c>
      <c r="O15" s="97">
        <v>20</v>
      </c>
      <c r="P15" s="97" t="s">
        <v>150</v>
      </c>
      <c r="V15" s="100" t="s">
        <v>142</v>
      </c>
      <c r="W15" s="96">
        <v>7.375</v>
      </c>
      <c r="X15" s="139" t="s">
        <v>157</v>
      </c>
      <c r="Y15" s="139" t="s">
        <v>155</v>
      </c>
      <c r="Z15" s="94" t="s">
        <v>143</v>
      </c>
      <c r="AB15" s="97">
        <v>1</v>
      </c>
      <c r="AJ15" s="70" t="s">
        <v>144</v>
      </c>
      <c r="AK15" s="70" t="s">
        <v>145</v>
      </c>
    </row>
    <row r="16" spans="1:37">
      <c r="D16" s="142" t="s">
        <v>158</v>
      </c>
      <c r="E16" s="143">
        <f>J16</f>
        <v>0</v>
      </c>
      <c r="H16" s="143">
        <f>SUM(H12:H15)</f>
        <v>0</v>
      </c>
      <c r="I16" s="143">
        <f>SUM(I12:I15)</f>
        <v>0</v>
      </c>
      <c r="J16" s="143">
        <f>SUM(J12:J15)</f>
        <v>0</v>
      </c>
      <c r="L16" s="144">
        <f>SUM(L12:L15)</f>
        <v>0</v>
      </c>
      <c r="N16" s="145">
        <f>SUM(N12:N15)</f>
        <v>0</v>
      </c>
      <c r="W16" s="96">
        <f>SUM(W12:W15)</f>
        <v>7.375</v>
      </c>
    </row>
    <row r="18" spans="4:23">
      <c r="D18" s="142" t="s">
        <v>159</v>
      </c>
      <c r="E18" s="143">
        <f>J18</f>
        <v>0</v>
      </c>
      <c r="H18" s="143">
        <f>+H16</f>
        <v>0</v>
      </c>
      <c r="I18" s="143">
        <f>+I16</f>
        <v>0</v>
      </c>
      <c r="J18" s="143">
        <f>+J16</f>
        <v>0</v>
      </c>
      <c r="L18" s="144">
        <f>+L16</f>
        <v>0</v>
      </c>
      <c r="N18" s="145">
        <f>+N16</f>
        <v>0</v>
      </c>
      <c r="W18" s="96">
        <f>+W16</f>
        <v>7.375</v>
      </c>
    </row>
    <row r="20" spans="4:23">
      <c r="D20" s="146" t="s">
        <v>160</v>
      </c>
      <c r="E20" s="143">
        <f>J20</f>
        <v>0</v>
      </c>
      <c r="H20" s="143">
        <f>+H18</f>
        <v>0</v>
      </c>
      <c r="I20" s="143">
        <f>+I18</f>
        <v>0</v>
      </c>
      <c r="J20" s="143">
        <f>+J18</f>
        <v>0</v>
      </c>
      <c r="L20" s="144">
        <f>+L18</f>
        <v>0</v>
      </c>
      <c r="N20" s="145">
        <f>+N18</f>
        <v>0</v>
      </c>
      <c r="W20" s="96">
        <f>+W18</f>
        <v>7.375</v>
      </c>
    </row>
  </sheetData>
  <mergeCells count="2">
    <mergeCell ref="K9:L9"/>
    <mergeCell ref="M9:N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rstPageNumber="0" orientation="landscape" horizontalDpi="300" verticalDpi="300" r:id="rId1"/>
  <headerFooter>
    <oddHeader>&amp;C&amp;"Times New Roman,Normálne"&amp;12&amp;A</oddHeader>
    <oddFooter>&amp;L&amp;"-,Normálne"&amp;9&amp;F&amp;R&amp;"-,Normálne"&amp;9Strana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62"/>
  <sheetViews>
    <sheetView showGridLines="0" view="pageBreakPreview" zoomScale="120" zoomScaleNormal="100" zoomScaleSheetLayoutView="120" workbookViewId="0">
      <pane ySplit="10" topLeftCell="A11" activePane="bottomLeft" state="frozen"/>
      <selection activeCell="G21" sqref="G21"/>
      <selection pane="bottomLeft" activeCell="D1" sqref="D1"/>
    </sheetView>
  </sheetViews>
  <sheetFormatPr defaultColWidth="9.140625" defaultRowHeight="13.5"/>
  <cols>
    <col min="1" max="1" width="15.7109375" style="79" customWidth="1"/>
    <col min="2" max="3" width="45.7109375" style="79" customWidth="1"/>
    <col min="4" max="4" width="11.28515625" style="80" customWidth="1"/>
    <col min="5" max="35" width="9.140625" style="70"/>
    <col min="36" max="37" width="0" style="70" hidden="1" customWidth="1"/>
    <col min="38" max="1024" width="9.140625" style="70"/>
  </cols>
  <sheetData>
    <row r="1" spans="1:6">
      <c r="A1" s="81" t="s">
        <v>113</v>
      </c>
      <c r="B1" s="82"/>
      <c r="C1" s="82"/>
      <c r="D1" s="83" t="s">
        <v>73</v>
      </c>
    </row>
    <row r="2" spans="1:6">
      <c r="A2" s="81" t="s">
        <v>114</v>
      </c>
      <c r="B2" s="82"/>
      <c r="C2" s="82"/>
      <c r="D2" s="83" t="s">
        <v>115</v>
      </c>
    </row>
    <row r="3" spans="1:6">
      <c r="A3" s="81" t="s">
        <v>12</v>
      </c>
      <c r="B3" s="82"/>
      <c r="C3" s="82"/>
      <c r="D3" s="83" t="s">
        <v>162</v>
      </c>
    </row>
    <row r="4" spans="1:6">
      <c r="A4" s="82"/>
      <c r="B4" s="82"/>
      <c r="C4" s="82"/>
      <c r="D4" s="82"/>
    </row>
    <row r="5" spans="1:6">
      <c r="A5" s="81" t="s">
        <v>116</v>
      </c>
      <c r="B5" s="82"/>
      <c r="C5" s="82"/>
      <c r="D5" s="82"/>
    </row>
    <row r="6" spans="1:6">
      <c r="A6" s="81" t="s">
        <v>117</v>
      </c>
      <c r="B6" s="82"/>
      <c r="C6" s="82"/>
      <c r="D6" s="82"/>
    </row>
    <row r="7" spans="1:6">
      <c r="A7" s="81"/>
      <c r="B7" s="82"/>
      <c r="C7" s="82"/>
      <c r="D7" s="82"/>
    </row>
    <row r="8" spans="1:6">
      <c r="A8" s="70" t="s">
        <v>118</v>
      </c>
      <c r="B8" s="84"/>
      <c r="C8" s="85"/>
      <c r="D8" s="86"/>
    </row>
    <row r="9" spans="1:6">
      <c r="A9" s="87" t="s">
        <v>62</v>
      </c>
      <c r="B9" s="87" t="s">
        <v>63</v>
      </c>
      <c r="C9" s="87" t="s">
        <v>64</v>
      </c>
      <c r="D9" s="88" t="s">
        <v>65</v>
      </c>
      <c r="F9" s="70" t="s">
        <v>161</v>
      </c>
    </row>
    <row r="10" spans="1:6">
      <c r="A10" s="89"/>
      <c r="B10" s="89"/>
      <c r="C10" s="90"/>
      <c r="D10" s="91"/>
    </row>
    <row r="62" spans="4:24">
      <c r="D62" s="140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  <headerFooter>
    <oddHeader>&amp;C&amp;"Times New Roman,Normálne"&amp;12&amp;A</oddHeader>
    <oddFooter>&amp;L&amp;"-,Normálne"&amp;9&amp;F&amp;R&amp;"-,Normálne"&amp;9Strana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Kryci list</vt:lpstr>
      <vt:lpstr>Rekapitulacia</vt:lpstr>
      <vt:lpstr>Prehlad</vt:lpstr>
      <vt:lpstr>Figury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Mas Zahorie</cp:lastModifiedBy>
  <cp:revision>2</cp:revision>
  <cp:lastPrinted>2019-05-20T14:23:00Z</cp:lastPrinted>
  <dcterms:created xsi:type="dcterms:W3CDTF">1999-04-06T07:39:00Z</dcterms:created>
  <dcterms:modified xsi:type="dcterms:W3CDTF">2024-02-18T12:41:56Z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